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330" yWindow="495" windowWidth="19440" windowHeight="8880" tabRatio="736" activeTab="4"/>
  </bookViews>
  <sheets>
    <sheet name="Rekapitulace stavby" sheetId="1" r:id="rId1"/>
    <sheet name="SO 01 Opěrná zeď ..." sheetId="2" r:id="rId2"/>
    <sheet name=" SO 02 Opevnění pr..." sheetId="3" r:id="rId3"/>
    <sheet name="SO 03  Ochranná h..." sheetId="4" r:id="rId4"/>
    <sheet name=" SO 04  Terénní úp..." sheetId="5" r:id="rId5"/>
    <sheet name=" VON - Vedlejší a ..." sheetId="6" r:id="rId6"/>
  </sheets>
  <definedNames>
    <definedName name="_xlnm.Print_Area" localSheetId="2">' SO 02 Opevnění pr...'!$C$4:$Q$70,' SO 02 Opevnění pr...'!$C$76:$Q$98,' SO 02 Opevnění pr...'!$C$104:$Q$238</definedName>
    <definedName name="_xlnm.Print_Area" localSheetId="4">' SO 04  Terénní úp...'!$C$4:$Q$70,' SO 04  Terénní úp...'!$C$76:$Q$97,' SO 04  Terénní úp...'!$C$103:$Q$158</definedName>
    <definedName name="_xlnm.Print_Area" localSheetId="5">' VON - Vedlejší a ...'!$C$4:$Q$70,' VON - Vedlejší a ...'!$C$76:$Q$94,' VON - Vedlejší a ...'!$C$100:$Q$126</definedName>
    <definedName name="_xlnm.Print_Area" localSheetId="0">'Rekapitulace stavby'!$C$4:$AP$70,'Rekapitulace stavby'!$C$76:$AP$96</definedName>
    <definedName name="_xlnm.Print_Area" localSheetId="1">'SO 01 Opěrná zeď ...'!$C$4:$Q$70,'SO 01 Opěrná zeď ...'!$C$76:$Q$99,'SO 01 Opěrná zeď ...'!$C$105:$Q$325</definedName>
    <definedName name="_xlnm.Print_Area" localSheetId="3">'SO 03  Ochranná h...'!$C$4:$Q$70,'SO 03  Ochranná h...'!$C$76:$Q$102,'SO 03  Ochranná h...'!$C$108:$Q$169</definedName>
    <definedName name="_xlnm.Print_Titles" localSheetId="0">'Rekapitulace stavby'!$85:$85</definedName>
    <definedName name="_xlnm.Print_Titles" localSheetId="1">'SO 01 Opěrná zeď ...'!$115:$115</definedName>
    <definedName name="_xlnm.Print_Titles" localSheetId="2">' SO 02 Opevnění pr...'!$114:$114</definedName>
    <definedName name="_xlnm.Print_Titles" localSheetId="3">'SO 03  Ochranná h...'!$118:$118</definedName>
    <definedName name="_xlnm.Print_Titles" localSheetId="4">' SO 04  Terénní úp...'!$113:$113</definedName>
    <definedName name="_xlnm.Print_Titles" localSheetId="5">' VON - Vedlejší a ...'!$110:$110</definedName>
  </definedNames>
  <calcPr calcId="125725"/>
</workbook>
</file>

<file path=xl/sharedStrings.xml><?xml version="1.0" encoding="utf-8"?>
<sst xmlns="http://schemas.openxmlformats.org/spreadsheetml/2006/main" count="4252" uniqueCount="625">
  <si>
    <t>2012</t>
  </si>
  <si>
    <t>2.0</t>
  </si>
  <si>
    <t/>
  </si>
  <si>
    <t>False</t>
  </si>
  <si>
    <t>optimalizováno pro tisk sestav ve formátu A4 - na výšku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</si>
  <si>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</si>
  <si>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</si>
  <si>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</si>
  <si>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</si>
  <si>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</si>
  <si>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</si>
  <si>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</si>
  <si>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</si>
  <si>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Stabilizace pravého břehu VT Olše</t>
  </si>
  <si>
    <t>JKSO:</t>
  </si>
  <si>
    <t>833 21</t>
  </si>
  <si>
    <t>CC-CZ:</t>
  </si>
  <si>
    <t>21524</t>
  </si>
  <si>
    <t>Místo:</t>
  </si>
  <si>
    <t>Datum:</t>
  </si>
  <si>
    <t>Objednatel:</t>
  </si>
  <si>
    <t>IČ:</t>
  </si>
  <si>
    <t>Povodí Odry, s.p., Varenská 3101/49, Ostrava</t>
  </si>
  <si>
    <t>DIČ:</t>
  </si>
  <si>
    <t>Zhotovitel:</t>
  </si>
  <si>
    <t xml:space="preserve"> </t>
  </si>
  <si>
    <t>Projektant:</t>
  </si>
  <si>
    <t>Lineplan, s.r.o, 28. října 1142/168</t>
  </si>
  <si>
    <t>True</t>
  </si>
  <si>
    <t>Zpracovatel:</t>
  </si>
  <si>
    <t>Pavla Heinzová Bc.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</si>
  <si>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</si>
  <si>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</si>
  <si>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</si>
  <si>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</si>
  <si>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</si>
  <si>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</si>
  <si>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</si>
  <si>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</si>
  <si>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</si>
  <si>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</si>
  <si>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</si>
  <si>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</si>
  <si>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</si>
  <si>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</si>
  <si>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</si>
  <si>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</si>
  <si>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</si>
  <si>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</si>
  <si>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</si>
  <si>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</si>
  <si>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</si>
  <si>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</si>
  <si>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</si>
  <si>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</si>
  <si>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</si>
  <si>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</si>
  <si>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</si>
  <si>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</si>
  <si>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</si>
  <si>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</si>
  <si>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</si>
  <si>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</si>
  <si>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</si>
  <si>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</si>
  <si>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</si>
  <si>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</si>
  <si>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</si>
  <si>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</si>
  <si>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</si>
  <si>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</si>
  <si>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</si>
  <si>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{faebc432-5ce7-45f7-9bf3-382d705c4bc8}</t>
  </si>
  <si>
    <t>{00000000-0000-0000-0000-000000000000}</t>
  </si>
  <si>
    <t>/</t>
  </si>
  <si>
    <t>SO 01 Opěrná zeď na pravém břehu toku</t>
  </si>
  <si>
    <t>1</t>
  </si>
  <si>
    <t>{ad10ca24-6876-4e01-a876-a62e7c014573}</t>
  </si>
  <si>
    <t>SO 02 Opevnění pravého břehu a navázání na opěrnou zeď</t>
  </si>
  <si>
    <t>{148a144f-79e9-421f-9b43-c45e4f342bbe}</t>
  </si>
  <si>
    <t>SO 03  Ochranná hráz pro výstavbu opěrné zdi</t>
  </si>
  <si>
    <t>{f2d32e08-ca8c-4dfb-a476-c8ab40982bb2}</t>
  </si>
  <si>
    <t>SO 04  Terénní úpravy, sjezdy do toku</t>
  </si>
  <si>
    <t>{81ff5166-0b65-4241-9c4f-057b9ee2c25b}</t>
  </si>
  <si>
    <t>VON - Vedlejší a ostatní náklady</t>
  </si>
  <si>
    <t>{316bbfdc-9e7c-47a0-b46a-e92ea0bccc7a}</t>
  </si>
  <si>
    <t>2) Ostatní náklady ze souhrnného listu</t>
  </si>
  <si>
    <t>Procent. zadání
[% nákladů rozpočtu]</t>
  </si>
  <si>
    <t>Zařazení nákladů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</si>
  <si>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</si>
  <si>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</si>
  <si>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</si>
  <si>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</si>
  <si>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</si>
  <si>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</si>
  <si>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</si>
  <si>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</si>
  <si>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</si>
  <si>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</si>
  <si>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</si>
  <si>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</si>
  <si>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</si>
  <si>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</si>
  <si>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</si>
  <si>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</si>
  <si>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</si>
  <si>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</si>
  <si>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</si>
  <si>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</si>
  <si>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</si>
  <si>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</si>
  <si>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</si>
  <si>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</si>
  <si>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</si>
  <si>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</si>
  <si>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</si>
  <si>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</si>
  <si>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</si>
  <si>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</si>
  <si>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</si>
  <si>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</si>
  <si>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111201102</t>
  </si>
  <si>
    <t>Odstranění křovin a stromů průměru kmene do 100 mm i s kořeny z celkové plochy přes 1000 do 10000 m2</t>
  </si>
  <si>
    <t>m2</t>
  </si>
  <si>
    <t>4</t>
  </si>
  <si>
    <t>P</t>
  </si>
  <si>
    <t>111251111</t>
  </si>
  <si>
    <t>Drcení ořezaných větví D do 100 mm s odvozem do 20 km</t>
  </si>
  <si>
    <t>m3</t>
  </si>
  <si>
    <t>162301501.</t>
  </si>
  <si>
    <t>Vodorovné přemístění křovin  D kmene do 100 mm do 5 km</t>
  </si>
  <si>
    <t>162301501</t>
  </si>
  <si>
    <t>Příplatek k vodorovnému přemístění křovin  D kmene do 100 mm ZKD 5 km</t>
  </si>
  <si>
    <t>VV</t>
  </si>
  <si>
    <t>112101101</t>
  </si>
  <si>
    <t>Kácení stromů listnatých D kmene do 300 mm</t>
  </si>
  <si>
    <t>kus</t>
  </si>
  <si>
    <t>112101102</t>
  </si>
  <si>
    <t>Kácení stromů listnatých D kmene do 500 mm</t>
  </si>
  <si>
    <t>112101103</t>
  </si>
  <si>
    <t>Kácení stromů listnatých D kmene do 700 mm</t>
  </si>
  <si>
    <t>112101104</t>
  </si>
  <si>
    <t>Kácení stromů listnatých D kmene do 900 mm</t>
  </si>
  <si>
    <t>5</t>
  </si>
  <si>
    <t>Součet</t>
  </si>
  <si>
    <t>112101105</t>
  </si>
  <si>
    <t>Kácení stromů listnatých D kmene do 1100 mm</t>
  </si>
  <si>
    <t>112201101</t>
  </si>
  <si>
    <t>Odstranění pařezů D do 300 mm</t>
  </si>
  <si>
    <t>112201102</t>
  </si>
  <si>
    <t>Odstranění pařezů D do 500 mm</t>
  </si>
  <si>
    <t>112201103</t>
  </si>
  <si>
    <t>Odstranění pařezů D do 700 mm</t>
  </si>
  <si>
    <t>112201104</t>
  </si>
  <si>
    <t>Odstranění pařezů D do 900 mm</t>
  </si>
  <si>
    <t>3</t>
  </si>
  <si>
    <t>112201105</t>
  </si>
  <si>
    <t>Odstranění pařezů D přes 900 mm</t>
  </si>
  <si>
    <t>162201401</t>
  </si>
  <si>
    <t>Vodorovné přemístění větví stromů listnatých do 1 km D kmene do 300 mm</t>
  </si>
  <si>
    <t>162201402</t>
  </si>
  <si>
    <t>Vodorovné přemístění větví stromů listnatých do 1 km D kmene do 500 mm</t>
  </si>
  <si>
    <t>162201403</t>
  </si>
  <si>
    <t>Vodorovné přemístění větví stromů listnatých do 1 km D kmene do 700 mm</t>
  </si>
  <si>
    <t>162201404</t>
  </si>
  <si>
    <t>Vodorovné přemístění větví stromů listnatých do 1 km D kmene do 900 mm</t>
  </si>
  <si>
    <t>162201405</t>
  </si>
  <si>
    <t>Vodorovné přemístění větví stromů listnatých do 1 km D kmene přes 900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</si>
  <si>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</si>
  <si>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</si>
  <si>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</si>
  <si>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</si>
  <si>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162301413</t>
  </si>
  <si>
    <t>Vodorovné přemístění kmenů stromů listnatých do 5 km D kmene do 700 mm</t>
  </si>
  <si>
    <t>162301414.</t>
  </si>
  <si>
    <t>Vodorovné přemístění kmenů stromů listnatých do 5 km D kmene do  900 mm</t>
  </si>
  <si>
    <t>162301414</t>
  </si>
  <si>
    <t>Vodorovné přemístění kmenů stromů listnatých do 5 km D kmene přes  900 mm</t>
  </si>
  <si>
    <t>162301421</t>
  </si>
  <si>
    <t>Vodorovné přemístění pařezů do 5 km D do 300 mm</t>
  </si>
  <si>
    <t>162301422</t>
  </si>
  <si>
    <t>Vodorovné přemístění pařezů do 5 km D do 500 mm</t>
  </si>
  <si>
    <t>162301423</t>
  </si>
  <si>
    <t>Vodorovné přemístění pařezů do 5 km D do 700 mm</t>
  </si>
  <si>
    <t>162301424.</t>
  </si>
  <si>
    <t>Vodorovné přemístění pařezů do 5 km D do 900 mm</t>
  </si>
  <si>
    <t>162301425</t>
  </si>
  <si>
    <t>Vodorovné přemístění pařezů do 5 km D přes 900 mm</t>
  </si>
  <si>
    <t>162301911</t>
  </si>
  <si>
    <t>Příplatek k vodorovnému přemístění kmenů stromů listnatých D kmene do 300 mm ZKD 5 km</t>
  </si>
  <si>
    <t>162301912</t>
  </si>
  <si>
    <t>Příplatek k vodorovnému přemístění kmenů stromů listnatých D kmene do 500 mm ZKD 5 km</t>
  </si>
  <si>
    <t>162301913</t>
  </si>
  <si>
    <t>Příplatek k vodorovnému přemístění kmenů stromů listnatých D kmene do 700 mm ZKD 5 km</t>
  </si>
  <si>
    <t>8</t>
  </si>
  <si>
    <t>162301914.</t>
  </si>
  <si>
    <t>Příplatek k vodorovnému přemístění kmenů stromů listnatých D kmene do 900 mm ZKD 5 km</t>
  </si>
  <si>
    <t>162301914</t>
  </si>
  <si>
    <t>Příplatek k vodorovnému přemístění kmenů stromů listnatých D kmene přes 900 mm ZKD 5 km</t>
  </si>
  <si>
    <t>162301921</t>
  </si>
  <si>
    <t>Příplatek k vodorovnému přemístění pařezů D 300 mm ZKD 5 km</t>
  </si>
  <si>
    <t>162301922</t>
  </si>
  <si>
    <t>Příplatek k vodorovnému přemístění pařezů D 500 mm ZKD 5 km</t>
  </si>
  <si>
    <t>162301923</t>
  </si>
  <si>
    <t>Příplatek k vodorovnému přemístění pařezů D 700 mm ZKD 5 km</t>
  </si>
  <si>
    <t>9</t>
  </si>
  <si>
    <t>162301924.</t>
  </si>
  <si>
    <t>Příplatek k vodorovnému přemístění pařezů D do 900 mm ZKD 5 km</t>
  </si>
  <si>
    <t>162301924</t>
  </si>
  <si>
    <t>Příplatek k vodorovnému přemístění pařezů D přes 900 mm ZKD 5 km</t>
  </si>
  <si>
    <t>R01 16230</t>
  </si>
  <si>
    <t>Příplatek za likvidaci zátarasů a vývratů ve svazích</t>
  </si>
  <si>
    <t>soubor</t>
  </si>
  <si>
    <t>997013811</t>
  </si>
  <si>
    <t>Poplatek za uložení stavebního dřevěného odpadu na skládce (skládkovné)</t>
  </si>
  <si>
    <t>t</t>
  </si>
  <si>
    <t>M</t>
  </si>
  <si>
    <t>R0216231</t>
  </si>
  <si>
    <t>Příplatek za ztížené podmínky při kácení (svah 1:1)</t>
  </si>
  <si>
    <t>115101202</t>
  </si>
  <si>
    <t>Čerpání vody na dopravní výšku do 10 m průměrný přítok do 1000 l/min</t>
  </si>
  <si>
    <t>hod</t>
  </si>
  <si>
    <t>předpoklad čerpání 4 měsíce</t>
  </si>
  <si>
    <t>120*24</t>
  </si>
  <si>
    <t>124203103</t>
  </si>
  <si>
    <t>Vykopávky přes 5000 do 20000 m3 pro koryta vodotečí v hornině tř. 3</t>
  </si>
  <si>
    <t>dle TKZP</t>
  </si>
  <si>
    <t>124203101</t>
  </si>
  <si>
    <t>Vykopávky do 1000 m3 pro koryta vodotečí v hornině tř. 3</t>
  </si>
  <si>
    <t>dle TKZP zemina pro zásyp zárubního prostoru zdi - chybějící množství</t>
  </si>
  <si>
    <t>162301102</t>
  </si>
  <si>
    <t>Vodorovné přemístění do 1000 m výkopku/sypaniny z horniny tř. 1 až 4</t>
  </si>
  <si>
    <t xml:space="preserve">dle TKZP převoz chybějící vytěžené zeminy pro zásyp zárubního prostoru zdi </t>
  </si>
  <si>
    <t>11</t>
  </si>
  <si>
    <t>124203109</t>
  </si>
  <si>
    <t>Příplatek k vykopávkám pro koryta vodotečí v hornině tř. 3 za lepivost</t>
  </si>
  <si>
    <t>50 % odhad</t>
  </si>
  <si>
    <t>5526,50/2</t>
  </si>
  <si>
    <t>162401102</t>
  </si>
  <si>
    <t>Vodorovné přemístění do 2000 m výkopku/sypaniny z horniny tř. 1 až 4</t>
  </si>
  <si>
    <t>167101102</t>
  </si>
  <si>
    <t>Nakládání výkopku z hornin tř. 1 až 4 přes 100 m3</t>
  </si>
  <si>
    <t>171101103</t>
  </si>
  <si>
    <t>Uložení sypaniny z hornin soudržných do násypů zhutněných do 100 % PS</t>
  </si>
  <si>
    <t>181102302</t>
  </si>
  <si>
    <t>Úprava pláně v zářezech se zhutněním</t>
  </si>
  <si>
    <t>181202305</t>
  </si>
  <si>
    <t>Úprava pláně na násypech se zhutněním</t>
  </si>
  <si>
    <t>181301113</t>
  </si>
  <si>
    <t>Rozprostření ornice pl přes 500 m2 v rovině nebo ve svahu do 1:5 tl vrstvy do 200 mm</t>
  </si>
  <si>
    <t>181411121</t>
  </si>
  <si>
    <t>Založení  lučního trávníku výsevem plochy do  1000 m2 v rovině a ve svahu do 1:5</t>
  </si>
  <si>
    <t>005724700</t>
  </si>
  <si>
    <t xml:space="preserve">osivo směs travní univerzál </t>
  </si>
  <si>
    <t>kg</t>
  </si>
  <si>
    <t>2228*0,03*1,05</t>
  </si>
  <si>
    <t>182101101</t>
  </si>
  <si>
    <t>Svahování v zářezech v hornině tř. 1 až 4</t>
  </si>
  <si>
    <t>182201101</t>
  </si>
  <si>
    <t>Svahování násypů</t>
  </si>
  <si>
    <t>184211332</t>
  </si>
  <si>
    <t>Kopání jamek do 35 x 35 cm , hl. do 50 cm, sklon do 1:5 při stupni zabuřenění 2 v zemině 3</t>
  </si>
  <si>
    <t>R03 18410</t>
  </si>
  <si>
    <t>Výsadba keře s balem D do 0,2 m do jamky se zalitím v rovině a svahu do 1:5</t>
  </si>
  <si>
    <t>R04 503</t>
  </si>
  <si>
    <t xml:space="preserve">Keř s balem </t>
  </si>
  <si>
    <t xml:space="preserve">dle TZ str. 5,  kombinace druhů :
líska obecná, růže šípková, hloh jednosemenný , brslen evropský, svída obecná, střemcha hroznovitá
min. v. 60 cm, bez výměny půdy s přihnojením a zálivkou
vzdálenost sponu 80 cm, jednotlivě a skupiny 12-15 ks
</t>
  </si>
  <si>
    <t>183101215</t>
  </si>
  <si>
    <t>Jamky pro výsadbu s výměnou 50 % půdy zeminy tř 1 až 4 objem do 0,4 m3 v rovině a svahu do 1:5</t>
  </si>
  <si>
    <t>Dle TZ náhradní výsadba
jamky spon 3 m</t>
  </si>
  <si>
    <t>103715000</t>
  </si>
  <si>
    <t xml:space="preserve">substrát </t>
  </si>
  <si>
    <t>Dle TZ náheadní výsadba
50 % výměna substrátu</t>
  </si>
  <si>
    <t>0,35*369/2</t>
  </si>
  <si>
    <t>184911421</t>
  </si>
  <si>
    <t>Mulčování rostlin kůrou tl. do 0,1 m v rovině a svahu do 1:5</t>
  </si>
  <si>
    <t>0,5*369</t>
  </si>
  <si>
    <t>10391100</t>
  </si>
  <si>
    <t>kůra mulčovací borka.</t>
  </si>
  <si>
    <t>výsadbová místa mulčována borkou v tl. 10 cm</t>
  </si>
  <si>
    <t>0,5*369*0,1</t>
  </si>
  <si>
    <t>1848083xx</t>
  </si>
  <si>
    <t>Hnojení dřevin  (včetně dodávky hnojiva)</t>
  </si>
  <si>
    <t>ks</t>
  </si>
  <si>
    <t>184004415</t>
  </si>
  <si>
    <t>Výsadba sazenic stromů v nad 1500 do 1800 mm do jamky D 700 mm hl 700 mm</t>
  </si>
  <si>
    <t>parc. č. 39/6, k.ú. Konská</t>
  </si>
  <si>
    <t>144+98+30+30+30+10+10+10</t>
  </si>
  <si>
    <t>parc.č. 2004/4, k.ú. Konská</t>
  </si>
  <si>
    <t>3+3+1</t>
  </si>
  <si>
    <t>026503600</t>
  </si>
  <si>
    <t>Dub letní (Quercus robur) 120 - 180 cm, KK</t>
  </si>
  <si>
    <t>rostliny prostokořenné do krajiny, 2 x přesazované</t>
  </si>
  <si>
    <t>005800280</t>
  </si>
  <si>
    <t>jasan ztepilý (Fraxinus excelsior) 120-180 cm</t>
  </si>
  <si>
    <t>026503900</t>
  </si>
  <si>
    <t>Jilm horský (Ulmus glabra) 120 - 180 cm, KK</t>
  </si>
  <si>
    <t>026503050</t>
  </si>
  <si>
    <t>Javor mléč /Acer platanoides/ 120 - 180 cm, KK</t>
  </si>
  <si>
    <t>026503300</t>
  </si>
  <si>
    <t>Olše lepkavá /Alnus glutinosa/ 120 - 180 cm, KK</t>
  </si>
  <si>
    <t>026503290</t>
  </si>
  <si>
    <t>Olše šedá /Alnus incana/ 120 - 180 cm, KK</t>
  </si>
  <si>
    <t>026503150</t>
  </si>
  <si>
    <t>Javor klen /Acer pseudoplatanus/ 120 - 180 cm, KK</t>
  </si>
  <si>
    <t>026505150</t>
  </si>
  <si>
    <t>Lípa malolistá (Tilia cordata) 120 - 180 cm, KK</t>
  </si>
  <si>
    <t>026504800</t>
  </si>
  <si>
    <t>Vrba bílá (Salix alba) 120 - 180 cm, KK</t>
  </si>
  <si>
    <t>184807911</t>
  </si>
  <si>
    <t>Kůl l do 2 m D 40 až 60 mm k sazenici stromu</t>
  </si>
  <si>
    <t>dodání a osazení kůlu k sazenici s upevněním ke kůlu motouzem</t>
  </si>
  <si>
    <t>184808313</t>
  </si>
  <si>
    <t>Hnojení sazenic rychle rostoucích dřevin organickými hnojivy</t>
  </si>
  <si>
    <t>184813121</t>
  </si>
  <si>
    <t>Ochrana dřevin před okusem mechanicky pletivem v rovině a svahu do 1:5</t>
  </si>
  <si>
    <t>18410221</t>
  </si>
  <si>
    <t xml:space="preserve">Výsadba keře s balem v do 1 m do jamky se zalitím </t>
  </si>
  <si>
    <t>60+60+60+60+60</t>
  </si>
  <si>
    <t>NC 2650</t>
  </si>
  <si>
    <t xml:space="preserve">Hloh jednosemenný sazenice 60 cm </t>
  </si>
  <si>
    <t>s balem, ve sponu 1-1,5 m</t>
  </si>
  <si>
    <t>NC 2651</t>
  </si>
  <si>
    <t>Líska obecná sazenice 60 cm</t>
  </si>
  <si>
    <t>NC 2652</t>
  </si>
  <si>
    <t>Brslen evropský sazenice 60 cm</t>
  </si>
  <si>
    <t>NC 2653</t>
  </si>
  <si>
    <t>Střemcha obecná sazenice 60 cm</t>
  </si>
  <si>
    <t>NC 2654</t>
  </si>
  <si>
    <t>Svída krvavá sazenice 60 cm</t>
  </si>
  <si>
    <t>274315223</t>
  </si>
  <si>
    <t>Základové pasy z betonu prostého C 12/15</t>
  </si>
  <si>
    <t>215,98*4*0,1</t>
  </si>
  <si>
    <t>321311116</t>
  </si>
  <si>
    <t>Konstrukce vodních staveb z betonu prostého mrazuvzdorného tř. C 30/37</t>
  </si>
  <si>
    <t>321351010</t>
  </si>
  <si>
    <t>Bednění konstrukcí vodních staveb rovinné - zřízení</t>
  </si>
  <si>
    <t>56</t>
  </si>
  <si>
    <t>321352010</t>
  </si>
  <si>
    <t>Bednění konstrukcí vodních staveb rovinné - odstranění</t>
  </si>
  <si>
    <t>321361211</t>
  </si>
  <si>
    <t>Výztuž železobetonových konstrukcí vodních staveb z oceli 11 373 D do 12 mm</t>
  </si>
  <si>
    <t>DC "A"</t>
  </si>
  <si>
    <t>(138,99+108,55+108,14+34,99+115,50+50,73)*19</t>
  </si>
  <si>
    <t>DC "B"</t>
  </si>
  <si>
    <t>(142,85+111,57+94,62+35,96+105,41+53,27)*12</t>
  </si>
  <si>
    <t>DC "C"</t>
  </si>
  <si>
    <t>(138,99+108,55+80,81+34,99+96,44+52)*4</t>
  </si>
  <si>
    <t>DC "D"</t>
  </si>
  <si>
    <t>(142,85+111,57+71,50+35,96+105,41+54,53)*4</t>
  </si>
  <si>
    <t>Mezisoučet</t>
  </si>
  <si>
    <t>21239,66/1000</t>
  </si>
  <si>
    <t>321361212</t>
  </si>
  <si>
    <t>Výztuž železobetonových konstrukcí vodních staveb z oceli 11 373 D do 32 mm</t>
  </si>
  <si>
    <t>dle výkazu výztuže TK 18</t>
  </si>
  <si>
    <t>(542,95+317,80+321,53+1088,05)*19</t>
  </si>
  <si>
    <t>(558,03+326,63+293,95+1058,85)*12</t>
  </si>
  <si>
    <t>(542,95+317,80+254,87+1007,97)*4</t>
  </si>
  <si>
    <t>(558,03+326,63+229,96+980,22)*4</t>
  </si>
  <si>
    <t>86859,54/1000</t>
  </si>
  <si>
    <t>931992121</t>
  </si>
  <si>
    <t>Výplň dilatačních spár z extrudovaného polystyrénu tl 20 mm</t>
  </si>
  <si>
    <t>dle ZT str. 5</t>
  </si>
  <si>
    <t>931994102</t>
  </si>
  <si>
    <t>Těsnění dilatační spáry betonové konstrukce povrchovým těsnicím pásem</t>
  </si>
  <si>
    <t>m</t>
  </si>
  <si>
    <t>těsnící provazec dle TZ str. 5</t>
  </si>
  <si>
    <t>931994142</t>
  </si>
  <si>
    <t>Těsnění dilatační spáry betonové konstrukce polyuretanovým tmelem</t>
  </si>
  <si>
    <t>dle TZ str. 5</t>
  </si>
  <si>
    <t>457532111</t>
  </si>
  <si>
    <t>Filtrační vrstvy z hrubého těženého kameniva se zhutněním frakce 4/8 - 0/32</t>
  </si>
  <si>
    <t>457971121</t>
  </si>
  <si>
    <t>Zřízení vrstvy z geotextilie o sklonu přes 10° do 35° š do 3 m</t>
  </si>
  <si>
    <t>za opěrnou zdí dle TZ str. 5</t>
  </si>
  <si>
    <t>oddělení obsypu od náspu za op. zdí</t>
  </si>
  <si>
    <t>605</t>
  </si>
  <si>
    <t>překrytí dilatační spáry</t>
  </si>
  <si>
    <t>286,10</t>
  </si>
  <si>
    <t>693110630</t>
  </si>
  <si>
    <t>geotextilie netkaná 400 g/m2</t>
  </si>
  <si>
    <t>geotextilie M 400, Plošná hmotnost: 400 g/m2, Pevnost v tahu (podélně/příčně): 4,0/3,5 kN/m, Statické protržení (CBR): 600 N, Funkce: F, F+S  Šířka: do 2 m
vč. přesahu a prořezu 10 %</t>
  </si>
  <si>
    <t>891*1,1</t>
  </si>
  <si>
    <t>463212111</t>
  </si>
  <si>
    <t>Rovnanina z lomového kamene upraveného s vyklínováním spár úlomky kamene</t>
  </si>
  <si>
    <t>dle TKZP, zrno 300-500 kg</t>
  </si>
  <si>
    <t>463212191</t>
  </si>
  <si>
    <t>Příplatek za vypracováni líce rovnaniny</t>
  </si>
  <si>
    <t>418/0,5</t>
  </si>
  <si>
    <t>464571111</t>
  </si>
  <si>
    <t>Pohoz ze štěrkopísku zrno do 63 mm z terénu</t>
  </si>
  <si>
    <t>871218113</t>
  </si>
  <si>
    <t>Kladení drenážního potrubí z flexibilního PVC průměru  160 mm</t>
  </si>
  <si>
    <t>podélná trasa</t>
  </si>
  <si>
    <t>(2*216)</t>
  </si>
  <si>
    <t>286112250</t>
  </si>
  <si>
    <t>trubka drenážní flexibilní  D 160 mm</t>
  </si>
  <si>
    <t>10 % prořez, přesah, zaústění průchodky-odhad</t>
  </si>
  <si>
    <t>(2*216)*1,1</t>
  </si>
  <si>
    <t>R05 87122</t>
  </si>
  <si>
    <t>Příplatek za uchycení a stabilizaci potrubí v bednění vč. následného vyplnění, utěsnění pěnou</t>
  </si>
  <si>
    <t>TZ str. 5, stabilizace potrubí chráničky v bednění
utěsnění mezi chráničkou a drenážním potrubím vč. dodání těsnící pěny, odřezání po vytvrzení</t>
  </si>
  <si>
    <t>871238111</t>
  </si>
  <si>
    <t>Kladení drenážního potrubí z tvrdého PVC průměru do D 200 mm</t>
  </si>
  <si>
    <t>potrubí v chráničce bez otvorů</t>
  </si>
  <si>
    <t>286112250.</t>
  </si>
  <si>
    <t>trubka drenážní PVC  do D 200 mm</t>
  </si>
  <si>
    <t>10 % prořez</t>
  </si>
  <si>
    <t>97,50*1,1</t>
  </si>
  <si>
    <t>R06 87123</t>
  </si>
  <si>
    <t>Kladení potrubí z PVC průměru do 200 mm</t>
  </si>
  <si>
    <t>R07113</t>
  </si>
  <si>
    <t>trubka PVC KGEM DN 200</t>
  </si>
  <si>
    <t>chránička, prostup opěrnou zdí
TZ str. 5, 10 % prořez</t>
  </si>
  <si>
    <t>86*1,1</t>
  </si>
  <si>
    <t>8773552</t>
  </si>
  <si>
    <t>Montáž tvarovek z PVC DN 200</t>
  </si>
  <si>
    <t>2861143</t>
  </si>
  <si>
    <t>odbočka PVC KGEA- do DN 200 T-kus</t>
  </si>
  <si>
    <t>891355321</t>
  </si>
  <si>
    <t>Montáž zpětných klapek DN 200</t>
  </si>
  <si>
    <t>R08 4221140</t>
  </si>
  <si>
    <t>Kanalizační klapka zpětná koncová do DN 200</t>
  </si>
  <si>
    <t>R09 93199</t>
  </si>
  <si>
    <t>Těsnění pracovní spáry betonové konstrukce těsnicím pásem</t>
  </si>
  <si>
    <t>2*216</t>
  </si>
  <si>
    <t>42</t>
  </si>
  <si>
    <t>998332011</t>
  </si>
  <si>
    <t>Přesun hmot pro úpravy vodních toků a kanály</t>
  </si>
  <si>
    <t>úsek č.1 a úsek č. 2</t>
  </si>
  <si>
    <t>(20,37+21,78)*4*0,1</t>
  </si>
  <si>
    <t>úsek č. 1</t>
  </si>
  <si>
    <t>263,84</t>
  </si>
  <si>
    <t>úsek č. 2</t>
  </si>
  <si>
    <t>231</t>
  </si>
  <si>
    <t>60,57</t>
  </si>
  <si>
    <t>53,80</t>
  </si>
  <si>
    <t>321351030</t>
  </si>
  <si>
    <t>Bednění konstrukcí vodních staveb jinak zakřivené - zřízení</t>
  </si>
  <si>
    <t>111,57</t>
  </si>
  <si>
    <t>88,83</t>
  </si>
  <si>
    <t>321352030</t>
  </si>
  <si>
    <t>Bednění konstrukcí vodních staveb jinak zakřivené - odstranění</t>
  </si>
  <si>
    <t>525,07+410,08+691,77+132,18+971,48+190,24</t>
  </si>
  <si>
    <t>559,82+437,22+518,52+140,92+773,63+206,72</t>
  </si>
  <si>
    <t>5557,65/1000</t>
  </si>
  <si>
    <t>2051,13+1200,58+1352,04+4540,26</t>
  </si>
  <si>
    <t>2186,86+1280,03+826,47+4335,96</t>
  </si>
  <si>
    <t>17773,33/1000</t>
  </si>
  <si>
    <t xml:space="preserve">Filtrační vrstvy z hrubého těženého kameniva se zhutněním frakce 4/8 </t>
  </si>
  <si>
    <t>obsyp dle TZ str. 5</t>
  </si>
  <si>
    <t>4,60</t>
  </si>
  <si>
    <t>oddělení obsypu od náspu za op. zdí úsek č. 1 a 2</t>
  </si>
  <si>
    <t>56+29,50</t>
  </si>
  <si>
    <t>141,50*1,1</t>
  </si>
  <si>
    <t>461211721</t>
  </si>
  <si>
    <t>Patka z lomového kamene pro dlažbu na sucho s urovnáním líce a vyklínováním</t>
  </si>
  <si>
    <t>kámen zrno nad 500  kg</t>
  </si>
  <si>
    <t>266</t>
  </si>
  <si>
    <t>221,75</t>
  </si>
  <si>
    <t>dle TZ str. 5, zrno 300-500 kg</t>
  </si>
  <si>
    <t>opevnění břehů úsek č. 1</t>
  </si>
  <si>
    <t>127,65*0,5</t>
  </si>
  <si>
    <t>opevnění břehů úsek č. 2</t>
  </si>
  <si>
    <t>130,8*0,5</t>
  </si>
  <si>
    <t>127,65+130,80</t>
  </si>
  <si>
    <t>258,45*0,15</t>
  </si>
  <si>
    <t xml:space="preserve">podélná drenáž dle TZ str. 5
</t>
  </si>
  <si>
    <t>podélná trasa úsek č. 1</t>
  </si>
  <si>
    <t>2*20</t>
  </si>
  <si>
    <t>podélná trasa úsek č. 2</t>
  </si>
  <si>
    <t>otvory drenážní š. min. 0,4 mm, max. 1,4 mm po obvodu trubky (50 cm2 otvorů na 1 m2 plochy potrubí )
10 % prořez, přesah, zaústění průchodky</t>
  </si>
  <si>
    <t>61*1,1</t>
  </si>
  <si>
    <t>R10 87122</t>
  </si>
  <si>
    <t>R11 87123</t>
  </si>
  <si>
    <t>R12 2861</t>
  </si>
  <si>
    <t>21,60*1,1</t>
  </si>
  <si>
    <t>10% prořez</t>
  </si>
  <si>
    <t>25,20*1,1</t>
  </si>
  <si>
    <t>R13 8773552</t>
  </si>
  <si>
    <t>R14 28611</t>
  </si>
  <si>
    <t>R15 4221140</t>
  </si>
  <si>
    <t>R16 93199</t>
  </si>
  <si>
    <t>44,20</t>
  </si>
  <si>
    <t xml:space="preserve">    2 - Zakládání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</si>
  <si>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</si>
  <si>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</si>
  <si>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</si>
  <si>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</si>
  <si>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>124203102</t>
  </si>
  <si>
    <t>Vykopávky přes 1000 do 5000 m3 pro koryta vodotečí v hornině tř. 3</t>
  </si>
  <si>
    <t>dle TZ str. 5 odtěžení přebytečného materiálu z toku Olše po ukončení stavby</t>
  </si>
  <si>
    <t>50 %</t>
  </si>
  <si>
    <t>6</t>
  </si>
  <si>
    <t>171201101</t>
  </si>
  <si>
    <t>Uložení sypaniny do násypů nezhutněných</t>
  </si>
  <si>
    <t>dle TZ str. 5 úprava tvaru dna toku</t>
  </si>
  <si>
    <t>171201201</t>
  </si>
  <si>
    <t>Uložení sypaniny na skládky</t>
  </si>
  <si>
    <t>291211111</t>
  </si>
  <si>
    <t>Zřízení plochy ze silničních panelů</t>
  </si>
  <si>
    <t>včetně dovozu panelů ze vzdálenosti do 10 km</t>
  </si>
  <si>
    <t>593810900</t>
  </si>
  <si>
    <t>panel silniční  300x150x12 cm</t>
  </si>
  <si>
    <t>464511111</t>
  </si>
  <si>
    <t>Pohoz z lomového kamene neupraveného tříděného z terénu</t>
  </si>
  <si>
    <t>dle TZ str. 4, přitížení folie lomovým kamenem</t>
  </si>
  <si>
    <t>R17 469151</t>
  </si>
  <si>
    <t>Zřízení ochranné plastové folie</t>
  </si>
  <si>
    <t>hydroizolační folie polyuretan PE</t>
  </si>
  <si>
    <t>693410110</t>
  </si>
  <si>
    <t>geomembrány hydroizolační hladké /tl. 1 mm/</t>
  </si>
  <si>
    <t>dle TZ str. 4, 10 % prořez, přesah - odhad
hydroizolační folie H  PE</t>
  </si>
  <si>
    <t>1354*1,1</t>
  </si>
  <si>
    <t>894411311</t>
  </si>
  <si>
    <t>Osazení železobetonových dílců pro šachty skruží rovných</t>
  </si>
  <si>
    <t>vč. jejich následné demontáže po dokončení stavby
a odvozu pro opětovné použití</t>
  </si>
  <si>
    <t>592241040</t>
  </si>
  <si>
    <t>skruž betonová TBS-Q 100x100x9 cm</t>
  </si>
  <si>
    <t>113151111</t>
  </si>
  <si>
    <t>Rozebrání zpevněných ploch ze silničních dílců</t>
  </si>
  <si>
    <t>rozebrání opevnění ze silničních panelů pro opětovné použití</t>
  </si>
  <si>
    <t>997002611</t>
  </si>
  <si>
    <t>Nakládání suti a vybouraných hmot</t>
  </si>
  <si>
    <t>997002511</t>
  </si>
  <si>
    <t>Vodorovné přemístění vybouraných hmot bez naložení ale se složením a urovnáním do 1 km</t>
  </si>
  <si>
    <t>997002519</t>
  </si>
  <si>
    <t>Příplatek ZKD 1 km přemístění suti a vybouraných hmot</t>
  </si>
  <si>
    <t>odvoz panelů a jejich složení do 10 km pro zpětné použití</t>
  </si>
  <si>
    <t>348,255*20</t>
  </si>
  <si>
    <t>R18 715101</t>
  </si>
  <si>
    <t>Odstranění izolací ochranná plastová folie</t>
  </si>
  <si>
    <t>16</t>
  </si>
  <si>
    <t>dle TZ str. 4
po ukončení prací vč. odvozu a likvidace folie dle platné legislativy o odpadech</t>
  </si>
  <si>
    <t>122201403</t>
  </si>
  <si>
    <t>Vykopávky v zemníku na suchu v hornině tř. 3 objem do 5000 m3</t>
  </si>
  <si>
    <t>122201409</t>
  </si>
  <si>
    <t>Příplatek za lepivost u vykopávek v zemníku na suchu v hornině tř. 3</t>
  </si>
  <si>
    <t>12</t>
  </si>
  <si>
    <t>dle TZ str. 4 a 5</t>
  </si>
  <si>
    <t>181301102</t>
  </si>
  <si>
    <t>Rozprostření ornice tl vrstvy do 150 mm pl do 500 m2 v rovině nebo ve svahu do 1:5</t>
  </si>
  <si>
    <t>dle TZ str.  4
ohumusování a zatravnění svahů po odstranění komunikace v tl. 15 cm</t>
  </si>
  <si>
    <t>100*0,03*1,05</t>
  </si>
  <si>
    <t>464531112</t>
  </si>
  <si>
    <t>Pohoz z hrubého drceného kamenivo zrno 63 až 125 mm z terénu</t>
  </si>
  <si>
    <t>dle TZ str. 4 makadam 63/125 mm</t>
  </si>
  <si>
    <t>podkladní vrstva příjezdu ke stavbě</t>
  </si>
  <si>
    <t>2125*0,3</t>
  </si>
  <si>
    <t>811557111</t>
  </si>
  <si>
    <t>Kladení potrubí z trub betonových DN 1800</t>
  </si>
  <si>
    <t>8*17</t>
  </si>
  <si>
    <t>R19 592</t>
  </si>
  <si>
    <t>Trouba betonová DN 1800/2000 mm, ŽB, přímá</t>
  </si>
  <si>
    <t>R22 592</t>
  </si>
  <si>
    <t>Trouba betonová DN 1800/1000 mm, ŽB, přímá</t>
  </si>
  <si>
    <t>R20 11520</t>
  </si>
  <si>
    <t>Demontáž potrubí DN 1800</t>
  </si>
  <si>
    <t>R21 593</t>
  </si>
  <si>
    <t xml:space="preserve">Doprava a transport </t>
  </si>
  <si>
    <t>nakládka, vykládka,  jeřáb, nákladní přeprava kamiony,  manipulace
vč. transportu na stavbu, transportu pro uložení a zpětné použití</t>
  </si>
  <si>
    <t>montáž, manipulace vč. jeřábu</t>
  </si>
  <si>
    <t>OST - Ostatní</t>
  </si>
  <si>
    <t xml:space="preserve">    O01 - Ostatní</t>
  </si>
  <si>
    <t>Zajištění zařízení staveniště</t>
  </si>
  <si>
    <t>262144</t>
  </si>
  <si>
    <t>Odlov ryb</t>
  </si>
  <si>
    <t>7</t>
  </si>
  <si>
    <t>Provedení opatření vyplývyjících z havarijního plánu, včetně instalace a údržby norné stěny</t>
  </si>
  <si>
    <t>10</t>
  </si>
  <si>
    <t>13</t>
  </si>
  <si>
    <t>k.ú.  Třinec, k.ú. Konská</t>
  </si>
  <si>
    <t xml:space="preserve">dle TZ str. 4
zatrubnění přejezdu, betobové trouby DN 1800/2500 mm, dl. 8 x 17 m
</t>
  </si>
  <si>
    <t>Zpracování havarijního a povodňového plánu</t>
  </si>
  <si>
    <t>Čištění a udržování veřejných komunikací a jejich uvedení do původního stavu</t>
  </si>
  <si>
    <t>Aktualizace vyjádření k existenci sítí, vytýčení, označení a ochrana stávajících inženýrských sítí</t>
  </si>
  <si>
    <t>Dodávka a montáž informační/pamětní tabule. (1ks po dobu realizace stavby a 1ks tabule po ukončení realizace stavby, velikost tabulí dle přílohy Technických podmínek, materiál PVC tl. Min. 10mm, laminace pro venkovní použití.)</t>
  </si>
  <si>
    <t>Dokumentace skutečného provedení stavby</t>
  </si>
  <si>
    <t>Dočasné zábory, dočasné dopravní značení včetně vyřízení potřebných povolení</t>
  </si>
  <si>
    <t>Průzkumné práce, provádění průkazních a dalších potřebných zkoušek použitých materiálů</t>
  </si>
  <si>
    <t>Geodetické práce včetně průběžných kontrolních zaměření, zaměření  skutečného provedení stavby</t>
  </si>
  <si>
    <t>Ochranné jímky, zimní opatření a ochrana před srážkovými vodami</t>
  </si>
  <si>
    <t>Uvedení dočasně užívaných ploch do původního stavu včetně protokolárního předání jejich vlastníkům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</si>
  <si>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</si>
  <si>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</si>
  <si>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</si>
  <si>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</si>
  <si>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dovoz zeminy pro násypy do 20 km</t>
  </si>
  <si>
    <t>64 ks ŽB trouba 1800/2000 mm
8 x dl 17 m převedení vody potrubím</t>
  </si>
  <si>
    <t>8 ks ŽB trouba 1800/1000 mm výroba na zakázku
8 x dl 17 m převedení vody potrubím</t>
  </si>
  <si>
    <t>předpoklad cca 150 m3
včetně odvozu a likvidace</t>
  </si>
  <si>
    <t>2439/2</t>
  </si>
  <si>
    <t>1605/2</t>
  </si>
  <si>
    <t>2399/2</t>
  </si>
  <si>
    <t>2399*10</t>
  </si>
  <si>
    <t>410/2</t>
  </si>
  <si>
    <t>dovoz zeminy pro násypy do 1 km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</si>
  <si>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</si>
  <si>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</si>
  <si>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</si>
  <si>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</si>
  <si>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</si>
  <si>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</si>
  <si>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</si>
  <si>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</si>
  <si>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</si>
  <si>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</si>
  <si>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</si>
  <si>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</si>
  <si>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</si>
  <si>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Celkové náklady za stavbu</t>
  </si>
  <si>
    <t xml:space="preserve"> Náklady z rozpočtu</t>
  </si>
  <si>
    <t>Celkové náklady za objekt</t>
  </si>
  <si>
    <t xml:space="preserve">Celkové náklady za objekt </t>
  </si>
  <si>
    <t>výkopek ze zemních prací v rámci SO 01 odvoz na mezideponii do 1 km</t>
  </si>
  <si>
    <t xml:space="preserve"> výkopek ze zemních prací v rámci SO 01 z mezideponie
odvážen na průběžný zásyp zárubního prostoru op. zdi do 2  km
</t>
  </si>
  <si>
    <t>náhradní výsadba</t>
  </si>
  <si>
    <t xml:space="preserve">tl. podkladního betonu 0,1 m
</t>
  </si>
  <si>
    <t>štěrkopískový podsyp pod kamennou rovnaninu tl. 15 cm, na základě kvality zemniny</t>
  </si>
  <si>
    <t>podélná drenáž dle TZ
otvory drenážní š. min. 0,4 mm, max. 1,4 mm po obvodu trubky (50 cm2 otvorů na 1 m2 plochy potrubí )</t>
  </si>
  <si>
    <t xml:space="preserve"> stabilizace potrubí chráničky v bednění
utěsnění mezi chráničkou a drenážním potrubím vč. dodání těsnící pěny, odřezání po vytvrzení</t>
  </si>
  <si>
    <t xml:space="preserve">těsnící plechový pás š. 150 mm, napojení plechů pomocí svorek,těsnění tyku deska - stěna </t>
  </si>
  <si>
    <t>chránička, prostup opěrnou zdí dleTZ , 10 % prořez</t>
  </si>
  <si>
    <t>těsnící plechový pás š. 150 mm, napojení plechů pomocí svorek,těsnění tyku deska - stěna</t>
  </si>
  <si>
    <t xml:space="preserve">uložení přebytku materiálu na deponii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</si>
</sst>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12"/>
      <color theme="0"/>
      <name val="Trebuchet MS"/>
      <family val="2"/>
    </font>
    <font>
      <sz val="8"/>
      <color theme="0"/>
      <name val="Trebuchet MS"/>
      <family val="2"/>
    </font>
    <font>
      <b/>
      <sz val="8"/>
      <color theme="0"/>
      <name val="Trebuchet MS"/>
      <family val="2"/>
    </font>
    <font>
      <sz val="10"/>
      <color theme="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/>
    </xf>
    <xf numFmtId="166" fontId="35" fillId="0" borderId="1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5" borderId="0" xfId="0" applyFont="1" applyFill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0" fillId="6" borderId="0" xfId="0" applyFill="1" applyBorder="1"/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165" fontId="3" fillId="6" borderId="0" xfId="0" applyNumberFormat="1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0" xfId="0" applyFont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39" fillId="0" borderId="0" xfId="0" applyNumberFormat="1" applyFont="1" applyBorder="1" applyAlignment="1">
      <alignment vertical="center"/>
    </xf>
    <xf numFmtId="4" fontId="27" fillId="4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/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0" fillId="0" borderId="0" xfId="0" applyBorder="1"/>
    <xf numFmtId="4" fontId="4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16" fillId="2" borderId="0" xfId="20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5" fontId="3" fillId="6" borderId="0" xfId="0" applyNumberFormat="1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4" fontId="21" fillId="0" borderId="0" xfId="0" applyNumberFormat="1" applyFont="1" applyBorder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0" fillId="5" borderId="0" xfId="0" applyFill="1"/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6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5" borderId="11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vertical="center"/>
    </xf>
    <xf numFmtId="4" fontId="0" fillId="0" borderId="23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9" fontId="36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7"/>
  <sheetViews>
    <sheetView showGridLines="0" workbookViewId="0" topLeftCell="A1">
      <pane ySplit="1" topLeftCell="A2" activePane="bottomLeft" state="frozen"/>
      <selection pane="bottomLeft" activeCell="L78" sqref="L78:AO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68" max="86" width="9.33203125" style="0" hidden="1" customWidth="1"/>
  </cols>
  <sheetData>
    <row r="1" spans="1:70" ht="21.4" customHeight="1">
      <c r="A1" s="14" t="s">
        <v>0</v>
      </c>
      <c r="B1" s="15"/>
      <c r="C1" s="15"/>
      <c r="D1" s="16"/>
      <c r="E1" s="15"/>
      <c r="F1" s="15"/>
      <c r="G1" s="15"/>
      <c r="H1" s="15"/>
      <c r="I1" s="15"/>
      <c r="J1" s="15"/>
      <c r="K1" s="17"/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1</v>
      </c>
      <c r="BB1" s="19" t="s">
        <v>2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Q1" s="20" t="s">
        <v>3</v>
      </c>
      <c r="BR1" s="20" t="s">
        <v>3</v>
      </c>
    </row>
    <row r="2" spans="3:69" ht="36.95" customHeight="1">
      <c r="C2" s="257" t="s">
        <v>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R2" s="225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P2" s="21" t="s">
        <v>5</v>
      </c>
      <c r="BQ2" s="21" t="s">
        <v>6</v>
      </c>
    </row>
    <row r="3" spans="2:69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P3" s="21" t="s">
        <v>5</v>
      </c>
      <c r="BQ3" s="21" t="s">
        <v>7</v>
      </c>
    </row>
    <row r="4" spans="2:68" ht="36.95" customHeight="1">
      <c r="B4" s="25"/>
      <c r="C4" s="250" t="s">
        <v>8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6"/>
      <c r="AS4" s="27" t="s">
        <v>9</v>
      </c>
      <c r="BP4" s="21" t="s">
        <v>10</v>
      </c>
    </row>
    <row r="5" spans="2:68" ht="14.45" customHeight="1">
      <c r="B5" s="25"/>
      <c r="C5" s="28"/>
      <c r="D5" s="29" t="s">
        <v>11</v>
      </c>
      <c r="E5" s="28"/>
      <c r="F5" s="28"/>
      <c r="G5" s="28"/>
      <c r="H5" s="28"/>
      <c r="I5" s="28"/>
      <c r="J5" s="28"/>
      <c r="K5" s="259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8"/>
      <c r="AQ5" s="26"/>
      <c r="BP5" s="21" t="s">
        <v>5</v>
      </c>
    </row>
    <row r="6" spans="2:68" ht="36.95" customHeight="1">
      <c r="B6" s="25"/>
      <c r="C6" s="28"/>
      <c r="D6" s="31" t="s">
        <v>12</v>
      </c>
      <c r="E6" s="28"/>
      <c r="F6" s="28"/>
      <c r="G6" s="28"/>
      <c r="H6" s="28"/>
      <c r="I6" s="28"/>
      <c r="J6" s="28"/>
      <c r="K6" s="260" t="s">
        <v>13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8"/>
      <c r="AQ6" s="26"/>
      <c r="BP6" s="21" t="s">
        <v>5</v>
      </c>
    </row>
    <row r="7" spans="2:68" ht="14.45" customHeight="1">
      <c r="B7" s="25"/>
      <c r="C7" s="28"/>
      <c r="D7" s="32" t="s">
        <v>14</v>
      </c>
      <c r="E7" s="28"/>
      <c r="F7" s="28"/>
      <c r="G7" s="28"/>
      <c r="H7" s="28"/>
      <c r="I7" s="28"/>
      <c r="J7" s="28"/>
      <c r="K7" s="30" t="s">
        <v>15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16</v>
      </c>
      <c r="AL7" s="28"/>
      <c r="AM7" s="28"/>
      <c r="AN7" s="30" t="s">
        <v>17</v>
      </c>
      <c r="AO7" s="28"/>
      <c r="AP7" s="28"/>
      <c r="AQ7" s="26"/>
      <c r="BP7" s="21" t="s">
        <v>5</v>
      </c>
    </row>
    <row r="8" spans="2:68" ht="14.45" customHeight="1">
      <c r="B8" s="25"/>
      <c r="C8" s="28"/>
      <c r="D8" s="32" t="s">
        <v>18</v>
      </c>
      <c r="E8" s="28"/>
      <c r="F8" s="28"/>
      <c r="G8" s="28"/>
      <c r="H8" s="28"/>
      <c r="I8" s="28"/>
      <c r="J8" s="28"/>
      <c r="K8" s="187" t="s">
        <v>571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19</v>
      </c>
      <c r="AL8" s="28"/>
      <c r="AM8" s="28"/>
      <c r="AN8" s="205"/>
      <c r="AO8" s="28"/>
      <c r="AP8" s="28"/>
      <c r="AQ8" s="26"/>
      <c r="BP8" s="21" t="s">
        <v>5</v>
      </c>
    </row>
    <row r="9" spans="2:68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P9" s="21" t="s">
        <v>5</v>
      </c>
    </row>
    <row r="10" spans="2:68" ht="14.45" customHeight="1">
      <c r="B10" s="25"/>
      <c r="C10" s="28"/>
      <c r="D10" s="32" t="s">
        <v>20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21</v>
      </c>
      <c r="AL10" s="28"/>
      <c r="AM10" s="28"/>
      <c r="AN10" s="30" t="s">
        <v>2</v>
      </c>
      <c r="AO10" s="28"/>
      <c r="AP10" s="28"/>
      <c r="AQ10" s="26"/>
      <c r="BP10" s="21" t="s">
        <v>5</v>
      </c>
    </row>
    <row r="11" spans="2:68" ht="18.4" customHeight="1">
      <c r="B11" s="25"/>
      <c r="C11" s="28"/>
      <c r="D11" s="28"/>
      <c r="E11" s="30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23</v>
      </c>
      <c r="AL11" s="28"/>
      <c r="AM11" s="28"/>
      <c r="AN11" s="30" t="s">
        <v>2</v>
      </c>
      <c r="AO11" s="28"/>
      <c r="AP11" s="28"/>
      <c r="AQ11" s="26"/>
      <c r="BP11" s="21" t="s">
        <v>5</v>
      </c>
    </row>
    <row r="12" spans="2:68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P12" s="21" t="s">
        <v>5</v>
      </c>
    </row>
    <row r="13" spans="2:68" ht="14.45" customHeight="1">
      <c r="B13" s="25"/>
      <c r="C13" s="28"/>
      <c r="D13" s="32" t="s">
        <v>24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21</v>
      </c>
      <c r="AL13" s="28"/>
      <c r="AM13" s="28"/>
      <c r="AN13" s="30" t="s">
        <v>2</v>
      </c>
      <c r="AO13" s="28"/>
      <c r="AP13" s="28"/>
      <c r="AQ13" s="26"/>
      <c r="BP13" s="21" t="s">
        <v>5</v>
      </c>
    </row>
    <row r="14" spans="2:68" ht="15">
      <c r="B14" s="25"/>
      <c r="C14" s="28"/>
      <c r="D14" s="204"/>
      <c r="E14" s="205" t="s">
        <v>25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23</v>
      </c>
      <c r="AL14" s="28"/>
      <c r="AM14" s="28"/>
      <c r="AN14" s="30" t="s">
        <v>2</v>
      </c>
      <c r="AO14" s="28"/>
      <c r="AP14" s="28"/>
      <c r="AQ14" s="26"/>
      <c r="BP14" s="21" t="s">
        <v>5</v>
      </c>
    </row>
    <row r="15" spans="2:68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P15" s="21" t="s">
        <v>3</v>
      </c>
    </row>
    <row r="16" spans="2:68" ht="14.45" customHeight="1">
      <c r="B16" s="25"/>
      <c r="C16" s="28"/>
      <c r="D16" s="32" t="s">
        <v>26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21</v>
      </c>
      <c r="AL16" s="28"/>
      <c r="AM16" s="28"/>
      <c r="AN16" s="30" t="s">
        <v>2</v>
      </c>
      <c r="AO16" s="28"/>
      <c r="AP16" s="28"/>
      <c r="AQ16" s="26"/>
      <c r="BP16" s="21" t="s">
        <v>3</v>
      </c>
    </row>
    <row r="17" spans="2:68" ht="18.4" customHeight="1">
      <c r="B17" s="25"/>
      <c r="C17" s="28"/>
      <c r="D17" s="28"/>
      <c r="E17" s="30" t="s">
        <v>27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23</v>
      </c>
      <c r="AL17" s="28"/>
      <c r="AM17" s="28"/>
      <c r="AN17" s="30" t="s">
        <v>2</v>
      </c>
      <c r="AO17" s="28"/>
      <c r="AP17" s="28"/>
      <c r="AQ17" s="26"/>
      <c r="BP17" s="21" t="s">
        <v>28</v>
      </c>
    </row>
    <row r="18" spans="2:68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P18" s="21" t="s">
        <v>5</v>
      </c>
    </row>
    <row r="19" spans="2:68" ht="14.45" customHeight="1">
      <c r="B19" s="25"/>
      <c r="C19" s="28"/>
      <c r="D19" s="32" t="s">
        <v>29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21</v>
      </c>
      <c r="AL19" s="28"/>
      <c r="AM19" s="28"/>
      <c r="AN19" s="30" t="s">
        <v>2</v>
      </c>
      <c r="AO19" s="28"/>
      <c r="AP19" s="28"/>
      <c r="AQ19" s="26"/>
      <c r="BP19" s="21" t="s">
        <v>5</v>
      </c>
    </row>
    <row r="20" spans="2:43" ht="18.4" customHeight="1">
      <c r="B20" s="25"/>
      <c r="C20" s="28"/>
      <c r="D20" s="28"/>
      <c r="E20" s="30" t="s">
        <v>30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23</v>
      </c>
      <c r="AL20" s="28"/>
      <c r="AM20" s="28"/>
      <c r="AN20" s="30" t="s">
        <v>2</v>
      </c>
      <c r="AO20" s="28"/>
      <c r="AP20" s="28"/>
      <c r="AQ20" s="26"/>
    </row>
    <row r="21" spans="2:43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43" ht="15">
      <c r="B22" s="25"/>
      <c r="C22" s="28"/>
      <c r="D22" s="32" t="s">
        <v>31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43" ht="22.5" customHeight="1">
      <c r="B23" s="25"/>
      <c r="C23" s="28"/>
      <c r="D23" s="28"/>
      <c r="E23" s="261" t="s">
        <v>2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8"/>
      <c r="AP23" s="28"/>
      <c r="AQ23" s="26"/>
    </row>
    <row r="24" spans="2:43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43" ht="6.95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43" ht="14.45" customHeight="1">
      <c r="B26" s="25"/>
      <c r="C26" s="28"/>
      <c r="D26" s="34" t="s">
        <v>32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9">
        <f>ROUND(AG87,2)</f>
        <v>0</v>
      </c>
      <c r="AL26" s="230"/>
      <c r="AM26" s="230"/>
      <c r="AN26" s="230"/>
      <c r="AO26" s="230"/>
      <c r="AP26" s="28"/>
      <c r="AQ26" s="26"/>
    </row>
    <row r="27" spans="2:43" ht="14.45" customHeight="1" hidden="1">
      <c r="B27" s="25"/>
      <c r="C27" s="28"/>
      <c r="D27" s="215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31">
        <f>ROUND(AG94,2)</f>
        <v>0</v>
      </c>
      <c r="AL27" s="231"/>
      <c r="AM27" s="231"/>
      <c r="AN27" s="231"/>
      <c r="AO27" s="231"/>
      <c r="AP27" s="28"/>
      <c r="AQ27" s="26"/>
    </row>
    <row r="28" spans="2:43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43" s="1" customFormat="1" ht="25.9" customHeight="1">
      <c r="B29" s="35"/>
      <c r="C29" s="36"/>
      <c r="D29" s="38" t="s">
        <v>33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32">
        <f>ROUND(AK26+AK27,2)</f>
        <v>0</v>
      </c>
      <c r="AL29" s="233"/>
      <c r="AM29" s="233"/>
      <c r="AN29" s="233"/>
      <c r="AO29" s="233"/>
      <c r="AP29" s="36"/>
      <c r="AQ29" s="37"/>
    </row>
    <row r="30" spans="2:43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43" s="2" customFormat="1" ht="14.45" customHeight="1">
      <c r="B31" s="40"/>
      <c r="C31" s="41"/>
      <c r="D31" s="42" t="s">
        <v>34</v>
      </c>
      <c r="E31" s="41"/>
      <c r="F31" s="42" t="s">
        <v>35</v>
      </c>
      <c r="G31" s="41"/>
      <c r="H31" s="41"/>
      <c r="I31" s="41"/>
      <c r="J31" s="41"/>
      <c r="K31" s="41"/>
      <c r="L31" s="254">
        <v>0.21</v>
      </c>
      <c r="M31" s="255"/>
      <c r="N31" s="255"/>
      <c r="O31" s="255"/>
      <c r="P31" s="41"/>
      <c r="Q31" s="41"/>
      <c r="R31" s="41"/>
      <c r="S31" s="41"/>
      <c r="T31" s="44" t="s">
        <v>36</v>
      </c>
      <c r="U31" s="41"/>
      <c r="V31" s="41"/>
      <c r="W31" s="256">
        <f>ROUND(AZ87+SUM(CA95),2)</f>
        <v>0</v>
      </c>
      <c r="X31" s="255"/>
      <c r="Y31" s="255"/>
      <c r="Z31" s="255"/>
      <c r="AA31" s="255"/>
      <c r="AB31" s="255"/>
      <c r="AC31" s="255"/>
      <c r="AD31" s="255"/>
      <c r="AE31" s="255"/>
      <c r="AF31" s="41"/>
      <c r="AG31" s="41"/>
      <c r="AH31" s="41"/>
      <c r="AI31" s="41"/>
      <c r="AJ31" s="41"/>
      <c r="AK31" s="256">
        <f>ROUND(AV87+SUM(BV95),2)</f>
        <v>0</v>
      </c>
      <c r="AL31" s="255"/>
      <c r="AM31" s="255"/>
      <c r="AN31" s="255"/>
      <c r="AO31" s="255"/>
      <c r="AP31" s="41"/>
      <c r="AQ31" s="45"/>
    </row>
    <row r="32" spans="2:43" s="2" customFormat="1" ht="14.45" customHeight="1">
      <c r="B32" s="40"/>
      <c r="C32" s="41"/>
      <c r="D32" s="41"/>
      <c r="E32" s="41"/>
      <c r="F32" s="42" t="s">
        <v>37</v>
      </c>
      <c r="G32" s="41"/>
      <c r="H32" s="41"/>
      <c r="I32" s="41"/>
      <c r="J32" s="41"/>
      <c r="K32" s="41"/>
      <c r="L32" s="254">
        <v>0.15</v>
      </c>
      <c r="M32" s="255"/>
      <c r="N32" s="255"/>
      <c r="O32" s="255"/>
      <c r="P32" s="41"/>
      <c r="Q32" s="41"/>
      <c r="R32" s="41"/>
      <c r="S32" s="41"/>
      <c r="T32" s="44" t="s">
        <v>36</v>
      </c>
      <c r="U32" s="41"/>
      <c r="V32" s="41"/>
      <c r="W32" s="256">
        <f>ROUND(BA87+SUM(CB95),2)</f>
        <v>0</v>
      </c>
      <c r="X32" s="255"/>
      <c r="Y32" s="255"/>
      <c r="Z32" s="255"/>
      <c r="AA32" s="255"/>
      <c r="AB32" s="255"/>
      <c r="AC32" s="255"/>
      <c r="AD32" s="255"/>
      <c r="AE32" s="255"/>
      <c r="AF32" s="41"/>
      <c r="AG32" s="41"/>
      <c r="AH32" s="41"/>
      <c r="AI32" s="41"/>
      <c r="AJ32" s="41"/>
      <c r="AK32" s="256">
        <f>ROUND(AW87+SUM(BW95),2)</f>
        <v>0</v>
      </c>
      <c r="AL32" s="255"/>
      <c r="AM32" s="255"/>
      <c r="AN32" s="255"/>
      <c r="AO32" s="255"/>
      <c r="AP32" s="41"/>
      <c r="AQ32" s="45"/>
    </row>
    <row r="33" spans="2:43" s="2" customFormat="1" ht="14.45" customHeight="1" hidden="1">
      <c r="B33" s="40"/>
      <c r="C33" s="41"/>
      <c r="D33" s="41"/>
      <c r="E33" s="41"/>
      <c r="F33" s="42" t="s">
        <v>38</v>
      </c>
      <c r="G33" s="41"/>
      <c r="H33" s="41"/>
      <c r="I33" s="41"/>
      <c r="J33" s="41"/>
      <c r="K33" s="41"/>
      <c r="L33" s="254">
        <v>0.21</v>
      </c>
      <c r="M33" s="255"/>
      <c r="N33" s="255"/>
      <c r="O33" s="255"/>
      <c r="P33" s="41"/>
      <c r="Q33" s="41"/>
      <c r="R33" s="41"/>
      <c r="S33" s="41"/>
      <c r="T33" s="44" t="s">
        <v>36</v>
      </c>
      <c r="U33" s="41"/>
      <c r="V33" s="41"/>
      <c r="W33" s="256">
        <f>ROUND(BB87+SUM(CC95),2)</f>
        <v>0</v>
      </c>
      <c r="X33" s="255"/>
      <c r="Y33" s="255"/>
      <c r="Z33" s="255"/>
      <c r="AA33" s="255"/>
      <c r="AB33" s="255"/>
      <c r="AC33" s="255"/>
      <c r="AD33" s="255"/>
      <c r="AE33" s="255"/>
      <c r="AF33" s="41"/>
      <c r="AG33" s="41"/>
      <c r="AH33" s="41"/>
      <c r="AI33" s="41"/>
      <c r="AJ33" s="41"/>
      <c r="AK33" s="256">
        <v>0</v>
      </c>
      <c r="AL33" s="255"/>
      <c r="AM33" s="255"/>
      <c r="AN33" s="255"/>
      <c r="AO33" s="255"/>
      <c r="AP33" s="41"/>
      <c r="AQ33" s="45"/>
    </row>
    <row r="34" spans="2:43" s="2" customFormat="1" ht="14.45" customHeight="1" hidden="1">
      <c r="B34" s="40"/>
      <c r="C34" s="41"/>
      <c r="D34" s="41"/>
      <c r="E34" s="41"/>
      <c r="F34" s="42" t="s">
        <v>39</v>
      </c>
      <c r="G34" s="41"/>
      <c r="H34" s="41"/>
      <c r="I34" s="41"/>
      <c r="J34" s="41"/>
      <c r="K34" s="41"/>
      <c r="L34" s="254">
        <v>0.15</v>
      </c>
      <c r="M34" s="255"/>
      <c r="N34" s="255"/>
      <c r="O34" s="255"/>
      <c r="P34" s="41"/>
      <c r="Q34" s="41"/>
      <c r="R34" s="41"/>
      <c r="S34" s="41"/>
      <c r="T34" s="44" t="s">
        <v>36</v>
      </c>
      <c r="U34" s="41"/>
      <c r="V34" s="41"/>
      <c r="W34" s="256">
        <f>ROUND(BC87+SUM(CD95),2)</f>
        <v>0</v>
      </c>
      <c r="X34" s="255"/>
      <c r="Y34" s="255"/>
      <c r="Z34" s="255"/>
      <c r="AA34" s="255"/>
      <c r="AB34" s="255"/>
      <c r="AC34" s="255"/>
      <c r="AD34" s="255"/>
      <c r="AE34" s="255"/>
      <c r="AF34" s="41"/>
      <c r="AG34" s="41"/>
      <c r="AH34" s="41"/>
      <c r="AI34" s="41"/>
      <c r="AJ34" s="41"/>
      <c r="AK34" s="256">
        <v>0</v>
      </c>
      <c r="AL34" s="255"/>
      <c r="AM34" s="255"/>
      <c r="AN34" s="255"/>
      <c r="AO34" s="255"/>
      <c r="AP34" s="41"/>
      <c r="AQ34" s="45"/>
    </row>
    <row r="35" spans="2:43" s="2" customFormat="1" ht="14.45" customHeight="1" hidden="1">
      <c r="B35" s="40"/>
      <c r="C35" s="41"/>
      <c r="D35" s="41"/>
      <c r="E35" s="41"/>
      <c r="F35" s="42" t="s">
        <v>40</v>
      </c>
      <c r="G35" s="41"/>
      <c r="H35" s="41"/>
      <c r="I35" s="41"/>
      <c r="J35" s="41"/>
      <c r="K35" s="41"/>
      <c r="L35" s="254">
        <v>0</v>
      </c>
      <c r="M35" s="255"/>
      <c r="N35" s="255"/>
      <c r="O35" s="255"/>
      <c r="P35" s="41"/>
      <c r="Q35" s="41"/>
      <c r="R35" s="41"/>
      <c r="S35" s="41"/>
      <c r="T35" s="44" t="s">
        <v>36</v>
      </c>
      <c r="U35" s="41"/>
      <c r="V35" s="41"/>
      <c r="W35" s="256">
        <f>ROUND(BD87+SUM(CE95),2)</f>
        <v>0</v>
      </c>
      <c r="X35" s="255"/>
      <c r="Y35" s="255"/>
      <c r="Z35" s="255"/>
      <c r="AA35" s="255"/>
      <c r="AB35" s="255"/>
      <c r="AC35" s="255"/>
      <c r="AD35" s="255"/>
      <c r="AE35" s="255"/>
      <c r="AF35" s="41"/>
      <c r="AG35" s="41"/>
      <c r="AH35" s="41"/>
      <c r="AI35" s="41"/>
      <c r="AJ35" s="41"/>
      <c r="AK35" s="256">
        <v>0</v>
      </c>
      <c r="AL35" s="255"/>
      <c r="AM35" s="255"/>
      <c r="AN35" s="255"/>
      <c r="AO35" s="255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42</v>
      </c>
      <c r="U37" s="48"/>
      <c r="V37" s="48"/>
      <c r="W37" s="48"/>
      <c r="X37" s="246" t="s">
        <v>43</v>
      </c>
      <c r="Y37" s="247"/>
      <c r="Z37" s="247"/>
      <c r="AA37" s="247"/>
      <c r="AB37" s="247"/>
      <c r="AC37" s="48"/>
      <c r="AD37" s="48"/>
      <c r="AE37" s="48"/>
      <c r="AF37" s="48"/>
      <c r="AG37" s="48"/>
      <c r="AH37" s="48"/>
      <c r="AI37" s="48"/>
      <c r="AJ37" s="48"/>
      <c r="AK37" s="248">
        <f>SUM(AK29:AK35)</f>
        <v>0</v>
      </c>
      <c r="AL37" s="247"/>
      <c r="AM37" s="247"/>
      <c r="AN37" s="247"/>
      <c r="AO37" s="249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5"/>
      <c r="C49" s="36"/>
      <c r="D49" s="50" t="s">
        <v>44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45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 ht="13.5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 ht="13.5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 ht="13.5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 ht="13.5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 ht="13.5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 ht="13.5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 ht="13.5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5">
      <c r="B58" s="35"/>
      <c r="C58" s="36"/>
      <c r="D58" s="55" t="s">
        <v>46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47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46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47</v>
      </c>
      <c r="AN58" s="56"/>
      <c r="AO58" s="58"/>
      <c r="AP58" s="36"/>
      <c r="AQ58" s="37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5"/>
      <c r="C60" s="36"/>
      <c r="D60" s="50" t="s">
        <v>48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49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 ht="13.5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 ht="13.5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 ht="13.5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 ht="13.5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 ht="13.5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 ht="13.5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 ht="13.5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5">
      <c r="B69" s="35"/>
      <c r="C69" s="36"/>
      <c r="D69" s="55" t="s">
        <v>46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47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46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47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250" t="s">
        <v>50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37"/>
    </row>
    <row r="77" spans="2:43" s="3" customFormat="1" ht="14.45" customHeight="1">
      <c r="B77" s="65"/>
      <c r="C77" s="32" t="s">
        <v>11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12</v>
      </c>
      <c r="D78" s="70"/>
      <c r="E78" s="70"/>
      <c r="F78" s="70"/>
      <c r="G78" s="70"/>
      <c r="H78" s="70"/>
      <c r="I78" s="70"/>
      <c r="J78" s="70"/>
      <c r="K78" s="70"/>
      <c r="L78" s="252" t="str">
        <f>K6</f>
        <v>Stabilizace pravého břehu VT Olše</v>
      </c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2" t="s">
        <v>18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k.ú.  Třinec, k.ú. Konská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19</v>
      </c>
      <c r="AJ80" s="36"/>
      <c r="AK80" s="36"/>
      <c r="AL80" s="36"/>
      <c r="AM80" s="208" t="str">
        <f>IF(AN8="","",AN8)</f>
        <v/>
      </c>
      <c r="AN80" s="207"/>
      <c r="AO80" s="207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2" t="s">
        <v>20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Povodí Odry, s.p., Varenská 3101/49, Ostrava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26</v>
      </c>
      <c r="AJ82" s="36"/>
      <c r="AK82" s="36"/>
      <c r="AL82" s="36"/>
      <c r="AM82" s="241" t="str">
        <f>IF(E17="","",E17)</f>
        <v>Lineplan, s.r.o, 28. října 1142/168</v>
      </c>
      <c r="AN82" s="241"/>
      <c r="AO82" s="241"/>
      <c r="AP82" s="241"/>
      <c r="AQ82" s="37"/>
      <c r="AS82" s="237" t="s">
        <v>51</v>
      </c>
      <c r="AT82" s="238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2" t="s">
        <v>24</v>
      </c>
      <c r="D83" s="36"/>
      <c r="E83" s="36"/>
      <c r="F83" s="36"/>
      <c r="G83" s="36"/>
      <c r="H83" s="36"/>
      <c r="I83" s="36"/>
      <c r="J83" s="36"/>
      <c r="K83" s="36"/>
      <c r="L83" s="206" t="str">
        <f>IF(E14="","",E14)</f>
        <v xml:space="preserve"> </v>
      </c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36"/>
      <c r="AD83" s="36"/>
      <c r="AE83" s="36"/>
      <c r="AF83" s="36"/>
      <c r="AG83" s="36"/>
      <c r="AH83" s="36"/>
      <c r="AI83" s="32" t="s">
        <v>29</v>
      </c>
      <c r="AJ83" s="36"/>
      <c r="AK83" s="36"/>
      <c r="AL83" s="36"/>
      <c r="AM83" s="241" t="str">
        <f>IF(E20="","",E20)</f>
        <v>Pavla Heinzová Bc.</v>
      </c>
      <c r="AN83" s="241"/>
      <c r="AO83" s="241"/>
      <c r="AP83" s="241"/>
      <c r="AQ83" s="37"/>
      <c r="AS83" s="239"/>
      <c r="AT83" s="240"/>
      <c r="AU83" s="36"/>
      <c r="AV83" s="36"/>
      <c r="AW83" s="36"/>
      <c r="AX83" s="36"/>
      <c r="AY83" s="36"/>
      <c r="AZ83" s="36"/>
      <c r="BA83" s="36"/>
      <c r="BB83" s="36"/>
      <c r="BC83" s="36"/>
      <c r="BD83" s="73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39"/>
      <c r="AT84" s="240"/>
      <c r="AU84" s="36"/>
      <c r="AV84" s="36"/>
      <c r="AW84" s="36"/>
      <c r="AX84" s="36"/>
      <c r="AY84" s="36"/>
      <c r="AZ84" s="36"/>
      <c r="BA84" s="36"/>
      <c r="BB84" s="36"/>
      <c r="BC84" s="36"/>
      <c r="BD84" s="73"/>
    </row>
    <row r="85" spans="2:56" s="1" customFormat="1" ht="29.25" customHeight="1">
      <c r="B85" s="35"/>
      <c r="C85" s="242" t="s">
        <v>52</v>
      </c>
      <c r="D85" s="243"/>
      <c r="E85" s="243"/>
      <c r="F85" s="243"/>
      <c r="G85" s="243"/>
      <c r="H85" s="74"/>
      <c r="I85" s="244" t="s">
        <v>53</v>
      </c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4" t="s">
        <v>54</v>
      </c>
      <c r="AH85" s="243"/>
      <c r="AI85" s="243"/>
      <c r="AJ85" s="243"/>
      <c r="AK85" s="243"/>
      <c r="AL85" s="243"/>
      <c r="AM85" s="243"/>
      <c r="AN85" s="244" t="s">
        <v>55</v>
      </c>
      <c r="AO85" s="243"/>
      <c r="AP85" s="245"/>
      <c r="AQ85" s="37"/>
      <c r="AS85" s="75" t="s">
        <v>56</v>
      </c>
      <c r="AT85" s="76" t="s">
        <v>57</v>
      </c>
      <c r="AU85" s="76" t="s">
        <v>58</v>
      </c>
      <c r="AV85" s="76" t="s">
        <v>59</v>
      </c>
      <c r="AW85" s="76" t="s">
        <v>60</v>
      </c>
      <c r="AX85" s="76" t="s">
        <v>61</v>
      </c>
      <c r="AY85" s="76" t="s">
        <v>62</v>
      </c>
      <c r="AZ85" s="76" t="s">
        <v>63</v>
      </c>
      <c r="BA85" s="76" t="s">
        <v>64</v>
      </c>
      <c r="BB85" s="76" t="s">
        <v>65</v>
      </c>
      <c r="BC85" s="76" t="s">
        <v>66</v>
      </c>
      <c r="BD85" s="77" t="s">
        <v>67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8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3" s="4" customFormat="1" ht="32.45" customHeight="1">
      <c r="B87" s="68"/>
      <c r="C87" s="212" t="s">
        <v>32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35">
        <f>ROUND(SUM(AG88:AG92),2)</f>
        <v>0</v>
      </c>
      <c r="AH87" s="235"/>
      <c r="AI87" s="235"/>
      <c r="AJ87" s="235"/>
      <c r="AK87" s="235"/>
      <c r="AL87" s="235"/>
      <c r="AM87" s="235"/>
      <c r="AN87" s="236">
        <f aca="true" t="shared" si="0" ref="AN87:AN92">SUM(AG87,AT87)</f>
        <v>0</v>
      </c>
      <c r="AO87" s="236"/>
      <c r="AP87" s="236"/>
      <c r="AQ87" s="71"/>
      <c r="AS87" s="81">
        <f>ROUND(SUM(AS88:AS92),2)</f>
        <v>0</v>
      </c>
      <c r="AT87" s="82">
        <f aca="true" t="shared" si="1" ref="AT87:AT92">ROUND(SUM(AV87:AW87),2)</f>
        <v>0</v>
      </c>
      <c r="AU87" s="83">
        <f>ROUND(SUM(AU88:AU92),5)</f>
        <v>40529.66552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ROUND(SUM(AZ88:AZ92),2)</f>
        <v>0</v>
      </c>
      <c r="BA87" s="82">
        <f>ROUND(SUM(BA88:BA92),2)</f>
        <v>0</v>
      </c>
      <c r="BB87" s="82">
        <f>ROUND(SUM(BB88:BB92),2)</f>
        <v>0</v>
      </c>
      <c r="BC87" s="82">
        <f>ROUND(SUM(BC88:BC92),2)</f>
        <v>0</v>
      </c>
      <c r="BD87" s="84">
        <f>ROUND(SUM(BD88:BD92),2)</f>
        <v>0</v>
      </c>
      <c r="BP87" s="85" t="s">
        <v>68</v>
      </c>
      <c r="BQ87" s="85" t="s">
        <v>69</v>
      </c>
      <c r="BR87" s="86" t="s">
        <v>70</v>
      </c>
      <c r="BS87" s="85" t="s">
        <v>71</v>
      </c>
      <c r="BT87" s="85" t="s">
        <v>72</v>
      </c>
      <c r="BU87" s="85" t="s">
        <v>73</v>
      </c>
    </row>
    <row r="88" spans="1:73" s="5" customFormat="1" ht="22.5" customHeight="1">
      <c r="A88" s="87" t="s">
        <v>74</v>
      </c>
      <c r="B88" s="88"/>
      <c r="C88" s="89"/>
      <c r="D88" s="234"/>
      <c r="E88" s="234"/>
      <c r="F88" s="234"/>
      <c r="G88" s="234"/>
      <c r="H88" s="234"/>
      <c r="I88" s="90"/>
      <c r="J88" s="234" t="s">
        <v>75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27">
        <f>'SO 01 Opěrná zeď ...'!M30</f>
        <v>0</v>
      </c>
      <c r="AH88" s="228"/>
      <c r="AI88" s="228"/>
      <c r="AJ88" s="228"/>
      <c r="AK88" s="228"/>
      <c r="AL88" s="228"/>
      <c r="AM88" s="228"/>
      <c r="AN88" s="227">
        <f t="shared" si="0"/>
        <v>0</v>
      </c>
      <c r="AO88" s="228"/>
      <c r="AP88" s="228"/>
      <c r="AQ88" s="91"/>
      <c r="AS88" s="92">
        <f>'SO 01 Opěrná zeď ...'!M28</f>
        <v>0</v>
      </c>
      <c r="AT88" s="93">
        <f t="shared" si="1"/>
        <v>0</v>
      </c>
      <c r="AU88" s="94">
        <f>'SO 01 Opěrná zeď ...'!W116</f>
        <v>28621.524019999997</v>
      </c>
      <c r="AV88" s="93">
        <f>'SO 01 Opěrná zeď ...'!M32</f>
        <v>0</v>
      </c>
      <c r="AW88" s="93">
        <f>'SO 01 Opěrná zeď ...'!M33</f>
        <v>0</v>
      </c>
      <c r="AX88" s="93">
        <f>'SO 01 Opěrná zeď ...'!M34</f>
        <v>0</v>
      </c>
      <c r="AY88" s="93">
        <f>'SO 01 Opěrná zeď ...'!M35</f>
        <v>0</v>
      </c>
      <c r="AZ88" s="93">
        <f>'SO 01 Opěrná zeď ...'!H32</f>
        <v>0</v>
      </c>
      <c r="BA88" s="93">
        <f>'SO 01 Opěrná zeď ...'!H33</f>
        <v>0</v>
      </c>
      <c r="BB88" s="93">
        <f>'SO 01 Opěrná zeď ...'!H34</f>
        <v>0</v>
      </c>
      <c r="BC88" s="93">
        <f>'SO 01 Opěrná zeď ...'!H35</f>
        <v>0</v>
      </c>
      <c r="BD88" s="95">
        <f>'SO 01 Opěrná zeď ...'!H36</f>
        <v>0</v>
      </c>
      <c r="BQ88" s="96" t="s">
        <v>76</v>
      </c>
      <c r="BS88" s="96" t="s">
        <v>71</v>
      </c>
      <c r="BT88" s="96" t="s">
        <v>77</v>
      </c>
      <c r="BU88" s="96" t="s">
        <v>72</v>
      </c>
    </row>
    <row r="89" spans="1:73" s="5" customFormat="1" ht="37.5" customHeight="1">
      <c r="A89" s="87" t="s">
        <v>74</v>
      </c>
      <c r="B89" s="88"/>
      <c r="C89" s="89"/>
      <c r="D89" s="234"/>
      <c r="E89" s="234"/>
      <c r="F89" s="234"/>
      <c r="G89" s="234"/>
      <c r="H89" s="234"/>
      <c r="I89" s="90"/>
      <c r="J89" s="234" t="s">
        <v>78</v>
      </c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27">
        <f>' SO 02 Opevnění pr...'!M30</f>
        <v>0</v>
      </c>
      <c r="AH89" s="228"/>
      <c r="AI89" s="228"/>
      <c r="AJ89" s="228"/>
      <c r="AK89" s="228"/>
      <c r="AL89" s="228"/>
      <c r="AM89" s="228"/>
      <c r="AN89" s="227">
        <f t="shared" si="0"/>
        <v>0</v>
      </c>
      <c r="AO89" s="228"/>
      <c r="AP89" s="228"/>
      <c r="AQ89" s="91"/>
      <c r="AS89" s="92">
        <f>' SO 02 Opevnění pr...'!M28</f>
        <v>0</v>
      </c>
      <c r="AT89" s="93">
        <f t="shared" si="1"/>
        <v>0</v>
      </c>
      <c r="AU89" s="94">
        <f>' SO 02 Opevnění pr...'!W115</f>
        <v>6484.453693</v>
      </c>
      <c r="AV89" s="93">
        <f>' SO 02 Opevnění pr...'!M32</f>
        <v>0</v>
      </c>
      <c r="AW89" s="93">
        <f>' SO 02 Opevnění pr...'!M33</f>
        <v>0</v>
      </c>
      <c r="AX89" s="93">
        <f>' SO 02 Opevnění pr...'!M34</f>
        <v>0</v>
      </c>
      <c r="AY89" s="93">
        <f>' SO 02 Opevnění pr...'!M35</f>
        <v>0</v>
      </c>
      <c r="AZ89" s="93">
        <f>' SO 02 Opevnění pr...'!H32</f>
        <v>0</v>
      </c>
      <c r="BA89" s="93">
        <f>' SO 02 Opevnění pr...'!H33</f>
        <v>0</v>
      </c>
      <c r="BB89" s="93">
        <f>' SO 02 Opevnění pr...'!H34</f>
        <v>0</v>
      </c>
      <c r="BC89" s="93">
        <f>' SO 02 Opevnění pr...'!H35</f>
        <v>0</v>
      </c>
      <c r="BD89" s="95">
        <f>' SO 02 Opevnění pr...'!H36</f>
        <v>0</v>
      </c>
      <c r="BQ89" s="96" t="s">
        <v>76</v>
      </c>
      <c r="BS89" s="96" t="s">
        <v>71</v>
      </c>
      <c r="BT89" s="96" t="s">
        <v>79</v>
      </c>
      <c r="BU89" s="96" t="s">
        <v>72</v>
      </c>
    </row>
    <row r="90" spans="1:73" s="5" customFormat="1" ht="37.5" customHeight="1">
      <c r="A90" s="87" t="s">
        <v>74</v>
      </c>
      <c r="B90" s="88"/>
      <c r="C90" s="89"/>
      <c r="D90" s="234"/>
      <c r="E90" s="234"/>
      <c r="F90" s="234"/>
      <c r="G90" s="234"/>
      <c r="H90" s="234"/>
      <c r="I90" s="90"/>
      <c r="J90" s="234" t="s">
        <v>80</v>
      </c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27">
        <f>'SO 03  Ochranná h...'!M30</f>
        <v>0</v>
      </c>
      <c r="AH90" s="228"/>
      <c r="AI90" s="228"/>
      <c r="AJ90" s="228"/>
      <c r="AK90" s="228"/>
      <c r="AL90" s="228"/>
      <c r="AM90" s="228"/>
      <c r="AN90" s="227">
        <f t="shared" si="0"/>
        <v>0</v>
      </c>
      <c r="AO90" s="228"/>
      <c r="AP90" s="228"/>
      <c r="AQ90" s="91"/>
      <c r="AS90" s="92">
        <f>'SO 03  Ochranná h...'!M28</f>
        <v>0</v>
      </c>
      <c r="AT90" s="93">
        <f t="shared" si="1"/>
        <v>0</v>
      </c>
      <c r="AU90" s="94">
        <f>'SO 03  Ochranná h...'!W119</f>
        <v>3968.222491999999</v>
      </c>
      <c r="AV90" s="93">
        <f>'SO 03  Ochranná h...'!M32</f>
        <v>0</v>
      </c>
      <c r="AW90" s="93">
        <f>'SO 03  Ochranná h...'!M33</f>
        <v>0</v>
      </c>
      <c r="AX90" s="93">
        <f>'SO 03  Ochranná h...'!M34</f>
        <v>0</v>
      </c>
      <c r="AY90" s="93">
        <f>'SO 03  Ochranná h...'!M35</f>
        <v>0</v>
      </c>
      <c r="AZ90" s="93">
        <f>'SO 03  Ochranná h...'!H32</f>
        <v>0</v>
      </c>
      <c r="BA90" s="93">
        <f>'SO 03  Ochranná h...'!H33</f>
        <v>0</v>
      </c>
      <c r="BB90" s="93">
        <f>'SO 03  Ochranná h...'!H34</f>
        <v>0</v>
      </c>
      <c r="BC90" s="93">
        <f>'SO 03  Ochranná h...'!H35</f>
        <v>0</v>
      </c>
      <c r="BD90" s="95">
        <f>'SO 03  Ochranná h...'!H36</f>
        <v>0</v>
      </c>
      <c r="BQ90" s="96" t="s">
        <v>76</v>
      </c>
      <c r="BS90" s="96" t="s">
        <v>71</v>
      </c>
      <c r="BT90" s="96" t="s">
        <v>81</v>
      </c>
      <c r="BU90" s="96" t="s">
        <v>72</v>
      </c>
    </row>
    <row r="91" spans="1:73" s="5" customFormat="1" ht="22.5" customHeight="1">
      <c r="A91" s="87" t="s">
        <v>74</v>
      </c>
      <c r="B91" s="88"/>
      <c r="C91" s="89"/>
      <c r="D91" s="234"/>
      <c r="E91" s="234"/>
      <c r="F91" s="234"/>
      <c r="G91" s="234"/>
      <c r="H91" s="234"/>
      <c r="I91" s="90"/>
      <c r="J91" s="234" t="s">
        <v>82</v>
      </c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27">
        <f>' SO 04  Terénní úp...'!M30</f>
        <v>0</v>
      </c>
      <c r="AH91" s="228"/>
      <c r="AI91" s="228"/>
      <c r="AJ91" s="228"/>
      <c r="AK91" s="228"/>
      <c r="AL91" s="228"/>
      <c r="AM91" s="228"/>
      <c r="AN91" s="227">
        <f t="shared" si="0"/>
        <v>0</v>
      </c>
      <c r="AO91" s="228"/>
      <c r="AP91" s="228"/>
      <c r="AQ91" s="91"/>
      <c r="AS91" s="92">
        <f>' SO 04  Terénní úp...'!M28</f>
        <v>0</v>
      </c>
      <c r="AT91" s="93">
        <f t="shared" si="1"/>
        <v>0</v>
      </c>
      <c r="AU91" s="94">
        <f>' SO 04  Terénní úp...'!W114</f>
        <v>1455.465314</v>
      </c>
      <c r="AV91" s="93">
        <f>' SO 04  Terénní úp...'!M32</f>
        <v>0</v>
      </c>
      <c r="AW91" s="93">
        <f>' SO 04  Terénní úp...'!M33</f>
        <v>0</v>
      </c>
      <c r="AX91" s="93">
        <f>' SO 04  Terénní úp...'!M34</f>
        <v>0</v>
      </c>
      <c r="AY91" s="93">
        <f>' SO 04  Terénní úp...'!M35</f>
        <v>0</v>
      </c>
      <c r="AZ91" s="93">
        <f>' SO 04  Terénní úp...'!H32</f>
        <v>0</v>
      </c>
      <c r="BA91" s="93">
        <f>' SO 04  Terénní úp...'!H33</f>
        <v>0</v>
      </c>
      <c r="BB91" s="93">
        <f>' SO 04  Terénní úp...'!H34</f>
        <v>0</v>
      </c>
      <c r="BC91" s="93">
        <f>' SO 04  Terénní úp...'!H35</f>
        <v>0</v>
      </c>
      <c r="BD91" s="95">
        <f>' SO 04  Terénní úp...'!H36</f>
        <v>0</v>
      </c>
      <c r="BQ91" s="96" t="s">
        <v>76</v>
      </c>
      <c r="BS91" s="96" t="s">
        <v>71</v>
      </c>
      <c r="BT91" s="96" t="s">
        <v>83</v>
      </c>
      <c r="BU91" s="96" t="s">
        <v>72</v>
      </c>
    </row>
    <row r="92" spans="1:73" s="5" customFormat="1" ht="22.5" customHeight="1">
      <c r="A92" s="87" t="s">
        <v>74</v>
      </c>
      <c r="B92" s="88"/>
      <c r="C92" s="89"/>
      <c r="D92" s="234"/>
      <c r="E92" s="234"/>
      <c r="F92" s="234"/>
      <c r="G92" s="234"/>
      <c r="H92" s="234"/>
      <c r="I92" s="90"/>
      <c r="J92" s="234" t="s">
        <v>84</v>
      </c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27">
        <f>' VON - Vedlejší a ...'!M30</f>
        <v>0</v>
      </c>
      <c r="AH92" s="228"/>
      <c r="AI92" s="228"/>
      <c r="AJ92" s="228"/>
      <c r="AK92" s="228"/>
      <c r="AL92" s="228"/>
      <c r="AM92" s="228"/>
      <c r="AN92" s="227">
        <f t="shared" si="0"/>
        <v>0</v>
      </c>
      <c r="AO92" s="228"/>
      <c r="AP92" s="228"/>
      <c r="AQ92" s="91"/>
      <c r="AS92" s="97">
        <f>' VON - Vedlejší a ...'!M28</f>
        <v>0</v>
      </c>
      <c r="AT92" s="98">
        <f t="shared" si="1"/>
        <v>0</v>
      </c>
      <c r="AU92" s="99">
        <f>' VON - Vedlejší a ...'!W111</f>
        <v>0</v>
      </c>
      <c r="AV92" s="98">
        <f>' VON - Vedlejší a ...'!M32</f>
        <v>0</v>
      </c>
      <c r="AW92" s="98">
        <f>' VON - Vedlejší a ...'!M33</f>
        <v>0</v>
      </c>
      <c r="AX92" s="98">
        <f>' VON - Vedlejší a ...'!M34</f>
        <v>0</v>
      </c>
      <c r="AY92" s="98">
        <f>' VON - Vedlejší a ...'!M35</f>
        <v>0</v>
      </c>
      <c r="AZ92" s="98">
        <f>' VON - Vedlejší a ...'!H32</f>
        <v>0</v>
      </c>
      <c r="BA92" s="98">
        <f>' VON - Vedlejší a ...'!H33</f>
        <v>0</v>
      </c>
      <c r="BB92" s="98">
        <f>' VON - Vedlejší a ...'!H34</f>
        <v>0</v>
      </c>
      <c r="BC92" s="98">
        <f>' VON - Vedlejší a ...'!H35</f>
        <v>0</v>
      </c>
      <c r="BD92" s="100">
        <f>' VON - Vedlejší a ...'!H36</f>
        <v>0</v>
      </c>
      <c r="BQ92" s="96" t="s">
        <v>76</v>
      </c>
      <c r="BS92" s="96" t="s">
        <v>71</v>
      </c>
      <c r="BT92" s="96" t="s">
        <v>85</v>
      </c>
      <c r="BU92" s="96" t="s">
        <v>72</v>
      </c>
    </row>
    <row r="93" spans="2:43" ht="8.25" customHeight="1">
      <c r="B93" s="2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6"/>
    </row>
    <row r="94" spans="2:48" s="1" customFormat="1" ht="30" customHeight="1" hidden="1">
      <c r="B94" s="35"/>
      <c r="C94" s="209" t="s">
        <v>86</v>
      </c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23">
        <v>0</v>
      </c>
      <c r="AH94" s="223"/>
      <c r="AI94" s="223"/>
      <c r="AJ94" s="223"/>
      <c r="AK94" s="223"/>
      <c r="AL94" s="223"/>
      <c r="AM94" s="223"/>
      <c r="AN94" s="223">
        <v>0</v>
      </c>
      <c r="AO94" s="223"/>
      <c r="AP94" s="223"/>
      <c r="AQ94" s="37"/>
      <c r="AS94" s="75" t="s">
        <v>87</v>
      </c>
      <c r="AT94" s="76" t="s">
        <v>88</v>
      </c>
      <c r="AU94" s="76" t="s">
        <v>34</v>
      </c>
      <c r="AV94" s="77" t="s">
        <v>57</v>
      </c>
    </row>
    <row r="95" spans="2:48" s="1" customFormat="1" ht="25.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  <c r="AS95" s="101"/>
      <c r="AT95" s="56"/>
      <c r="AU95" s="56"/>
      <c r="AV95" s="58"/>
    </row>
    <row r="96" spans="2:43" s="1" customFormat="1" ht="30" customHeight="1">
      <c r="B96" s="35"/>
      <c r="C96" s="211" t="s">
        <v>610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224">
        <f>ROUND(AG87+AG94,2)</f>
        <v>0</v>
      </c>
      <c r="AH96" s="224"/>
      <c r="AI96" s="224"/>
      <c r="AJ96" s="224"/>
      <c r="AK96" s="224"/>
      <c r="AL96" s="224"/>
      <c r="AM96" s="224"/>
      <c r="AN96" s="224">
        <f>AN87+AN94</f>
        <v>0</v>
      </c>
      <c r="AO96" s="224"/>
      <c r="AP96" s="224"/>
      <c r="AQ96" s="37"/>
    </row>
    <row r="97" spans="2:43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mergeCells count="6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</mergeCells>
  <hyperlinks>
    <hyperlink ref="A88" location="'192.1 - SO 01 Opěrná zeď ...'!C2" display="/"/>
    <hyperlink ref="A89" location="'192.2 - SO 02 Opevnění pr...'!C2" display="/"/>
    <hyperlink ref="A90" location="'192.3 - SO 03  Ochranná h...'!C2" display="/"/>
    <hyperlink ref="A91" location="'192.4 - SO 04  Terénní úp...'!C2" display="/"/>
    <hyperlink ref="A92" location="'192.5 - VON - Vedlejší a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6"/>
  <sheetViews>
    <sheetView showGridLines="0" workbookViewId="0" topLeftCell="A1">
      <pane ySplit="1" topLeftCell="A2" activePane="bottomLeft" state="frozen"/>
      <selection pane="bottomLeft" activeCell="L119" sqref="L119:M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3" max="43" width="2.5" style="0" customWidth="1"/>
    <col min="44" max="62" width="9.33203125" style="0" hidden="1" customWidth="1"/>
  </cols>
  <sheetData>
    <row r="1" spans="1:63" ht="21.75" customHeight="1">
      <c r="A1" s="103"/>
      <c r="B1" s="15"/>
      <c r="C1" s="15"/>
      <c r="D1" s="16"/>
      <c r="E1" s="15"/>
      <c r="F1" s="17"/>
      <c r="G1" s="17"/>
      <c r="H1" s="278"/>
      <c r="I1" s="278"/>
      <c r="J1" s="278"/>
      <c r="K1" s="278"/>
      <c r="L1" s="17"/>
      <c r="M1" s="15"/>
      <c r="N1" s="15"/>
      <c r="O1" s="16"/>
      <c r="P1" s="15"/>
      <c r="Q1" s="15"/>
      <c r="R1" s="15"/>
      <c r="S1" s="17"/>
      <c r="T1" s="17"/>
      <c r="U1" s="103"/>
      <c r="V1" s="10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</row>
    <row r="2" spans="3:46" ht="36.95" customHeight="1">
      <c r="C2" s="257" t="s">
        <v>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S2" s="225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77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50" t="s">
        <v>90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6"/>
      <c r="T4" s="27" t="s">
        <v>9</v>
      </c>
      <c r="AT4" s="21" t="s">
        <v>3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12</v>
      </c>
      <c r="E6" s="28"/>
      <c r="F6" s="298" t="str">
        <f>'Rekapitulace stavby'!K6</f>
        <v>Stabilizace pravého břehu VT Olše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8"/>
      <c r="R6" s="26"/>
    </row>
    <row r="7" spans="2:18" s="1" customFormat="1" ht="32.85" customHeight="1">
      <c r="B7" s="35"/>
      <c r="C7" s="36"/>
      <c r="D7" s="31" t="s">
        <v>91</v>
      </c>
      <c r="E7" s="36"/>
      <c r="F7" s="307" t="s">
        <v>75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6"/>
      <c r="R7" s="37"/>
    </row>
    <row r="8" spans="2:18" s="1" customFormat="1" ht="14.45" customHeight="1">
      <c r="B8" s="35"/>
      <c r="C8" s="36"/>
      <c r="D8" s="32" t="s">
        <v>14</v>
      </c>
      <c r="E8" s="36"/>
      <c r="F8" s="30" t="s">
        <v>15</v>
      </c>
      <c r="G8" s="36"/>
      <c r="H8" s="36"/>
      <c r="I8" s="36"/>
      <c r="J8" s="36"/>
      <c r="K8" s="36"/>
      <c r="L8" s="36"/>
      <c r="M8" s="32" t="s">
        <v>16</v>
      </c>
      <c r="N8" s="36"/>
      <c r="O8" s="30" t="s">
        <v>2</v>
      </c>
      <c r="P8" s="36"/>
      <c r="Q8" s="36"/>
      <c r="R8" s="37"/>
    </row>
    <row r="9" spans="2:18" s="1" customFormat="1" ht="14.45" customHeight="1">
      <c r="B9" s="35"/>
      <c r="C9" s="36"/>
      <c r="D9" s="32" t="s">
        <v>18</v>
      </c>
      <c r="E9" s="36"/>
      <c r="F9" s="187" t="s">
        <v>571</v>
      </c>
      <c r="G9" s="36"/>
      <c r="H9" s="36"/>
      <c r="I9" s="36"/>
      <c r="J9" s="36"/>
      <c r="K9" s="36"/>
      <c r="L9" s="36"/>
      <c r="M9" s="32" t="s">
        <v>19</v>
      </c>
      <c r="N9" s="36"/>
      <c r="O9" s="291"/>
      <c r="P9" s="291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20</v>
      </c>
      <c r="E11" s="36"/>
      <c r="F11" s="36"/>
      <c r="G11" s="36"/>
      <c r="H11" s="36"/>
      <c r="I11" s="36"/>
      <c r="J11" s="36"/>
      <c r="K11" s="36"/>
      <c r="L11" s="36"/>
      <c r="M11" s="32" t="s">
        <v>21</v>
      </c>
      <c r="N11" s="36"/>
      <c r="O11" s="259" t="s">
        <v>2</v>
      </c>
      <c r="P11" s="259"/>
      <c r="Q11" s="36"/>
      <c r="R11" s="37"/>
    </row>
    <row r="12" spans="2:18" s="1" customFormat="1" ht="18" customHeight="1">
      <c r="B12" s="35"/>
      <c r="C12" s="36"/>
      <c r="D12" s="36"/>
      <c r="E12" s="30" t="s">
        <v>22</v>
      </c>
      <c r="F12" s="36"/>
      <c r="G12" s="36"/>
      <c r="H12" s="36"/>
      <c r="I12" s="36"/>
      <c r="J12" s="36"/>
      <c r="K12" s="36"/>
      <c r="L12" s="36"/>
      <c r="M12" s="32" t="s">
        <v>23</v>
      </c>
      <c r="N12" s="36"/>
      <c r="O12" s="259" t="s">
        <v>2</v>
      </c>
      <c r="P12" s="259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24</v>
      </c>
      <c r="E14" s="36"/>
      <c r="F14" s="36"/>
      <c r="G14" s="36"/>
      <c r="H14" s="36"/>
      <c r="I14" s="36"/>
      <c r="J14" s="36"/>
      <c r="K14" s="36"/>
      <c r="L14" s="36"/>
      <c r="M14" s="32" t="s">
        <v>21</v>
      </c>
      <c r="N14" s="36"/>
      <c r="O14" s="259" t="str">
        <f>IF('Rekapitulace stavby'!AN13="","",'Rekapitulace stavby'!AN13)</f>
        <v/>
      </c>
      <c r="P14" s="259"/>
      <c r="Q14" s="36"/>
      <c r="R14" s="37"/>
    </row>
    <row r="15" spans="2:18" s="1" customFormat="1" ht="18" customHeight="1">
      <c r="B15" s="35"/>
      <c r="C15" s="36"/>
      <c r="D15" s="207"/>
      <c r="E15" s="205" t="str">
        <f>IF('Rekapitulace stavby'!E14="","",'Rekapitulace stavby'!E14)</f>
        <v xml:space="preserve"> </v>
      </c>
      <c r="F15" s="207"/>
      <c r="G15" s="207"/>
      <c r="H15" s="36"/>
      <c r="I15" s="36"/>
      <c r="J15" s="36"/>
      <c r="K15" s="36"/>
      <c r="L15" s="36"/>
      <c r="M15" s="32" t="s">
        <v>23</v>
      </c>
      <c r="N15" s="36"/>
      <c r="O15" s="259" t="str">
        <f>IF('Rekapitulace stavby'!AN14="","",'Rekapitulace stavby'!AN14)</f>
        <v/>
      </c>
      <c r="P15" s="259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26</v>
      </c>
      <c r="E17" s="36"/>
      <c r="F17" s="36"/>
      <c r="G17" s="36"/>
      <c r="H17" s="36"/>
      <c r="I17" s="36"/>
      <c r="J17" s="36"/>
      <c r="K17" s="36"/>
      <c r="L17" s="36"/>
      <c r="M17" s="32" t="s">
        <v>21</v>
      </c>
      <c r="N17" s="36"/>
      <c r="O17" s="259" t="s">
        <v>2</v>
      </c>
      <c r="P17" s="259"/>
      <c r="Q17" s="36"/>
      <c r="R17" s="37"/>
    </row>
    <row r="18" spans="2:18" s="1" customFormat="1" ht="18" customHeight="1">
      <c r="B18" s="35"/>
      <c r="C18" s="36"/>
      <c r="D18" s="36"/>
      <c r="E18" s="30" t="s">
        <v>27</v>
      </c>
      <c r="F18" s="36"/>
      <c r="G18" s="36"/>
      <c r="H18" s="36"/>
      <c r="I18" s="36"/>
      <c r="J18" s="36"/>
      <c r="K18" s="36"/>
      <c r="L18" s="36"/>
      <c r="M18" s="32" t="s">
        <v>23</v>
      </c>
      <c r="N18" s="36"/>
      <c r="O18" s="259" t="s">
        <v>2</v>
      </c>
      <c r="P18" s="25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29</v>
      </c>
      <c r="E20" s="36"/>
      <c r="F20" s="36"/>
      <c r="G20" s="36"/>
      <c r="H20" s="36"/>
      <c r="I20" s="36"/>
      <c r="J20" s="36"/>
      <c r="K20" s="36"/>
      <c r="L20" s="36"/>
      <c r="M20" s="32" t="s">
        <v>21</v>
      </c>
      <c r="N20" s="36"/>
      <c r="O20" s="259" t="s">
        <v>2</v>
      </c>
      <c r="P20" s="259"/>
      <c r="Q20" s="36"/>
      <c r="R20" s="37"/>
    </row>
    <row r="21" spans="2:18" s="1" customFormat="1" ht="18" customHeight="1">
      <c r="B21" s="35"/>
      <c r="C21" s="36"/>
      <c r="D21" s="36"/>
      <c r="E21" s="214" t="s">
        <v>30</v>
      </c>
      <c r="F21" s="36"/>
      <c r="G21" s="36"/>
      <c r="H21" s="36"/>
      <c r="I21" s="36"/>
      <c r="J21" s="36"/>
      <c r="K21" s="36"/>
      <c r="L21" s="36"/>
      <c r="M21" s="32" t="s">
        <v>23</v>
      </c>
      <c r="N21" s="36"/>
      <c r="O21" s="259" t="s">
        <v>2</v>
      </c>
      <c r="P21" s="25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61" t="s">
        <v>2</v>
      </c>
      <c r="F24" s="261"/>
      <c r="G24" s="261"/>
      <c r="H24" s="261"/>
      <c r="I24" s="261"/>
      <c r="J24" s="261"/>
      <c r="K24" s="261"/>
      <c r="L24" s="26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4" t="s">
        <v>92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 hidden="1">
      <c r="B28" s="35"/>
      <c r="C28" s="36"/>
      <c r="D28" s="34"/>
      <c r="E28" s="36"/>
      <c r="F28" s="36"/>
      <c r="G28" s="36"/>
      <c r="H28" s="36"/>
      <c r="I28" s="36"/>
      <c r="J28" s="36"/>
      <c r="K28" s="36"/>
      <c r="L28" s="36"/>
      <c r="M28" s="231">
        <f>N97</f>
        <v>0</v>
      </c>
      <c r="N28" s="231"/>
      <c r="O28" s="231"/>
      <c r="P28" s="231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5" t="s">
        <v>33</v>
      </c>
      <c r="E30" s="36"/>
      <c r="F30" s="36"/>
      <c r="G30" s="36"/>
      <c r="H30" s="36"/>
      <c r="I30" s="36"/>
      <c r="J30" s="36"/>
      <c r="K30" s="36"/>
      <c r="L30" s="36"/>
      <c r="M30" s="308">
        <f>ROUND(M27+M28,2)</f>
        <v>0</v>
      </c>
      <c r="N30" s="290"/>
      <c r="O30" s="290"/>
      <c r="P30" s="29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34</v>
      </c>
      <c r="E32" s="42" t="s">
        <v>35</v>
      </c>
      <c r="F32" s="43">
        <v>0.21</v>
      </c>
      <c r="G32" s="106" t="s">
        <v>36</v>
      </c>
      <c r="H32" s="304">
        <f>ROUND((SUM(BE97:BE98)+SUM(BE116:BE325)),2)</f>
        <v>0</v>
      </c>
      <c r="I32" s="290"/>
      <c r="J32" s="290"/>
      <c r="K32" s="36"/>
      <c r="L32" s="36"/>
      <c r="M32" s="304">
        <f>ROUND(ROUND((SUM(BE97:BE98)+SUM(BE116:BE325)),2)*F32,2)</f>
        <v>0</v>
      </c>
      <c r="N32" s="290"/>
      <c r="O32" s="290"/>
      <c r="P32" s="290"/>
      <c r="Q32" s="36"/>
      <c r="R32" s="37"/>
    </row>
    <row r="33" spans="2:18" s="1" customFormat="1" ht="14.45" customHeight="1">
      <c r="B33" s="35"/>
      <c r="C33" s="36"/>
      <c r="D33" s="36"/>
      <c r="E33" s="42" t="s">
        <v>37</v>
      </c>
      <c r="F33" s="43">
        <v>0.15</v>
      </c>
      <c r="G33" s="106" t="s">
        <v>36</v>
      </c>
      <c r="H33" s="304">
        <f>ROUND((SUM(BF97:BF98)+SUM(BF116:BF325)),2)</f>
        <v>0</v>
      </c>
      <c r="I33" s="290"/>
      <c r="J33" s="290"/>
      <c r="K33" s="36"/>
      <c r="L33" s="36"/>
      <c r="M33" s="304">
        <f>ROUND(ROUND((SUM(BF97:BF98)+SUM(BF116:BF325)),2)*F33,2)</f>
        <v>0</v>
      </c>
      <c r="N33" s="290"/>
      <c r="O33" s="290"/>
      <c r="P33" s="290"/>
      <c r="Q33" s="36"/>
      <c r="R33" s="37"/>
    </row>
    <row r="34" spans="2:18" s="1" customFormat="1" ht="14.45" customHeight="1" hidden="1">
      <c r="B34" s="35"/>
      <c r="C34" s="36"/>
      <c r="D34" s="36"/>
      <c r="E34" s="42" t="s">
        <v>38</v>
      </c>
      <c r="F34" s="43">
        <v>0.21</v>
      </c>
      <c r="G34" s="106" t="s">
        <v>36</v>
      </c>
      <c r="H34" s="304">
        <f>ROUND((SUM(BG97:BG98)+SUM(BG116:BG325)),2)</f>
        <v>0</v>
      </c>
      <c r="I34" s="290"/>
      <c r="J34" s="290"/>
      <c r="K34" s="36"/>
      <c r="L34" s="36"/>
      <c r="M34" s="304">
        <v>0</v>
      </c>
      <c r="N34" s="290"/>
      <c r="O34" s="290"/>
      <c r="P34" s="290"/>
      <c r="Q34" s="36"/>
      <c r="R34" s="37"/>
    </row>
    <row r="35" spans="2:18" s="1" customFormat="1" ht="14.45" customHeight="1" hidden="1">
      <c r="B35" s="35"/>
      <c r="C35" s="36"/>
      <c r="D35" s="36"/>
      <c r="E35" s="42" t="s">
        <v>39</v>
      </c>
      <c r="F35" s="43">
        <v>0.15</v>
      </c>
      <c r="G35" s="106" t="s">
        <v>36</v>
      </c>
      <c r="H35" s="304">
        <f>ROUND((SUM(BH97:BH98)+SUM(BH116:BH325)),2)</f>
        <v>0</v>
      </c>
      <c r="I35" s="290"/>
      <c r="J35" s="290"/>
      <c r="K35" s="36"/>
      <c r="L35" s="36"/>
      <c r="M35" s="304">
        <v>0</v>
      </c>
      <c r="N35" s="290"/>
      <c r="O35" s="290"/>
      <c r="P35" s="290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40</v>
      </c>
      <c r="F36" s="43">
        <v>0</v>
      </c>
      <c r="G36" s="106" t="s">
        <v>36</v>
      </c>
      <c r="H36" s="304">
        <f>ROUND((SUM(BI97:BI98)+SUM(BI116:BI325)),2)</f>
        <v>0</v>
      </c>
      <c r="I36" s="290"/>
      <c r="J36" s="290"/>
      <c r="K36" s="36"/>
      <c r="L36" s="36"/>
      <c r="M36" s="304">
        <v>0</v>
      </c>
      <c r="N36" s="290"/>
      <c r="O36" s="290"/>
      <c r="P36" s="29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2"/>
      <c r="D38" s="107" t="s">
        <v>41</v>
      </c>
      <c r="E38" s="74"/>
      <c r="F38" s="74"/>
      <c r="G38" s="108" t="s">
        <v>42</v>
      </c>
      <c r="H38" s="109" t="s">
        <v>43</v>
      </c>
      <c r="I38" s="74"/>
      <c r="J38" s="74"/>
      <c r="K38" s="74"/>
      <c r="L38" s="305">
        <f>SUM(M30:M36)</f>
        <v>0</v>
      </c>
      <c r="M38" s="305"/>
      <c r="N38" s="305"/>
      <c r="O38" s="305"/>
      <c r="P38" s="306"/>
      <c r="Q38" s="102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8"/>
      <c r="R48" s="26"/>
    </row>
    <row r="49" spans="2:18" ht="13.5">
      <c r="B49" s="25"/>
      <c r="C49" s="28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8"/>
      <c r="R49" s="26"/>
    </row>
    <row r="50" spans="2:18" s="1" customFormat="1" ht="15">
      <c r="B50" s="35"/>
      <c r="C50" s="36"/>
      <c r="D50" s="219"/>
      <c r="E50" s="218"/>
      <c r="F50" s="218"/>
      <c r="G50" s="218"/>
      <c r="H50" s="218"/>
      <c r="I50" s="218"/>
      <c r="J50" s="219"/>
      <c r="K50" s="218"/>
      <c r="L50" s="218"/>
      <c r="M50" s="218"/>
      <c r="N50" s="218"/>
      <c r="O50" s="218"/>
      <c r="P50" s="218"/>
      <c r="Q50" s="36"/>
      <c r="R50" s="37"/>
    </row>
    <row r="51" spans="2:18" ht="13.5">
      <c r="B51" s="25"/>
      <c r="C51" s="28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8"/>
      <c r="R51" s="26"/>
    </row>
    <row r="52" spans="2:18" ht="13.5">
      <c r="B52" s="25"/>
      <c r="C52" s="28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8"/>
      <c r="R52" s="26"/>
    </row>
    <row r="53" spans="2:18" ht="13.5">
      <c r="B53" s="25"/>
      <c r="C53" s="28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8"/>
      <c r="R53" s="26"/>
    </row>
    <row r="54" spans="2:18" ht="13.5">
      <c r="B54" s="25"/>
      <c r="C54" s="28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8"/>
      <c r="R54" s="26"/>
    </row>
    <row r="55" spans="2:18" ht="13.5">
      <c r="B55" s="25"/>
      <c r="C55" s="28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8"/>
      <c r="R55" s="26"/>
    </row>
    <row r="56" spans="2:18" ht="13.5">
      <c r="B56" s="25"/>
      <c r="C56" s="28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8"/>
      <c r="R56" s="26"/>
    </row>
    <row r="57" spans="2:18" ht="13.5">
      <c r="B57" s="25"/>
      <c r="C57" s="28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8"/>
      <c r="R57" s="26"/>
    </row>
    <row r="58" spans="2:18" ht="13.5">
      <c r="B58" s="25"/>
      <c r="C58" s="28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8"/>
      <c r="R58" s="26"/>
    </row>
    <row r="59" spans="2:18" s="1" customFormat="1" ht="15">
      <c r="B59" s="35"/>
      <c r="C59" s="36"/>
      <c r="D59" s="220"/>
      <c r="E59" s="218"/>
      <c r="F59" s="218"/>
      <c r="G59" s="220"/>
      <c r="H59" s="218"/>
      <c r="I59" s="218"/>
      <c r="J59" s="220"/>
      <c r="K59" s="218"/>
      <c r="L59" s="218"/>
      <c r="M59" s="218"/>
      <c r="N59" s="220"/>
      <c r="O59" s="218"/>
      <c r="P59" s="218"/>
      <c r="Q59" s="36"/>
      <c r="R59" s="37"/>
    </row>
    <row r="60" spans="2:18" ht="13.5">
      <c r="B60" s="25"/>
      <c r="C60" s="28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8"/>
      <c r="R60" s="26"/>
    </row>
    <row r="61" spans="2:18" s="1" customFormat="1" ht="15">
      <c r="B61" s="35"/>
      <c r="C61" s="36"/>
      <c r="D61" s="219"/>
      <c r="E61" s="218"/>
      <c r="F61" s="218"/>
      <c r="G61" s="218"/>
      <c r="H61" s="218"/>
      <c r="I61" s="218"/>
      <c r="J61" s="219"/>
      <c r="K61" s="218"/>
      <c r="L61" s="218"/>
      <c r="M61" s="218"/>
      <c r="N61" s="218"/>
      <c r="O61" s="218"/>
      <c r="P61" s="218"/>
      <c r="Q61" s="36"/>
      <c r="R61" s="37"/>
    </row>
    <row r="62" spans="2:18" ht="13.5">
      <c r="B62" s="25"/>
      <c r="C62" s="28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8"/>
      <c r="R62" s="26"/>
    </row>
    <row r="63" spans="2:18" ht="13.5">
      <c r="B63" s="25"/>
      <c r="C63" s="28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8"/>
      <c r="R63" s="26"/>
    </row>
    <row r="64" spans="2:18" ht="13.5">
      <c r="B64" s="25"/>
      <c r="C64" s="28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8"/>
      <c r="R64" s="26"/>
    </row>
    <row r="65" spans="2:18" ht="13.5">
      <c r="B65" s="25"/>
      <c r="C65" s="28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8"/>
      <c r="R65" s="26"/>
    </row>
    <row r="66" spans="2:18" ht="13.5">
      <c r="B66" s="25"/>
      <c r="C66" s="28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8"/>
      <c r="R66" s="26"/>
    </row>
    <row r="67" spans="2:18" ht="13.5">
      <c r="B67" s="25"/>
      <c r="C67" s="28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8"/>
      <c r="R67" s="26"/>
    </row>
    <row r="68" spans="2:18" ht="13.5">
      <c r="B68" s="25"/>
      <c r="C68" s="28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8"/>
      <c r="R68" s="26"/>
    </row>
    <row r="69" spans="2:18" ht="13.5">
      <c r="B69" s="25"/>
      <c r="C69" s="28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8"/>
      <c r="R69" s="26"/>
    </row>
    <row r="70" spans="2:18" s="1" customFormat="1" ht="15">
      <c r="B70" s="35"/>
      <c r="C70" s="36"/>
      <c r="D70" s="220"/>
      <c r="E70" s="218"/>
      <c r="F70" s="218"/>
      <c r="G70" s="220"/>
      <c r="H70" s="218"/>
      <c r="I70" s="218"/>
      <c r="J70" s="220"/>
      <c r="K70" s="218"/>
      <c r="L70" s="218"/>
      <c r="M70" s="218"/>
      <c r="N70" s="220"/>
      <c r="O70" s="218"/>
      <c r="P70" s="21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50" t="s">
        <v>93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12</v>
      </c>
      <c r="D78" s="36"/>
      <c r="E78" s="36"/>
      <c r="F78" s="298" t="str">
        <f>F6</f>
        <v>Stabilizace pravého břehu VT Olše</v>
      </c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36"/>
      <c r="R78" s="37"/>
    </row>
    <row r="79" spans="2:18" s="1" customFormat="1" ht="36.95" customHeight="1">
      <c r="B79" s="35"/>
      <c r="C79" s="69" t="s">
        <v>91</v>
      </c>
      <c r="D79" s="36"/>
      <c r="E79" s="36"/>
      <c r="F79" s="252" t="str">
        <f>F7</f>
        <v>SO 01 Opěrná zeď na pravém břehu toku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18</v>
      </c>
      <c r="D81" s="36"/>
      <c r="E81" s="36"/>
      <c r="F81" s="187" t="s">
        <v>571</v>
      </c>
      <c r="G81" s="36"/>
      <c r="H81" s="36"/>
      <c r="I81" s="36"/>
      <c r="J81" s="36"/>
      <c r="K81" s="32" t="s">
        <v>19</v>
      </c>
      <c r="L81" s="36"/>
      <c r="M81" s="291" t="str">
        <f>IF(O9="","",O9)</f>
        <v/>
      </c>
      <c r="N81" s="291"/>
      <c r="O81" s="291"/>
      <c r="P81" s="291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20</v>
      </c>
      <c r="D83" s="36"/>
      <c r="E83" s="36"/>
      <c r="F83" s="30" t="str">
        <f>E12</f>
        <v>Povodí Odry, s.p., Varenská 3101/49, Ostrava</v>
      </c>
      <c r="G83" s="36"/>
      <c r="H83" s="36"/>
      <c r="I83" s="36"/>
      <c r="J83" s="36"/>
      <c r="K83" s="32" t="s">
        <v>26</v>
      </c>
      <c r="L83" s="36"/>
      <c r="M83" s="259" t="str">
        <f>E18</f>
        <v>Lineplan, s.r.o, 28. října 1142/168</v>
      </c>
      <c r="N83" s="259"/>
      <c r="O83" s="259"/>
      <c r="P83" s="259"/>
      <c r="Q83" s="259"/>
      <c r="R83" s="37"/>
    </row>
    <row r="84" spans="2:18" s="1" customFormat="1" ht="14.45" customHeight="1">
      <c r="B84" s="35"/>
      <c r="C84" s="32" t="s">
        <v>24</v>
      </c>
      <c r="D84" s="36"/>
      <c r="E84" s="36"/>
      <c r="F84" s="205" t="str">
        <f>IF(E15="","",E15)</f>
        <v xml:space="preserve"> </v>
      </c>
      <c r="G84" s="207"/>
      <c r="H84" s="207"/>
      <c r="I84" s="207"/>
      <c r="J84" s="36"/>
      <c r="K84" s="32" t="s">
        <v>29</v>
      </c>
      <c r="L84" s="36"/>
      <c r="M84" s="259" t="str">
        <f>E21</f>
        <v>Pavla Heinzová Bc.</v>
      </c>
      <c r="N84" s="259"/>
      <c r="O84" s="259"/>
      <c r="P84" s="259"/>
      <c r="Q84" s="259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300" t="s">
        <v>94</v>
      </c>
      <c r="D86" s="301"/>
      <c r="E86" s="301"/>
      <c r="F86" s="301"/>
      <c r="G86" s="301"/>
      <c r="H86" s="102"/>
      <c r="I86" s="102"/>
      <c r="J86" s="102"/>
      <c r="K86" s="102"/>
      <c r="L86" s="102"/>
      <c r="M86" s="102"/>
      <c r="N86" s="300" t="s">
        <v>95</v>
      </c>
      <c r="O86" s="301"/>
      <c r="P86" s="301"/>
      <c r="Q86" s="30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213" t="s">
        <v>92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6">
        <f>N116</f>
        <v>0</v>
      </c>
      <c r="O88" s="302"/>
      <c r="P88" s="302"/>
      <c r="Q88" s="302"/>
      <c r="R88" s="37"/>
      <c r="AU88" s="21" t="s">
        <v>96</v>
      </c>
    </row>
    <row r="89" spans="2:18" s="6" customFormat="1" ht="24.95" customHeight="1">
      <c r="B89" s="111"/>
      <c r="C89" s="112"/>
      <c r="D89" s="113" t="s">
        <v>97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71">
        <f>N117</f>
        <v>0</v>
      </c>
      <c r="O89" s="303"/>
      <c r="P89" s="303"/>
      <c r="Q89" s="303"/>
      <c r="R89" s="114"/>
    </row>
    <row r="90" spans="2:18" s="7" customFormat="1" ht="19.9" customHeight="1">
      <c r="B90" s="115"/>
      <c r="C90" s="116"/>
      <c r="D90" s="117" t="s">
        <v>98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95">
        <f>N118</f>
        <v>0</v>
      </c>
      <c r="O90" s="296"/>
      <c r="P90" s="296"/>
      <c r="Q90" s="296"/>
      <c r="R90" s="118"/>
    </row>
    <row r="91" spans="2:18" s="7" customFormat="1" ht="19.9" customHeight="1">
      <c r="B91" s="115"/>
      <c r="C91" s="116"/>
      <c r="D91" s="117" t="s">
        <v>99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95">
        <f>N244</f>
        <v>0</v>
      </c>
      <c r="O91" s="296"/>
      <c r="P91" s="296"/>
      <c r="Q91" s="296"/>
      <c r="R91" s="118"/>
    </row>
    <row r="92" spans="2:18" s="7" customFormat="1" ht="19.9" customHeight="1">
      <c r="B92" s="115"/>
      <c r="C92" s="116"/>
      <c r="D92" s="117" t="s">
        <v>100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95">
        <f>N278</f>
        <v>0</v>
      </c>
      <c r="O92" s="296"/>
      <c r="P92" s="296"/>
      <c r="Q92" s="296"/>
      <c r="R92" s="118"/>
    </row>
    <row r="93" spans="2:18" s="7" customFormat="1" ht="19.9" customHeight="1">
      <c r="B93" s="115"/>
      <c r="C93" s="116"/>
      <c r="D93" s="117" t="s">
        <v>101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95">
        <f>N296</f>
        <v>0</v>
      </c>
      <c r="O93" s="296"/>
      <c r="P93" s="296"/>
      <c r="Q93" s="296"/>
      <c r="R93" s="118"/>
    </row>
    <row r="94" spans="2:18" s="7" customFormat="1" ht="19.9" customHeight="1">
      <c r="B94" s="115"/>
      <c r="C94" s="116"/>
      <c r="D94" s="117" t="s">
        <v>102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95">
        <f>N320</f>
        <v>0</v>
      </c>
      <c r="O94" s="296"/>
      <c r="P94" s="296"/>
      <c r="Q94" s="296"/>
      <c r="R94" s="118"/>
    </row>
    <row r="95" spans="2:18" s="7" customFormat="1" ht="19.9" customHeight="1">
      <c r="B95" s="115"/>
      <c r="C95" s="116"/>
      <c r="D95" s="117" t="s">
        <v>103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95">
        <f>N324</f>
        <v>0</v>
      </c>
      <c r="O95" s="296"/>
      <c r="P95" s="296"/>
      <c r="Q95" s="296"/>
      <c r="R95" s="118"/>
    </row>
    <row r="96" spans="2:18" s="1" customFormat="1" ht="21.7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21" s="1" customFormat="1" ht="19.5" customHeight="1" hidden="1">
      <c r="B97" s="35"/>
      <c r="C97" s="209" t="s">
        <v>104</v>
      </c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23">
        <v>0</v>
      </c>
      <c r="O97" s="297"/>
      <c r="P97" s="297"/>
      <c r="Q97" s="297"/>
      <c r="R97" s="37"/>
      <c r="T97" s="119"/>
      <c r="U97" s="120" t="s">
        <v>34</v>
      </c>
    </row>
    <row r="98" spans="2:18" s="1" customFormat="1" ht="18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18" s="1" customFormat="1" ht="29.25" customHeight="1">
      <c r="B99" s="35"/>
      <c r="C99" s="211" t="s">
        <v>612</v>
      </c>
      <c r="D99" s="102"/>
      <c r="E99" s="102"/>
      <c r="F99" s="102"/>
      <c r="G99" s="102"/>
      <c r="H99" s="102"/>
      <c r="I99" s="102"/>
      <c r="J99" s="102"/>
      <c r="K99" s="102"/>
      <c r="L99" s="224">
        <f>ROUND(SUM(N88+N97),2)</f>
        <v>0</v>
      </c>
      <c r="M99" s="224"/>
      <c r="N99" s="224"/>
      <c r="O99" s="224"/>
      <c r="P99" s="224"/>
      <c r="Q99" s="224"/>
      <c r="R99" s="37"/>
    </row>
    <row r="100" spans="2:18" s="1" customFormat="1" ht="6.95" customHeight="1"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</row>
    <row r="104" spans="2:18" s="1" customFormat="1" ht="6.95" customHeight="1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</row>
    <row r="105" spans="2:18" s="1" customFormat="1" ht="36.95" customHeight="1">
      <c r="B105" s="35"/>
      <c r="C105" s="250" t="s">
        <v>105</v>
      </c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37"/>
    </row>
    <row r="106" spans="2:18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18" s="1" customFormat="1" ht="30" customHeight="1">
      <c r="B107" s="35"/>
      <c r="C107" s="32" t="s">
        <v>12</v>
      </c>
      <c r="D107" s="36"/>
      <c r="E107" s="36"/>
      <c r="F107" s="298" t="str">
        <f>F6</f>
        <v>Stabilizace pravého břehu VT Olše</v>
      </c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36"/>
      <c r="R107" s="37"/>
    </row>
    <row r="108" spans="2:18" s="1" customFormat="1" ht="36.95" customHeight="1">
      <c r="B108" s="35"/>
      <c r="C108" s="69" t="s">
        <v>91</v>
      </c>
      <c r="D108" s="36"/>
      <c r="E108" s="36"/>
      <c r="F108" s="252" t="str">
        <f>F7</f>
        <v>SO 01 Opěrná zeď na pravém břehu toku</v>
      </c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8" customHeight="1">
      <c r="B110" s="35"/>
      <c r="C110" s="32" t="s">
        <v>18</v>
      </c>
      <c r="D110" s="36"/>
      <c r="E110" s="36"/>
      <c r="F110" s="187" t="s">
        <v>571</v>
      </c>
      <c r="G110" s="36"/>
      <c r="H110" s="36"/>
      <c r="I110" s="36"/>
      <c r="J110" s="36"/>
      <c r="K110" s="32" t="s">
        <v>19</v>
      </c>
      <c r="L110" s="36"/>
      <c r="M110" s="291" t="str">
        <f>IF(O9="","",O9)</f>
        <v/>
      </c>
      <c r="N110" s="291"/>
      <c r="O110" s="291"/>
      <c r="P110" s="291"/>
      <c r="Q110" s="36"/>
      <c r="R110" s="37"/>
    </row>
    <row r="111" spans="2:18" s="1" customFormat="1" ht="6.95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5">
      <c r="B112" s="35"/>
      <c r="C112" s="32" t="s">
        <v>20</v>
      </c>
      <c r="D112" s="36"/>
      <c r="E112" s="36"/>
      <c r="F112" s="30" t="str">
        <f>E12</f>
        <v>Povodí Odry, s.p., Varenská 3101/49, Ostrava</v>
      </c>
      <c r="G112" s="36"/>
      <c r="H112" s="36"/>
      <c r="I112" s="36"/>
      <c r="J112" s="36"/>
      <c r="K112" s="32" t="s">
        <v>26</v>
      </c>
      <c r="L112" s="36"/>
      <c r="M112" s="259" t="str">
        <f>E18</f>
        <v>Lineplan, s.r.o, 28. října 1142/168</v>
      </c>
      <c r="N112" s="259"/>
      <c r="O112" s="259"/>
      <c r="P112" s="259"/>
      <c r="Q112" s="259"/>
      <c r="R112" s="37"/>
    </row>
    <row r="113" spans="2:18" s="1" customFormat="1" ht="14.45" customHeight="1">
      <c r="B113" s="35"/>
      <c r="C113" s="32" t="s">
        <v>24</v>
      </c>
      <c r="D113" s="36"/>
      <c r="E113" s="36"/>
      <c r="F113" s="205" t="str">
        <f>IF(E15="","",E15)</f>
        <v xml:space="preserve"> </v>
      </c>
      <c r="G113" s="207"/>
      <c r="H113" s="207"/>
      <c r="I113" s="207"/>
      <c r="J113" s="36"/>
      <c r="K113" s="32" t="s">
        <v>29</v>
      </c>
      <c r="L113" s="36"/>
      <c r="M113" s="259" t="str">
        <f>E21</f>
        <v>Pavla Heinzová Bc.</v>
      </c>
      <c r="N113" s="259"/>
      <c r="O113" s="259"/>
      <c r="P113" s="259"/>
      <c r="Q113" s="259"/>
      <c r="R113" s="37"/>
    </row>
    <row r="114" spans="2:18" s="1" customFormat="1" ht="10.3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27" s="8" customFormat="1" ht="29.25" customHeight="1">
      <c r="B115" s="121"/>
      <c r="C115" s="122" t="s">
        <v>106</v>
      </c>
      <c r="D115" s="123" t="s">
        <v>107</v>
      </c>
      <c r="E115" s="123" t="s">
        <v>52</v>
      </c>
      <c r="F115" s="292" t="s">
        <v>108</v>
      </c>
      <c r="G115" s="292"/>
      <c r="H115" s="292"/>
      <c r="I115" s="292"/>
      <c r="J115" s="123" t="s">
        <v>109</v>
      </c>
      <c r="K115" s="123" t="s">
        <v>110</v>
      </c>
      <c r="L115" s="293" t="s">
        <v>111</v>
      </c>
      <c r="M115" s="293"/>
      <c r="N115" s="292" t="s">
        <v>95</v>
      </c>
      <c r="O115" s="292"/>
      <c r="P115" s="292"/>
      <c r="Q115" s="294"/>
      <c r="R115" s="124"/>
      <c r="T115" s="75" t="s">
        <v>112</v>
      </c>
      <c r="U115" s="76" t="s">
        <v>34</v>
      </c>
      <c r="V115" s="76" t="s">
        <v>113</v>
      </c>
      <c r="W115" s="76" t="s">
        <v>114</v>
      </c>
      <c r="X115" s="76" t="s">
        <v>115</v>
      </c>
      <c r="Y115" s="76" t="s">
        <v>116</v>
      </c>
      <c r="Z115" s="76" t="s">
        <v>117</v>
      </c>
      <c r="AA115" s="77" t="s">
        <v>118</v>
      </c>
    </row>
    <row r="116" spans="2:47" s="1" customFormat="1" ht="29.25" customHeight="1">
      <c r="B116" s="35"/>
      <c r="C116" s="79" t="s">
        <v>92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268">
        <f>N117</f>
        <v>0</v>
      </c>
      <c r="O116" s="269"/>
      <c r="P116" s="269"/>
      <c r="Q116" s="269"/>
      <c r="R116" s="37"/>
      <c r="T116" s="78"/>
      <c r="U116" s="51"/>
      <c r="V116" s="51"/>
      <c r="W116" s="125">
        <f>W117</f>
        <v>28621.524019999997</v>
      </c>
      <c r="X116" s="51"/>
      <c r="Y116" s="125">
        <f>Y117</f>
        <v>7523.762448579999</v>
      </c>
      <c r="Z116" s="51"/>
      <c r="AA116" s="126">
        <f>AA117</f>
        <v>0</v>
      </c>
      <c r="AT116" s="21" t="s">
        <v>68</v>
      </c>
      <c r="AU116" s="21" t="s">
        <v>96</v>
      </c>
    </row>
    <row r="117" spans="2:51" s="9" customFormat="1" ht="37.35" customHeight="1">
      <c r="B117" s="127"/>
      <c r="C117" s="128"/>
      <c r="D117" s="129" t="s">
        <v>97</v>
      </c>
      <c r="E117" s="129"/>
      <c r="F117" s="129"/>
      <c r="G117" s="129"/>
      <c r="H117" s="129"/>
      <c r="I117" s="129"/>
      <c r="J117" s="129"/>
      <c r="K117" s="129"/>
      <c r="L117" s="129"/>
      <c r="M117" s="129"/>
      <c r="N117" s="270">
        <f>N118+N244+N278+N296+N320+N324</f>
        <v>0</v>
      </c>
      <c r="O117" s="271"/>
      <c r="P117" s="271"/>
      <c r="Q117" s="271"/>
      <c r="R117" s="130"/>
      <c r="T117" s="131"/>
      <c r="U117" s="128"/>
      <c r="V117" s="128"/>
      <c r="W117" s="132">
        <f>W118+W244+W278+W296+W320+W324</f>
        <v>28621.524019999997</v>
      </c>
      <c r="X117" s="128"/>
      <c r="Y117" s="132">
        <f>Y118+Y244+Y278+Y296+Y320+Y324</f>
        <v>7523.762448579999</v>
      </c>
      <c r="Z117" s="128"/>
      <c r="AA117" s="133">
        <f>AA118+AA244+AA278+AA296+AA320+AA324</f>
        <v>0</v>
      </c>
      <c r="AR117" s="134" t="s">
        <v>76</v>
      </c>
      <c r="AT117" s="135" t="s">
        <v>68</v>
      </c>
      <c r="AU117" s="135" t="s">
        <v>69</v>
      </c>
      <c r="AY117" s="134" t="s">
        <v>119</v>
      </c>
    </row>
    <row r="118" spans="2:51" s="9" customFormat="1" ht="19.9" customHeight="1">
      <c r="B118" s="127"/>
      <c r="C118" s="128"/>
      <c r="D118" s="136" t="s">
        <v>98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72">
        <f>SUM(N119:Q242)</f>
        <v>0</v>
      </c>
      <c r="O118" s="273"/>
      <c r="P118" s="273"/>
      <c r="Q118" s="273"/>
      <c r="R118" s="130"/>
      <c r="T118" s="131"/>
      <c r="U118" s="128"/>
      <c r="V118" s="128"/>
      <c r="W118" s="132">
        <f>SUM(W119:W243)</f>
        <v>7306.913</v>
      </c>
      <c r="X118" s="128"/>
      <c r="Y118" s="132">
        <f>SUM(Y119:Y243)</f>
        <v>60.240222000000024</v>
      </c>
      <c r="Z118" s="128"/>
      <c r="AA118" s="133">
        <f>SUM(AA119:AA243)</f>
        <v>0</v>
      </c>
      <c r="AR118" s="134" t="s">
        <v>76</v>
      </c>
      <c r="AT118" s="135" t="s">
        <v>68</v>
      </c>
      <c r="AU118" s="135" t="s">
        <v>76</v>
      </c>
      <c r="AY118" s="134" t="s">
        <v>119</v>
      </c>
    </row>
    <row r="119" spans="2:62" s="1" customFormat="1" ht="44.25" customHeight="1">
      <c r="B119" s="137"/>
      <c r="C119" s="138">
        <v>1</v>
      </c>
      <c r="D119" s="138" t="s">
        <v>120</v>
      </c>
      <c r="E119" s="139" t="s">
        <v>121</v>
      </c>
      <c r="F119" s="266" t="s">
        <v>122</v>
      </c>
      <c r="G119" s="266"/>
      <c r="H119" s="266"/>
      <c r="I119" s="266"/>
      <c r="J119" s="140" t="s">
        <v>123</v>
      </c>
      <c r="K119" s="141">
        <v>1420</v>
      </c>
      <c r="L119" s="267"/>
      <c r="M119" s="267"/>
      <c r="N119" s="267">
        <f aca="true" t="shared" si="0" ref="N119:N127">ROUND(L119*K119,2)</f>
        <v>0</v>
      </c>
      <c r="O119" s="267"/>
      <c r="P119" s="267"/>
      <c r="Q119" s="267"/>
      <c r="R119" s="142"/>
      <c r="T119" s="143" t="s">
        <v>2</v>
      </c>
      <c r="U119" s="44" t="s">
        <v>35</v>
      </c>
      <c r="V119" s="144">
        <v>0.093</v>
      </c>
      <c r="W119" s="144">
        <f aca="true" t="shared" si="1" ref="W119:W127">V119*K119</f>
        <v>132.06</v>
      </c>
      <c r="X119" s="144">
        <v>0</v>
      </c>
      <c r="Y119" s="144">
        <f aca="true" t="shared" si="2" ref="Y119:Y127">X119*K119</f>
        <v>0</v>
      </c>
      <c r="Z119" s="144">
        <v>0</v>
      </c>
      <c r="AA119" s="145">
        <f aca="true" t="shared" si="3" ref="AA119:AA127">Z119*K119</f>
        <v>0</v>
      </c>
      <c r="AR119" s="21" t="s">
        <v>124</v>
      </c>
      <c r="AT119" s="21" t="s">
        <v>120</v>
      </c>
      <c r="AU119" s="21" t="s">
        <v>89</v>
      </c>
      <c r="AY119" s="21" t="s">
        <v>119</v>
      </c>
      <c r="BE119" s="146">
        <f aca="true" t="shared" si="4" ref="BE119:BE127">IF(U119="základní",N119,0)</f>
        <v>0</v>
      </c>
      <c r="BF119" s="146">
        <f aca="true" t="shared" si="5" ref="BF119:BF127">IF(U119="snížená",N119,0)</f>
        <v>0</v>
      </c>
      <c r="BG119" s="146">
        <f aca="true" t="shared" si="6" ref="BG119:BG127">IF(U119="zákl. přenesená",N119,0)</f>
        <v>0</v>
      </c>
      <c r="BH119" s="146">
        <f aca="true" t="shared" si="7" ref="BH119:BH127">IF(U119="sníž. přenesená",N119,0)</f>
        <v>0</v>
      </c>
      <c r="BI119" s="146">
        <f aca="true" t="shared" si="8" ref="BI119:BI127">IF(U119="nulová",N119,0)</f>
        <v>0</v>
      </c>
      <c r="BJ119" s="21" t="s">
        <v>76</v>
      </c>
    </row>
    <row r="120" spans="2:62" s="1" customFormat="1" ht="31.5" customHeight="1">
      <c r="B120" s="137"/>
      <c r="C120" s="138">
        <v>2</v>
      </c>
      <c r="D120" s="138" t="s">
        <v>120</v>
      </c>
      <c r="E120" s="139" t="s">
        <v>126</v>
      </c>
      <c r="F120" s="266" t="s">
        <v>127</v>
      </c>
      <c r="G120" s="266"/>
      <c r="H120" s="266"/>
      <c r="I120" s="266"/>
      <c r="J120" s="140" t="s">
        <v>128</v>
      </c>
      <c r="K120" s="141">
        <v>45</v>
      </c>
      <c r="L120" s="267"/>
      <c r="M120" s="267"/>
      <c r="N120" s="267">
        <f t="shared" si="0"/>
        <v>0</v>
      </c>
      <c r="O120" s="267"/>
      <c r="P120" s="267"/>
      <c r="Q120" s="267"/>
      <c r="R120" s="142"/>
      <c r="T120" s="143" t="s">
        <v>2</v>
      </c>
      <c r="U120" s="44" t="s">
        <v>35</v>
      </c>
      <c r="V120" s="144">
        <v>5.182</v>
      </c>
      <c r="W120" s="144">
        <f t="shared" si="1"/>
        <v>233.19000000000003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21" t="s">
        <v>124</v>
      </c>
      <c r="AT120" s="21" t="s">
        <v>120</v>
      </c>
      <c r="AU120" s="21" t="s">
        <v>89</v>
      </c>
      <c r="AY120" s="21" t="s">
        <v>119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21" t="s">
        <v>76</v>
      </c>
    </row>
    <row r="121" spans="2:62" s="1" customFormat="1" ht="31.5" customHeight="1">
      <c r="B121" s="137"/>
      <c r="C121" s="138">
        <v>3</v>
      </c>
      <c r="D121" s="138" t="s">
        <v>120</v>
      </c>
      <c r="E121" s="139" t="s">
        <v>129</v>
      </c>
      <c r="F121" s="266" t="s">
        <v>130</v>
      </c>
      <c r="G121" s="266"/>
      <c r="H121" s="266"/>
      <c r="I121" s="266"/>
      <c r="J121" s="140" t="s">
        <v>123</v>
      </c>
      <c r="K121" s="141">
        <v>1420</v>
      </c>
      <c r="L121" s="267"/>
      <c r="M121" s="267"/>
      <c r="N121" s="267">
        <f t="shared" si="0"/>
        <v>0</v>
      </c>
      <c r="O121" s="267"/>
      <c r="P121" s="267"/>
      <c r="Q121" s="267"/>
      <c r="R121" s="142"/>
      <c r="T121" s="143" t="s">
        <v>2</v>
      </c>
      <c r="U121" s="44" t="s">
        <v>35</v>
      </c>
      <c r="V121" s="144">
        <v>0.051</v>
      </c>
      <c r="W121" s="144">
        <f t="shared" si="1"/>
        <v>72.42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21" t="s">
        <v>124</v>
      </c>
      <c r="AT121" s="21" t="s">
        <v>120</v>
      </c>
      <c r="AU121" s="21" t="s">
        <v>89</v>
      </c>
      <c r="AY121" s="21" t="s">
        <v>119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21" t="s">
        <v>76</v>
      </c>
    </row>
    <row r="122" spans="2:62" s="1" customFormat="1" ht="31.5" customHeight="1">
      <c r="B122" s="137"/>
      <c r="C122" s="138">
        <v>4</v>
      </c>
      <c r="D122" s="138" t="s">
        <v>120</v>
      </c>
      <c r="E122" s="139" t="s">
        <v>131</v>
      </c>
      <c r="F122" s="266" t="s">
        <v>132</v>
      </c>
      <c r="G122" s="266"/>
      <c r="H122" s="266"/>
      <c r="I122" s="266"/>
      <c r="J122" s="140" t="s">
        <v>123</v>
      </c>
      <c r="K122" s="141">
        <v>1420</v>
      </c>
      <c r="L122" s="267"/>
      <c r="M122" s="267"/>
      <c r="N122" s="267">
        <f t="shared" si="0"/>
        <v>0</v>
      </c>
      <c r="O122" s="267"/>
      <c r="P122" s="267"/>
      <c r="Q122" s="267"/>
      <c r="R122" s="142"/>
      <c r="T122" s="143" t="s">
        <v>2</v>
      </c>
      <c r="U122" s="44" t="s">
        <v>35</v>
      </c>
      <c r="V122" s="144">
        <v>0.051</v>
      </c>
      <c r="W122" s="144">
        <f t="shared" si="1"/>
        <v>72.42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21" t="s">
        <v>124</v>
      </c>
      <c r="AT122" s="21" t="s">
        <v>120</v>
      </c>
      <c r="AU122" s="21" t="s">
        <v>89</v>
      </c>
      <c r="AY122" s="21" t="s">
        <v>119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21" t="s">
        <v>76</v>
      </c>
    </row>
    <row r="123" spans="2:62" s="1" customFormat="1" ht="22.5" customHeight="1">
      <c r="B123" s="137"/>
      <c r="C123" s="138">
        <v>5</v>
      </c>
      <c r="D123" s="138" t="s">
        <v>120</v>
      </c>
      <c r="E123" s="139" t="s">
        <v>134</v>
      </c>
      <c r="F123" s="266" t="s">
        <v>135</v>
      </c>
      <c r="G123" s="266"/>
      <c r="H123" s="266"/>
      <c r="I123" s="266"/>
      <c r="J123" s="140" t="s">
        <v>136</v>
      </c>
      <c r="K123" s="141">
        <v>69</v>
      </c>
      <c r="L123" s="267"/>
      <c r="M123" s="267"/>
      <c r="N123" s="267">
        <f t="shared" si="0"/>
        <v>0</v>
      </c>
      <c r="O123" s="267"/>
      <c r="P123" s="267"/>
      <c r="Q123" s="267"/>
      <c r="R123" s="142"/>
      <c r="T123" s="143" t="s">
        <v>2</v>
      </c>
      <c r="U123" s="44" t="s">
        <v>35</v>
      </c>
      <c r="V123" s="144">
        <v>0.49</v>
      </c>
      <c r="W123" s="144">
        <f t="shared" si="1"/>
        <v>33.81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21" t="s">
        <v>124</v>
      </c>
      <c r="AT123" s="21" t="s">
        <v>120</v>
      </c>
      <c r="AU123" s="21" t="s">
        <v>89</v>
      </c>
      <c r="AY123" s="21" t="s">
        <v>119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21" t="s">
        <v>76</v>
      </c>
    </row>
    <row r="124" spans="2:62" s="1" customFormat="1" ht="22.5" customHeight="1">
      <c r="B124" s="137"/>
      <c r="C124" s="138">
        <v>6</v>
      </c>
      <c r="D124" s="138" t="s">
        <v>120</v>
      </c>
      <c r="E124" s="139" t="s">
        <v>137</v>
      </c>
      <c r="F124" s="266" t="s">
        <v>138</v>
      </c>
      <c r="G124" s="266"/>
      <c r="H124" s="266"/>
      <c r="I124" s="266"/>
      <c r="J124" s="140" t="s">
        <v>136</v>
      </c>
      <c r="K124" s="141">
        <v>59</v>
      </c>
      <c r="L124" s="267"/>
      <c r="M124" s="267"/>
      <c r="N124" s="267">
        <f t="shared" si="0"/>
        <v>0</v>
      </c>
      <c r="O124" s="267"/>
      <c r="P124" s="267"/>
      <c r="Q124" s="267"/>
      <c r="R124" s="142"/>
      <c r="T124" s="143" t="s">
        <v>2</v>
      </c>
      <c r="U124" s="44" t="s">
        <v>35</v>
      </c>
      <c r="V124" s="144">
        <v>0.88</v>
      </c>
      <c r="W124" s="144">
        <f t="shared" si="1"/>
        <v>51.92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21" t="s">
        <v>124</v>
      </c>
      <c r="AT124" s="21" t="s">
        <v>120</v>
      </c>
      <c r="AU124" s="21" t="s">
        <v>89</v>
      </c>
      <c r="AY124" s="21" t="s">
        <v>119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21" t="s">
        <v>76</v>
      </c>
    </row>
    <row r="125" spans="2:62" s="1" customFormat="1" ht="22.5" customHeight="1">
      <c r="B125" s="137"/>
      <c r="C125" s="138">
        <v>7</v>
      </c>
      <c r="D125" s="138" t="s">
        <v>120</v>
      </c>
      <c r="E125" s="139" t="s">
        <v>139</v>
      </c>
      <c r="F125" s="266" t="s">
        <v>140</v>
      </c>
      <c r="G125" s="266"/>
      <c r="H125" s="266"/>
      <c r="I125" s="266"/>
      <c r="J125" s="140" t="s">
        <v>136</v>
      </c>
      <c r="K125" s="141">
        <v>24</v>
      </c>
      <c r="L125" s="267"/>
      <c r="M125" s="267"/>
      <c r="N125" s="267">
        <f t="shared" si="0"/>
        <v>0</v>
      </c>
      <c r="O125" s="267"/>
      <c r="P125" s="267"/>
      <c r="Q125" s="267"/>
      <c r="R125" s="142"/>
      <c r="T125" s="143" t="s">
        <v>2</v>
      </c>
      <c r="U125" s="44" t="s">
        <v>35</v>
      </c>
      <c r="V125" s="144">
        <v>1.42</v>
      </c>
      <c r="W125" s="144">
        <f t="shared" si="1"/>
        <v>34.08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21" t="s">
        <v>124</v>
      </c>
      <c r="AT125" s="21" t="s">
        <v>120</v>
      </c>
      <c r="AU125" s="21" t="s">
        <v>89</v>
      </c>
      <c r="AY125" s="21" t="s">
        <v>119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21" t="s">
        <v>76</v>
      </c>
    </row>
    <row r="126" spans="2:62" s="1" customFormat="1" ht="22.5" customHeight="1">
      <c r="B126" s="137"/>
      <c r="C126" s="138">
        <v>8</v>
      </c>
      <c r="D126" s="138" t="s">
        <v>120</v>
      </c>
      <c r="E126" s="139" t="s">
        <v>141</v>
      </c>
      <c r="F126" s="266" t="s">
        <v>142</v>
      </c>
      <c r="G126" s="266"/>
      <c r="H126" s="266"/>
      <c r="I126" s="266"/>
      <c r="J126" s="140" t="s">
        <v>136</v>
      </c>
      <c r="K126" s="141">
        <v>7</v>
      </c>
      <c r="L126" s="267"/>
      <c r="M126" s="267"/>
      <c r="N126" s="267">
        <f t="shared" si="0"/>
        <v>0</v>
      </c>
      <c r="O126" s="267"/>
      <c r="P126" s="267"/>
      <c r="Q126" s="267"/>
      <c r="R126" s="142"/>
      <c r="T126" s="143" t="s">
        <v>2</v>
      </c>
      <c r="U126" s="44" t="s">
        <v>35</v>
      </c>
      <c r="V126" s="144">
        <v>2.02</v>
      </c>
      <c r="W126" s="144">
        <f t="shared" si="1"/>
        <v>14.14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21" t="s">
        <v>124</v>
      </c>
      <c r="AT126" s="21" t="s">
        <v>120</v>
      </c>
      <c r="AU126" s="21" t="s">
        <v>89</v>
      </c>
      <c r="AY126" s="21" t="s">
        <v>119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21" t="s">
        <v>76</v>
      </c>
    </row>
    <row r="127" spans="2:62" s="1" customFormat="1" ht="22.5" customHeight="1">
      <c r="B127" s="137"/>
      <c r="C127" s="138">
        <v>9</v>
      </c>
      <c r="D127" s="138" t="s">
        <v>120</v>
      </c>
      <c r="E127" s="139" t="s">
        <v>145</v>
      </c>
      <c r="F127" s="266" t="s">
        <v>146</v>
      </c>
      <c r="G127" s="266"/>
      <c r="H127" s="266"/>
      <c r="I127" s="266"/>
      <c r="J127" s="140" t="s">
        <v>136</v>
      </c>
      <c r="K127" s="141">
        <v>2</v>
      </c>
      <c r="L127" s="267"/>
      <c r="M127" s="267"/>
      <c r="N127" s="267">
        <f t="shared" si="0"/>
        <v>0</v>
      </c>
      <c r="O127" s="267"/>
      <c r="P127" s="267"/>
      <c r="Q127" s="267"/>
      <c r="R127" s="142"/>
      <c r="T127" s="143" t="s">
        <v>2</v>
      </c>
      <c r="U127" s="44" t="s">
        <v>35</v>
      </c>
      <c r="V127" s="144">
        <v>3.63</v>
      </c>
      <c r="W127" s="144">
        <f t="shared" si="1"/>
        <v>7.26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21" t="s">
        <v>124</v>
      </c>
      <c r="AT127" s="21" t="s">
        <v>120</v>
      </c>
      <c r="AU127" s="21" t="s">
        <v>89</v>
      </c>
      <c r="AY127" s="21" t="s">
        <v>119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21" t="s">
        <v>76</v>
      </c>
    </row>
    <row r="128" spans="2:62" s="1" customFormat="1" ht="22.5" customHeight="1">
      <c r="B128" s="137"/>
      <c r="C128" s="138">
        <v>10</v>
      </c>
      <c r="D128" s="138" t="s">
        <v>120</v>
      </c>
      <c r="E128" s="139" t="s">
        <v>147</v>
      </c>
      <c r="F128" s="266" t="s">
        <v>148</v>
      </c>
      <c r="G128" s="266"/>
      <c r="H128" s="266"/>
      <c r="I128" s="266"/>
      <c r="J128" s="140" t="s">
        <v>136</v>
      </c>
      <c r="K128" s="141">
        <v>69</v>
      </c>
      <c r="L128" s="267"/>
      <c r="M128" s="267"/>
      <c r="N128" s="267">
        <f aca="true" t="shared" si="9" ref="N128:N151">ROUND(L128*K128,2)</f>
        <v>0</v>
      </c>
      <c r="O128" s="267"/>
      <c r="P128" s="267"/>
      <c r="Q128" s="267"/>
      <c r="R128" s="142"/>
      <c r="T128" s="143" t="s">
        <v>2</v>
      </c>
      <c r="U128" s="44" t="s">
        <v>35</v>
      </c>
      <c r="V128" s="144">
        <v>0.659</v>
      </c>
      <c r="W128" s="144">
        <f aca="true" t="shared" si="10" ref="W128:W151">V128*K128</f>
        <v>45.471000000000004</v>
      </c>
      <c r="X128" s="144">
        <v>5E-05</v>
      </c>
      <c r="Y128" s="144">
        <f aca="true" t="shared" si="11" ref="Y128:Y151">X128*K128</f>
        <v>0.0034500000000000004</v>
      </c>
      <c r="Z128" s="144">
        <v>0</v>
      </c>
      <c r="AA128" s="145">
        <f aca="true" t="shared" si="12" ref="AA128:AA151">Z128*K128</f>
        <v>0</v>
      </c>
      <c r="AR128" s="21" t="s">
        <v>124</v>
      </c>
      <c r="AT128" s="21" t="s">
        <v>120</v>
      </c>
      <c r="AU128" s="21" t="s">
        <v>89</v>
      </c>
      <c r="AY128" s="21" t="s">
        <v>119</v>
      </c>
      <c r="BE128" s="146">
        <f aca="true" t="shared" si="13" ref="BE128:BE151">IF(U128="základní",N128,0)</f>
        <v>0</v>
      </c>
      <c r="BF128" s="146">
        <f aca="true" t="shared" si="14" ref="BF128:BF151">IF(U128="snížená",N128,0)</f>
        <v>0</v>
      </c>
      <c r="BG128" s="146">
        <f aca="true" t="shared" si="15" ref="BG128:BG151">IF(U128="zákl. přenesená",N128,0)</f>
        <v>0</v>
      </c>
      <c r="BH128" s="146">
        <f aca="true" t="shared" si="16" ref="BH128:BH151">IF(U128="sníž. přenesená",N128,0)</f>
        <v>0</v>
      </c>
      <c r="BI128" s="146">
        <f aca="true" t="shared" si="17" ref="BI128:BI151">IF(U128="nulová",N128,0)</f>
        <v>0</v>
      </c>
      <c r="BJ128" s="21" t="s">
        <v>76</v>
      </c>
    </row>
    <row r="129" spans="2:62" s="1" customFormat="1" ht="22.5" customHeight="1">
      <c r="B129" s="137"/>
      <c r="C129" s="138">
        <v>11</v>
      </c>
      <c r="D129" s="138" t="s">
        <v>120</v>
      </c>
      <c r="E129" s="139" t="s">
        <v>149</v>
      </c>
      <c r="F129" s="266" t="s">
        <v>150</v>
      </c>
      <c r="G129" s="266"/>
      <c r="H129" s="266"/>
      <c r="I129" s="266"/>
      <c r="J129" s="140" t="s">
        <v>136</v>
      </c>
      <c r="K129" s="141">
        <v>59</v>
      </c>
      <c r="L129" s="267"/>
      <c r="M129" s="267"/>
      <c r="N129" s="267">
        <f t="shared" si="9"/>
        <v>0</v>
      </c>
      <c r="O129" s="267"/>
      <c r="P129" s="267"/>
      <c r="Q129" s="267"/>
      <c r="R129" s="142"/>
      <c r="T129" s="143" t="s">
        <v>2</v>
      </c>
      <c r="U129" s="44" t="s">
        <v>35</v>
      </c>
      <c r="V129" s="144">
        <v>1.655</v>
      </c>
      <c r="W129" s="144">
        <f t="shared" si="10"/>
        <v>97.645</v>
      </c>
      <c r="X129" s="144">
        <v>5E-05</v>
      </c>
      <c r="Y129" s="144">
        <f t="shared" si="11"/>
        <v>0.00295</v>
      </c>
      <c r="Z129" s="144">
        <v>0</v>
      </c>
      <c r="AA129" s="145">
        <f t="shared" si="12"/>
        <v>0</v>
      </c>
      <c r="AR129" s="21" t="s">
        <v>124</v>
      </c>
      <c r="AT129" s="21" t="s">
        <v>120</v>
      </c>
      <c r="AU129" s="21" t="s">
        <v>89</v>
      </c>
      <c r="AY129" s="21" t="s">
        <v>119</v>
      </c>
      <c r="BE129" s="146">
        <f t="shared" si="13"/>
        <v>0</v>
      </c>
      <c r="BF129" s="146">
        <f t="shared" si="14"/>
        <v>0</v>
      </c>
      <c r="BG129" s="146">
        <f t="shared" si="15"/>
        <v>0</v>
      </c>
      <c r="BH129" s="146">
        <f t="shared" si="16"/>
        <v>0</v>
      </c>
      <c r="BI129" s="146">
        <f t="shared" si="17"/>
        <v>0</v>
      </c>
      <c r="BJ129" s="21" t="s">
        <v>76</v>
      </c>
    </row>
    <row r="130" spans="2:62" s="1" customFormat="1" ht="22.5" customHeight="1">
      <c r="B130" s="137"/>
      <c r="C130" s="138">
        <v>12</v>
      </c>
      <c r="D130" s="138" t="s">
        <v>120</v>
      </c>
      <c r="E130" s="139" t="s">
        <v>151</v>
      </c>
      <c r="F130" s="266" t="s">
        <v>152</v>
      </c>
      <c r="G130" s="266"/>
      <c r="H130" s="266"/>
      <c r="I130" s="266"/>
      <c r="J130" s="140" t="s">
        <v>136</v>
      </c>
      <c r="K130" s="141">
        <v>24</v>
      </c>
      <c r="L130" s="267"/>
      <c r="M130" s="267"/>
      <c r="N130" s="267">
        <f t="shared" si="9"/>
        <v>0</v>
      </c>
      <c r="O130" s="267"/>
      <c r="P130" s="267"/>
      <c r="Q130" s="267"/>
      <c r="R130" s="142"/>
      <c r="T130" s="143" t="s">
        <v>2</v>
      </c>
      <c r="U130" s="44" t="s">
        <v>35</v>
      </c>
      <c r="V130" s="144">
        <v>2.562</v>
      </c>
      <c r="W130" s="144">
        <f t="shared" si="10"/>
        <v>61.488</v>
      </c>
      <c r="X130" s="144">
        <v>9E-05</v>
      </c>
      <c r="Y130" s="144">
        <f t="shared" si="11"/>
        <v>0.00216</v>
      </c>
      <c r="Z130" s="144">
        <v>0</v>
      </c>
      <c r="AA130" s="145">
        <f t="shared" si="12"/>
        <v>0</v>
      </c>
      <c r="AR130" s="21" t="s">
        <v>124</v>
      </c>
      <c r="AT130" s="21" t="s">
        <v>120</v>
      </c>
      <c r="AU130" s="21" t="s">
        <v>89</v>
      </c>
      <c r="AY130" s="21" t="s">
        <v>119</v>
      </c>
      <c r="BE130" s="146">
        <f t="shared" si="13"/>
        <v>0</v>
      </c>
      <c r="BF130" s="146">
        <f t="shared" si="14"/>
        <v>0</v>
      </c>
      <c r="BG130" s="146">
        <f t="shared" si="15"/>
        <v>0</v>
      </c>
      <c r="BH130" s="146">
        <f t="shared" si="16"/>
        <v>0</v>
      </c>
      <c r="BI130" s="146">
        <f t="shared" si="17"/>
        <v>0</v>
      </c>
      <c r="BJ130" s="21" t="s">
        <v>76</v>
      </c>
    </row>
    <row r="131" spans="2:62" s="1" customFormat="1" ht="22.5" customHeight="1">
      <c r="B131" s="137"/>
      <c r="C131" s="138">
        <v>13</v>
      </c>
      <c r="D131" s="138" t="s">
        <v>120</v>
      </c>
      <c r="E131" s="139" t="s">
        <v>153</v>
      </c>
      <c r="F131" s="266" t="s">
        <v>154</v>
      </c>
      <c r="G131" s="266"/>
      <c r="H131" s="266"/>
      <c r="I131" s="266"/>
      <c r="J131" s="140" t="s">
        <v>136</v>
      </c>
      <c r="K131" s="141">
        <v>7</v>
      </c>
      <c r="L131" s="267"/>
      <c r="M131" s="267"/>
      <c r="N131" s="267">
        <f t="shared" si="9"/>
        <v>0</v>
      </c>
      <c r="O131" s="267"/>
      <c r="P131" s="267"/>
      <c r="Q131" s="267"/>
      <c r="R131" s="142"/>
      <c r="T131" s="143" t="s">
        <v>2</v>
      </c>
      <c r="U131" s="44" t="s">
        <v>35</v>
      </c>
      <c r="V131" s="144">
        <v>4.553</v>
      </c>
      <c r="W131" s="144">
        <f t="shared" si="10"/>
        <v>31.871</v>
      </c>
      <c r="X131" s="144">
        <v>9E-05</v>
      </c>
      <c r="Y131" s="144">
        <f t="shared" si="11"/>
        <v>0.00063</v>
      </c>
      <c r="Z131" s="144">
        <v>0</v>
      </c>
      <c r="AA131" s="145">
        <f t="shared" si="12"/>
        <v>0</v>
      </c>
      <c r="AR131" s="21" t="s">
        <v>124</v>
      </c>
      <c r="AT131" s="21" t="s">
        <v>120</v>
      </c>
      <c r="AU131" s="21" t="s">
        <v>89</v>
      </c>
      <c r="AY131" s="21" t="s">
        <v>119</v>
      </c>
      <c r="BE131" s="146">
        <f t="shared" si="13"/>
        <v>0</v>
      </c>
      <c r="BF131" s="146">
        <f t="shared" si="14"/>
        <v>0</v>
      </c>
      <c r="BG131" s="146">
        <f t="shared" si="15"/>
        <v>0</v>
      </c>
      <c r="BH131" s="146">
        <f t="shared" si="16"/>
        <v>0</v>
      </c>
      <c r="BI131" s="146">
        <f t="shared" si="17"/>
        <v>0</v>
      </c>
      <c r="BJ131" s="21" t="s">
        <v>76</v>
      </c>
    </row>
    <row r="132" spans="2:62" s="1" customFormat="1" ht="22.5" customHeight="1">
      <c r="B132" s="137"/>
      <c r="C132" s="138">
        <v>14</v>
      </c>
      <c r="D132" s="138" t="s">
        <v>120</v>
      </c>
      <c r="E132" s="139" t="s">
        <v>156</v>
      </c>
      <c r="F132" s="266" t="s">
        <v>157</v>
      </c>
      <c r="G132" s="266"/>
      <c r="H132" s="266"/>
      <c r="I132" s="266"/>
      <c r="J132" s="140" t="s">
        <v>136</v>
      </c>
      <c r="K132" s="141">
        <v>2</v>
      </c>
      <c r="L132" s="267"/>
      <c r="M132" s="267"/>
      <c r="N132" s="267">
        <f t="shared" si="9"/>
        <v>0</v>
      </c>
      <c r="O132" s="267"/>
      <c r="P132" s="267"/>
      <c r="Q132" s="267"/>
      <c r="R132" s="142"/>
      <c r="T132" s="143" t="s">
        <v>2</v>
      </c>
      <c r="U132" s="44" t="s">
        <v>35</v>
      </c>
      <c r="V132" s="144">
        <v>6.541</v>
      </c>
      <c r="W132" s="144">
        <f t="shared" si="10"/>
        <v>13.082</v>
      </c>
      <c r="X132" s="144">
        <v>9E-05</v>
      </c>
      <c r="Y132" s="144">
        <f t="shared" si="11"/>
        <v>0.00018</v>
      </c>
      <c r="Z132" s="144">
        <v>0</v>
      </c>
      <c r="AA132" s="145">
        <f t="shared" si="12"/>
        <v>0</v>
      </c>
      <c r="AR132" s="21" t="s">
        <v>124</v>
      </c>
      <c r="AT132" s="21" t="s">
        <v>120</v>
      </c>
      <c r="AU132" s="21" t="s">
        <v>89</v>
      </c>
      <c r="AY132" s="21" t="s">
        <v>119</v>
      </c>
      <c r="BE132" s="146">
        <f t="shared" si="13"/>
        <v>0</v>
      </c>
      <c r="BF132" s="146">
        <f t="shared" si="14"/>
        <v>0</v>
      </c>
      <c r="BG132" s="146">
        <f t="shared" si="15"/>
        <v>0</v>
      </c>
      <c r="BH132" s="146">
        <f t="shared" si="16"/>
        <v>0</v>
      </c>
      <c r="BI132" s="146">
        <f t="shared" si="17"/>
        <v>0</v>
      </c>
      <c r="BJ132" s="21" t="s">
        <v>76</v>
      </c>
    </row>
    <row r="133" spans="2:62" s="1" customFormat="1" ht="31.5" customHeight="1">
      <c r="B133" s="137"/>
      <c r="C133" s="138">
        <v>15</v>
      </c>
      <c r="D133" s="138" t="s">
        <v>120</v>
      </c>
      <c r="E133" s="139" t="s">
        <v>158</v>
      </c>
      <c r="F133" s="266" t="s">
        <v>159</v>
      </c>
      <c r="G133" s="266"/>
      <c r="H133" s="266"/>
      <c r="I133" s="266"/>
      <c r="J133" s="140" t="s">
        <v>136</v>
      </c>
      <c r="K133" s="141">
        <v>69</v>
      </c>
      <c r="L133" s="267"/>
      <c r="M133" s="267"/>
      <c r="N133" s="267">
        <f t="shared" si="9"/>
        <v>0</v>
      </c>
      <c r="O133" s="267"/>
      <c r="P133" s="267"/>
      <c r="Q133" s="267"/>
      <c r="R133" s="142"/>
      <c r="T133" s="143" t="s">
        <v>2</v>
      </c>
      <c r="U133" s="44" t="s">
        <v>35</v>
      </c>
      <c r="V133" s="144">
        <v>0.057</v>
      </c>
      <c r="W133" s="144">
        <f t="shared" si="10"/>
        <v>3.9330000000000003</v>
      </c>
      <c r="X133" s="144">
        <v>0</v>
      </c>
      <c r="Y133" s="144">
        <f t="shared" si="11"/>
        <v>0</v>
      </c>
      <c r="Z133" s="144">
        <v>0</v>
      </c>
      <c r="AA133" s="145">
        <f t="shared" si="12"/>
        <v>0</v>
      </c>
      <c r="AR133" s="21" t="s">
        <v>124</v>
      </c>
      <c r="AT133" s="21" t="s">
        <v>120</v>
      </c>
      <c r="AU133" s="21" t="s">
        <v>89</v>
      </c>
      <c r="AY133" s="21" t="s">
        <v>119</v>
      </c>
      <c r="BE133" s="146">
        <f t="shared" si="13"/>
        <v>0</v>
      </c>
      <c r="BF133" s="146">
        <f t="shared" si="14"/>
        <v>0</v>
      </c>
      <c r="BG133" s="146">
        <f t="shared" si="15"/>
        <v>0</v>
      </c>
      <c r="BH133" s="146">
        <f t="shared" si="16"/>
        <v>0</v>
      </c>
      <c r="BI133" s="146">
        <f t="shared" si="17"/>
        <v>0</v>
      </c>
      <c r="BJ133" s="21" t="s">
        <v>76</v>
      </c>
    </row>
    <row r="134" spans="2:62" s="1" customFormat="1" ht="31.5" customHeight="1">
      <c r="B134" s="137"/>
      <c r="C134" s="138">
        <v>16</v>
      </c>
      <c r="D134" s="138" t="s">
        <v>120</v>
      </c>
      <c r="E134" s="139" t="s">
        <v>160</v>
      </c>
      <c r="F134" s="266" t="s">
        <v>161</v>
      </c>
      <c r="G134" s="266"/>
      <c r="H134" s="266"/>
      <c r="I134" s="266"/>
      <c r="J134" s="140" t="s">
        <v>136</v>
      </c>
      <c r="K134" s="141">
        <v>59</v>
      </c>
      <c r="L134" s="267"/>
      <c r="M134" s="267"/>
      <c r="N134" s="267">
        <f t="shared" si="9"/>
        <v>0</v>
      </c>
      <c r="O134" s="267"/>
      <c r="P134" s="267"/>
      <c r="Q134" s="267"/>
      <c r="R134" s="142"/>
      <c r="T134" s="143" t="s">
        <v>2</v>
      </c>
      <c r="U134" s="44" t="s">
        <v>35</v>
      </c>
      <c r="V134" s="144">
        <v>0.314</v>
      </c>
      <c r="W134" s="144">
        <f t="shared" si="10"/>
        <v>18.526</v>
      </c>
      <c r="X134" s="144">
        <v>0</v>
      </c>
      <c r="Y134" s="144">
        <f t="shared" si="11"/>
        <v>0</v>
      </c>
      <c r="Z134" s="144">
        <v>0</v>
      </c>
      <c r="AA134" s="145">
        <f t="shared" si="12"/>
        <v>0</v>
      </c>
      <c r="AR134" s="21" t="s">
        <v>124</v>
      </c>
      <c r="AT134" s="21" t="s">
        <v>120</v>
      </c>
      <c r="AU134" s="21" t="s">
        <v>89</v>
      </c>
      <c r="AY134" s="21" t="s">
        <v>119</v>
      </c>
      <c r="BE134" s="146">
        <f t="shared" si="13"/>
        <v>0</v>
      </c>
      <c r="BF134" s="146">
        <f t="shared" si="14"/>
        <v>0</v>
      </c>
      <c r="BG134" s="146">
        <f t="shared" si="15"/>
        <v>0</v>
      </c>
      <c r="BH134" s="146">
        <f t="shared" si="16"/>
        <v>0</v>
      </c>
      <c r="BI134" s="146">
        <f t="shared" si="17"/>
        <v>0</v>
      </c>
      <c r="BJ134" s="21" t="s">
        <v>76</v>
      </c>
    </row>
    <row r="135" spans="2:62" s="1" customFormat="1" ht="31.5" customHeight="1">
      <c r="B135" s="137"/>
      <c r="C135" s="138">
        <v>17</v>
      </c>
      <c r="D135" s="138" t="s">
        <v>120</v>
      </c>
      <c r="E135" s="139" t="s">
        <v>162</v>
      </c>
      <c r="F135" s="266" t="s">
        <v>163</v>
      </c>
      <c r="G135" s="266"/>
      <c r="H135" s="266"/>
      <c r="I135" s="266"/>
      <c r="J135" s="140" t="s">
        <v>136</v>
      </c>
      <c r="K135" s="141">
        <v>24</v>
      </c>
      <c r="L135" s="267"/>
      <c r="M135" s="267"/>
      <c r="N135" s="267">
        <f t="shared" si="9"/>
        <v>0</v>
      </c>
      <c r="O135" s="267"/>
      <c r="P135" s="267"/>
      <c r="Q135" s="267"/>
      <c r="R135" s="142"/>
      <c r="T135" s="143" t="s">
        <v>2</v>
      </c>
      <c r="U135" s="44" t="s">
        <v>35</v>
      </c>
      <c r="V135" s="144">
        <v>0.847</v>
      </c>
      <c r="W135" s="144">
        <f t="shared" si="10"/>
        <v>20.328</v>
      </c>
      <c r="X135" s="144">
        <v>0</v>
      </c>
      <c r="Y135" s="144">
        <f t="shared" si="11"/>
        <v>0</v>
      </c>
      <c r="Z135" s="144">
        <v>0</v>
      </c>
      <c r="AA135" s="145">
        <f t="shared" si="12"/>
        <v>0</v>
      </c>
      <c r="AR135" s="21" t="s">
        <v>124</v>
      </c>
      <c r="AT135" s="21" t="s">
        <v>120</v>
      </c>
      <c r="AU135" s="21" t="s">
        <v>89</v>
      </c>
      <c r="AY135" s="21" t="s">
        <v>119</v>
      </c>
      <c r="BE135" s="146">
        <f t="shared" si="13"/>
        <v>0</v>
      </c>
      <c r="BF135" s="146">
        <f t="shared" si="14"/>
        <v>0</v>
      </c>
      <c r="BG135" s="146">
        <f t="shared" si="15"/>
        <v>0</v>
      </c>
      <c r="BH135" s="146">
        <f t="shared" si="16"/>
        <v>0</v>
      </c>
      <c r="BI135" s="146">
        <f t="shared" si="17"/>
        <v>0</v>
      </c>
      <c r="BJ135" s="21" t="s">
        <v>76</v>
      </c>
    </row>
    <row r="136" spans="2:62" s="1" customFormat="1" ht="31.5" customHeight="1">
      <c r="B136" s="137"/>
      <c r="C136" s="138">
        <v>18</v>
      </c>
      <c r="D136" s="138" t="s">
        <v>120</v>
      </c>
      <c r="E136" s="139" t="s">
        <v>164</v>
      </c>
      <c r="F136" s="266" t="s">
        <v>165</v>
      </c>
      <c r="G136" s="266"/>
      <c r="H136" s="266"/>
      <c r="I136" s="266"/>
      <c r="J136" s="140" t="s">
        <v>136</v>
      </c>
      <c r="K136" s="141">
        <v>7</v>
      </c>
      <c r="L136" s="267"/>
      <c r="M136" s="267"/>
      <c r="N136" s="267">
        <f t="shared" si="9"/>
        <v>0</v>
      </c>
      <c r="O136" s="267"/>
      <c r="P136" s="267"/>
      <c r="Q136" s="267"/>
      <c r="R136" s="142"/>
      <c r="T136" s="143" t="s">
        <v>2</v>
      </c>
      <c r="U136" s="44" t="s">
        <v>35</v>
      </c>
      <c r="V136" s="144">
        <v>1.306</v>
      </c>
      <c r="W136" s="144">
        <f t="shared" si="10"/>
        <v>9.142</v>
      </c>
      <c r="X136" s="144">
        <v>0</v>
      </c>
      <c r="Y136" s="144">
        <f t="shared" si="11"/>
        <v>0</v>
      </c>
      <c r="Z136" s="144">
        <v>0</v>
      </c>
      <c r="AA136" s="145">
        <f t="shared" si="12"/>
        <v>0</v>
      </c>
      <c r="AR136" s="21" t="s">
        <v>124</v>
      </c>
      <c r="AT136" s="21" t="s">
        <v>120</v>
      </c>
      <c r="AU136" s="21" t="s">
        <v>89</v>
      </c>
      <c r="AY136" s="21" t="s">
        <v>119</v>
      </c>
      <c r="BE136" s="146">
        <f t="shared" si="13"/>
        <v>0</v>
      </c>
      <c r="BF136" s="146">
        <f t="shared" si="14"/>
        <v>0</v>
      </c>
      <c r="BG136" s="146">
        <f t="shared" si="15"/>
        <v>0</v>
      </c>
      <c r="BH136" s="146">
        <f t="shared" si="16"/>
        <v>0</v>
      </c>
      <c r="BI136" s="146">
        <f t="shared" si="17"/>
        <v>0</v>
      </c>
      <c r="BJ136" s="21" t="s">
        <v>76</v>
      </c>
    </row>
    <row r="137" spans="2:62" s="1" customFormat="1" ht="31.5" customHeight="1">
      <c r="B137" s="137"/>
      <c r="C137" s="138">
        <v>19</v>
      </c>
      <c r="D137" s="138" t="s">
        <v>120</v>
      </c>
      <c r="E137" s="139" t="s">
        <v>166</v>
      </c>
      <c r="F137" s="266" t="s">
        <v>167</v>
      </c>
      <c r="G137" s="266"/>
      <c r="H137" s="266"/>
      <c r="I137" s="266"/>
      <c r="J137" s="140" t="s">
        <v>136</v>
      </c>
      <c r="K137" s="141">
        <v>2</v>
      </c>
      <c r="L137" s="267"/>
      <c r="M137" s="267"/>
      <c r="N137" s="267">
        <f t="shared" si="9"/>
        <v>0</v>
      </c>
      <c r="O137" s="267"/>
      <c r="P137" s="267"/>
      <c r="Q137" s="267"/>
      <c r="R137" s="142"/>
      <c r="T137" s="143" t="s">
        <v>2</v>
      </c>
      <c r="U137" s="44" t="s">
        <v>35</v>
      </c>
      <c r="V137" s="144">
        <v>1.306</v>
      </c>
      <c r="W137" s="144">
        <f t="shared" si="10"/>
        <v>2.612</v>
      </c>
      <c r="X137" s="144">
        <v>0</v>
      </c>
      <c r="Y137" s="144">
        <f t="shared" si="11"/>
        <v>0</v>
      </c>
      <c r="Z137" s="144">
        <v>0</v>
      </c>
      <c r="AA137" s="145">
        <f t="shared" si="12"/>
        <v>0</v>
      </c>
      <c r="AR137" s="21" t="s">
        <v>124</v>
      </c>
      <c r="AT137" s="21" t="s">
        <v>120</v>
      </c>
      <c r="AU137" s="21" t="s">
        <v>89</v>
      </c>
      <c r="AY137" s="21" t="s">
        <v>119</v>
      </c>
      <c r="BE137" s="146">
        <f t="shared" si="13"/>
        <v>0</v>
      </c>
      <c r="BF137" s="146">
        <f t="shared" si="14"/>
        <v>0</v>
      </c>
      <c r="BG137" s="146">
        <f t="shared" si="15"/>
        <v>0</v>
      </c>
      <c r="BH137" s="146">
        <f t="shared" si="16"/>
        <v>0</v>
      </c>
      <c r="BI137" s="146">
        <f t="shared" si="17"/>
        <v>0</v>
      </c>
      <c r="BJ137" s="21" t="s">
        <v>76</v>
      </c>
    </row>
    <row r="138" spans="2:62" s="1" customFormat="1" ht="31.5" customHeight="1">
      <c r="B138" s="137"/>
      <c r="C138" s="138">
        <v>20</v>
      </c>
      <c r="D138" s="138" t="s">
        <v>120</v>
      </c>
      <c r="E138" s="139" t="s">
        <v>168</v>
      </c>
      <c r="F138" s="266" t="s">
        <v>169</v>
      </c>
      <c r="G138" s="266"/>
      <c r="H138" s="266"/>
      <c r="I138" s="266"/>
      <c r="J138" s="140" t="s">
        <v>136</v>
      </c>
      <c r="K138" s="141">
        <v>69</v>
      </c>
      <c r="L138" s="267"/>
      <c r="M138" s="267"/>
      <c r="N138" s="267">
        <f t="shared" si="9"/>
        <v>0</v>
      </c>
      <c r="O138" s="267"/>
      <c r="P138" s="267"/>
      <c r="Q138" s="267"/>
      <c r="R138" s="142"/>
      <c r="T138" s="143" t="s">
        <v>2</v>
      </c>
      <c r="U138" s="44" t="s">
        <v>35</v>
      </c>
      <c r="V138" s="144">
        <v>0.623</v>
      </c>
      <c r="W138" s="144">
        <f t="shared" si="10"/>
        <v>42.987</v>
      </c>
      <c r="X138" s="144">
        <v>0</v>
      </c>
      <c r="Y138" s="144">
        <f t="shared" si="11"/>
        <v>0</v>
      </c>
      <c r="Z138" s="144">
        <v>0</v>
      </c>
      <c r="AA138" s="145">
        <f t="shared" si="12"/>
        <v>0</v>
      </c>
      <c r="AR138" s="21" t="s">
        <v>124</v>
      </c>
      <c r="AT138" s="21" t="s">
        <v>120</v>
      </c>
      <c r="AU138" s="21" t="s">
        <v>89</v>
      </c>
      <c r="AY138" s="21" t="s">
        <v>119</v>
      </c>
      <c r="BE138" s="146">
        <f t="shared" si="13"/>
        <v>0</v>
      </c>
      <c r="BF138" s="146">
        <f t="shared" si="14"/>
        <v>0</v>
      </c>
      <c r="BG138" s="146">
        <f t="shared" si="15"/>
        <v>0</v>
      </c>
      <c r="BH138" s="146">
        <f t="shared" si="16"/>
        <v>0</v>
      </c>
      <c r="BI138" s="146">
        <f t="shared" si="17"/>
        <v>0</v>
      </c>
      <c r="BJ138" s="21" t="s">
        <v>76</v>
      </c>
    </row>
    <row r="139" spans="2:62" s="1" customFormat="1" ht="31.5" customHeight="1">
      <c r="B139" s="137"/>
      <c r="C139" s="138">
        <v>21</v>
      </c>
      <c r="D139" s="138" t="s">
        <v>120</v>
      </c>
      <c r="E139" s="139" t="s">
        <v>170</v>
      </c>
      <c r="F139" s="266" t="s">
        <v>171</v>
      </c>
      <c r="G139" s="266"/>
      <c r="H139" s="266"/>
      <c r="I139" s="266"/>
      <c r="J139" s="140" t="s">
        <v>136</v>
      </c>
      <c r="K139" s="141">
        <v>59</v>
      </c>
      <c r="L139" s="267"/>
      <c r="M139" s="267"/>
      <c r="N139" s="267">
        <f t="shared" si="9"/>
        <v>0</v>
      </c>
      <c r="O139" s="267"/>
      <c r="P139" s="267"/>
      <c r="Q139" s="267"/>
      <c r="R139" s="142"/>
      <c r="T139" s="143" t="s">
        <v>2</v>
      </c>
      <c r="U139" s="44" t="s">
        <v>35</v>
      </c>
      <c r="V139" s="144">
        <v>1.243</v>
      </c>
      <c r="W139" s="144">
        <f t="shared" si="10"/>
        <v>73.337</v>
      </c>
      <c r="X139" s="144">
        <v>0</v>
      </c>
      <c r="Y139" s="144">
        <f t="shared" si="11"/>
        <v>0</v>
      </c>
      <c r="Z139" s="144">
        <v>0</v>
      </c>
      <c r="AA139" s="145">
        <f t="shared" si="12"/>
        <v>0</v>
      </c>
      <c r="AR139" s="21" t="s">
        <v>124</v>
      </c>
      <c r="AT139" s="21" t="s">
        <v>120</v>
      </c>
      <c r="AU139" s="21" t="s">
        <v>89</v>
      </c>
      <c r="AY139" s="21" t="s">
        <v>119</v>
      </c>
      <c r="BE139" s="146">
        <f t="shared" si="13"/>
        <v>0</v>
      </c>
      <c r="BF139" s="146">
        <f t="shared" si="14"/>
        <v>0</v>
      </c>
      <c r="BG139" s="146">
        <f t="shared" si="15"/>
        <v>0</v>
      </c>
      <c r="BH139" s="146">
        <f t="shared" si="16"/>
        <v>0</v>
      </c>
      <c r="BI139" s="146">
        <f t="shared" si="17"/>
        <v>0</v>
      </c>
      <c r="BJ139" s="21" t="s">
        <v>76</v>
      </c>
    </row>
    <row r="140" spans="2:62" s="1" customFormat="1" ht="31.5" customHeight="1">
      <c r="B140" s="137"/>
      <c r="C140" s="138">
        <v>22</v>
      </c>
      <c r="D140" s="138" t="s">
        <v>120</v>
      </c>
      <c r="E140" s="139" t="s">
        <v>172</v>
      </c>
      <c r="F140" s="266" t="s">
        <v>173</v>
      </c>
      <c r="G140" s="266"/>
      <c r="H140" s="266"/>
      <c r="I140" s="266"/>
      <c r="J140" s="140" t="s">
        <v>136</v>
      </c>
      <c r="K140" s="141">
        <v>24</v>
      </c>
      <c r="L140" s="267"/>
      <c r="M140" s="267"/>
      <c r="N140" s="267">
        <f t="shared" si="9"/>
        <v>0</v>
      </c>
      <c r="O140" s="267"/>
      <c r="P140" s="267"/>
      <c r="Q140" s="267"/>
      <c r="R140" s="142"/>
      <c r="T140" s="143" t="s">
        <v>2</v>
      </c>
      <c r="U140" s="44" t="s">
        <v>35</v>
      </c>
      <c r="V140" s="144">
        <v>2.801</v>
      </c>
      <c r="W140" s="144">
        <f t="shared" si="10"/>
        <v>67.224</v>
      </c>
      <c r="X140" s="144">
        <v>0</v>
      </c>
      <c r="Y140" s="144">
        <f t="shared" si="11"/>
        <v>0</v>
      </c>
      <c r="Z140" s="144">
        <v>0</v>
      </c>
      <c r="AA140" s="145">
        <f t="shared" si="12"/>
        <v>0</v>
      </c>
      <c r="AR140" s="21" t="s">
        <v>124</v>
      </c>
      <c r="AT140" s="21" t="s">
        <v>120</v>
      </c>
      <c r="AU140" s="21" t="s">
        <v>89</v>
      </c>
      <c r="AY140" s="21" t="s">
        <v>119</v>
      </c>
      <c r="BE140" s="146">
        <f t="shared" si="13"/>
        <v>0</v>
      </c>
      <c r="BF140" s="146">
        <f t="shared" si="14"/>
        <v>0</v>
      </c>
      <c r="BG140" s="146">
        <f t="shared" si="15"/>
        <v>0</v>
      </c>
      <c r="BH140" s="146">
        <f t="shared" si="16"/>
        <v>0</v>
      </c>
      <c r="BI140" s="146">
        <f t="shared" si="17"/>
        <v>0</v>
      </c>
      <c r="BJ140" s="21" t="s">
        <v>76</v>
      </c>
    </row>
    <row r="141" spans="2:62" s="1" customFormat="1" ht="31.5" customHeight="1">
      <c r="B141" s="137"/>
      <c r="C141" s="138">
        <v>23</v>
      </c>
      <c r="D141" s="138" t="s">
        <v>120</v>
      </c>
      <c r="E141" s="139" t="s">
        <v>174</v>
      </c>
      <c r="F141" s="266" t="s">
        <v>175</v>
      </c>
      <c r="G141" s="266"/>
      <c r="H141" s="266"/>
      <c r="I141" s="266"/>
      <c r="J141" s="140" t="s">
        <v>136</v>
      </c>
      <c r="K141" s="141">
        <v>7</v>
      </c>
      <c r="L141" s="267"/>
      <c r="M141" s="267"/>
      <c r="N141" s="267">
        <f t="shared" si="9"/>
        <v>0</v>
      </c>
      <c r="O141" s="267"/>
      <c r="P141" s="267"/>
      <c r="Q141" s="267"/>
      <c r="R141" s="142"/>
      <c r="T141" s="143" t="s">
        <v>2</v>
      </c>
      <c r="U141" s="44" t="s">
        <v>35</v>
      </c>
      <c r="V141" s="144">
        <v>4.85</v>
      </c>
      <c r="W141" s="144">
        <f t="shared" si="10"/>
        <v>33.949999999999996</v>
      </c>
      <c r="X141" s="144">
        <v>0</v>
      </c>
      <c r="Y141" s="144">
        <f t="shared" si="11"/>
        <v>0</v>
      </c>
      <c r="Z141" s="144">
        <v>0</v>
      </c>
      <c r="AA141" s="145">
        <f t="shared" si="12"/>
        <v>0</v>
      </c>
      <c r="AR141" s="21" t="s">
        <v>124</v>
      </c>
      <c r="AT141" s="21" t="s">
        <v>120</v>
      </c>
      <c r="AU141" s="21" t="s">
        <v>89</v>
      </c>
      <c r="AY141" s="21" t="s">
        <v>119</v>
      </c>
      <c r="BE141" s="146">
        <f t="shared" si="13"/>
        <v>0</v>
      </c>
      <c r="BF141" s="146">
        <f t="shared" si="14"/>
        <v>0</v>
      </c>
      <c r="BG141" s="146">
        <f t="shared" si="15"/>
        <v>0</v>
      </c>
      <c r="BH141" s="146">
        <f t="shared" si="16"/>
        <v>0</v>
      </c>
      <c r="BI141" s="146">
        <f t="shared" si="17"/>
        <v>0</v>
      </c>
      <c r="BJ141" s="21" t="s">
        <v>76</v>
      </c>
    </row>
    <row r="142" spans="2:62" s="1" customFormat="1" ht="31.5" customHeight="1">
      <c r="B142" s="137"/>
      <c r="C142" s="138">
        <v>24</v>
      </c>
      <c r="D142" s="138" t="s">
        <v>120</v>
      </c>
      <c r="E142" s="139" t="s">
        <v>176</v>
      </c>
      <c r="F142" s="266" t="s">
        <v>177</v>
      </c>
      <c r="G142" s="266"/>
      <c r="H142" s="266"/>
      <c r="I142" s="266"/>
      <c r="J142" s="140" t="s">
        <v>136</v>
      </c>
      <c r="K142" s="141">
        <v>2</v>
      </c>
      <c r="L142" s="267"/>
      <c r="M142" s="267"/>
      <c r="N142" s="267">
        <f t="shared" si="9"/>
        <v>0</v>
      </c>
      <c r="O142" s="267"/>
      <c r="P142" s="267"/>
      <c r="Q142" s="267"/>
      <c r="R142" s="142"/>
      <c r="T142" s="143" t="s">
        <v>2</v>
      </c>
      <c r="U142" s="44" t="s">
        <v>35</v>
      </c>
      <c r="V142" s="144">
        <v>4.85</v>
      </c>
      <c r="W142" s="144">
        <f t="shared" si="10"/>
        <v>9.7</v>
      </c>
      <c r="X142" s="144">
        <v>0</v>
      </c>
      <c r="Y142" s="144">
        <f t="shared" si="11"/>
        <v>0</v>
      </c>
      <c r="Z142" s="144">
        <v>0</v>
      </c>
      <c r="AA142" s="145">
        <f t="shared" si="12"/>
        <v>0</v>
      </c>
      <c r="AR142" s="21" t="s">
        <v>124</v>
      </c>
      <c r="AT142" s="21" t="s">
        <v>120</v>
      </c>
      <c r="AU142" s="21" t="s">
        <v>89</v>
      </c>
      <c r="AY142" s="21" t="s">
        <v>119</v>
      </c>
      <c r="BE142" s="146">
        <f t="shared" si="13"/>
        <v>0</v>
      </c>
      <c r="BF142" s="146">
        <f t="shared" si="14"/>
        <v>0</v>
      </c>
      <c r="BG142" s="146">
        <f t="shared" si="15"/>
        <v>0</v>
      </c>
      <c r="BH142" s="146">
        <f t="shared" si="16"/>
        <v>0</v>
      </c>
      <c r="BI142" s="146">
        <f t="shared" si="17"/>
        <v>0</v>
      </c>
      <c r="BJ142" s="21" t="s">
        <v>76</v>
      </c>
    </row>
    <row r="143" spans="2:62" s="1" customFormat="1" ht="31.5" customHeight="1">
      <c r="B143" s="137"/>
      <c r="C143" s="138">
        <v>25</v>
      </c>
      <c r="D143" s="138" t="s">
        <v>120</v>
      </c>
      <c r="E143" s="139" t="s">
        <v>178</v>
      </c>
      <c r="F143" s="266" t="s">
        <v>179</v>
      </c>
      <c r="G143" s="266"/>
      <c r="H143" s="266"/>
      <c r="I143" s="266"/>
      <c r="J143" s="140" t="s">
        <v>136</v>
      </c>
      <c r="K143" s="141">
        <v>69</v>
      </c>
      <c r="L143" s="267"/>
      <c r="M143" s="267"/>
      <c r="N143" s="267">
        <f t="shared" si="9"/>
        <v>0</v>
      </c>
      <c r="O143" s="267"/>
      <c r="P143" s="267"/>
      <c r="Q143" s="267"/>
      <c r="R143" s="142"/>
      <c r="T143" s="143" t="s">
        <v>2</v>
      </c>
      <c r="U143" s="44" t="s">
        <v>35</v>
      </c>
      <c r="V143" s="144">
        <v>0.102</v>
      </c>
      <c r="W143" s="144">
        <f t="shared" si="10"/>
        <v>7.037999999999999</v>
      </c>
      <c r="X143" s="144">
        <v>0</v>
      </c>
      <c r="Y143" s="144">
        <f t="shared" si="11"/>
        <v>0</v>
      </c>
      <c r="Z143" s="144">
        <v>0</v>
      </c>
      <c r="AA143" s="145">
        <f t="shared" si="12"/>
        <v>0</v>
      </c>
      <c r="AR143" s="21" t="s">
        <v>124</v>
      </c>
      <c r="AT143" s="21" t="s">
        <v>120</v>
      </c>
      <c r="AU143" s="21" t="s">
        <v>89</v>
      </c>
      <c r="AY143" s="21" t="s">
        <v>119</v>
      </c>
      <c r="BE143" s="146">
        <f t="shared" si="13"/>
        <v>0</v>
      </c>
      <c r="BF143" s="146">
        <f t="shared" si="14"/>
        <v>0</v>
      </c>
      <c r="BG143" s="146">
        <f t="shared" si="15"/>
        <v>0</v>
      </c>
      <c r="BH143" s="146">
        <f t="shared" si="16"/>
        <v>0</v>
      </c>
      <c r="BI143" s="146">
        <f t="shared" si="17"/>
        <v>0</v>
      </c>
      <c r="BJ143" s="21" t="s">
        <v>76</v>
      </c>
    </row>
    <row r="144" spans="2:62" s="1" customFormat="1" ht="31.5" customHeight="1">
      <c r="B144" s="137"/>
      <c r="C144" s="138">
        <v>26</v>
      </c>
      <c r="D144" s="138" t="s">
        <v>120</v>
      </c>
      <c r="E144" s="139" t="s">
        <v>180</v>
      </c>
      <c r="F144" s="266" t="s">
        <v>181</v>
      </c>
      <c r="G144" s="266"/>
      <c r="H144" s="266"/>
      <c r="I144" s="266"/>
      <c r="J144" s="140" t="s">
        <v>136</v>
      </c>
      <c r="K144" s="141">
        <v>59</v>
      </c>
      <c r="L144" s="267"/>
      <c r="M144" s="267"/>
      <c r="N144" s="267">
        <f t="shared" si="9"/>
        <v>0</v>
      </c>
      <c r="O144" s="267"/>
      <c r="P144" s="267"/>
      <c r="Q144" s="267"/>
      <c r="R144" s="142"/>
      <c r="T144" s="143" t="s">
        <v>2</v>
      </c>
      <c r="U144" s="44" t="s">
        <v>35</v>
      </c>
      <c r="V144" s="144">
        <v>0.452</v>
      </c>
      <c r="W144" s="144">
        <f t="shared" si="10"/>
        <v>26.668</v>
      </c>
      <c r="X144" s="144">
        <v>0</v>
      </c>
      <c r="Y144" s="144">
        <f t="shared" si="11"/>
        <v>0</v>
      </c>
      <c r="Z144" s="144">
        <v>0</v>
      </c>
      <c r="AA144" s="145">
        <f t="shared" si="12"/>
        <v>0</v>
      </c>
      <c r="AR144" s="21" t="s">
        <v>124</v>
      </c>
      <c r="AT144" s="21" t="s">
        <v>120</v>
      </c>
      <c r="AU144" s="21" t="s">
        <v>89</v>
      </c>
      <c r="AY144" s="21" t="s">
        <v>119</v>
      </c>
      <c r="BE144" s="146">
        <f t="shared" si="13"/>
        <v>0</v>
      </c>
      <c r="BF144" s="146">
        <f t="shared" si="14"/>
        <v>0</v>
      </c>
      <c r="BG144" s="146">
        <f t="shared" si="15"/>
        <v>0</v>
      </c>
      <c r="BH144" s="146">
        <f t="shared" si="16"/>
        <v>0</v>
      </c>
      <c r="BI144" s="146">
        <f t="shared" si="17"/>
        <v>0</v>
      </c>
      <c r="BJ144" s="21" t="s">
        <v>76</v>
      </c>
    </row>
    <row r="145" spans="2:62" s="1" customFormat="1" ht="31.5" customHeight="1">
      <c r="B145" s="137"/>
      <c r="C145" s="138">
        <v>27</v>
      </c>
      <c r="D145" s="138" t="s">
        <v>120</v>
      </c>
      <c r="E145" s="139" t="s">
        <v>182</v>
      </c>
      <c r="F145" s="266" t="s">
        <v>183</v>
      </c>
      <c r="G145" s="266"/>
      <c r="H145" s="266"/>
      <c r="I145" s="266"/>
      <c r="J145" s="140" t="s">
        <v>136</v>
      </c>
      <c r="K145" s="141">
        <v>24</v>
      </c>
      <c r="L145" s="267"/>
      <c r="M145" s="267"/>
      <c r="N145" s="267">
        <f t="shared" si="9"/>
        <v>0</v>
      </c>
      <c r="O145" s="267"/>
      <c r="P145" s="267"/>
      <c r="Q145" s="267"/>
      <c r="R145" s="142"/>
      <c r="T145" s="143" t="s">
        <v>2</v>
      </c>
      <c r="U145" s="44" t="s">
        <v>35</v>
      </c>
      <c r="V145" s="144">
        <v>0.789</v>
      </c>
      <c r="W145" s="144">
        <f t="shared" si="10"/>
        <v>18.936</v>
      </c>
      <c r="X145" s="144">
        <v>0</v>
      </c>
      <c r="Y145" s="144">
        <f t="shared" si="11"/>
        <v>0</v>
      </c>
      <c r="Z145" s="144">
        <v>0</v>
      </c>
      <c r="AA145" s="145">
        <f t="shared" si="12"/>
        <v>0</v>
      </c>
      <c r="AR145" s="21" t="s">
        <v>124</v>
      </c>
      <c r="AT145" s="21" t="s">
        <v>120</v>
      </c>
      <c r="AU145" s="21" t="s">
        <v>89</v>
      </c>
      <c r="AY145" s="21" t="s">
        <v>119</v>
      </c>
      <c r="BE145" s="146">
        <f t="shared" si="13"/>
        <v>0</v>
      </c>
      <c r="BF145" s="146">
        <f t="shared" si="14"/>
        <v>0</v>
      </c>
      <c r="BG145" s="146">
        <f t="shared" si="15"/>
        <v>0</v>
      </c>
      <c r="BH145" s="146">
        <f t="shared" si="16"/>
        <v>0</v>
      </c>
      <c r="BI145" s="146">
        <f t="shared" si="17"/>
        <v>0</v>
      </c>
      <c r="BJ145" s="21" t="s">
        <v>76</v>
      </c>
    </row>
    <row r="146" spans="2:62" s="1" customFormat="1" ht="31.5" customHeight="1">
      <c r="B146" s="137"/>
      <c r="C146" s="138">
        <v>28</v>
      </c>
      <c r="D146" s="138" t="s">
        <v>120</v>
      </c>
      <c r="E146" s="139" t="s">
        <v>184</v>
      </c>
      <c r="F146" s="266" t="s">
        <v>185</v>
      </c>
      <c r="G146" s="266"/>
      <c r="H146" s="266"/>
      <c r="I146" s="266"/>
      <c r="J146" s="140" t="s">
        <v>136</v>
      </c>
      <c r="K146" s="141">
        <v>7</v>
      </c>
      <c r="L146" s="267"/>
      <c r="M146" s="267"/>
      <c r="N146" s="267">
        <f t="shared" si="9"/>
        <v>0</v>
      </c>
      <c r="O146" s="267"/>
      <c r="P146" s="267"/>
      <c r="Q146" s="267"/>
      <c r="R146" s="142"/>
      <c r="T146" s="143" t="s">
        <v>2</v>
      </c>
      <c r="U146" s="44" t="s">
        <v>35</v>
      </c>
      <c r="V146" s="144">
        <v>0.889</v>
      </c>
      <c r="W146" s="144">
        <f t="shared" si="10"/>
        <v>6.223</v>
      </c>
      <c r="X146" s="144">
        <v>0</v>
      </c>
      <c r="Y146" s="144">
        <f t="shared" si="11"/>
        <v>0</v>
      </c>
      <c r="Z146" s="144">
        <v>0</v>
      </c>
      <c r="AA146" s="145">
        <f t="shared" si="12"/>
        <v>0</v>
      </c>
      <c r="AR146" s="21" t="s">
        <v>124</v>
      </c>
      <c r="AT146" s="21" t="s">
        <v>120</v>
      </c>
      <c r="AU146" s="21" t="s">
        <v>89</v>
      </c>
      <c r="AY146" s="21" t="s">
        <v>119</v>
      </c>
      <c r="BE146" s="146">
        <f t="shared" si="13"/>
        <v>0</v>
      </c>
      <c r="BF146" s="146">
        <f t="shared" si="14"/>
        <v>0</v>
      </c>
      <c r="BG146" s="146">
        <f t="shared" si="15"/>
        <v>0</v>
      </c>
      <c r="BH146" s="146">
        <f t="shared" si="16"/>
        <v>0</v>
      </c>
      <c r="BI146" s="146">
        <f t="shared" si="17"/>
        <v>0</v>
      </c>
      <c r="BJ146" s="21" t="s">
        <v>76</v>
      </c>
    </row>
    <row r="147" spans="2:62" s="1" customFormat="1" ht="31.5" customHeight="1">
      <c r="B147" s="137"/>
      <c r="C147" s="138">
        <v>29</v>
      </c>
      <c r="D147" s="138" t="s">
        <v>120</v>
      </c>
      <c r="E147" s="139" t="s">
        <v>186</v>
      </c>
      <c r="F147" s="266" t="s">
        <v>187</v>
      </c>
      <c r="G147" s="266"/>
      <c r="H147" s="266"/>
      <c r="I147" s="266"/>
      <c r="J147" s="140" t="s">
        <v>136</v>
      </c>
      <c r="K147" s="141">
        <v>2</v>
      </c>
      <c r="L147" s="267"/>
      <c r="M147" s="267"/>
      <c r="N147" s="267">
        <f t="shared" si="9"/>
        <v>0</v>
      </c>
      <c r="O147" s="267"/>
      <c r="P147" s="267"/>
      <c r="Q147" s="267"/>
      <c r="R147" s="142"/>
      <c r="T147" s="143" t="s">
        <v>2</v>
      </c>
      <c r="U147" s="44" t="s">
        <v>35</v>
      </c>
      <c r="V147" s="144">
        <v>0.889</v>
      </c>
      <c r="W147" s="144">
        <f t="shared" si="10"/>
        <v>1.778</v>
      </c>
      <c r="X147" s="144">
        <v>0</v>
      </c>
      <c r="Y147" s="144">
        <f t="shared" si="11"/>
        <v>0</v>
      </c>
      <c r="Z147" s="144">
        <v>0</v>
      </c>
      <c r="AA147" s="145">
        <f t="shared" si="12"/>
        <v>0</v>
      </c>
      <c r="AR147" s="21" t="s">
        <v>124</v>
      </c>
      <c r="AT147" s="21" t="s">
        <v>120</v>
      </c>
      <c r="AU147" s="21" t="s">
        <v>89</v>
      </c>
      <c r="AY147" s="21" t="s">
        <v>119</v>
      </c>
      <c r="BE147" s="146">
        <f t="shared" si="13"/>
        <v>0</v>
      </c>
      <c r="BF147" s="146">
        <f t="shared" si="14"/>
        <v>0</v>
      </c>
      <c r="BG147" s="146">
        <f t="shared" si="15"/>
        <v>0</v>
      </c>
      <c r="BH147" s="146">
        <f t="shared" si="16"/>
        <v>0</v>
      </c>
      <c r="BI147" s="146">
        <f t="shared" si="17"/>
        <v>0</v>
      </c>
      <c r="BJ147" s="21" t="s">
        <v>76</v>
      </c>
    </row>
    <row r="148" spans="2:62" s="1" customFormat="1" ht="31.5" customHeight="1">
      <c r="B148" s="137"/>
      <c r="C148" s="138">
        <v>30</v>
      </c>
      <c r="D148" s="138" t="s">
        <v>120</v>
      </c>
      <c r="E148" s="139" t="s">
        <v>188</v>
      </c>
      <c r="F148" s="266" t="s">
        <v>189</v>
      </c>
      <c r="G148" s="266"/>
      <c r="H148" s="266"/>
      <c r="I148" s="266"/>
      <c r="J148" s="140" t="s">
        <v>136</v>
      </c>
      <c r="K148" s="141">
        <v>69</v>
      </c>
      <c r="L148" s="267"/>
      <c r="M148" s="267"/>
      <c r="N148" s="267">
        <f t="shared" si="9"/>
        <v>0</v>
      </c>
      <c r="O148" s="267"/>
      <c r="P148" s="267"/>
      <c r="Q148" s="267"/>
      <c r="R148" s="142"/>
      <c r="T148" s="143" t="s">
        <v>2</v>
      </c>
      <c r="U148" s="44" t="s">
        <v>35</v>
      </c>
      <c r="V148" s="144">
        <v>0.003</v>
      </c>
      <c r="W148" s="144">
        <f t="shared" si="10"/>
        <v>0.20700000000000002</v>
      </c>
      <c r="X148" s="144">
        <v>0</v>
      </c>
      <c r="Y148" s="144">
        <f t="shared" si="11"/>
        <v>0</v>
      </c>
      <c r="Z148" s="144">
        <v>0</v>
      </c>
      <c r="AA148" s="145">
        <f t="shared" si="12"/>
        <v>0</v>
      </c>
      <c r="AR148" s="21" t="s">
        <v>124</v>
      </c>
      <c r="AT148" s="21" t="s">
        <v>120</v>
      </c>
      <c r="AU148" s="21" t="s">
        <v>89</v>
      </c>
      <c r="AY148" s="21" t="s">
        <v>119</v>
      </c>
      <c r="BE148" s="146">
        <f t="shared" si="13"/>
        <v>0</v>
      </c>
      <c r="BF148" s="146">
        <f t="shared" si="14"/>
        <v>0</v>
      </c>
      <c r="BG148" s="146">
        <f t="shared" si="15"/>
        <v>0</v>
      </c>
      <c r="BH148" s="146">
        <f t="shared" si="16"/>
        <v>0</v>
      </c>
      <c r="BI148" s="146">
        <f t="shared" si="17"/>
        <v>0</v>
      </c>
      <c r="BJ148" s="21" t="s">
        <v>76</v>
      </c>
    </row>
    <row r="149" spans="2:62" s="1" customFormat="1" ht="31.5" customHeight="1">
      <c r="B149" s="137"/>
      <c r="C149" s="138">
        <v>31</v>
      </c>
      <c r="D149" s="138" t="s">
        <v>120</v>
      </c>
      <c r="E149" s="139" t="s">
        <v>190</v>
      </c>
      <c r="F149" s="266" t="s">
        <v>191</v>
      </c>
      <c r="G149" s="266"/>
      <c r="H149" s="266"/>
      <c r="I149" s="266"/>
      <c r="J149" s="140" t="s">
        <v>136</v>
      </c>
      <c r="K149" s="141">
        <v>59</v>
      </c>
      <c r="L149" s="267"/>
      <c r="M149" s="267"/>
      <c r="N149" s="267">
        <f t="shared" si="9"/>
        <v>0</v>
      </c>
      <c r="O149" s="267"/>
      <c r="P149" s="267"/>
      <c r="Q149" s="267"/>
      <c r="R149" s="142"/>
      <c r="T149" s="143" t="s">
        <v>2</v>
      </c>
      <c r="U149" s="44" t="s">
        <v>35</v>
      </c>
      <c r="V149" s="144">
        <v>0.016</v>
      </c>
      <c r="W149" s="144">
        <f t="shared" si="10"/>
        <v>0.9440000000000001</v>
      </c>
      <c r="X149" s="144">
        <v>0</v>
      </c>
      <c r="Y149" s="144">
        <f t="shared" si="11"/>
        <v>0</v>
      </c>
      <c r="Z149" s="144">
        <v>0</v>
      </c>
      <c r="AA149" s="145">
        <f t="shared" si="12"/>
        <v>0</v>
      </c>
      <c r="AR149" s="21" t="s">
        <v>124</v>
      </c>
      <c r="AT149" s="21" t="s">
        <v>120</v>
      </c>
      <c r="AU149" s="21" t="s">
        <v>89</v>
      </c>
      <c r="AY149" s="21" t="s">
        <v>119</v>
      </c>
      <c r="BE149" s="146">
        <f t="shared" si="13"/>
        <v>0</v>
      </c>
      <c r="BF149" s="146">
        <f t="shared" si="14"/>
        <v>0</v>
      </c>
      <c r="BG149" s="146">
        <f t="shared" si="15"/>
        <v>0</v>
      </c>
      <c r="BH149" s="146">
        <f t="shared" si="16"/>
        <v>0</v>
      </c>
      <c r="BI149" s="146">
        <f t="shared" si="17"/>
        <v>0</v>
      </c>
      <c r="BJ149" s="21" t="s">
        <v>76</v>
      </c>
    </row>
    <row r="150" spans="2:62" s="1" customFormat="1" ht="31.5" customHeight="1">
      <c r="B150" s="137"/>
      <c r="C150" s="138">
        <v>32</v>
      </c>
      <c r="D150" s="138" t="s">
        <v>120</v>
      </c>
      <c r="E150" s="139" t="s">
        <v>192</v>
      </c>
      <c r="F150" s="266" t="s">
        <v>193</v>
      </c>
      <c r="G150" s="266"/>
      <c r="H150" s="266"/>
      <c r="I150" s="266"/>
      <c r="J150" s="140" t="s">
        <v>136</v>
      </c>
      <c r="K150" s="141">
        <v>24</v>
      </c>
      <c r="L150" s="267"/>
      <c r="M150" s="267"/>
      <c r="N150" s="267">
        <f t="shared" si="9"/>
        <v>0</v>
      </c>
      <c r="O150" s="267"/>
      <c r="P150" s="267"/>
      <c r="Q150" s="267"/>
      <c r="R150" s="142"/>
      <c r="T150" s="143" t="s">
        <v>2</v>
      </c>
      <c r="U150" s="44" t="s">
        <v>35</v>
      </c>
      <c r="V150" s="144">
        <v>0.051</v>
      </c>
      <c r="W150" s="144">
        <f t="shared" si="10"/>
        <v>1.224</v>
      </c>
      <c r="X150" s="144">
        <v>0</v>
      </c>
      <c r="Y150" s="144">
        <f t="shared" si="11"/>
        <v>0</v>
      </c>
      <c r="Z150" s="144">
        <v>0</v>
      </c>
      <c r="AA150" s="145">
        <f t="shared" si="12"/>
        <v>0</v>
      </c>
      <c r="AR150" s="21" t="s">
        <v>124</v>
      </c>
      <c r="AT150" s="21" t="s">
        <v>120</v>
      </c>
      <c r="AU150" s="21" t="s">
        <v>89</v>
      </c>
      <c r="AY150" s="21" t="s">
        <v>119</v>
      </c>
      <c r="BE150" s="146">
        <f t="shared" si="13"/>
        <v>0</v>
      </c>
      <c r="BF150" s="146">
        <f t="shared" si="14"/>
        <v>0</v>
      </c>
      <c r="BG150" s="146">
        <f t="shared" si="15"/>
        <v>0</v>
      </c>
      <c r="BH150" s="146">
        <f t="shared" si="16"/>
        <v>0</v>
      </c>
      <c r="BI150" s="146">
        <f t="shared" si="17"/>
        <v>0</v>
      </c>
      <c r="BJ150" s="21" t="s">
        <v>76</v>
      </c>
    </row>
    <row r="151" spans="2:62" s="1" customFormat="1" ht="31.5" customHeight="1">
      <c r="B151" s="137"/>
      <c r="C151" s="138">
        <v>33</v>
      </c>
      <c r="D151" s="138" t="s">
        <v>120</v>
      </c>
      <c r="E151" s="139" t="s">
        <v>195</v>
      </c>
      <c r="F151" s="266" t="s">
        <v>196</v>
      </c>
      <c r="G151" s="266"/>
      <c r="H151" s="266"/>
      <c r="I151" s="266"/>
      <c r="J151" s="140" t="s">
        <v>136</v>
      </c>
      <c r="K151" s="141">
        <v>7</v>
      </c>
      <c r="L151" s="267"/>
      <c r="M151" s="267"/>
      <c r="N151" s="267">
        <f t="shared" si="9"/>
        <v>0</v>
      </c>
      <c r="O151" s="267"/>
      <c r="P151" s="267"/>
      <c r="Q151" s="267"/>
      <c r="R151" s="142"/>
      <c r="T151" s="143" t="s">
        <v>2</v>
      </c>
      <c r="U151" s="44" t="s">
        <v>35</v>
      </c>
      <c r="V151" s="144">
        <v>0.094</v>
      </c>
      <c r="W151" s="144">
        <f t="shared" si="10"/>
        <v>0.658</v>
      </c>
      <c r="X151" s="144">
        <v>0</v>
      </c>
      <c r="Y151" s="144">
        <f t="shared" si="11"/>
        <v>0</v>
      </c>
      <c r="Z151" s="144">
        <v>0</v>
      </c>
      <c r="AA151" s="145">
        <f t="shared" si="12"/>
        <v>0</v>
      </c>
      <c r="AR151" s="21" t="s">
        <v>124</v>
      </c>
      <c r="AT151" s="21" t="s">
        <v>120</v>
      </c>
      <c r="AU151" s="21" t="s">
        <v>89</v>
      </c>
      <c r="AY151" s="21" t="s">
        <v>119</v>
      </c>
      <c r="BE151" s="146">
        <f t="shared" si="13"/>
        <v>0</v>
      </c>
      <c r="BF151" s="146">
        <f t="shared" si="14"/>
        <v>0</v>
      </c>
      <c r="BG151" s="146">
        <f t="shared" si="15"/>
        <v>0</v>
      </c>
      <c r="BH151" s="146">
        <f t="shared" si="16"/>
        <v>0</v>
      </c>
      <c r="BI151" s="146">
        <f t="shared" si="17"/>
        <v>0</v>
      </c>
      <c r="BJ151" s="21" t="s">
        <v>76</v>
      </c>
    </row>
    <row r="152" spans="2:62" s="1" customFormat="1" ht="44.25" customHeight="1">
      <c r="B152" s="137"/>
      <c r="C152" s="138">
        <v>34</v>
      </c>
      <c r="D152" s="138" t="s">
        <v>120</v>
      </c>
      <c r="E152" s="139" t="s">
        <v>197</v>
      </c>
      <c r="F152" s="266" t="s">
        <v>198</v>
      </c>
      <c r="G152" s="266"/>
      <c r="H152" s="266"/>
      <c r="I152" s="266"/>
      <c r="J152" s="140" t="s">
        <v>136</v>
      </c>
      <c r="K152" s="141">
        <v>2</v>
      </c>
      <c r="L152" s="267"/>
      <c r="M152" s="267"/>
      <c r="N152" s="267">
        <f aca="true" t="shared" si="18" ref="N152:N158">ROUND(L152*K152,2)</f>
        <v>0</v>
      </c>
      <c r="O152" s="267"/>
      <c r="P152" s="267"/>
      <c r="Q152" s="267"/>
      <c r="R152" s="142"/>
      <c r="T152" s="143" t="s">
        <v>2</v>
      </c>
      <c r="U152" s="44" t="s">
        <v>35</v>
      </c>
      <c r="V152" s="144">
        <v>0.094</v>
      </c>
      <c r="W152" s="144">
        <f aca="true" t="shared" si="19" ref="W152:W158">V152*K152</f>
        <v>0.188</v>
      </c>
      <c r="X152" s="144">
        <v>0</v>
      </c>
      <c r="Y152" s="144">
        <f aca="true" t="shared" si="20" ref="Y152:Y158">X152*K152</f>
        <v>0</v>
      </c>
      <c r="Z152" s="144">
        <v>0</v>
      </c>
      <c r="AA152" s="145">
        <f aca="true" t="shared" si="21" ref="AA152:AA158">Z152*K152</f>
        <v>0</v>
      </c>
      <c r="AR152" s="21" t="s">
        <v>124</v>
      </c>
      <c r="AT152" s="21" t="s">
        <v>120</v>
      </c>
      <c r="AU152" s="21" t="s">
        <v>89</v>
      </c>
      <c r="AY152" s="21" t="s">
        <v>119</v>
      </c>
      <c r="BE152" s="146">
        <f aca="true" t="shared" si="22" ref="BE152:BE158">IF(U152="základní",N152,0)</f>
        <v>0</v>
      </c>
      <c r="BF152" s="146">
        <f aca="true" t="shared" si="23" ref="BF152:BF158">IF(U152="snížená",N152,0)</f>
        <v>0</v>
      </c>
      <c r="BG152" s="146">
        <f aca="true" t="shared" si="24" ref="BG152:BG158">IF(U152="zákl. přenesená",N152,0)</f>
        <v>0</v>
      </c>
      <c r="BH152" s="146">
        <f aca="true" t="shared" si="25" ref="BH152:BH158">IF(U152="sníž. přenesená",N152,0)</f>
        <v>0</v>
      </c>
      <c r="BI152" s="146">
        <f aca="true" t="shared" si="26" ref="BI152:BI158">IF(U152="nulová",N152,0)</f>
        <v>0</v>
      </c>
      <c r="BJ152" s="21" t="s">
        <v>76</v>
      </c>
    </row>
    <row r="153" spans="2:62" s="1" customFormat="1" ht="31.5" customHeight="1">
      <c r="B153" s="137"/>
      <c r="C153" s="138">
        <v>35</v>
      </c>
      <c r="D153" s="138" t="s">
        <v>120</v>
      </c>
      <c r="E153" s="139" t="s">
        <v>199</v>
      </c>
      <c r="F153" s="266" t="s">
        <v>200</v>
      </c>
      <c r="G153" s="266"/>
      <c r="H153" s="266"/>
      <c r="I153" s="266"/>
      <c r="J153" s="140" t="s">
        <v>136</v>
      </c>
      <c r="K153" s="141">
        <v>69</v>
      </c>
      <c r="L153" s="267"/>
      <c r="M153" s="267"/>
      <c r="N153" s="267">
        <f t="shared" si="18"/>
        <v>0</v>
      </c>
      <c r="O153" s="267"/>
      <c r="P153" s="267"/>
      <c r="Q153" s="267"/>
      <c r="R153" s="142"/>
      <c r="T153" s="143" t="s">
        <v>2</v>
      </c>
      <c r="U153" s="44" t="s">
        <v>35</v>
      </c>
      <c r="V153" s="144">
        <v>0.005</v>
      </c>
      <c r="W153" s="144">
        <f t="shared" si="19"/>
        <v>0.34500000000000003</v>
      </c>
      <c r="X153" s="144">
        <v>0</v>
      </c>
      <c r="Y153" s="144">
        <f t="shared" si="20"/>
        <v>0</v>
      </c>
      <c r="Z153" s="144">
        <v>0</v>
      </c>
      <c r="AA153" s="145">
        <f t="shared" si="21"/>
        <v>0</v>
      </c>
      <c r="AR153" s="21" t="s">
        <v>124</v>
      </c>
      <c r="AT153" s="21" t="s">
        <v>120</v>
      </c>
      <c r="AU153" s="21" t="s">
        <v>89</v>
      </c>
      <c r="AY153" s="21" t="s">
        <v>119</v>
      </c>
      <c r="BE153" s="146">
        <f t="shared" si="22"/>
        <v>0</v>
      </c>
      <c r="BF153" s="146">
        <f t="shared" si="23"/>
        <v>0</v>
      </c>
      <c r="BG153" s="146">
        <f t="shared" si="24"/>
        <v>0</v>
      </c>
      <c r="BH153" s="146">
        <f t="shared" si="25"/>
        <v>0</v>
      </c>
      <c r="BI153" s="146">
        <f t="shared" si="26"/>
        <v>0</v>
      </c>
      <c r="BJ153" s="21" t="s">
        <v>76</v>
      </c>
    </row>
    <row r="154" spans="2:62" s="1" customFormat="1" ht="31.5" customHeight="1">
      <c r="B154" s="137"/>
      <c r="C154" s="138">
        <v>36</v>
      </c>
      <c r="D154" s="138" t="s">
        <v>120</v>
      </c>
      <c r="E154" s="139" t="s">
        <v>201</v>
      </c>
      <c r="F154" s="266" t="s">
        <v>202</v>
      </c>
      <c r="G154" s="266"/>
      <c r="H154" s="266"/>
      <c r="I154" s="266"/>
      <c r="J154" s="140" t="s">
        <v>136</v>
      </c>
      <c r="K154" s="141">
        <v>59</v>
      </c>
      <c r="L154" s="267"/>
      <c r="M154" s="267"/>
      <c r="N154" s="267">
        <f t="shared" si="18"/>
        <v>0</v>
      </c>
      <c r="O154" s="267"/>
      <c r="P154" s="267"/>
      <c r="Q154" s="267"/>
      <c r="R154" s="142"/>
      <c r="T154" s="143" t="s">
        <v>2</v>
      </c>
      <c r="U154" s="44" t="s">
        <v>35</v>
      </c>
      <c r="V154" s="144">
        <v>0.009</v>
      </c>
      <c r="W154" s="144">
        <f t="shared" si="19"/>
        <v>0.5309999999999999</v>
      </c>
      <c r="X154" s="144">
        <v>0</v>
      </c>
      <c r="Y154" s="144">
        <f t="shared" si="20"/>
        <v>0</v>
      </c>
      <c r="Z154" s="144">
        <v>0</v>
      </c>
      <c r="AA154" s="145">
        <f t="shared" si="21"/>
        <v>0</v>
      </c>
      <c r="AR154" s="21" t="s">
        <v>124</v>
      </c>
      <c r="AT154" s="21" t="s">
        <v>120</v>
      </c>
      <c r="AU154" s="21" t="s">
        <v>89</v>
      </c>
      <c r="AY154" s="21" t="s">
        <v>119</v>
      </c>
      <c r="BE154" s="146">
        <f t="shared" si="22"/>
        <v>0</v>
      </c>
      <c r="BF154" s="146">
        <f t="shared" si="23"/>
        <v>0</v>
      </c>
      <c r="BG154" s="146">
        <f t="shared" si="24"/>
        <v>0</v>
      </c>
      <c r="BH154" s="146">
        <f t="shared" si="25"/>
        <v>0</v>
      </c>
      <c r="BI154" s="146">
        <f t="shared" si="26"/>
        <v>0</v>
      </c>
      <c r="BJ154" s="21" t="s">
        <v>76</v>
      </c>
    </row>
    <row r="155" spans="2:62" s="1" customFormat="1" ht="31.5" customHeight="1">
      <c r="B155" s="137"/>
      <c r="C155" s="138">
        <v>37</v>
      </c>
      <c r="D155" s="138" t="s">
        <v>120</v>
      </c>
      <c r="E155" s="139" t="s">
        <v>203</v>
      </c>
      <c r="F155" s="266" t="s">
        <v>204</v>
      </c>
      <c r="G155" s="266"/>
      <c r="H155" s="266"/>
      <c r="I155" s="266"/>
      <c r="J155" s="140" t="s">
        <v>136</v>
      </c>
      <c r="K155" s="141">
        <v>24</v>
      </c>
      <c r="L155" s="267"/>
      <c r="M155" s="267"/>
      <c r="N155" s="267">
        <f t="shared" si="18"/>
        <v>0</v>
      </c>
      <c r="O155" s="267"/>
      <c r="P155" s="267"/>
      <c r="Q155" s="267"/>
      <c r="R155" s="142"/>
      <c r="T155" s="143" t="s">
        <v>2</v>
      </c>
      <c r="U155" s="44" t="s">
        <v>35</v>
      </c>
      <c r="V155" s="144">
        <v>0.023</v>
      </c>
      <c r="W155" s="144">
        <f t="shared" si="19"/>
        <v>0.552</v>
      </c>
      <c r="X155" s="144">
        <v>0</v>
      </c>
      <c r="Y155" s="144">
        <f t="shared" si="20"/>
        <v>0</v>
      </c>
      <c r="Z155" s="144">
        <v>0</v>
      </c>
      <c r="AA155" s="145">
        <f t="shared" si="21"/>
        <v>0</v>
      </c>
      <c r="AR155" s="21" t="s">
        <v>124</v>
      </c>
      <c r="AT155" s="21" t="s">
        <v>120</v>
      </c>
      <c r="AU155" s="21" t="s">
        <v>89</v>
      </c>
      <c r="AY155" s="21" t="s">
        <v>119</v>
      </c>
      <c r="BE155" s="146">
        <f t="shared" si="22"/>
        <v>0</v>
      </c>
      <c r="BF155" s="146">
        <f t="shared" si="23"/>
        <v>0</v>
      </c>
      <c r="BG155" s="146">
        <f t="shared" si="24"/>
        <v>0</v>
      </c>
      <c r="BH155" s="146">
        <f t="shared" si="25"/>
        <v>0</v>
      </c>
      <c r="BI155" s="146">
        <f t="shared" si="26"/>
        <v>0</v>
      </c>
      <c r="BJ155" s="21" t="s">
        <v>76</v>
      </c>
    </row>
    <row r="156" spans="2:62" s="1" customFormat="1" ht="31.5" customHeight="1">
      <c r="B156" s="137"/>
      <c r="C156" s="138">
        <v>38</v>
      </c>
      <c r="D156" s="138" t="s">
        <v>120</v>
      </c>
      <c r="E156" s="139" t="s">
        <v>206</v>
      </c>
      <c r="F156" s="266" t="s">
        <v>207</v>
      </c>
      <c r="G156" s="266"/>
      <c r="H156" s="266"/>
      <c r="I156" s="266"/>
      <c r="J156" s="140" t="s">
        <v>136</v>
      </c>
      <c r="K156" s="141">
        <v>7</v>
      </c>
      <c r="L156" s="267"/>
      <c r="M156" s="267"/>
      <c r="N156" s="267">
        <f t="shared" si="18"/>
        <v>0</v>
      </c>
      <c r="O156" s="267"/>
      <c r="P156" s="267"/>
      <c r="Q156" s="267"/>
      <c r="R156" s="142"/>
      <c r="T156" s="143" t="s">
        <v>2</v>
      </c>
      <c r="U156" s="44" t="s">
        <v>35</v>
      </c>
      <c r="V156" s="144">
        <v>0.03</v>
      </c>
      <c r="W156" s="144">
        <f t="shared" si="19"/>
        <v>0.21</v>
      </c>
      <c r="X156" s="144">
        <v>0</v>
      </c>
      <c r="Y156" s="144">
        <f t="shared" si="20"/>
        <v>0</v>
      </c>
      <c r="Z156" s="144">
        <v>0</v>
      </c>
      <c r="AA156" s="145">
        <f t="shared" si="21"/>
        <v>0</v>
      </c>
      <c r="AR156" s="21" t="s">
        <v>124</v>
      </c>
      <c r="AT156" s="21" t="s">
        <v>120</v>
      </c>
      <c r="AU156" s="21" t="s">
        <v>89</v>
      </c>
      <c r="AY156" s="21" t="s">
        <v>119</v>
      </c>
      <c r="BE156" s="146">
        <f t="shared" si="22"/>
        <v>0</v>
      </c>
      <c r="BF156" s="146">
        <f t="shared" si="23"/>
        <v>0</v>
      </c>
      <c r="BG156" s="146">
        <f t="shared" si="24"/>
        <v>0</v>
      </c>
      <c r="BH156" s="146">
        <f t="shared" si="25"/>
        <v>0</v>
      </c>
      <c r="BI156" s="146">
        <f t="shared" si="26"/>
        <v>0</v>
      </c>
      <c r="BJ156" s="21" t="s">
        <v>76</v>
      </c>
    </row>
    <row r="157" spans="2:62" s="1" customFormat="1" ht="31.5" customHeight="1">
      <c r="B157" s="137"/>
      <c r="C157" s="138">
        <v>39</v>
      </c>
      <c r="D157" s="138" t="s">
        <v>120</v>
      </c>
      <c r="E157" s="139" t="s">
        <v>208</v>
      </c>
      <c r="F157" s="266" t="s">
        <v>209</v>
      </c>
      <c r="G157" s="266"/>
      <c r="H157" s="266"/>
      <c r="I157" s="266"/>
      <c r="J157" s="140" t="s">
        <v>136</v>
      </c>
      <c r="K157" s="141">
        <v>2</v>
      </c>
      <c r="L157" s="267"/>
      <c r="M157" s="267"/>
      <c r="N157" s="267">
        <f t="shared" si="18"/>
        <v>0</v>
      </c>
      <c r="O157" s="267"/>
      <c r="P157" s="267"/>
      <c r="Q157" s="267"/>
      <c r="R157" s="142"/>
      <c r="T157" s="143" t="s">
        <v>2</v>
      </c>
      <c r="U157" s="44" t="s">
        <v>35</v>
      </c>
      <c r="V157" s="144">
        <v>0.03</v>
      </c>
      <c r="W157" s="144">
        <f t="shared" si="19"/>
        <v>0.06</v>
      </c>
      <c r="X157" s="144">
        <v>0</v>
      </c>
      <c r="Y157" s="144">
        <f t="shared" si="20"/>
        <v>0</v>
      </c>
      <c r="Z157" s="144">
        <v>0</v>
      </c>
      <c r="AA157" s="145">
        <f t="shared" si="21"/>
        <v>0</v>
      </c>
      <c r="AR157" s="21" t="s">
        <v>124</v>
      </c>
      <c r="AT157" s="21" t="s">
        <v>120</v>
      </c>
      <c r="AU157" s="21" t="s">
        <v>89</v>
      </c>
      <c r="AY157" s="21" t="s">
        <v>119</v>
      </c>
      <c r="BE157" s="146">
        <f t="shared" si="22"/>
        <v>0</v>
      </c>
      <c r="BF157" s="146">
        <f t="shared" si="23"/>
        <v>0</v>
      </c>
      <c r="BG157" s="146">
        <f t="shared" si="24"/>
        <v>0</v>
      </c>
      <c r="BH157" s="146">
        <f t="shared" si="25"/>
        <v>0</v>
      </c>
      <c r="BI157" s="146">
        <f t="shared" si="26"/>
        <v>0</v>
      </c>
      <c r="BJ157" s="21" t="s">
        <v>76</v>
      </c>
    </row>
    <row r="158" spans="2:62" s="1" customFormat="1" ht="31.5" customHeight="1">
      <c r="B158" s="137"/>
      <c r="C158" s="138">
        <v>40</v>
      </c>
      <c r="D158" s="138" t="s">
        <v>120</v>
      </c>
      <c r="E158" s="139" t="s">
        <v>210</v>
      </c>
      <c r="F158" s="266" t="s">
        <v>211</v>
      </c>
      <c r="G158" s="266"/>
      <c r="H158" s="266"/>
      <c r="I158" s="266"/>
      <c r="J158" s="140" t="s">
        <v>212</v>
      </c>
      <c r="K158" s="141">
        <v>1</v>
      </c>
      <c r="L158" s="267"/>
      <c r="M158" s="267"/>
      <c r="N158" s="267">
        <f t="shared" si="18"/>
        <v>0</v>
      </c>
      <c r="O158" s="267"/>
      <c r="P158" s="267"/>
      <c r="Q158" s="267"/>
      <c r="R158" s="142"/>
      <c r="T158" s="143" t="s">
        <v>2</v>
      </c>
      <c r="U158" s="44" t="s">
        <v>35</v>
      </c>
      <c r="V158" s="144">
        <v>0</v>
      </c>
      <c r="W158" s="144">
        <f t="shared" si="19"/>
        <v>0</v>
      </c>
      <c r="X158" s="144">
        <v>0</v>
      </c>
      <c r="Y158" s="144">
        <f t="shared" si="20"/>
        <v>0</v>
      </c>
      <c r="Z158" s="144">
        <v>0</v>
      </c>
      <c r="AA158" s="145">
        <f t="shared" si="21"/>
        <v>0</v>
      </c>
      <c r="AR158" s="21" t="s">
        <v>124</v>
      </c>
      <c r="AT158" s="21" t="s">
        <v>120</v>
      </c>
      <c r="AU158" s="21" t="s">
        <v>89</v>
      </c>
      <c r="AY158" s="21" t="s">
        <v>119</v>
      </c>
      <c r="BE158" s="146">
        <f t="shared" si="22"/>
        <v>0</v>
      </c>
      <c r="BF158" s="146">
        <f t="shared" si="23"/>
        <v>0</v>
      </c>
      <c r="BG158" s="146">
        <f t="shared" si="24"/>
        <v>0</v>
      </c>
      <c r="BH158" s="146">
        <f t="shared" si="25"/>
        <v>0</v>
      </c>
      <c r="BI158" s="146">
        <f t="shared" si="26"/>
        <v>0</v>
      </c>
      <c r="BJ158" s="21" t="s">
        <v>76</v>
      </c>
    </row>
    <row r="159" spans="2:47" s="1" customFormat="1" ht="30" customHeight="1">
      <c r="B159" s="35"/>
      <c r="C159" s="36"/>
      <c r="D159" s="36"/>
      <c r="E159" s="36"/>
      <c r="F159" s="289" t="s">
        <v>590</v>
      </c>
      <c r="G159" s="263"/>
      <c r="H159" s="263"/>
      <c r="I159" s="263"/>
      <c r="J159" s="36"/>
      <c r="K159" s="36"/>
      <c r="L159" s="36"/>
      <c r="M159" s="36"/>
      <c r="N159" s="36"/>
      <c r="O159" s="36"/>
      <c r="P159" s="36"/>
      <c r="Q159" s="36"/>
      <c r="R159" s="37"/>
      <c r="T159" s="147"/>
      <c r="U159" s="36"/>
      <c r="V159" s="36"/>
      <c r="W159" s="36"/>
      <c r="X159" s="36"/>
      <c r="Y159" s="36"/>
      <c r="Z159" s="36"/>
      <c r="AA159" s="73"/>
      <c r="AT159" s="21" t="s">
        <v>125</v>
      </c>
      <c r="AU159" s="21" t="s">
        <v>89</v>
      </c>
    </row>
    <row r="160" spans="2:62" s="1" customFormat="1" ht="31.5" customHeight="1">
      <c r="B160" s="137"/>
      <c r="C160" s="138">
        <v>41</v>
      </c>
      <c r="D160" s="138" t="s">
        <v>120</v>
      </c>
      <c r="E160" s="139" t="s">
        <v>213</v>
      </c>
      <c r="F160" s="266" t="s">
        <v>214</v>
      </c>
      <c r="G160" s="266"/>
      <c r="H160" s="266"/>
      <c r="I160" s="266"/>
      <c r="J160" s="140" t="s">
        <v>215</v>
      </c>
      <c r="K160" s="141">
        <v>56.35</v>
      </c>
      <c r="L160" s="267"/>
      <c r="M160" s="267"/>
      <c r="N160" s="267">
        <f>ROUND(L160*K160,2)</f>
        <v>0</v>
      </c>
      <c r="O160" s="267"/>
      <c r="P160" s="267"/>
      <c r="Q160" s="267"/>
      <c r="R160" s="142"/>
      <c r="T160" s="143" t="s">
        <v>2</v>
      </c>
      <c r="U160" s="44" t="s">
        <v>35</v>
      </c>
      <c r="V160" s="144">
        <v>0</v>
      </c>
      <c r="W160" s="144">
        <f>V160*K160</f>
        <v>0</v>
      </c>
      <c r="X160" s="144">
        <v>0</v>
      </c>
      <c r="Y160" s="144">
        <f>X160*K160</f>
        <v>0</v>
      </c>
      <c r="Z160" s="144">
        <v>0</v>
      </c>
      <c r="AA160" s="145">
        <f>Z160*K160</f>
        <v>0</v>
      </c>
      <c r="AR160" s="21" t="s">
        <v>124</v>
      </c>
      <c r="AT160" s="21" t="s">
        <v>120</v>
      </c>
      <c r="AU160" s="21" t="s">
        <v>89</v>
      </c>
      <c r="AY160" s="21" t="s">
        <v>119</v>
      </c>
      <c r="BE160" s="146">
        <f>IF(U160="základní",N160,0)</f>
        <v>0</v>
      </c>
      <c r="BF160" s="146">
        <f>IF(U160="snížená",N160,0)</f>
        <v>0</v>
      </c>
      <c r="BG160" s="146">
        <f>IF(U160="zákl. přenesená",N160,0)</f>
        <v>0</v>
      </c>
      <c r="BH160" s="146">
        <f>IF(U160="sníž. přenesená",N160,0)</f>
        <v>0</v>
      </c>
      <c r="BI160" s="146">
        <f>IF(U160="nulová",N160,0)</f>
        <v>0</v>
      </c>
      <c r="BJ160" s="21" t="s">
        <v>76</v>
      </c>
    </row>
    <row r="161" spans="2:62" s="1" customFormat="1" ht="31.5" customHeight="1">
      <c r="B161" s="137"/>
      <c r="C161" s="172">
        <v>42</v>
      </c>
      <c r="D161" s="172" t="s">
        <v>216</v>
      </c>
      <c r="E161" s="173" t="s">
        <v>217</v>
      </c>
      <c r="F161" s="276" t="s">
        <v>218</v>
      </c>
      <c r="G161" s="276"/>
      <c r="H161" s="276"/>
      <c r="I161" s="276"/>
      <c r="J161" s="174" t="s">
        <v>212</v>
      </c>
      <c r="K161" s="175">
        <v>1</v>
      </c>
      <c r="L161" s="277"/>
      <c r="M161" s="277"/>
      <c r="N161" s="277">
        <f>ROUND(L161*K161,2)</f>
        <v>0</v>
      </c>
      <c r="O161" s="267"/>
      <c r="P161" s="267"/>
      <c r="Q161" s="267"/>
      <c r="R161" s="142"/>
      <c r="T161" s="143" t="s">
        <v>2</v>
      </c>
      <c r="U161" s="44" t="s">
        <v>35</v>
      </c>
      <c r="V161" s="144">
        <v>0</v>
      </c>
      <c r="W161" s="144">
        <f>V161*K161</f>
        <v>0</v>
      </c>
      <c r="X161" s="144">
        <v>0</v>
      </c>
      <c r="Y161" s="144">
        <f>X161*K161</f>
        <v>0</v>
      </c>
      <c r="Z161" s="144">
        <v>0</v>
      </c>
      <c r="AA161" s="145">
        <f>Z161*K161</f>
        <v>0</v>
      </c>
      <c r="AR161" s="21" t="s">
        <v>194</v>
      </c>
      <c r="AT161" s="21" t="s">
        <v>216</v>
      </c>
      <c r="AU161" s="21" t="s">
        <v>89</v>
      </c>
      <c r="AY161" s="21" t="s">
        <v>119</v>
      </c>
      <c r="BE161" s="146">
        <f>IF(U161="základní",N161,0)</f>
        <v>0</v>
      </c>
      <c r="BF161" s="146">
        <f>IF(U161="snížená",N161,0)</f>
        <v>0</v>
      </c>
      <c r="BG161" s="146">
        <f>IF(U161="zákl. přenesená",N161,0)</f>
        <v>0</v>
      </c>
      <c r="BH161" s="146">
        <f>IF(U161="sníž. přenesená",N161,0)</f>
        <v>0</v>
      </c>
      <c r="BI161" s="146">
        <f>IF(U161="nulová",N161,0)</f>
        <v>0</v>
      </c>
      <c r="BJ161" s="21" t="s">
        <v>76</v>
      </c>
    </row>
    <row r="162" spans="2:62" s="1" customFormat="1" ht="31.5" customHeight="1">
      <c r="B162" s="137"/>
      <c r="C162" s="138">
        <v>43</v>
      </c>
      <c r="D162" s="138" t="s">
        <v>120</v>
      </c>
      <c r="E162" s="139" t="s">
        <v>219</v>
      </c>
      <c r="F162" s="266" t="s">
        <v>220</v>
      </c>
      <c r="G162" s="266"/>
      <c r="H162" s="266"/>
      <c r="I162" s="266"/>
      <c r="J162" s="140" t="s">
        <v>221</v>
      </c>
      <c r="K162" s="141">
        <v>2880</v>
      </c>
      <c r="L162" s="267"/>
      <c r="M162" s="267"/>
      <c r="N162" s="267">
        <f>ROUND(L162*K162,2)</f>
        <v>0</v>
      </c>
      <c r="O162" s="267"/>
      <c r="P162" s="267"/>
      <c r="Q162" s="267"/>
      <c r="R162" s="142"/>
      <c r="T162" s="143" t="s">
        <v>2</v>
      </c>
      <c r="U162" s="44" t="s">
        <v>35</v>
      </c>
      <c r="V162" s="144">
        <v>0.3</v>
      </c>
      <c r="W162" s="144">
        <f>V162*K162</f>
        <v>864</v>
      </c>
      <c r="X162" s="144">
        <v>0</v>
      </c>
      <c r="Y162" s="144">
        <f>X162*K162</f>
        <v>0</v>
      </c>
      <c r="Z162" s="144">
        <v>0</v>
      </c>
      <c r="AA162" s="145">
        <f>Z162*K162</f>
        <v>0</v>
      </c>
      <c r="AR162" s="21" t="s">
        <v>124</v>
      </c>
      <c r="AT162" s="21" t="s">
        <v>120</v>
      </c>
      <c r="AU162" s="21" t="s">
        <v>89</v>
      </c>
      <c r="AY162" s="21" t="s">
        <v>119</v>
      </c>
      <c r="BE162" s="146">
        <f>IF(U162="základní",N162,0)</f>
        <v>0</v>
      </c>
      <c r="BF162" s="146">
        <f>IF(U162="snížená",N162,0)</f>
        <v>0</v>
      </c>
      <c r="BG162" s="146">
        <f>IF(U162="zákl. přenesená",N162,0)</f>
        <v>0</v>
      </c>
      <c r="BH162" s="146">
        <f>IF(U162="sníž. přenesená",N162,0)</f>
        <v>0</v>
      </c>
      <c r="BI162" s="146">
        <f>IF(U162="nulová",N162,0)</f>
        <v>0</v>
      </c>
      <c r="BJ162" s="21" t="s">
        <v>76</v>
      </c>
    </row>
    <row r="163" spans="2:47" s="1" customFormat="1" ht="22.5" customHeight="1">
      <c r="B163" s="35"/>
      <c r="C163" s="36"/>
      <c r="D163" s="36"/>
      <c r="E163" s="36"/>
      <c r="F163" s="262" t="s">
        <v>222</v>
      </c>
      <c r="G163" s="263"/>
      <c r="H163" s="263"/>
      <c r="I163" s="263"/>
      <c r="J163" s="36"/>
      <c r="K163" s="36"/>
      <c r="L163" s="36"/>
      <c r="M163" s="36"/>
      <c r="N163" s="36"/>
      <c r="O163" s="36"/>
      <c r="P163" s="36"/>
      <c r="Q163" s="36"/>
      <c r="R163" s="37"/>
      <c r="T163" s="147"/>
      <c r="U163" s="36"/>
      <c r="V163" s="36"/>
      <c r="W163" s="36"/>
      <c r="X163" s="36"/>
      <c r="Y163" s="36"/>
      <c r="Z163" s="36"/>
      <c r="AA163" s="73"/>
      <c r="AT163" s="21" t="s">
        <v>125</v>
      </c>
      <c r="AU163" s="21" t="s">
        <v>89</v>
      </c>
    </row>
    <row r="164" spans="2:51" s="10" customFormat="1" ht="22.5" customHeight="1">
      <c r="B164" s="148"/>
      <c r="C164" s="149"/>
      <c r="D164" s="149"/>
      <c r="E164" s="150" t="s">
        <v>2</v>
      </c>
      <c r="F164" s="264" t="s">
        <v>223</v>
      </c>
      <c r="G164" s="265"/>
      <c r="H164" s="265"/>
      <c r="I164" s="265"/>
      <c r="J164" s="149"/>
      <c r="K164" s="151">
        <v>2880</v>
      </c>
      <c r="L164" s="149"/>
      <c r="M164" s="149"/>
      <c r="N164" s="149"/>
      <c r="O164" s="149"/>
      <c r="P164" s="149"/>
      <c r="Q164" s="149"/>
      <c r="R164" s="152"/>
      <c r="T164" s="153"/>
      <c r="U164" s="149"/>
      <c r="V164" s="149"/>
      <c r="W164" s="149"/>
      <c r="X164" s="149"/>
      <c r="Y164" s="149"/>
      <c r="Z164" s="149"/>
      <c r="AA164" s="154"/>
      <c r="AT164" s="155" t="s">
        <v>133</v>
      </c>
      <c r="AU164" s="155" t="s">
        <v>89</v>
      </c>
      <c r="AV164" s="10" t="s">
        <v>89</v>
      </c>
      <c r="AW164" s="10" t="s">
        <v>28</v>
      </c>
      <c r="AX164" s="10" t="s">
        <v>76</v>
      </c>
      <c r="AY164" s="155" t="s">
        <v>119</v>
      </c>
    </row>
    <row r="165" spans="2:62" s="1" customFormat="1" ht="31.5" customHeight="1">
      <c r="B165" s="137"/>
      <c r="C165" s="138">
        <v>44</v>
      </c>
      <c r="D165" s="138" t="s">
        <v>120</v>
      </c>
      <c r="E165" s="139" t="s">
        <v>224</v>
      </c>
      <c r="F165" s="266" t="s">
        <v>225</v>
      </c>
      <c r="G165" s="266"/>
      <c r="H165" s="266"/>
      <c r="I165" s="266"/>
      <c r="J165" s="140" t="s">
        <v>128</v>
      </c>
      <c r="K165" s="141">
        <v>5526.5</v>
      </c>
      <c r="L165" s="267"/>
      <c r="M165" s="267"/>
      <c r="N165" s="267">
        <f>ROUND(L165*K165,2)</f>
        <v>0</v>
      </c>
      <c r="O165" s="267"/>
      <c r="P165" s="267"/>
      <c r="Q165" s="267"/>
      <c r="R165" s="142"/>
      <c r="T165" s="143" t="s">
        <v>2</v>
      </c>
      <c r="U165" s="44" t="s">
        <v>35</v>
      </c>
      <c r="V165" s="144">
        <v>0.123</v>
      </c>
      <c r="W165" s="144">
        <f>V165*K165</f>
        <v>679.7595</v>
      </c>
      <c r="X165" s="144">
        <v>0</v>
      </c>
      <c r="Y165" s="144">
        <f>X165*K165</f>
        <v>0</v>
      </c>
      <c r="Z165" s="144">
        <v>0</v>
      </c>
      <c r="AA165" s="145">
        <f>Z165*K165</f>
        <v>0</v>
      </c>
      <c r="AR165" s="21" t="s">
        <v>124</v>
      </c>
      <c r="AT165" s="21" t="s">
        <v>120</v>
      </c>
      <c r="AU165" s="21" t="s">
        <v>89</v>
      </c>
      <c r="AY165" s="21" t="s">
        <v>119</v>
      </c>
      <c r="BE165" s="146">
        <f>IF(U165="základní",N165,0)</f>
        <v>0</v>
      </c>
      <c r="BF165" s="146">
        <f>IF(U165="snížená",N165,0)</f>
        <v>0</v>
      </c>
      <c r="BG165" s="146">
        <f>IF(U165="zákl. přenesená",N165,0)</f>
        <v>0</v>
      </c>
      <c r="BH165" s="146">
        <f>IF(U165="sníž. přenesená",N165,0)</f>
        <v>0</v>
      </c>
      <c r="BI165" s="146">
        <f>IF(U165="nulová",N165,0)</f>
        <v>0</v>
      </c>
      <c r="BJ165" s="21" t="s">
        <v>76</v>
      </c>
    </row>
    <row r="166" spans="2:47" s="1" customFormat="1" ht="22.5" customHeight="1">
      <c r="B166" s="35"/>
      <c r="C166" s="36"/>
      <c r="D166" s="36"/>
      <c r="E166" s="36"/>
      <c r="F166" s="262" t="s">
        <v>226</v>
      </c>
      <c r="G166" s="263"/>
      <c r="H166" s="263"/>
      <c r="I166" s="263"/>
      <c r="J166" s="36"/>
      <c r="K166" s="36"/>
      <c r="L166" s="36"/>
      <c r="M166" s="36"/>
      <c r="N166" s="36"/>
      <c r="O166" s="36"/>
      <c r="P166" s="36"/>
      <c r="Q166" s="36"/>
      <c r="R166" s="37"/>
      <c r="T166" s="147"/>
      <c r="U166" s="36"/>
      <c r="V166" s="36"/>
      <c r="W166" s="36"/>
      <c r="X166" s="36"/>
      <c r="Y166" s="36"/>
      <c r="Z166" s="36"/>
      <c r="AA166" s="73"/>
      <c r="AT166" s="21" t="s">
        <v>125</v>
      </c>
      <c r="AU166" s="21" t="s">
        <v>89</v>
      </c>
    </row>
    <row r="167" spans="2:62" s="1" customFormat="1" ht="31.5" customHeight="1">
      <c r="B167" s="137"/>
      <c r="C167" s="138">
        <v>45</v>
      </c>
      <c r="D167" s="138" t="s">
        <v>120</v>
      </c>
      <c r="E167" s="139" t="s">
        <v>227</v>
      </c>
      <c r="F167" s="266" t="s">
        <v>228</v>
      </c>
      <c r="G167" s="266"/>
      <c r="H167" s="266"/>
      <c r="I167" s="266"/>
      <c r="J167" s="140" t="s">
        <v>128</v>
      </c>
      <c r="K167" s="141">
        <v>859.5</v>
      </c>
      <c r="L167" s="267"/>
      <c r="M167" s="267"/>
      <c r="N167" s="267">
        <f>ROUND(L167*K167,2)</f>
        <v>0</v>
      </c>
      <c r="O167" s="267"/>
      <c r="P167" s="267"/>
      <c r="Q167" s="267"/>
      <c r="R167" s="142"/>
      <c r="T167" s="143" t="s">
        <v>2</v>
      </c>
      <c r="U167" s="44" t="s">
        <v>35</v>
      </c>
      <c r="V167" s="144">
        <v>0.529</v>
      </c>
      <c r="W167" s="144">
        <f>V167*K167</f>
        <v>454.6755</v>
      </c>
      <c r="X167" s="144">
        <v>0</v>
      </c>
      <c r="Y167" s="144">
        <f>X167*K167</f>
        <v>0</v>
      </c>
      <c r="Z167" s="144">
        <v>0</v>
      </c>
      <c r="AA167" s="145">
        <f>Z167*K167</f>
        <v>0</v>
      </c>
      <c r="AR167" s="21" t="s">
        <v>124</v>
      </c>
      <c r="AT167" s="21" t="s">
        <v>120</v>
      </c>
      <c r="AU167" s="21" t="s">
        <v>89</v>
      </c>
      <c r="AY167" s="21" t="s">
        <v>119</v>
      </c>
      <c r="BE167" s="146">
        <f>IF(U167="základní",N167,0)</f>
        <v>0</v>
      </c>
      <c r="BF167" s="146">
        <f>IF(U167="snížená",N167,0)</f>
        <v>0</v>
      </c>
      <c r="BG167" s="146">
        <f>IF(U167="zákl. přenesená",N167,0)</f>
        <v>0</v>
      </c>
      <c r="BH167" s="146">
        <f>IF(U167="sníž. přenesená",N167,0)</f>
        <v>0</v>
      </c>
      <c r="BI167" s="146">
        <f>IF(U167="nulová",N167,0)</f>
        <v>0</v>
      </c>
      <c r="BJ167" s="21" t="s">
        <v>76</v>
      </c>
    </row>
    <row r="168" spans="2:47" s="1" customFormat="1" ht="30" customHeight="1">
      <c r="B168" s="35"/>
      <c r="C168" s="36"/>
      <c r="D168" s="36"/>
      <c r="E168" s="36"/>
      <c r="F168" s="262" t="s">
        <v>229</v>
      </c>
      <c r="G168" s="263"/>
      <c r="H168" s="263"/>
      <c r="I168" s="263"/>
      <c r="J168" s="36"/>
      <c r="K168" s="36"/>
      <c r="L168" s="36"/>
      <c r="M168" s="36"/>
      <c r="N168" s="36"/>
      <c r="O168" s="36"/>
      <c r="P168" s="36"/>
      <c r="Q168" s="36"/>
      <c r="R168" s="37"/>
      <c r="T168" s="147"/>
      <c r="U168" s="36"/>
      <c r="V168" s="36"/>
      <c r="W168" s="36"/>
      <c r="X168" s="36"/>
      <c r="Y168" s="36"/>
      <c r="Z168" s="36"/>
      <c r="AA168" s="73"/>
      <c r="AT168" s="21" t="s">
        <v>125</v>
      </c>
      <c r="AU168" s="21" t="s">
        <v>89</v>
      </c>
    </row>
    <row r="169" spans="2:62" s="1" customFormat="1" ht="31.5" customHeight="1">
      <c r="B169" s="137"/>
      <c r="C169" s="138">
        <v>46</v>
      </c>
      <c r="D169" s="138" t="s">
        <v>120</v>
      </c>
      <c r="E169" s="139" t="s">
        <v>230</v>
      </c>
      <c r="F169" s="266" t="s">
        <v>231</v>
      </c>
      <c r="G169" s="266"/>
      <c r="H169" s="266"/>
      <c r="I169" s="266"/>
      <c r="J169" s="140" t="s">
        <v>128</v>
      </c>
      <c r="K169" s="141">
        <v>859.5</v>
      </c>
      <c r="L169" s="267"/>
      <c r="M169" s="267"/>
      <c r="N169" s="267">
        <f>ROUND(L169*K169,2)</f>
        <v>0</v>
      </c>
      <c r="O169" s="267"/>
      <c r="P169" s="267"/>
      <c r="Q169" s="267"/>
      <c r="R169" s="142"/>
      <c r="T169" s="143" t="s">
        <v>2</v>
      </c>
      <c r="U169" s="44" t="s">
        <v>35</v>
      </c>
      <c r="V169" s="144">
        <v>0.046</v>
      </c>
      <c r="W169" s="144">
        <f>V169*K169</f>
        <v>39.537</v>
      </c>
      <c r="X169" s="144">
        <v>0</v>
      </c>
      <c r="Y169" s="144">
        <f>X169*K169</f>
        <v>0</v>
      </c>
      <c r="Z169" s="144">
        <v>0</v>
      </c>
      <c r="AA169" s="145">
        <f>Z169*K169</f>
        <v>0</v>
      </c>
      <c r="AR169" s="21" t="s">
        <v>124</v>
      </c>
      <c r="AT169" s="21" t="s">
        <v>120</v>
      </c>
      <c r="AU169" s="21" t="s">
        <v>89</v>
      </c>
      <c r="AY169" s="21" t="s">
        <v>119</v>
      </c>
      <c r="BE169" s="146">
        <f>IF(U169="základní",N169,0)</f>
        <v>0</v>
      </c>
      <c r="BF169" s="146">
        <f>IF(U169="snížená",N169,0)</f>
        <v>0</v>
      </c>
      <c r="BG169" s="146">
        <f>IF(U169="zákl. přenesená",N169,0)</f>
        <v>0</v>
      </c>
      <c r="BH169" s="146">
        <f>IF(U169="sníž. přenesená",N169,0)</f>
        <v>0</v>
      </c>
      <c r="BI169" s="146">
        <f>IF(U169="nulová",N169,0)</f>
        <v>0</v>
      </c>
      <c r="BJ169" s="21" t="s">
        <v>76</v>
      </c>
    </row>
    <row r="170" spans="2:47" s="1" customFormat="1" ht="30" customHeight="1">
      <c r="B170" s="35"/>
      <c r="C170" s="36"/>
      <c r="D170" s="36"/>
      <c r="E170" s="36"/>
      <c r="F170" s="262" t="s">
        <v>232</v>
      </c>
      <c r="G170" s="263"/>
      <c r="H170" s="263"/>
      <c r="I170" s="263"/>
      <c r="J170" s="36"/>
      <c r="K170" s="36"/>
      <c r="L170" s="36"/>
      <c r="M170" s="36"/>
      <c r="N170" s="36"/>
      <c r="O170" s="36"/>
      <c r="P170" s="36"/>
      <c r="Q170" s="36"/>
      <c r="R170" s="37"/>
      <c r="T170" s="147"/>
      <c r="U170" s="36"/>
      <c r="V170" s="36"/>
      <c r="W170" s="36"/>
      <c r="X170" s="36"/>
      <c r="Y170" s="36"/>
      <c r="Z170" s="36"/>
      <c r="AA170" s="73"/>
      <c r="AT170" s="21" t="s">
        <v>125</v>
      </c>
      <c r="AU170" s="21" t="s">
        <v>89</v>
      </c>
    </row>
    <row r="171" spans="2:62" s="1" customFormat="1" ht="31.5" customHeight="1">
      <c r="B171" s="137"/>
      <c r="C171" s="138">
        <v>47</v>
      </c>
      <c r="D171" s="138" t="s">
        <v>120</v>
      </c>
      <c r="E171" s="139" t="s">
        <v>234</v>
      </c>
      <c r="F171" s="266" t="s">
        <v>235</v>
      </c>
      <c r="G171" s="266"/>
      <c r="H171" s="266"/>
      <c r="I171" s="266"/>
      <c r="J171" s="140" t="s">
        <v>128</v>
      </c>
      <c r="K171" s="141">
        <v>2763.25</v>
      </c>
      <c r="L171" s="267"/>
      <c r="M171" s="267"/>
      <c r="N171" s="267">
        <f>ROUND(L171*K171,2)</f>
        <v>0</v>
      </c>
      <c r="O171" s="267"/>
      <c r="P171" s="267"/>
      <c r="Q171" s="267"/>
      <c r="R171" s="142"/>
      <c r="T171" s="143" t="s">
        <v>2</v>
      </c>
      <c r="U171" s="44" t="s">
        <v>35</v>
      </c>
      <c r="V171" s="144">
        <v>0.034</v>
      </c>
      <c r="W171" s="144">
        <f>V171*K171</f>
        <v>93.9505</v>
      </c>
      <c r="X171" s="144">
        <v>0</v>
      </c>
      <c r="Y171" s="144">
        <f>X171*K171</f>
        <v>0</v>
      </c>
      <c r="Z171" s="144">
        <v>0</v>
      </c>
      <c r="AA171" s="145">
        <f>Z171*K171</f>
        <v>0</v>
      </c>
      <c r="AR171" s="21" t="s">
        <v>124</v>
      </c>
      <c r="AT171" s="21" t="s">
        <v>120</v>
      </c>
      <c r="AU171" s="21" t="s">
        <v>89</v>
      </c>
      <c r="AY171" s="21" t="s">
        <v>119</v>
      </c>
      <c r="BE171" s="146">
        <f>IF(U171="základní",N171,0)</f>
        <v>0</v>
      </c>
      <c r="BF171" s="146">
        <f>IF(U171="snížená",N171,0)</f>
        <v>0</v>
      </c>
      <c r="BG171" s="146">
        <f>IF(U171="zákl. přenesená",N171,0)</f>
        <v>0</v>
      </c>
      <c r="BH171" s="146">
        <f>IF(U171="sníž. přenesená",N171,0)</f>
        <v>0</v>
      </c>
      <c r="BI171" s="146">
        <f>IF(U171="nulová",N171,0)</f>
        <v>0</v>
      </c>
      <c r="BJ171" s="21" t="s">
        <v>76</v>
      </c>
    </row>
    <row r="172" spans="2:47" s="1" customFormat="1" ht="22.5" customHeight="1">
      <c r="B172" s="35"/>
      <c r="C172" s="36"/>
      <c r="D172" s="36"/>
      <c r="E172" s="36"/>
      <c r="F172" s="262" t="s">
        <v>236</v>
      </c>
      <c r="G172" s="263"/>
      <c r="H172" s="263"/>
      <c r="I172" s="263"/>
      <c r="J172" s="36"/>
      <c r="K172" s="36"/>
      <c r="L172" s="36"/>
      <c r="M172" s="36"/>
      <c r="N172" s="36"/>
      <c r="O172" s="36"/>
      <c r="P172" s="36"/>
      <c r="Q172" s="36"/>
      <c r="R172" s="37"/>
      <c r="T172" s="147"/>
      <c r="U172" s="36"/>
      <c r="V172" s="36"/>
      <c r="W172" s="36"/>
      <c r="X172" s="36"/>
      <c r="Y172" s="36"/>
      <c r="Z172" s="36"/>
      <c r="AA172" s="73"/>
      <c r="AT172" s="21" t="s">
        <v>125</v>
      </c>
      <c r="AU172" s="21" t="s">
        <v>89</v>
      </c>
    </row>
    <row r="173" spans="2:51" s="10" customFormat="1" ht="22.5" customHeight="1">
      <c r="B173" s="148"/>
      <c r="C173" s="149"/>
      <c r="D173" s="149"/>
      <c r="E173" s="150" t="s">
        <v>2</v>
      </c>
      <c r="F173" s="264" t="s">
        <v>237</v>
      </c>
      <c r="G173" s="265"/>
      <c r="H173" s="265"/>
      <c r="I173" s="265"/>
      <c r="J173" s="149"/>
      <c r="K173" s="151">
        <v>2763.25</v>
      </c>
      <c r="L173" s="149"/>
      <c r="M173" s="149"/>
      <c r="N173" s="149"/>
      <c r="O173" s="149"/>
      <c r="P173" s="149"/>
      <c r="Q173" s="149"/>
      <c r="R173" s="152"/>
      <c r="T173" s="153"/>
      <c r="U173" s="149"/>
      <c r="V173" s="149"/>
      <c r="W173" s="149"/>
      <c r="X173" s="149"/>
      <c r="Y173" s="149"/>
      <c r="Z173" s="149"/>
      <c r="AA173" s="154"/>
      <c r="AT173" s="155" t="s">
        <v>133</v>
      </c>
      <c r="AU173" s="155" t="s">
        <v>89</v>
      </c>
      <c r="AV173" s="10" t="s">
        <v>89</v>
      </c>
      <c r="AW173" s="10" t="s">
        <v>28</v>
      </c>
      <c r="AX173" s="10" t="s">
        <v>76</v>
      </c>
      <c r="AY173" s="155" t="s">
        <v>119</v>
      </c>
    </row>
    <row r="174" spans="2:62" s="1" customFormat="1" ht="31.5" customHeight="1">
      <c r="B174" s="137"/>
      <c r="C174" s="138">
        <v>48</v>
      </c>
      <c r="D174" s="138" t="s">
        <v>120</v>
      </c>
      <c r="E174" s="139" t="s">
        <v>230</v>
      </c>
      <c r="F174" s="266" t="s">
        <v>231</v>
      </c>
      <c r="G174" s="266"/>
      <c r="H174" s="266"/>
      <c r="I174" s="266"/>
      <c r="J174" s="140" t="s">
        <v>128</v>
      </c>
      <c r="K174" s="141">
        <v>5526.5</v>
      </c>
      <c r="L174" s="267"/>
      <c r="M174" s="267"/>
      <c r="N174" s="267">
        <f>ROUND(L174*K174,2)</f>
        <v>0</v>
      </c>
      <c r="O174" s="267"/>
      <c r="P174" s="267"/>
      <c r="Q174" s="267"/>
      <c r="R174" s="142"/>
      <c r="T174" s="143" t="s">
        <v>2</v>
      </c>
      <c r="U174" s="44" t="s">
        <v>35</v>
      </c>
      <c r="V174" s="144">
        <v>0.046</v>
      </c>
      <c r="W174" s="144">
        <f>V174*K174</f>
        <v>254.219</v>
      </c>
      <c r="X174" s="144">
        <v>0</v>
      </c>
      <c r="Y174" s="144">
        <f>X174*K174</f>
        <v>0</v>
      </c>
      <c r="Z174" s="144">
        <v>0</v>
      </c>
      <c r="AA174" s="145">
        <f>Z174*K174</f>
        <v>0</v>
      </c>
      <c r="AR174" s="21" t="s">
        <v>124</v>
      </c>
      <c r="AT174" s="21" t="s">
        <v>120</v>
      </c>
      <c r="AU174" s="21" t="s">
        <v>89</v>
      </c>
      <c r="AY174" s="21" t="s">
        <v>119</v>
      </c>
      <c r="BE174" s="146">
        <f>IF(U174="základní",N174,0)</f>
        <v>0</v>
      </c>
      <c r="BF174" s="146">
        <f>IF(U174="snížená",N174,0)</f>
        <v>0</v>
      </c>
      <c r="BG174" s="146">
        <f>IF(U174="zákl. přenesená",N174,0)</f>
        <v>0</v>
      </c>
      <c r="BH174" s="146">
        <f>IF(U174="sníž. přenesená",N174,0)</f>
        <v>0</v>
      </c>
      <c r="BI174" s="146">
        <f>IF(U174="nulová",N174,0)</f>
        <v>0</v>
      </c>
      <c r="BJ174" s="21" t="s">
        <v>76</v>
      </c>
    </row>
    <row r="175" spans="2:47" s="1" customFormat="1" ht="30" customHeight="1">
      <c r="B175" s="35"/>
      <c r="C175" s="36"/>
      <c r="D175" s="36"/>
      <c r="E175" s="36"/>
      <c r="F175" s="262" t="s">
        <v>614</v>
      </c>
      <c r="G175" s="263"/>
      <c r="H175" s="263"/>
      <c r="I175" s="263"/>
      <c r="J175" s="36"/>
      <c r="K175" s="36"/>
      <c r="L175" s="36"/>
      <c r="M175" s="36"/>
      <c r="N175" s="36"/>
      <c r="O175" s="36"/>
      <c r="P175" s="36"/>
      <c r="Q175" s="36"/>
      <c r="R175" s="37"/>
      <c r="T175" s="147"/>
      <c r="U175" s="36"/>
      <c r="V175" s="36"/>
      <c r="W175" s="36"/>
      <c r="X175" s="36"/>
      <c r="Y175" s="36"/>
      <c r="Z175" s="36"/>
      <c r="AA175" s="73"/>
      <c r="AT175" s="21" t="s">
        <v>125</v>
      </c>
      <c r="AU175" s="21" t="s">
        <v>89</v>
      </c>
    </row>
    <row r="176" spans="2:47" s="1" customFormat="1" ht="21.75" customHeight="1">
      <c r="B176" s="35"/>
      <c r="C176" s="138">
        <v>49</v>
      </c>
      <c r="D176" s="138" t="s">
        <v>120</v>
      </c>
      <c r="E176" s="139" t="s">
        <v>497</v>
      </c>
      <c r="F176" s="266" t="s">
        <v>498</v>
      </c>
      <c r="G176" s="266"/>
      <c r="H176" s="266"/>
      <c r="I176" s="266"/>
      <c r="J176" s="140" t="s">
        <v>128</v>
      </c>
      <c r="K176" s="141">
        <v>5526.5</v>
      </c>
      <c r="L176" s="267"/>
      <c r="M176" s="267"/>
      <c r="N176" s="267">
        <f>ROUND(L176*K176,2)</f>
        <v>0</v>
      </c>
      <c r="O176" s="267"/>
      <c r="P176" s="267"/>
      <c r="Q176" s="267"/>
      <c r="R176" s="37"/>
      <c r="T176" s="147"/>
      <c r="U176" s="196"/>
      <c r="V176" s="196"/>
      <c r="W176" s="196"/>
      <c r="X176" s="196"/>
      <c r="Y176" s="196"/>
      <c r="Z176" s="196"/>
      <c r="AA176" s="73"/>
      <c r="AT176" s="21"/>
      <c r="AU176" s="21"/>
    </row>
    <row r="177" spans="2:62" s="1" customFormat="1" ht="31.5" customHeight="1">
      <c r="B177" s="137"/>
      <c r="C177" s="138">
        <v>50</v>
      </c>
      <c r="D177" s="138" t="s">
        <v>120</v>
      </c>
      <c r="E177" s="139" t="s">
        <v>238</v>
      </c>
      <c r="F177" s="266" t="s">
        <v>239</v>
      </c>
      <c r="G177" s="266"/>
      <c r="H177" s="266"/>
      <c r="I177" s="266"/>
      <c r="J177" s="140" t="s">
        <v>128</v>
      </c>
      <c r="K177" s="141">
        <v>5526</v>
      </c>
      <c r="L177" s="267"/>
      <c r="M177" s="267"/>
      <c r="N177" s="267">
        <f>ROUND(L177*K177,2)</f>
        <v>0</v>
      </c>
      <c r="O177" s="267"/>
      <c r="P177" s="267"/>
      <c r="Q177" s="267"/>
      <c r="R177" s="142"/>
      <c r="T177" s="143" t="s">
        <v>2</v>
      </c>
      <c r="U177" s="44" t="s">
        <v>35</v>
      </c>
      <c r="V177" s="144">
        <v>0.05</v>
      </c>
      <c r="W177" s="144">
        <f>V177*K177</f>
        <v>276.3</v>
      </c>
      <c r="X177" s="144">
        <v>0</v>
      </c>
      <c r="Y177" s="144">
        <f>X177*K177</f>
        <v>0</v>
      </c>
      <c r="Z177" s="144">
        <v>0</v>
      </c>
      <c r="AA177" s="145">
        <f>Z177*K177</f>
        <v>0</v>
      </c>
      <c r="AR177" s="21" t="s">
        <v>124</v>
      </c>
      <c r="AT177" s="21" t="s">
        <v>120</v>
      </c>
      <c r="AU177" s="21" t="s">
        <v>89</v>
      </c>
      <c r="AY177" s="21" t="s">
        <v>119</v>
      </c>
      <c r="BE177" s="146">
        <f>IF(U177="základní",N177,0)</f>
        <v>0</v>
      </c>
      <c r="BF177" s="146">
        <f>IF(U177="snížená",N177,0)</f>
        <v>0</v>
      </c>
      <c r="BG177" s="146">
        <f>IF(U177="zákl. přenesená",N177,0)</f>
        <v>0</v>
      </c>
      <c r="BH177" s="146">
        <f>IF(U177="sníž. přenesená",N177,0)</f>
        <v>0</v>
      </c>
      <c r="BI177" s="146">
        <f>IF(U177="nulová",N177,0)</f>
        <v>0</v>
      </c>
      <c r="BJ177" s="21" t="s">
        <v>76</v>
      </c>
    </row>
    <row r="178" spans="2:47" s="1" customFormat="1" ht="39.75" customHeight="1">
      <c r="B178" s="35"/>
      <c r="C178" s="36"/>
      <c r="D178" s="36"/>
      <c r="E178" s="36"/>
      <c r="F178" s="262" t="s">
        <v>615</v>
      </c>
      <c r="G178" s="263"/>
      <c r="H178" s="263"/>
      <c r="I178" s="263"/>
      <c r="J178" s="36"/>
      <c r="K178" s="36"/>
      <c r="L178" s="36"/>
      <c r="M178" s="36"/>
      <c r="N178" s="36"/>
      <c r="O178" s="36"/>
      <c r="P178" s="36"/>
      <c r="Q178" s="36"/>
      <c r="R178" s="37"/>
      <c r="T178" s="147"/>
      <c r="U178" s="36"/>
      <c r="V178" s="36"/>
      <c r="W178" s="36"/>
      <c r="X178" s="36"/>
      <c r="Y178" s="36"/>
      <c r="Z178" s="36"/>
      <c r="AA178" s="73"/>
      <c r="AT178" s="21" t="s">
        <v>125</v>
      </c>
      <c r="AU178" s="21" t="s">
        <v>89</v>
      </c>
    </row>
    <row r="179" spans="2:62" s="1" customFormat="1" ht="31.5" customHeight="1">
      <c r="B179" s="137"/>
      <c r="C179" s="138">
        <v>51</v>
      </c>
      <c r="D179" s="138" t="s">
        <v>120</v>
      </c>
      <c r="E179" s="139" t="s">
        <v>240</v>
      </c>
      <c r="F179" s="266" t="s">
        <v>241</v>
      </c>
      <c r="G179" s="266"/>
      <c r="H179" s="266"/>
      <c r="I179" s="266"/>
      <c r="J179" s="140" t="s">
        <v>128</v>
      </c>
      <c r="K179" s="141">
        <v>5526</v>
      </c>
      <c r="L179" s="267"/>
      <c r="M179" s="267"/>
      <c r="N179" s="267">
        <f aca="true" t="shared" si="27" ref="N179:N185">ROUND(L179*K179,2)</f>
        <v>0</v>
      </c>
      <c r="O179" s="267"/>
      <c r="P179" s="267"/>
      <c r="Q179" s="267"/>
      <c r="R179" s="142"/>
      <c r="T179" s="143" t="s">
        <v>2</v>
      </c>
      <c r="U179" s="44" t="s">
        <v>35</v>
      </c>
      <c r="V179" s="144">
        <v>0.097</v>
      </c>
      <c r="W179" s="144">
        <f aca="true" t="shared" si="28" ref="W179:W185">V179*K179</f>
        <v>536.022</v>
      </c>
      <c r="X179" s="144">
        <v>0</v>
      </c>
      <c r="Y179" s="144">
        <f aca="true" t="shared" si="29" ref="Y179:Y185">X179*K179</f>
        <v>0</v>
      </c>
      <c r="Z179" s="144">
        <v>0</v>
      </c>
      <c r="AA179" s="145">
        <f aca="true" t="shared" si="30" ref="AA179:AA185">Z179*K179</f>
        <v>0</v>
      </c>
      <c r="AR179" s="21" t="s">
        <v>124</v>
      </c>
      <c r="AT179" s="21" t="s">
        <v>120</v>
      </c>
      <c r="AU179" s="21" t="s">
        <v>89</v>
      </c>
      <c r="AY179" s="21" t="s">
        <v>119</v>
      </c>
      <c r="BE179" s="146">
        <f aca="true" t="shared" si="31" ref="BE179:BE185">IF(U179="základní",N179,0)</f>
        <v>0</v>
      </c>
      <c r="BF179" s="146">
        <f aca="true" t="shared" si="32" ref="BF179:BF185">IF(U179="snížená",N179,0)</f>
        <v>0</v>
      </c>
      <c r="BG179" s="146">
        <f aca="true" t="shared" si="33" ref="BG179:BG185">IF(U179="zákl. přenesená",N179,0)</f>
        <v>0</v>
      </c>
      <c r="BH179" s="146">
        <f aca="true" t="shared" si="34" ref="BH179:BH185">IF(U179="sníž. přenesená",N179,0)</f>
        <v>0</v>
      </c>
      <c r="BI179" s="146">
        <f aca="true" t="shared" si="35" ref="BI179:BI185">IF(U179="nulová",N179,0)</f>
        <v>0</v>
      </c>
      <c r="BJ179" s="21" t="s">
        <v>76</v>
      </c>
    </row>
    <row r="180" spans="2:62" s="1" customFormat="1" ht="31.5" customHeight="1">
      <c r="B180" s="137"/>
      <c r="C180" s="138">
        <v>52</v>
      </c>
      <c r="D180" s="138" t="s">
        <v>120</v>
      </c>
      <c r="E180" s="139" t="s">
        <v>242</v>
      </c>
      <c r="F180" s="266" t="s">
        <v>243</v>
      </c>
      <c r="G180" s="266"/>
      <c r="H180" s="266"/>
      <c r="I180" s="266"/>
      <c r="J180" s="140" t="s">
        <v>128</v>
      </c>
      <c r="K180" s="141">
        <v>6386</v>
      </c>
      <c r="L180" s="267"/>
      <c r="M180" s="267"/>
      <c r="N180" s="267">
        <f t="shared" si="27"/>
        <v>0</v>
      </c>
      <c r="O180" s="267"/>
      <c r="P180" s="267"/>
      <c r="Q180" s="267"/>
      <c r="R180" s="142"/>
      <c r="T180" s="143" t="s">
        <v>2</v>
      </c>
      <c r="U180" s="44" t="s">
        <v>35</v>
      </c>
      <c r="V180" s="144">
        <v>0.054</v>
      </c>
      <c r="W180" s="144">
        <f t="shared" si="28"/>
        <v>344.844</v>
      </c>
      <c r="X180" s="144">
        <v>0</v>
      </c>
      <c r="Y180" s="144">
        <f t="shared" si="29"/>
        <v>0</v>
      </c>
      <c r="Z180" s="144">
        <v>0</v>
      </c>
      <c r="AA180" s="145">
        <f t="shared" si="30"/>
        <v>0</v>
      </c>
      <c r="AR180" s="21" t="s">
        <v>124</v>
      </c>
      <c r="AT180" s="21" t="s">
        <v>120</v>
      </c>
      <c r="AU180" s="21" t="s">
        <v>89</v>
      </c>
      <c r="AY180" s="21" t="s">
        <v>119</v>
      </c>
      <c r="BE180" s="146">
        <f t="shared" si="31"/>
        <v>0</v>
      </c>
      <c r="BF180" s="146">
        <f t="shared" si="32"/>
        <v>0</v>
      </c>
      <c r="BG180" s="146">
        <f t="shared" si="33"/>
        <v>0</v>
      </c>
      <c r="BH180" s="146">
        <f t="shared" si="34"/>
        <v>0</v>
      </c>
      <c r="BI180" s="146">
        <f t="shared" si="35"/>
        <v>0</v>
      </c>
      <c r="BJ180" s="21" t="s">
        <v>76</v>
      </c>
    </row>
    <row r="181" spans="2:62" s="1" customFormat="1" ht="22.5" customHeight="1">
      <c r="B181" s="137"/>
      <c r="C181" s="138">
        <v>53</v>
      </c>
      <c r="D181" s="138" t="s">
        <v>120</v>
      </c>
      <c r="E181" s="139" t="s">
        <v>244</v>
      </c>
      <c r="F181" s="266" t="s">
        <v>245</v>
      </c>
      <c r="G181" s="266"/>
      <c r="H181" s="266"/>
      <c r="I181" s="266"/>
      <c r="J181" s="140" t="s">
        <v>123</v>
      </c>
      <c r="K181" s="141">
        <v>1260</v>
      </c>
      <c r="L181" s="267"/>
      <c r="M181" s="267"/>
      <c r="N181" s="267">
        <f t="shared" si="27"/>
        <v>0</v>
      </c>
      <c r="O181" s="267"/>
      <c r="P181" s="267"/>
      <c r="Q181" s="267"/>
      <c r="R181" s="142"/>
      <c r="T181" s="143" t="s">
        <v>2</v>
      </c>
      <c r="U181" s="44" t="s">
        <v>35</v>
      </c>
      <c r="V181" s="144">
        <v>0.035</v>
      </c>
      <c r="W181" s="144">
        <f t="shared" si="28"/>
        <v>44.1</v>
      </c>
      <c r="X181" s="144">
        <v>0</v>
      </c>
      <c r="Y181" s="144">
        <f t="shared" si="29"/>
        <v>0</v>
      </c>
      <c r="Z181" s="144">
        <v>0</v>
      </c>
      <c r="AA181" s="145">
        <f t="shared" si="30"/>
        <v>0</v>
      </c>
      <c r="AR181" s="21" t="s">
        <v>124</v>
      </c>
      <c r="AT181" s="21" t="s">
        <v>120</v>
      </c>
      <c r="AU181" s="21" t="s">
        <v>89</v>
      </c>
      <c r="AY181" s="21" t="s">
        <v>119</v>
      </c>
      <c r="BE181" s="146">
        <f t="shared" si="31"/>
        <v>0</v>
      </c>
      <c r="BF181" s="146">
        <f t="shared" si="32"/>
        <v>0</v>
      </c>
      <c r="BG181" s="146">
        <f t="shared" si="33"/>
        <v>0</v>
      </c>
      <c r="BH181" s="146">
        <f t="shared" si="34"/>
        <v>0</v>
      </c>
      <c r="BI181" s="146">
        <f t="shared" si="35"/>
        <v>0</v>
      </c>
      <c r="BJ181" s="21" t="s">
        <v>76</v>
      </c>
    </row>
    <row r="182" spans="2:62" s="1" customFormat="1" ht="22.5" customHeight="1">
      <c r="B182" s="137"/>
      <c r="C182" s="138">
        <v>54</v>
      </c>
      <c r="D182" s="138" t="s">
        <v>120</v>
      </c>
      <c r="E182" s="139" t="s">
        <v>246</v>
      </c>
      <c r="F182" s="266" t="s">
        <v>247</v>
      </c>
      <c r="G182" s="266"/>
      <c r="H182" s="266"/>
      <c r="I182" s="266"/>
      <c r="J182" s="140" t="s">
        <v>123</v>
      </c>
      <c r="K182" s="141">
        <v>90</v>
      </c>
      <c r="L182" s="267"/>
      <c r="M182" s="267"/>
      <c r="N182" s="267">
        <f t="shared" si="27"/>
        <v>0</v>
      </c>
      <c r="O182" s="267"/>
      <c r="P182" s="267"/>
      <c r="Q182" s="267"/>
      <c r="R182" s="142"/>
      <c r="T182" s="143" t="s">
        <v>2</v>
      </c>
      <c r="U182" s="44" t="s">
        <v>35</v>
      </c>
      <c r="V182" s="144">
        <v>0.035</v>
      </c>
      <c r="W182" s="144">
        <f t="shared" si="28"/>
        <v>3.1500000000000004</v>
      </c>
      <c r="X182" s="144">
        <v>0</v>
      </c>
      <c r="Y182" s="144">
        <f t="shared" si="29"/>
        <v>0</v>
      </c>
      <c r="Z182" s="144">
        <v>0</v>
      </c>
      <c r="AA182" s="145">
        <f t="shared" si="30"/>
        <v>0</v>
      </c>
      <c r="AR182" s="21" t="s">
        <v>124</v>
      </c>
      <c r="AT182" s="21" t="s">
        <v>120</v>
      </c>
      <c r="AU182" s="21" t="s">
        <v>89</v>
      </c>
      <c r="AY182" s="21" t="s">
        <v>119</v>
      </c>
      <c r="BE182" s="146">
        <f t="shared" si="31"/>
        <v>0</v>
      </c>
      <c r="BF182" s="146">
        <f t="shared" si="32"/>
        <v>0</v>
      </c>
      <c r="BG182" s="146">
        <f t="shared" si="33"/>
        <v>0</v>
      </c>
      <c r="BH182" s="146">
        <f t="shared" si="34"/>
        <v>0</v>
      </c>
      <c r="BI182" s="146">
        <f t="shared" si="35"/>
        <v>0</v>
      </c>
      <c r="BJ182" s="21" t="s">
        <v>76</v>
      </c>
    </row>
    <row r="183" spans="2:62" s="1" customFormat="1" ht="31.5" customHeight="1">
      <c r="B183" s="137"/>
      <c r="C183" s="138">
        <v>55</v>
      </c>
      <c r="D183" s="138" t="s">
        <v>120</v>
      </c>
      <c r="E183" s="139" t="s">
        <v>248</v>
      </c>
      <c r="F183" s="266" t="s">
        <v>249</v>
      </c>
      <c r="G183" s="266"/>
      <c r="H183" s="266"/>
      <c r="I183" s="266"/>
      <c r="J183" s="140" t="s">
        <v>123</v>
      </c>
      <c r="K183" s="141">
        <v>2228</v>
      </c>
      <c r="L183" s="267"/>
      <c r="M183" s="267"/>
      <c r="N183" s="267">
        <f t="shared" si="27"/>
        <v>0</v>
      </c>
      <c r="O183" s="267"/>
      <c r="P183" s="267"/>
      <c r="Q183" s="267"/>
      <c r="R183" s="142"/>
      <c r="T183" s="143" t="s">
        <v>2</v>
      </c>
      <c r="U183" s="44" t="s">
        <v>35</v>
      </c>
      <c r="V183" s="144">
        <v>0.028</v>
      </c>
      <c r="W183" s="144">
        <f t="shared" si="28"/>
        <v>62.384</v>
      </c>
      <c r="X183" s="144">
        <v>0</v>
      </c>
      <c r="Y183" s="144">
        <f t="shared" si="29"/>
        <v>0</v>
      </c>
      <c r="Z183" s="144">
        <v>0</v>
      </c>
      <c r="AA183" s="145">
        <f t="shared" si="30"/>
        <v>0</v>
      </c>
      <c r="AR183" s="21" t="s">
        <v>124</v>
      </c>
      <c r="AT183" s="21" t="s">
        <v>120</v>
      </c>
      <c r="AU183" s="21" t="s">
        <v>89</v>
      </c>
      <c r="AY183" s="21" t="s">
        <v>119</v>
      </c>
      <c r="BE183" s="146">
        <f t="shared" si="31"/>
        <v>0</v>
      </c>
      <c r="BF183" s="146">
        <f t="shared" si="32"/>
        <v>0</v>
      </c>
      <c r="BG183" s="146">
        <f t="shared" si="33"/>
        <v>0</v>
      </c>
      <c r="BH183" s="146">
        <f t="shared" si="34"/>
        <v>0</v>
      </c>
      <c r="BI183" s="146">
        <f t="shared" si="35"/>
        <v>0</v>
      </c>
      <c r="BJ183" s="21" t="s">
        <v>76</v>
      </c>
    </row>
    <row r="184" spans="2:62" s="1" customFormat="1" ht="31.5" customHeight="1">
      <c r="B184" s="137"/>
      <c r="C184" s="138">
        <v>56</v>
      </c>
      <c r="D184" s="138" t="s">
        <v>120</v>
      </c>
      <c r="E184" s="139" t="s">
        <v>250</v>
      </c>
      <c r="F184" s="266" t="s">
        <v>251</v>
      </c>
      <c r="G184" s="266"/>
      <c r="H184" s="266"/>
      <c r="I184" s="266"/>
      <c r="J184" s="140" t="s">
        <v>123</v>
      </c>
      <c r="K184" s="141">
        <v>2228</v>
      </c>
      <c r="L184" s="267"/>
      <c r="M184" s="267"/>
      <c r="N184" s="267">
        <f t="shared" si="27"/>
        <v>0</v>
      </c>
      <c r="O184" s="267"/>
      <c r="P184" s="267"/>
      <c r="Q184" s="267"/>
      <c r="R184" s="142"/>
      <c r="T184" s="143" t="s">
        <v>2</v>
      </c>
      <c r="U184" s="44" t="s">
        <v>35</v>
      </c>
      <c r="V184" s="144">
        <v>0.06</v>
      </c>
      <c r="W184" s="144">
        <f t="shared" si="28"/>
        <v>133.68</v>
      </c>
      <c r="X184" s="144">
        <v>0</v>
      </c>
      <c r="Y184" s="144">
        <f t="shared" si="29"/>
        <v>0</v>
      </c>
      <c r="Z184" s="144">
        <v>0</v>
      </c>
      <c r="AA184" s="145">
        <f t="shared" si="30"/>
        <v>0</v>
      </c>
      <c r="AR184" s="21" t="s">
        <v>124</v>
      </c>
      <c r="AT184" s="21" t="s">
        <v>120</v>
      </c>
      <c r="AU184" s="21" t="s">
        <v>89</v>
      </c>
      <c r="AY184" s="21" t="s">
        <v>119</v>
      </c>
      <c r="BE184" s="146">
        <f t="shared" si="31"/>
        <v>0</v>
      </c>
      <c r="BF184" s="146">
        <f t="shared" si="32"/>
        <v>0</v>
      </c>
      <c r="BG184" s="146">
        <f t="shared" si="33"/>
        <v>0</v>
      </c>
      <c r="BH184" s="146">
        <f t="shared" si="34"/>
        <v>0</v>
      </c>
      <c r="BI184" s="146">
        <f t="shared" si="35"/>
        <v>0</v>
      </c>
      <c r="BJ184" s="21" t="s">
        <v>76</v>
      </c>
    </row>
    <row r="185" spans="2:62" s="1" customFormat="1" ht="22.5" customHeight="1">
      <c r="B185" s="137"/>
      <c r="C185" s="172">
        <v>57</v>
      </c>
      <c r="D185" s="172" t="s">
        <v>216</v>
      </c>
      <c r="E185" s="173" t="s">
        <v>252</v>
      </c>
      <c r="F185" s="276" t="s">
        <v>253</v>
      </c>
      <c r="G185" s="276"/>
      <c r="H185" s="276"/>
      <c r="I185" s="276"/>
      <c r="J185" s="174" t="s">
        <v>254</v>
      </c>
      <c r="K185" s="175">
        <v>70.182</v>
      </c>
      <c r="L185" s="277"/>
      <c r="M185" s="277"/>
      <c r="N185" s="277">
        <f t="shared" si="27"/>
        <v>0</v>
      </c>
      <c r="O185" s="267"/>
      <c r="P185" s="267"/>
      <c r="Q185" s="267"/>
      <c r="R185" s="142"/>
      <c r="T185" s="143" t="s">
        <v>2</v>
      </c>
      <c r="U185" s="44" t="s">
        <v>35</v>
      </c>
      <c r="V185" s="144">
        <v>0</v>
      </c>
      <c r="W185" s="144">
        <f t="shared" si="28"/>
        <v>0</v>
      </c>
      <c r="X185" s="144">
        <v>0.001</v>
      </c>
      <c r="Y185" s="144">
        <f t="shared" si="29"/>
        <v>0.07018200000000001</v>
      </c>
      <c r="Z185" s="144">
        <v>0</v>
      </c>
      <c r="AA185" s="145">
        <f t="shared" si="30"/>
        <v>0</v>
      </c>
      <c r="AR185" s="21" t="s">
        <v>194</v>
      </c>
      <c r="AT185" s="21" t="s">
        <v>216</v>
      </c>
      <c r="AU185" s="21" t="s">
        <v>89</v>
      </c>
      <c r="AY185" s="21" t="s">
        <v>119</v>
      </c>
      <c r="BE185" s="146">
        <f t="shared" si="31"/>
        <v>0</v>
      </c>
      <c r="BF185" s="146">
        <f t="shared" si="32"/>
        <v>0</v>
      </c>
      <c r="BG185" s="146">
        <f t="shared" si="33"/>
        <v>0</v>
      </c>
      <c r="BH185" s="146">
        <f t="shared" si="34"/>
        <v>0</v>
      </c>
      <c r="BI185" s="146">
        <f t="shared" si="35"/>
        <v>0</v>
      </c>
      <c r="BJ185" s="21" t="s">
        <v>76</v>
      </c>
    </row>
    <row r="186" spans="2:51" s="10" customFormat="1" ht="22.5" customHeight="1">
      <c r="B186" s="148"/>
      <c r="C186" s="149"/>
      <c r="D186" s="149"/>
      <c r="E186" s="150" t="s">
        <v>2</v>
      </c>
      <c r="F186" s="281" t="s">
        <v>255</v>
      </c>
      <c r="G186" s="282"/>
      <c r="H186" s="282"/>
      <c r="I186" s="282"/>
      <c r="J186" s="149"/>
      <c r="K186" s="151">
        <v>70.182</v>
      </c>
      <c r="L186" s="149"/>
      <c r="M186" s="149"/>
      <c r="N186" s="149"/>
      <c r="O186" s="149"/>
      <c r="P186" s="149"/>
      <c r="Q186" s="149"/>
      <c r="R186" s="152"/>
      <c r="T186" s="153"/>
      <c r="U186" s="149"/>
      <c r="V186" s="149"/>
      <c r="W186" s="149"/>
      <c r="X186" s="149"/>
      <c r="Y186" s="149"/>
      <c r="Z186" s="149"/>
      <c r="AA186" s="154"/>
      <c r="AT186" s="155" t="s">
        <v>133</v>
      </c>
      <c r="AU186" s="155" t="s">
        <v>89</v>
      </c>
      <c r="AV186" s="10" t="s">
        <v>89</v>
      </c>
      <c r="AW186" s="10" t="s">
        <v>28</v>
      </c>
      <c r="AX186" s="10" t="s">
        <v>76</v>
      </c>
      <c r="AY186" s="155" t="s">
        <v>119</v>
      </c>
    </row>
    <row r="187" spans="2:62" s="1" customFormat="1" ht="22.5" customHeight="1">
      <c r="B187" s="137"/>
      <c r="C187" s="138">
        <v>58</v>
      </c>
      <c r="D187" s="138" t="s">
        <v>120</v>
      </c>
      <c r="E187" s="139" t="s">
        <v>256</v>
      </c>
      <c r="F187" s="266" t="s">
        <v>257</v>
      </c>
      <c r="G187" s="266"/>
      <c r="H187" s="266"/>
      <c r="I187" s="266"/>
      <c r="J187" s="140" t="s">
        <v>123</v>
      </c>
      <c r="K187" s="141">
        <v>352</v>
      </c>
      <c r="L187" s="267"/>
      <c r="M187" s="267"/>
      <c r="N187" s="267">
        <f>ROUND(L187*K187,2)</f>
        <v>0</v>
      </c>
      <c r="O187" s="267"/>
      <c r="P187" s="267"/>
      <c r="Q187" s="267"/>
      <c r="R187" s="142"/>
      <c r="T187" s="143" t="s">
        <v>2</v>
      </c>
      <c r="U187" s="44" t="s">
        <v>35</v>
      </c>
      <c r="V187" s="144">
        <v>0.128</v>
      </c>
      <c r="W187" s="144">
        <f>V187*K187</f>
        <v>45.056</v>
      </c>
      <c r="X187" s="144">
        <v>0</v>
      </c>
      <c r="Y187" s="144">
        <f>X187*K187</f>
        <v>0</v>
      </c>
      <c r="Z187" s="144">
        <v>0</v>
      </c>
      <c r="AA187" s="145">
        <f>Z187*K187</f>
        <v>0</v>
      </c>
      <c r="AR187" s="21" t="s">
        <v>124</v>
      </c>
      <c r="AT187" s="21" t="s">
        <v>120</v>
      </c>
      <c r="AU187" s="21" t="s">
        <v>89</v>
      </c>
      <c r="AY187" s="21" t="s">
        <v>119</v>
      </c>
      <c r="BE187" s="146">
        <f>IF(U187="základní",N187,0)</f>
        <v>0</v>
      </c>
      <c r="BF187" s="146">
        <f>IF(U187="snížená",N187,0)</f>
        <v>0</v>
      </c>
      <c r="BG187" s="146">
        <f>IF(U187="zákl. přenesená",N187,0)</f>
        <v>0</v>
      </c>
      <c r="BH187" s="146">
        <f>IF(U187="sníž. přenesená",N187,0)</f>
        <v>0</v>
      </c>
      <c r="BI187" s="146">
        <f>IF(U187="nulová",N187,0)</f>
        <v>0</v>
      </c>
      <c r="BJ187" s="21" t="s">
        <v>76</v>
      </c>
    </row>
    <row r="188" spans="2:62" s="1" customFormat="1" ht="22.5" customHeight="1">
      <c r="B188" s="137"/>
      <c r="C188" s="138">
        <v>59</v>
      </c>
      <c r="D188" s="138" t="s">
        <v>120</v>
      </c>
      <c r="E188" s="139" t="s">
        <v>258</v>
      </c>
      <c r="F188" s="266" t="s">
        <v>259</v>
      </c>
      <c r="G188" s="266"/>
      <c r="H188" s="266"/>
      <c r="I188" s="266"/>
      <c r="J188" s="140" t="s">
        <v>123</v>
      </c>
      <c r="K188" s="141">
        <v>2376</v>
      </c>
      <c r="L188" s="267"/>
      <c r="M188" s="267"/>
      <c r="N188" s="267">
        <f>ROUND(L188*K188,2)</f>
        <v>0</v>
      </c>
      <c r="O188" s="267"/>
      <c r="P188" s="267"/>
      <c r="Q188" s="267"/>
      <c r="R188" s="142"/>
      <c r="T188" s="143" t="s">
        <v>2</v>
      </c>
      <c r="U188" s="44" t="s">
        <v>35</v>
      </c>
      <c r="V188" s="144">
        <v>0.107</v>
      </c>
      <c r="W188" s="144">
        <f>V188*K188</f>
        <v>254.232</v>
      </c>
      <c r="X188" s="144">
        <v>0</v>
      </c>
      <c r="Y188" s="144">
        <f>X188*K188</f>
        <v>0</v>
      </c>
      <c r="Z188" s="144">
        <v>0</v>
      </c>
      <c r="AA188" s="145">
        <f>Z188*K188</f>
        <v>0</v>
      </c>
      <c r="AR188" s="21" t="s">
        <v>124</v>
      </c>
      <c r="AT188" s="21" t="s">
        <v>120</v>
      </c>
      <c r="AU188" s="21" t="s">
        <v>89</v>
      </c>
      <c r="AY188" s="21" t="s">
        <v>119</v>
      </c>
      <c r="BE188" s="146">
        <f>IF(U188="základní",N188,0)</f>
        <v>0</v>
      </c>
      <c r="BF188" s="146">
        <f>IF(U188="snížená",N188,0)</f>
        <v>0</v>
      </c>
      <c r="BG188" s="146">
        <f>IF(U188="zákl. přenesená",N188,0)</f>
        <v>0</v>
      </c>
      <c r="BH188" s="146">
        <f>IF(U188="sníž. přenesená",N188,0)</f>
        <v>0</v>
      </c>
      <c r="BI188" s="146">
        <f>IF(U188="nulová",N188,0)</f>
        <v>0</v>
      </c>
      <c r="BJ188" s="21" t="s">
        <v>76</v>
      </c>
    </row>
    <row r="189" spans="2:62" s="1" customFormat="1" ht="31.5" customHeight="1">
      <c r="B189" s="137"/>
      <c r="C189" s="138">
        <v>60</v>
      </c>
      <c r="D189" s="138" t="s">
        <v>120</v>
      </c>
      <c r="E189" s="139" t="s">
        <v>260</v>
      </c>
      <c r="F189" s="266" t="s">
        <v>261</v>
      </c>
      <c r="G189" s="266"/>
      <c r="H189" s="266"/>
      <c r="I189" s="266"/>
      <c r="J189" s="140" t="s">
        <v>136</v>
      </c>
      <c r="K189" s="141">
        <v>1460</v>
      </c>
      <c r="L189" s="267"/>
      <c r="M189" s="267"/>
      <c r="N189" s="267">
        <f>ROUND(L189*K189,2)</f>
        <v>0</v>
      </c>
      <c r="O189" s="267"/>
      <c r="P189" s="267"/>
      <c r="Q189" s="267"/>
      <c r="R189" s="142"/>
      <c r="T189" s="143" t="s">
        <v>2</v>
      </c>
      <c r="U189" s="44" t="s">
        <v>35</v>
      </c>
      <c r="V189" s="144">
        <v>0.052</v>
      </c>
      <c r="W189" s="144">
        <f>V189*K189</f>
        <v>75.92</v>
      </c>
      <c r="X189" s="144">
        <v>0</v>
      </c>
      <c r="Y189" s="144">
        <f>X189*K189</f>
        <v>0</v>
      </c>
      <c r="Z189" s="144">
        <v>0</v>
      </c>
      <c r="AA189" s="145">
        <f>Z189*K189</f>
        <v>0</v>
      </c>
      <c r="AR189" s="21" t="s">
        <v>124</v>
      </c>
      <c r="AT189" s="21" t="s">
        <v>120</v>
      </c>
      <c r="AU189" s="21" t="s">
        <v>89</v>
      </c>
      <c r="AY189" s="21" t="s">
        <v>119</v>
      </c>
      <c r="BE189" s="146">
        <f>IF(U189="základní",N189,0)</f>
        <v>0</v>
      </c>
      <c r="BF189" s="146">
        <f>IF(U189="snížená",N189,0)</f>
        <v>0</v>
      </c>
      <c r="BG189" s="146">
        <f>IF(U189="zákl. přenesená",N189,0)</f>
        <v>0</v>
      </c>
      <c r="BH189" s="146">
        <f>IF(U189="sníž. přenesená",N189,0)</f>
        <v>0</v>
      </c>
      <c r="BI189" s="146">
        <f>IF(U189="nulová",N189,0)</f>
        <v>0</v>
      </c>
      <c r="BJ189" s="21" t="s">
        <v>76</v>
      </c>
    </row>
    <row r="190" spans="2:47" s="1" customFormat="1" ht="22.5" customHeight="1">
      <c r="B190" s="35"/>
      <c r="C190" s="36"/>
      <c r="D190" s="36"/>
      <c r="E190" s="36"/>
      <c r="F190" s="262" t="s">
        <v>616</v>
      </c>
      <c r="G190" s="263"/>
      <c r="H190" s="263"/>
      <c r="I190" s="263"/>
      <c r="J190" s="36"/>
      <c r="K190" s="36"/>
      <c r="L190" s="36"/>
      <c r="M190" s="36"/>
      <c r="N190" s="36"/>
      <c r="O190" s="36"/>
      <c r="P190" s="36"/>
      <c r="Q190" s="36"/>
      <c r="R190" s="37"/>
      <c r="T190" s="147"/>
      <c r="U190" s="36"/>
      <c r="V190" s="36"/>
      <c r="W190" s="36"/>
      <c r="X190" s="36"/>
      <c r="Y190" s="36"/>
      <c r="Z190" s="36"/>
      <c r="AA190" s="73"/>
      <c r="AT190" s="21" t="s">
        <v>125</v>
      </c>
      <c r="AU190" s="21" t="s">
        <v>89</v>
      </c>
    </row>
    <row r="191" spans="2:62" s="1" customFormat="1" ht="31.5" customHeight="1">
      <c r="B191" s="137"/>
      <c r="C191" s="138">
        <v>61</v>
      </c>
      <c r="D191" s="138" t="s">
        <v>120</v>
      </c>
      <c r="E191" s="139" t="s">
        <v>262</v>
      </c>
      <c r="F191" s="266" t="s">
        <v>263</v>
      </c>
      <c r="G191" s="266"/>
      <c r="H191" s="266"/>
      <c r="I191" s="266"/>
      <c r="J191" s="140" t="s">
        <v>136</v>
      </c>
      <c r="K191" s="141">
        <v>1460</v>
      </c>
      <c r="L191" s="267"/>
      <c r="M191" s="267"/>
      <c r="N191" s="267">
        <f>ROUND(L191*K191,2)</f>
        <v>0</v>
      </c>
      <c r="O191" s="267"/>
      <c r="P191" s="267"/>
      <c r="Q191" s="267"/>
      <c r="R191" s="142"/>
      <c r="T191" s="143" t="s">
        <v>2</v>
      </c>
      <c r="U191" s="44" t="s">
        <v>35</v>
      </c>
      <c r="V191" s="144">
        <v>0.162</v>
      </c>
      <c r="W191" s="144">
        <f>V191*K191</f>
        <v>236.52</v>
      </c>
      <c r="X191" s="144">
        <v>0</v>
      </c>
      <c r="Y191" s="144">
        <f>X191*K191</f>
        <v>0</v>
      </c>
      <c r="Z191" s="144">
        <v>0</v>
      </c>
      <c r="AA191" s="145">
        <f>Z191*K191</f>
        <v>0</v>
      </c>
      <c r="AR191" s="21" t="s">
        <v>124</v>
      </c>
      <c r="AT191" s="21" t="s">
        <v>120</v>
      </c>
      <c r="AU191" s="21" t="s">
        <v>89</v>
      </c>
      <c r="AY191" s="21" t="s">
        <v>119</v>
      </c>
      <c r="BE191" s="146">
        <f>IF(U191="základní",N191,0)</f>
        <v>0</v>
      </c>
      <c r="BF191" s="146">
        <f>IF(U191="snížená",N191,0)</f>
        <v>0</v>
      </c>
      <c r="BG191" s="146">
        <f>IF(U191="zákl. přenesená",N191,0)</f>
        <v>0</v>
      </c>
      <c r="BH191" s="146">
        <f>IF(U191="sníž. přenesená",N191,0)</f>
        <v>0</v>
      </c>
      <c r="BI191" s="146">
        <f>IF(U191="nulová",N191,0)</f>
        <v>0</v>
      </c>
      <c r="BJ191" s="21" t="s">
        <v>76</v>
      </c>
    </row>
    <row r="192" spans="2:62" s="1" customFormat="1" ht="22.5" customHeight="1">
      <c r="B192" s="137"/>
      <c r="C192" s="172">
        <v>62</v>
      </c>
      <c r="D192" s="172" t="s">
        <v>216</v>
      </c>
      <c r="E192" s="173" t="s">
        <v>264</v>
      </c>
      <c r="F192" s="276" t="s">
        <v>265</v>
      </c>
      <c r="G192" s="276"/>
      <c r="H192" s="276"/>
      <c r="I192" s="276"/>
      <c r="J192" s="174" t="s">
        <v>136</v>
      </c>
      <c r="K192" s="175">
        <v>1460</v>
      </c>
      <c r="L192" s="277"/>
      <c r="M192" s="277"/>
      <c r="N192" s="277">
        <f>ROUND(L192*K192,2)</f>
        <v>0</v>
      </c>
      <c r="O192" s="267"/>
      <c r="P192" s="267"/>
      <c r="Q192" s="267"/>
      <c r="R192" s="142"/>
      <c r="T192" s="143" t="s">
        <v>2</v>
      </c>
      <c r="U192" s="44" t="s">
        <v>35</v>
      </c>
      <c r="V192" s="144">
        <v>0</v>
      </c>
      <c r="W192" s="144">
        <f>V192*K192</f>
        <v>0</v>
      </c>
      <c r="X192" s="144">
        <v>0.018</v>
      </c>
      <c r="Y192" s="144">
        <f>X192*K192</f>
        <v>26.279999999999998</v>
      </c>
      <c r="Z192" s="144">
        <v>0</v>
      </c>
      <c r="AA192" s="145">
        <f>Z192*K192</f>
        <v>0</v>
      </c>
      <c r="AR192" s="21" t="s">
        <v>194</v>
      </c>
      <c r="AT192" s="21" t="s">
        <v>216</v>
      </c>
      <c r="AU192" s="21" t="s">
        <v>89</v>
      </c>
      <c r="AY192" s="21" t="s">
        <v>119</v>
      </c>
      <c r="BE192" s="146">
        <f>IF(U192="základní",N192,0)</f>
        <v>0</v>
      </c>
      <c r="BF192" s="146">
        <f>IF(U192="snížená",N192,0)</f>
        <v>0</v>
      </c>
      <c r="BG192" s="146">
        <f>IF(U192="zákl. přenesená",N192,0)</f>
        <v>0</v>
      </c>
      <c r="BH192" s="146">
        <f>IF(U192="sníž. přenesená",N192,0)</f>
        <v>0</v>
      </c>
      <c r="BI192" s="146">
        <f>IF(U192="nulová",N192,0)</f>
        <v>0</v>
      </c>
      <c r="BJ192" s="21" t="s">
        <v>76</v>
      </c>
    </row>
    <row r="193" spans="2:47" s="1" customFormat="1" ht="73.5" customHeight="1">
      <c r="B193" s="35"/>
      <c r="C193" s="36"/>
      <c r="D193" s="36"/>
      <c r="E193" s="36"/>
      <c r="F193" s="262" t="s">
        <v>266</v>
      </c>
      <c r="G193" s="263"/>
      <c r="H193" s="263"/>
      <c r="I193" s="263"/>
      <c r="J193" s="36"/>
      <c r="K193" s="36"/>
      <c r="L193" s="36"/>
      <c r="M193" s="36"/>
      <c r="N193" s="36"/>
      <c r="O193" s="36"/>
      <c r="P193" s="36"/>
      <c r="Q193" s="36"/>
      <c r="R193" s="37"/>
      <c r="T193" s="147"/>
      <c r="U193" s="36"/>
      <c r="V193" s="36"/>
      <c r="W193" s="36"/>
      <c r="X193" s="36"/>
      <c r="Y193" s="36"/>
      <c r="Z193" s="36"/>
      <c r="AA193" s="73"/>
      <c r="AT193" s="21" t="s">
        <v>125</v>
      </c>
      <c r="AU193" s="21" t="s">
        <v>89</v>
      </c>
    </row>
    <row r="194" spans="2:62" s="1" customFormat="1" ht="44.25" customHeight="1">
      <c r="B194" s="137"/>
      <c r="C194" s="138">
        <v>63</v>
      </c>
      <c r="D194" s="138" t="s">
        <v>120</v>
      </c>
      <c r="E194" s="139" t="s">
        <v>267</v>
      </c>
      <c r="F194" s="266" t="s">
        <v>268</v>
      </c>
      <c r="G194" s="266"/>
      <c r="H194" s="266"/>
      <c r="I194" s="266"/>
      <c r="J194" s="140" t="s">
        <v>136</v>
      </c>
      <c r="K194" s="141">
        <v>669</v>
      </c>
      <c r="L194" s="267"/>
      <c r="M194" s="267"/>
      <c r="N194" s="267">
        <f>ROUND(L194*K194,2)</f>
        <v>0</v>
      </c>
      <c r="O194" s="267"/>
      <c r="P194" s="267"/>
      <c r="Q194" s="267"/>
      <c r="R194" s="142"/>
      <c r="T194" s="143" t="s">
        <v>2</v>
      </c>
      <c r="U194" s="44" t="s">
        <v>35</v>
      </c>
      <c r="V194" s="144">
        <v>1.615</v>
      </c>
      <c r="W194" s="144">
        <f>V194*K194</f>
        <v>1080.435</v>
      </c>
      <c r="X194" s="144">
        <v>0</v>
      </c>
      <c r="Y194" s="144">
        <f>X194*K194</f>
        <v>0</v>
      </c>
      <c r="Z194" s="144">
        <v>0</v>
      </c>
      <c r="AA194" s="145">
        <f>Z194*K194</f>
        <v>0</v>
      </c>
      <c r="AR194" s="21" t="s">
        <v>124</v>
      </c>
      <c r="AT194" s="21" t="s">
        <v>120</v>
      </c>
      <c r="AU194" s="21" t="s">
        <v>89</v>
      </c>
      <c r="AY194" s="21" t="s">
        <v>119</v>
      </c>
      <c r="BE194" s="146">
        <f>IF(U194="základní",N194,0)</f>
        <v>0</v>
      </c>
      <c r="BF194" s="146">
        <f>IF(U194="snížená",N194,0)</f>
        <v>0</v>
      </c>
      <c r="BG194" s="146">
        <f>IF(U194="zákl. přenesená",N194,0)</f>
        <v>0</v>
      </c>
      <c r="BH194" s="146">
        <f>IF(U194="sníž. přenesená",N194,0)</f>
        <v>0</v>
      </c>
      <c r="BI194" s="146">
        <f>IF(U194="nulová",N194,0)</f>
        <v>0</v>
      </c>
      <c r="BJ194" s="21" t="s">
        <v>76</v>
      </c>
    </row>
    <row r="195" spans="2:47" s="1" customFormat="1" ht="30" customHeight="1">
      <c r="B195" s="35"/>
      <c r="C195" s="36"/>
      <c r="D195" s="36"/>
      <c r="E195" s="36"/>
      <c r="F195" s="262" t="s">
        <v>269</v>
      </c>
      <c r="G195" s="263"/>
      <c r="H195" s="263"/>
      <c r="I195" s="263"/>
      <c r="J195" s="36"/>
      <c r="K195" s="36"/>
      <c r="L195" s="36"/>
      <c r="M195" s="36"/>
      <c r="N195" s="36"/>
      <c r="O195" s="36"/>
      <c r="P195" s="36"/>
      <c r="Q195" s="36"/>
      <c r="R195" s="37"/>
      <c r="T195" s="147"/>
      <c r="U195" s="36"/>
      <c r="V195" s="36"/>
      <c r="W195" s="36"/>
      <c r="X195" s="36"/>
      <c r="Y195" s="36"/>
      <c r="Z195" s="36"/>
      <c r="AA195" s="73"/>
      <c r="AT195" s="21" t="s">
        <v>125</v>
      </c>
      <c r="AU195" s="21" t="s">
        <v>89</v>
      </c>
    </row>
    <row r="196" spans="2:62" s="1" customFormat="1" ht="22.5" customHeight="1">
      <c r="B196" s="137"/>
      <c r="C196" s="172">
        <v>64</v>
      </c>
      <c r="D196" s="172" t="s">
        <v>216</v>
      </c>
      <c r="E196" s="173" t="s">
        <v>270</v>
      </c>
      <c r="F196" s="276" t="s">
        <v>271</v>
      </c>
      <c r="G196" s="276"/>
      <c r="H196" s="276"/>
      <c r="I196" s="276"/>
      <c r="J196" s="174" t="s">
        <v>128</v>
      </c>
      <c r="K196" s="175">
        <v>64.575</v>
      </c>
      <c r="L196" s="277"/>
      <c r="M196" s="277"/>
      <c r="N196" s="277">
        <f>ROUND(L196*K196,2)</f>
        <v>0</v>
      </c>
      <c r="O196" s="267"/>
      <c r="P196" s="267"/>
      <c r="Q196" s="267"/>
      <c r="R196" s="142"/>
      <c r="T196" s="143" t="s">
        <v>2</v>
      </c>
      <c r="U196" s="44" t="s">
        <v>35</v>
      </c>
      <c r="V196" s="144">
        <v>0</v>
      </c>
      <c r="W196" s="144">
        <f>V196*K196</f>
        <v>0</v>
      </c>
      <c r="X196" s="144">
        <v>0.21</v>
      </c>
      <c r="Y196" s="144">
        <f>X196*K196</f>
        <v>13.56075</v>
      </c>
      <c r="Z196" s="144">
        <v>0</v>
      </c>
      <c r="AA196" s="145">
        <f>Z196*K196</f>
        <v>0</v>
      </c>
      <c r="AR196" s="21" t="s">
        <v>194</v>
      </c>
      <c r="AT196" s="21" t="s">
        <v>216</v>
      </c>
      <c r="AU196" s="21" t="s">
        <v>89</v>
      </c>
      <c r="AY196" s="21" t="s">
        <v>119</v>
      </c>
      <c r="BE196" s="146">
        <f>IF(U196="základní",N196,0)</f>
        <v>0</v>
      </c>
      <c r="BF196" s="146">
        <f>IF(U196="snížená",N196,0)</f>
        <v>0</v>
      </c>
      <c r="BG196" s="146">
        <f>IF(U196="zákl. přenesená",N196,0)</f>
        <v>0</v>
      </c>
      <c r="BH196" s="146">
        <f>IF(U196="sníž. přenesená",N196,0)</f>
        <v>0</v>
      </c>
      <c r="BI196" s="146">
        <f>IF(U196="nulová",N196,0)</f>
        <v>0</v>
      </c>
      <c r="BJ196" s="21" t="s">
        <v>76</v>
      </c>
    </row>
    <row r="197" spans="2:47" s="1" customFormat="1" ht="30" customHeight="1">
      <c r="B197" s="35"/>
      <c r="C197" s="36"/>
      <c r="D197" s="36"/>
      <c r="E197" s="36"/>
      <c r="F197" s="262" t="s">
        <v>272</v>
      </c>
      <c r="G197" s="263"/>
      <c r="H197" s="263"/>
      <c r="I197" s="263"/>
      <c r="J197" s="36"/>
      <c r="K197" s="36"/>
      <c r="L197" s="36"/>
      <c r="M197" s="36"/>
      <c r="N197" s="36"/>
      <c r="O197" s="36"/>
      <c r="P197" s="36"/>
      <c r="Q197" s="36"/>
      <c r="R197" s="37"/>
      <c r="T197" s="147"/>
      <c r="U197" s="36"/>
      <c r="V197" s="36"/>
      <c r="W197" s="36"/>
      <c r="X197" s="36"/>
      <c r="Y197" s="36"/>
      <c r="Z197" s="36"/>
      <c r="AA197" s="73"/>
      <c r="AT197" s="21" t="s">
        <v>125</v>
      </c>
      <c r="AU197" s="21" t="s">
        <v>89</v>
      </c>
    </row>
    <row r="198" spans="2:51" s="10" customFormat="1" ht="22.5" customHeight="1">
      <c r="B198" s="148"/>
      <c r="C198" s="149"/>
      <c r="D198" s="149"/>
      <c r="E198" s="150" t="s">
        <v>2</v>
      </c>
      <c r="F198" s="264" t="s">
        <v>273</v>
      </c>
      <c r="G198" s="265"/>
      <c r="H198" s="265"/>
      <c r="I198" s="265"/>
      <c r="J198" s="149"/>
      <c r="K198" s="151">
        <v>64.575</v>
      </c>
      <c r="L198" s="149"/>
      <c r="M198" s="149"/>
      <c r="N198" s="149"/>
      <c r="O198" s="149"/>
      <c r="P198" s="149"/>
      <c r="Q198" s="149"/>
      <c r="R198" s="152"/>
      <c r="T198" s="153"/>
      <c r="U198" s="149"/>
      <c r="V198" s="149"/>
      <c r="W198" s="149"/>
      <c r="X198" s="149"/>
      <c r="Y198" s="149"/>
      <c r="Z198" s="149"/>
      <c r="AA198" s="154"/>
      <c r="AT198" s="155" t="s">
        <v>133</v>
      </c>
      <c r="AU198" s="155" t="s">
        <v>89</v>
      </c>
      <c r="AV198" s="10" t="s">
        <v>89</v>
      </c>
      <c r="AW198" s="10" t="s">
        <v>28</v>
      </c>
      <c r="AX198" s="10" t="s">
        <v>76</v>
      </c>
      <c r="AY198" s="155" t="s">
        <v>119</v>
      </c>
    </row>
    <row r="199" spans="2:62" s="1" customFormat="1" ht="31.5" customHeight="1">
      <c r="B199" s="137"/>
      <c r="C199" s="138">
        <v>65</v>
      </c>
      <c r="D199" s="138" t="s">
        <v>120</v>
      </c>
      <c r="E199" s="139" t="s">
        <v>274</v>
      </c>
      <c r="F199" s="266" t="s">
        <v>275</v>
      </c>
      <c r="G199" s="266"/>
      <c r="H199" s="266"/>
      <c r="I199" s="266"/>
      <c r="J199" s="140" t="s">
        <v>123</v>
      </c>
      <c r="K199" s="141">
        <v>184.5</v>
      </c>
      <c r="L199" s="267"/>
      <c r="M199" s="267"/>
      <c r="N199" s="267">
        <f>ROUND(L199*K199,2)</f>
        <v>0</v>
      </c>
      <c r="O199" s="267"/>
      <c r="P199" s="267"/>
      <c r="Q199" s="267"/>
      <c r="R199" s="142"/>
      <c r="T199" s="143" t="s">
        <v>2</v>
      </c>
      <c r="U199" s="44" t="s">
        <v>35</v>
      </c>
      <c r="V199" s="144">
        <v>0.113</v>
      </c>
      <c r="W199" s="144">
        <f>V199*K199</f>
        <v>20.8485</v>
      </c>
      <c r="X199" s="144">
        <v>0</v>
      </c>
      <c r="Y199" s="144">
        <f>X199*K199</f>
        <v>0</v>
      </c>
      <c r="Z199" s="144">
        <v>0</v>
      </c>
      <c r="AA199" s="145">
        <f>Z199*K199</f>
        <v>0</v>
      </c>
      <c r="AR199" s="21" t="s">
        <v>124</v>
      </c>
      <c r="AT199" s="21" t="s">
        <v>120</v>
      </c>
      <c r="AU199" s="21" t="s">
        <v>89</v>
      </c>
      <c r="AY199" s="21" t="s">
        <v>119</v>
      </c>
      <c r="BE199" s="146">
        <f>IF(U199="základní",N199,0)</f>
        <v>0</v>
      </c>
      <c r="BF199" s="146">
        <f>IF(U199="snížená",N199,0)</f>
        <v>0</v>
      </c>
      <c r="BG199" s="146">
        <f>IF(U199="zákl. přenesená",N199,0)</f>
        <v>0</v>
      </c>
      <c r="BH199" s="146">
        <f>IF(U199="sníž. přenesená",N199,0)</f>
        <v>0</v>
      </c>
      <c r="BI199" s="146">
        <f>IF(U199="nulová",N199,0)</f>
        <v>0</v>
      </c>
      <c r="BJ199" s="21" t="s">
        <v>76</v>
      </c>
    </row>
    <row r="200" spans="2:51" s="10" customFormat="1" ht="22.5" customHeight="1">
      <c r="B200" s="148"/>
      <c r="C200" s="149"/>
      <c r="D200" s="149"/>
      <c r="E200" s="150" t="s">
        <v>2</v>
      </c>
      <c r="F200" s="281" t="s">
        <v>276</v>
      </c>
      <c r="G200" s="282"/>
      <c r="H200" s="282"/>
      <c r="I200" s="282"/>
      <c r="J200" s="149"/>
      <c r="K200" s="151">
        <v>184.5</v>
      </c>
      <c r="L200" s="149"/>
      <c r="M200" s="149"/>
      <c r="N200" s="149"/>
      <c r="O200" s="149"/>
      <c r="P200" s="149"/>
      <c r="Q200" s="149"/>
      <c r="R200" s="152"/>
      <c r="T200" s="153"/>
      <c r="U200" s="149"/>
      <c r="V200" s="149"/>
      <c r="W200" s="149"/>
      <c r="X200" s="149"/>
      <c r="Y200" s="149"/>
      <c r="Z200" s="149"/>
      <c r="AA200" s="154"/>
      <c r="AT200" s="155" t="s">
        <v>133</v>
      </c>
      <c r="AU200" s="155" t="s">
        <v>89</v>
      </c>
      <c r="AV200" s="10" t="s">
        <v>89</v>
      </c>
      <c r="AW200" s="10" t="s">
        <v>28</v>
      </c>
      <c r="AX200" s="10" t="s">
        <v>76</v>
      </c>
      <c r="AY200" s="155" t="s">
        <v>119</v>
      </c>
    </row>
    <row r="201" spans="2:62" s="1" customFormat="1" ht="22.5" customHeight="1">
      <c r="B201" s="137"/>
      <c r="C201" s="172">
        <v>66</v>
      </c>
      <c r="D201" s="172" t="s">
        <v>216</v>
      </c>
      <c r="E201" s="173" t="s">
        <v>277</v>
      </c>
      <c r="F201" s="276" t="s">
        <v>278</v>
      </c>
      <c r="G201" s="276"/>
      <c r="H201" s="276"/>
      <c r="I201" s="276"/>
      <c r="J201" s="174" t="s">
        <v>128</v>
      </c>
      <c r="K201" s="175">
        <v>18.45</v>
      </c>
      <c r="L201" s="277"/>
      <c r="M201" s="277"/>
      <c r="N201" s="277">
        <f>ROUND(L201*K201,2)</f>
        <v>0</v>
      </c>
      <c r="O201" s="267"/>
      <c r="P201" s="267"/>
      <c r="Q201" s="267"/>
      <c r="R201" s="142"/>
      <c r="T201" s="143" t="s">
        <v>2</v>
      </c>
      <c r="U201" s="44" t="s">
        <v>35</v>
      </c>
      <c r="V201" s="144">
        <v>0</v>
      </c>
      <c r="W201" s="144">
        <f>V201*K201</f>
        <v>0</v>
      </c>
      <c r="X201" s="144">
        <v>0.6</v>
      </c>
      <c r="Y201" s="144">
        <f>X201*K201</f>
        <v>11.069999999999999</v>
      </c>
      <c r="Z201" s="144">
        <v>0</v>
      </c>
      <c r="AA201" s="145">
        <f>Z201*K201</f>
        <v>0</v>
      </c>
      <c r="AR201" s="21" t="s">
        <v>194</v>
      </c>
      <c r="AT201" s="21" t="s">
        <v>216</v>
      </c>
      <c r="AU201" s="21" t="s">
        <v>89</v>
      </c>
      <c r="AY201" s="21" t="s">
        <v>119</v>
      </c>
      <c r="BE201" s="146">
        <f>IF(U201="základní",N201,0)</f>
        <v>0</v>
      </c>
      <c r="BF201" s="146">
        <f>IF(U201="snížená",N201,0)</f>
        <v>0</v>
      </c>
      <c r="BG201" s="146">
        <f>IF(U201="zákl. přenesená",N201,0)</f>
        <v>0</v>
      </c>
      <c r="BH201" s="146">
        <f>IF(U201="sníž. přenesená",N201,0)</f>
        <v>0</v>
      </c>
      <c r="BI201" s="146">
        <f>IF(U201="nulová",N201,0)</f>
        <v>0</v>
      </c>
      <c r="BJ201" s="21" t="s">
        <v>76</v>
      </c>
    </row>
    <row r="202" spans="2:47" s="1" customFormat="1" ht="22.5" customHeight="1">
      <c r="B202" s="35"/>
      <c r="C202" s="36"/>
      <c r="D202" s="36"/>
      <c r="E202" s="36"/>
      <c r="F202" s="262" t="s">
        <v>279</v>
      </c>
      <c r="G202" s="263"/>
      <c r="H202" s="263"/>
      <c r="I202" s="263"/>
      <c r="J202" s="36"/>
      <c r="K202" s="36"/>
      <c r="L202" s="36"/>
      <c r="M202" s="36"/>
      <c r="N202" s="36"/>
      <c r="O202" s="36"/>
      <c r="P202" s="36"/>
      <c r="Q202" s="36"/>
      <c r="R202" s="37"/>
      <c r="T202" s="147"/>
      <c r="U202" s="36"/>
      <c r="V202" s="36"/>
      <c r="W202" s="36"/>
      <c r="X202" s="36"/>
      <c r="Y202" s="36"/>
      <c r="Z202" s="36"/>
      <c r="AA202" s="73"/>
      <c r="AT202" s="21" t="s">
        <v>125</v>
      </c>
      <c r="AU202" s="21" t="s">
        <v>89</v>
      </c>
    </row>
    <row r="203" spans="2:51" s="10" customFormat="1" ht="22.5" customHeight="1">
      <c r="B203" s="148"/>
      <c r="C203" s="149"/>
      <c r="D203" s="149"/>
      <c r="E203" s="150" t="s">
        <v>2</v>
      </c>
      <c r="F203" s="264" t="s">
        <v>280</v>
      </c>
      <c r="G203" s="265"/>
      <c r="H203" s="265"/>
      <c r="I203" s="265"/>
      <c r="J203" s="149"/>
      <c r="K203" s="151">
        <v>18.45</v>
      </c>
      <c r="L203" s="149"/>
      <c r="M203" s="149"/>
      <c r="N203" s="149"/>
      <c r="O203" s="149"/>
      <c r="P203" s="149"/>
      <c r="Q203" s="149"/>
      <c r="R203" s="152"/>
      <c r="T203" s="153"/>
      <c r="U203" s="149"/>
      <c r="V203" s="149"/>
      <c r="W203" s="149"/>
      <c r="X203" s="149"/>
      <c r="Y203" s="149"/>
      <c r="Z203" s="149"/>
      <c r="AA203" s="154"/>
      <c r="AT203" s="155" t="s">
        <v>133</v>
      </c>
      <c r="AU203" s="155" t="s">
        <v>89</v>
      </c>
      <c r="AV203" s="10" t="s">
        <v>89</v>
      </c>
      <c r="AW203" s="10" t="s">
        <v>28</v>
      </c>
      <c r="AX203" s="10" t="s">
        <v>76</v>
      </c>
      <c r="AY203" s="155" t="s">
        <v>119</v>
      </c>
    </row>
    <row r="204" spans="2:62" s="1" customFormat="1" ht="22.5" customHeight="1">
      <c r="B204" s="137"/>
      <c r="C204" s="138">
        <v>67</v>
      </c>
      <c r="D204" s="138" t="s">
        <v>120</v>
      </c>
      <c r="E204" s="139" t="s">
        <v>281</v>
      </c>
      <c r="F204" s="266" t="s">
        <v>282</v>
      </c>
      <c r="G204" s="266"/>
      <c r="H204" s="266"/>
      <c r="I204" s="266"/>
      <c r="J204" s="140" t="s">
        <v>283</v>
      </c>
      <c r="K204" s="141">
        <v>369</v>
      </c>
      <c r="L204" s="267"/>
      <c r="M204" s="267"/>
      <c r="N204" s="267">
        <f>ROUND(L204*K204,2)</f>
        <v>0</v>
      </c>
      <c r="O204" s="267"/>
      <c r="P204" s="267"/>
      <c r="Q204" s="267"/>
      <c r="R204" s="142"/>
      <c r="T204" s="143" t="s">
        <v>2</v>
      </c>
      <c r="U204" s="44" t="s">
        <v>35</v>
      </c>
      <c r="V204" s="144">
        <v>0</v>
      </c>
      <c r="W204" s="144">
        <f>V204*K204</f>
        <v>0</v>
      </c>
      <c r="X204" s="144">
        <v>0</v>
      </c>
      <c r="Y204" s="144">
        <f>X204*K204</f>
        <v>0</v>
      </c>
      <c r="Z204" s="144">
        <v>0</v>
      </c>
      <c r="AA204" s="145">
        <f>Z204*K204</f>
        <v>0</v>
      </c>
      <c r="AR204" s="21" t="s">
        <v>124</v>
      </c>
      <c r="AT204" s="21" t="s">
        <v>120</v>
      </c>
      <c r="AU204" s="21" t="s">
        <v>89</v>
      </c>
      <c r="AY204" s="21" t="s">
        <v>119</v>
      </c>
      <c r="BE204" s="146">
        <f>IF(U204="základní",N204,0)</f>
        <v>0</v>
      </c>
      <c r="BF204" s="146">
        <f>IF(U204="snížená",N204,0)</f>
        <v>0</v>
      </c>
      <c r="BG204" s="146">
        <f>IF(U204="zákl. přenesená",N204,0)</f>
        <v>0</v>
      </c>
      <c r="BH204" s="146">
        <f>IF(U204="sníž. přenesená",N204,0)</f>
        <v>0</v>
      </c>
      <c r="BI204" s="146">
        <f>IF(U204="nulová",N204,0)</f>
        <v>0</v>
      </c>
      <c r="BJ204" s="21" t="s">
        <v>76</v>
      </c>
    </row>
    <row r="205" spans="2:62" s="1" customFormat="1" ht="31.5" customHeight="1">
      <c r="B205" s="137"/>
      <c r="C205" s="138">
        <v>68</v>
      </c>
      <c r="D205" s="138" t="s">
        <v>120</v>
      </c>
      <c r="E205" s="139" t="s">
        <v>284</v>
      </c>
      <c r="F205" s="266" t="s">
        <v>285</v>
      </c>
      <c r="G205" s="266"/>
      <c r="H205" s="266"/>
      <c r="I205" s="266"/>
      <c r="J205" s="140" t="s">
        <v>136</v>
      </c>
      <c r="K205" s="141">
        <v>369</v>
      </c>
      <c r="L205" s="267"/>
      <c r="M205" s="267"/>
      <c r="N205" s="267">
        <f>ROUND(L205*K205,2)</f>
        <v>0</v>
      </c>
      <c r="O205" s="267"/>
      <c r="P205" s="267"/>
      <c r="Q205" s="267"/>
      <c r="R205" s="142"/>
      <c r="T205" s="143" t="s">
        <v>2</v>
      </c>
      <c r="U205" s="44" t="s">
        <v>35</v>
      </c>
      <c r="V205" s="144">
        <v>0.252</v>
      </c>
      <c r="W205" s="144">
        <f>V205*K205</f>
        <v>92.988</v>
      </c>
      <c r="X205" s="144">
        <v>0</v>
      </c>
      <c r="Y205" s="144">
        <f>X205*K205</f>
        <v>0</v>
      </c>
      <c r="Z205" s="144">
        <v>0</v>
      </c>
      <c r="AA205" s="145">
        <f>Z205*K205</f>
        <v>0</v>
      </c>
      <c r="AR205" s="21" t="s">
        <v>124</v>
      </c>
      <c r="AT205" s="21" t="s">
        <v>120</v>
      </c>
      <c r="AU205" s="21" t="s">
        <v>89</v>
      </c>
      <c r="AY205" s="21" t="s">
        <v>119</v>
      </c>
      <c r="BE205" s="146">
        <f>IF(U205="základní",N205,0)</f>
        <v>0</v>
      </c>
      <c r="BF205" s="146">
        <f>IF(U205="snížená",N205,0)</f>
        <v>0</v>
      </c>
      <c r="BG205" s="146">
        <f>IF(U205="zákl. přenesená",N205,0)</f>
        <v>0</v>
      </c>
      <c r="BH205" s="146">
        <f>IF(U205="sníž. přenesená",N205,0)</f>
        <v>0</v>
      </c>
      <c r="BI205" s="146">
        <f>IF(U205="nulová",N205,0)</f>
        <v>0</v>
      </c>
      <c r="BJ205" s="21" t="s">
        <v>76</v>
      </c>
    </row>
    <row r="206" spans="2:51" s="11" customFormat="1" ht="22.5" customHeight="1">
      <c r="B206" s="156"/>
      <c r="C206" s="157"/>
      <c r="D206" s="157"/>
      <c r="E206" s="158" t="s">
        <v>2</v>
      </c>
      <c r="F206" s="287" t="s">
        <v>286</v>
      </c>
      <c r="G206" s="288"/>
      <c r="H206" s="288"/>
      <c r="I206" s="288"/>
      <c r="J206" s="157"/>
      <c r="K206" s="159" t="s">
        <v>2</v>
      </c>
      <c r="L206" s="157"/>
      <c r="M206" s="157"/>
      <c r="N206" s="157"/>
      <c r="O206" s="157"/>
      <c r="P206" s="157"/>
      <c r="Q206" s="157"/>
      <c r="R206" s="160"/>
      <c r="T206" s="161"/>
      <c r="U206" s="157"/>
      <c r="V206" s="157"/>
      <c r="W206" s="157"/>
      <c r="X206" s="157"/>
      <c r="Y206" s="157"/>
      <c r="Z206" s="157"/>
      <c r="AA206" s="162"/>
      <c r="AT206" s="163" t="s">
        <v>133</v>
      </c>
      <c r="AU206" s="163" t="s">
        <v>89</v>
      </c>
      <c r="AV206" s="11" t="s">
        <v>76</v>
      </c>
      <c r="AW206" s="11" t="s">
        <v>28</v>
      </c>
      <c r="AX206" s="11" t="s">
        <v>69</v>
      </c>
      <c r="AY206" s="163" t="s">
        <v>119</v>
      </c>
    </row>
    <row r="207" spans="2:51" s="10" customFormat="1" ht="22.5" customHeight="1">
      <c r="B207" s="148"/>
      <c r="C207" s="149"/>
      <c r="D207" s="149"/>
      <c r="E207" s="150" t="s">
        <v>2</v>
      </c>
      <c r="F207" s="264" t="s">
        <v>287</v>
      </c>
      <c r="G207" s="265"/>
      <c r="H207" s="265"/>
      <c r="I207" s="265"/>
      <c r="J207" s="149"/>
      <c r="K207" s="151">
        <v>362</v>
      </c>
      <c r="L207" s="149"/>
      <c r="M207" s="149"/>
      <c r="N207" s="149"/>
      <c r="O207" s="149"/>
      <c r="P207" s="149"/>
      <c r="Q207" s="149"/>
      <c r="R207" s="152"/>
      <c r="T207" s="153"/>
      <c r="U207" s="149"/>
      <c r="V207" s="149"/>
      <c r="W207" s="149"/>
      <c r="X207" s="149"/>
      <c r="Y207" s="149"/>
      <c r="Z207" s="149"/>
      <c r="AA207" s="154"/>
      <c r="AT207" s="155" t="s">
        <v>133</v>
      </c>
      <c r="AU207" s="155" t="s">
        <v>89</v>
      </c>
      <c r="AV207" s="10" t="s">
        <v>89</v>
      </c>
      <c r="AW207" s="10" t="s">
        <v>28</v>
      </c>
      <c r="AX207" s="10" t="s">
        <v>69</v>
      </c>
      <c r="AY207" s="155" t="s">
        <v>119</v>
      </c>
    </row>
    <row r="208" spans="2:51" s="11" customFormat="1" ht="22.5" customHeight="1">
      <c r="B208" s="156"/>
      <c r="C208" s="157"/>
      <c r="D208" s="157"/>
      <c r="E208" s="158" t="s">
        <v>2</v>
      </c>
      <c r="F208" s="279" t="s">
        <v>288</v>
      </c>
      <c r="G208" s="280"/>
      <c r="H208" s="280"/>
      <c r="I208" s="280"/>
      <c r="J208" s="157"/>
      <c r="K208" s="159" t="s">
        <v>2</v>
      </c>
      <c r="L208" s="157"/>
      <c r="M208" s="157"/>
      <c r="N208" s="157"/>
      <c r="O208" s="157"/>
      <c r="P208" s="157"/>
      <c r="Q208" s="157"/>
      <c r="R208" s="160"/>
      <c r="T208" s="161"/>
      <c r="U208" s="157"/>
      <c r="V208" s="157"/>
      <c r="W208" s="157"/>
      <c r="X208" s="157"/>
      <c r="Y208" s="157"/>
      <c r="Z208" s="157"/>
      <c r="AA208" s="162"/>
      <c r="AT208" s="163" t="s">
        <v>133</v>
      </c>
      <c r="AU208" s="163" t="s">
        <v>89</v>
      </c>
      <c r="AV208" s="11" t="s">
        <v>76</v>
      </c>
      <c r="AW208" s="11" t="s">
        <v>28</v>
      </c>
      <c r="AX208" s="11" t="s">
        <v>69</v>
      </c>
      <c r="AY208" s="163" t="s">
        <v>119</v>
      </c>
    </row>
    <row r="209" spans="2:51" s="10" customFormat="1" ht="22.5" customHeight="1">
      <c r="B209" s="148"/>
      <c r="C209" s="149"/>
      <c r="D209" s="149"/>
      <c r="E209" s="150" t="s">
        <v>2</v>
      </c>
      <c r="F209" s="264" t="s">
        <v>289</v>
      </c>
      <c r="G209" s="265"/>
      <c r="H209" s="265"/>
      <c r="I209" s="265"/>
      <c r="J209" s="149"/>
      <c r="K209" s="151">
        <v>7</v>
      </c>
      <c r="L209" s="149"/>
      <c r="M209" s="149"/>
      <c r="N209" s="149"/>
      <c r="O209" s="149"/>
      <c r="P209" s="149"/>
      <c r="Q209" s="149"/>
      <c r="R209" s="152"/>
      <c r="T209" s="153"/>
      <c r="U209" s="149"/>
      <c r="V209" s="149"/>
      <c r="W209" s="149"/>
      <c r="X209" s="149"/>
      <c r="Y209" s="149"/>
      <c r="Z209" s="149"/>
      <c r="AA209" s="154"/>
      <c r="AT209" s="155" t="s">
        <v>133</v>
      </c>
      <c r="AU209" s="155" t="s">
        <v>89</v>
      </c>
      <c r="AV209" s="10" t="s">
        <v>89</v>
      </c>
      <c r="AW209" s="10" t="s">
        <v>28</v>
      </c>
      <c r="AX209" s="10" t="s">
        <v>69</v>
      </c>
      <c r="AY209" s="155" t="s">
        <v>119</v>
      </c>
    </row>
    <row r="210" spans="2:51" s="12" customFormat="1" ht="22.5" customHeight="1">
      <c r="B210" s="164"/>
      <c r="C210" s="165"/>
      <c r="D210" s="165"/>
      <c r="E210" s="166" t="s">
        <v>2</v>
      </c>
      <c r="F210" s="283" t="s">
        <v>144</v>
      </c>
      <c r="G210" s="284"/>
      <c r="H210" s="284"/>
      <c r="I210" s="284"/>
      <c r="J210" s="165"/>
      <c r="K210" s="167">
        <v>369</v>
      </c>
      <c r="L210" s="165"/>
      <c r="M210" s="165"/>
      <c r="N210" s="165"/>
      <c r="O210" s="165"/>
      <c r="P210" s="165"/>
      <c r="Q210" s="165"/>
      <c r="R210" s="168"/>
      <c r="T210" s="169"/>
      <c r="U210" s="165"/>
      <c r="V210" s="165"/>
      <c r="W210" s="165"/>
      <c r="X210" s="165"/>
      <c r="Y210" s="165"/>
      <c r="Z210" s="165"/>
      <c r="AA210" s="170"/>
      <c r="AT210" s="171" t="s">
        <v>133</v>
      </c>
      <c r="AU210" s="171" t="s">
        <v>89</v>
      </c>
      <c r="AV210" s="12" t="s">
        <v>124</v>
      </c>
      <c r="AW210" s="12" t="s">
        <v>28</v>
      </c>
      <c r="AX210" s="12" t="s">
        <v>76</v>
      </c>
      <c r="AY210" s="171" t="s">
        <v>119</v>
      </c>
    </row>
    <row r="211" spans="2:62" s="1" customFormat="1" ht="22.5" customHeight="1">
      <c r="B211" s="137"/>
      <c r="C211" s="172">
        <v>69</v>
      </c>
      <c r="D211" s="172" t="s">
        <v>216</v>
      </c>
      <c r="E211" s="173" t="s">
        <v>290</v>
      </c>
      <c r="F211" s="276" t="s">
        <v>291</v>
      </c>
      <c r="G211" s="276"/>
      <c r="H211" s="276"/>
      <c r="I211" s="276"/>
      <c r="J211" s="174" t="s">
        <v>136</v>
      </c>
      <c r="K211" s="175">
        <v>147</v>
      </c>
      <c r="L211" s="277"/>
      <c r="M211" s="277"/>
      <c r="N211" s="277">
        <f>ROUND(L211*K211,2)</f>
        <v>0</v>
      </c>
      <c r="O211" s="267"/>
      <c r="P211" s="267"/>
      <c r="Q211" s="267"/>
      <c r="R211" s="142"/>
      <c r="T211" s="143" t="s">
        <v>2</v>
      </c>
      <c r="U211" s="44" t="s">
        <v>35</v>
      </c>
      <c r="V211" s="144">
        <v>0</v>
      </c>
      <c r="W211" s="144">
        <f>V211*K211</f>
        <v>0</v>
      </c>
      <c r="X211" s="144">
        <v>0.027</v>
      </c>
      <c r="Y211" s="144">
        <f>X211*K211</f>
        <v>3.969</v>
      </c>
      <c r="Z211" s="144">
        <v>0</v>
      </c>
      <c r="AA211" s="145">
        <f>Z211*K211</f>
        <v>0</v>
      </c>
      <c r="AR211" s="21" t="s">
        <v>194</v>
      </c>
      <c r="AT211" s="21" t="s">
        <v>216</v>
      </c>
      <c r="AU211" s="21" t="s">
        <v>89</v>
      </c>
      <c r="AY211" s="21" t="s">
        <v>119</v>
      </c>
      <c r="BE211" s="146">
        <f>IF(U211="základní",N211,0)</f>
        <v>0</v>
      </c>
      <c r="BF211" s="146">
        <f>IF(U211="snížená",N211,0)</f>
        <v>0</v>
      </c>
      <c r="BG211" s="146">
        <f>IF(U211="zákl. přenesená",N211,0)</f>
        <v>0</v>
      </c>
      <c r="BH211" s="146">
        <f>IF(U211="sníž. přenesená",N211,0)</f>
        <v>0</v>
      </c>
      <c r="BI211" s="146">
        <f>IF(U211="nulová",N211,0)</f>
        <v>0</v>
      </c>
      <c r="BJ211" s="21" t="s">
        <v>76</v>
      </c>
    </row>
    <row r="212" spans="2:47" s="1" customFormat="1" ht="22.5" customHeight="1">
      <c r="B212" s="35"/>
      <c r="C212" s="36"/>
      <c r="D212" s="36"/>
      <c r="E212" s="36"/>
      <c r="F212" s="262" t="s">
        <v>292</v>
      </c>
      <c r="G212" s="263"/>
      <c r="H212" s="263"/>
      <c r="I212" s="263"/>
      <c r="J212" s="36"/>
      <c r="K212" s="36"/>
      <c r="L212" s="36"/>
      <c r="M212" s="36"/>
      <c r="N212" s="36"/>
      <c r="O212" s="36"/>
      <c r="P212" s="36"/>
      <c r="Q212" s="36"/>
      <c r="R212" s="37"/>
      <c r="T212" s="147"/>
      <c r="U212" s="36"/>
      <c r="V212" s="36"/>
      <c r="W212" s="36"/>
      <c r="X212" s="36"/>
      <c r="Y212" s="36"/>
      <c r="Z212" s="36"/>
      <c r="AA212" s="73"/>
      <c r="AT212" s="21" t="s">
        <v>125</v>
      </c>
      <c r="AU212" s="21" t="s">
        <v>89</v>
      </c>
    </row>
    <row r="213" spans="2:62" s="1" customFormat="1" ht="22.5" customHeight="1">
      <c r="B213" s="137"/>
      <c r="C213" s="172">
        <v>70</v>
      </c>
      <c r="D213" s="172" t="s">
        <v>216</v>
      </c>
      <c r="E213" s="173" t="s">
        <v>293</v>
      </c>
      <c r="F213" s="276" t="s">
        <v>294</v>
      </c>
      <c r="G213" s="276"/>
      <c r="H213" s="276"/>
      <c r="I213" s="276"/>
      <c r="J213" s="174" t="s">
        <v>136</v>
      </c>
      <c r="K213" s="175">
        <v>101</v>
      </c>
      <c r="L213" s="277"/>
      <c r="M213" s="277"/>
      <c r="N213" s="277">
        <f>ROUND(L213*K213,2)</f>
        <v>0</v>
      </c>
      <c r="O213" s="267"/>
      <c r="P213" s="267"/>
      <c r="Q213" s="267"/>
      <c r="R213" s="142"/>
      <c r="T213" s="143" t="s">
        <v>2</v>
      </c>
      <c r="U213" s="44" t="s">
        <v>35</v>
      </c>
      <c r="V213" s="144">
        <v>0</v>
      </c>
      <c r="W213" s="144">
        <f>V213*K213</f>
        <v>0</v>
      </c>
      <c r="X213" s="144">
        <v>0.001</v>
      </c>
      <c r="Y213" s="144">
        <f>X213*K213</f>
        <v>0.101</v>
      </c>
      <c r="Z213" s="144">
        <v>0</v>
      </c>
      <c r="AA213" s="145">
        <f>Z213*K213</f>
        <v>0</v>
      </c>
      <c r="AR213" s="21" t="s">
        <v>194</v>
      </c>
      <c r="AT213" s="21" t="s">
        <v>216</v>
      </c>
      <c r="AU213" s="21" t="s">
        <v>89</v>
      </c>
      <c r="AY213" s="21" t="s">
        <v>119</v>
      </c>
      <c r="BE213" s="146">
        <f>IF(U213="základní",N213,0)</f>
        <v>0</v>
      </c>
      <c r="BF213" s="146">
        <f>IF(U213="snížená",N213,0)</f>
        <v>0</v>
      </c>
      <c r="BG213" s="146">
        <f>IF(U213="zákl. přenesená",N213,0)</f>
        <v>0</v>
      </c>
      <c r="BH213" s="146">
        <f>IF(U213="sníž. přenesená",N213,0)</f>
        <v>0</v>
      </c>
      <c r="BI213" s="146">
        <f>IF(U213="nulová",N213,0)</f>
        <v>0</v>
      </c>
      <c r="BJ213" s="21" t="s">
        <v>76</v>
      </c>
    </row>
    <row r="214" spans="2:47" s="1" customFormat="1" ht="22.5" customHeight="1">
      <c r="B214" s="35"/>
      <c r="C214" s="36"/>
      <c r="D214" s="36"/>
      <c r="E214" s="36"/>
      <c r="F214" s="262" t="s">
        <v>292</v>
      </c>
      <c r="G214" s="263"/>
      <c r="H214" s="263"/>
      <c r="I214" s="263"/>
      <c r="J214" s="36"/>
      <c r="K214" s="36"/>
      <c r="L214" s="36"/>
      <c r="M214" s="36"/>
      <c r="N214" s="36"/>
      <c r="O214" s="36"/>
      <c r="P214" s="36"/>
      <c r="Q214" s="36"/>
      <c r="R214" s="37"/>
      <c r="T214" s="147"/>
      <c r="U214" s="36"/>
      <c r="V214" s="36"/>
      <c r="W214" s="36"/>
      <c r="X214" s="36"/>
      <c r="Y214" s="36"/>
      <c r="Z214" s="36"/>
      <c r="AA214" s="73"/>
      <c r="AT214" s="21" t="s">
        <v>125</v>
      </c>
      <c r="AU214" s="21" t="s">
        <v>89</v>
      </c>
    </row>
    <row r="215" spans="2:62" s="1" customFormat="1" ht="22.5" customHeight="1">
      <c r="B215" s="137"/>
      <c r="C215" s="172">
        <v>71</v>
      </c>
      <c r="D215" s="172" t="s">
        <v>216</v>
      </c>
      <c r="E215" s="173" t="s">
        <v>295</v>
      </c>
      <c r="F215" s="276" t="s">
        <v>296</v>
      </c>
      <c r="G215" s="276"/>
      <c r="H215" s="276"/>
      <c r="I215" s="276"/>
      <c r="J215" s="174" t="s">
        <v>136</v>
      </c>
      <c r="K215" s="175">
        <v>30</v>
      </c>
      <c r="L215" s="277"/>
      <c r="M215" s="277"/>
      <c r="N215" s="277">
        <f>ROUND(L215*K215,2)</f>
        <v>0</v>
      </c>
      <c r="O215" s="267"/>
      <c r="P215" s="267"/>
      <c r="Q215" s="267"/>
      <c r="R215" s="142"/>
      <c r="T215" s="143" t="s">
        <v>2</v>
      </c>
      <c r="U215" s="44" t="s">
        <v>35</v>
      </c>
      <c r="V215" s="144">
        <v>0</v>
      </c>
      <c r="W215" s="144">
        <f>V215*K215</f>
        <v>0</v>
      </c>
      <c r="X215" s="144">
        <v>0.027</v>
      </c>
      <c r="Y215" s="144">
        <f>X215*K215</f>
        <v>0.8099999999999999</v>
      </c>
      <c r="Z215" s="144">
        <v>0</v>
      </c>
      <c r="AA215" s="145">
        <f>Z215*K215</f>
        <v>0</v>
      </c>
      <c r="AR215" s="21" t="s">
        <v>194</v>
      </c>
      <c r="AT215" s="21" t="s">
        <v>216</v>
      </c>
      <c r="AU215" s="21" t="s">
        <v>89</v>
      </c>
      <c r="AY215" s="21" t="s">
        <v>119</v>
      </c>
      <c r="BE215" s="146">
        <f>IF(U215="základní",N215,0)</f>
        <v>0</v>
      </c>
      <c r="BF215" s="146">
        <f>IF(U215="snížená",N215,0)</f>
        <v>0</v>
      </c>
      <c r="BG215" s="146">
        <f>IF(U215="zákl. přenesená",N215,0)</f>
        <v>0</v>
      </c>
      <c r="BH215" s="146">
        <f>IF(U215="sníž. přenesená",N215,0)</f>
        <v>0</v>
      </c>
      <c r="BI215" s="146">
        <f>IF(U215="nulová",N215,0)</f>
        <v>0</v>
      </c>
      <c r="BJ215" s="21" t="s">
        <v>76</v>
      </c>
    </row>
    <row r="216" spans="2:47" s="1" customFormat="1" ht="22.5" customHeight="1">
      <c r="B216" s="35"/>
      <c r="C216" s="36"/>
      <c r="D216" s="36"/>
      <c r="E216" s="36"/>
      <c r="F216" s="262" t="s">
        <v>292</v>
      </c>
      <c r="G216" s="263"/>
      <c r="H216" s="263"/>
      <c r="I216" s="263"/>
      <c r="J216" s="36"/>
      <c r="K216" s="36"/>
      <c r="L216" s="36"/>
      <c r="M216" s="36"/>
      <c r="N216" s="36"/>
      <c r="O216" s="36"/>
      <c r="P216" s="36"/>
      <c r="Q216" s="36"/>
      <c r="R216" s="37"/>
      <c r="T216" s="147"/>
      <c r="U216" s="36"/>
      <c r="V216" s="36"/>
      <c r="W216" s="36"/>
      <c r="X216" s="36"/>
      <c r="Y216" s="36"/>
      <c r="Z216" s="36"/>
      <c r="AA216" s="73"/>
      <c r="AT216" s="21" t="s">
        <v>125</v>
      </c>
      <c r="AU216" s="21" t="s">
        <v>89</v>
      </c>
    </row>
    <row r="217" spans="2:62" s="1" customFormat="1" ht="22.5" customHeight="1">
      <c r="B217" s="137"/>
      <c r="C217" s="172">
        <v>72</v>
      </c>
      <c r="D217" s="172" t="s">
        <v>216</v>
      </c>
      <c r="E217" s="173" t="s">
        <v>297</v>
      </c>
      <c r="F217" s="276" t="s">
        <v>298</v>
      </c>
      <c r="G217" s="276"/>
      <c r="H217" s="276"/>
      <c r="I217" s="276"/>
      <c r="J217" s="174" t="s">
        <v>136</v>
      </c>
      <c r="K217" s="175">
        <v>30</v>
      </c>
      <c r="L217" s="277"/>
      <c r="M217" s="277"/>
      <c r="N217" s="277">
        <f>ROUND(L217*K217,2)</f>
        <v>0</v>
      </c>
      <c r="O217" s="267"/>
      <c r="P217" s="267"/>
      <c r="Q217" s="267"/>
      <c r="R217" s="142"/>
      <c r="T217" s="143" t="s">
        <v>2</v>
      </c>
      <c r="U217" s="44" t="s">
        <v>35</v>
      </c>
      <c r="V217" s="144">
        <v>0</v>
      </c>
      <c r="W217" s="144">
        <f>V217*K217</f>
        <v>0</v>
      </c>
      <c r="X217" s="144">
        <v>0.027</v>
      </c>
      <c r="Y217" s="144">
        <f>X217*K217</f>
        <v>0.8099999999999999</v>
      </c>
      <c r="Z217" s="144">
        <v>0</v>
      </c>
      <c r="AA217" s="145">
        <f>Z217*K217</f>
        <v>0</v>
      </c>
      <c r="AR217" s="21" t="s">
        <v>194</v>
      </c>
      <c r="AT217" s="21" t="s">
        <v>216</v>
      </c>
      <c r="AU217" s="21" t="s">
        <v>89</v>
      </c>
      <c r="AY217" s="21" t="s">
        <v>119</v>
      </c>
      <c r="BE217" s="146">
        <f>IF(U217="základní",N217,0)</f>
        <v>0</v>
      </c>
      <c r="BF217" s="146">
        <f>IF(U217="snížená",N217,0)</f>
        <v>0</v>
      </c>
      <c r="BG217" s="146">
        <f>IF(U217="zákl. přenesená",N217,0)</f>
        <v>0</v>
      </c>
      <c r="BH217" s="146">
        <f>IF(U217="sníž. přenesená",N217,0)</f>
        <v>0</v>
      </c>
      <c r="BI217" s="146">
        <f>IF(U217="nulová",N217,0)</f>
        <v>0</v>
      </c>
      <c r="BJ217" s="21" t="s">
        <v>76</v>
      </c>
    </row>
    <row r="218" spans="2:47" s="1" customFormat="1" ht="22.5" customHeight="1">
      <c r="B218" s="35"/>
      <c r="C218" s="36"/>
      <c r="D218" s="36"/>
      <c r="E218" s="36"/>
      <c r="F218" s="262" t="s">
        <v>292</v>
      </c>
      <c r="G218" s="263"/>
      <c r="H218" s="263"/>
      <c r="I218" s="263"/>
      <c r="J218" s="36"/>
      <c r="K218" s="36"/>
      <c r="L218" s="36"/>
      <c r="M218" s="36"/>
      <c r="N218" s="36"/>
      <c r="O218" s="36"/>
      <c r="P218" s="36"/>
      <c r="Q218" s="36"/>
      <c r="R218" s="37"/>
      <c r="T218" s="147"/>
      <c r="U218" s="36"/>
      <c r="V218" s="36"/>
      <c r="W218" s="36"/>
      <c r="X218" s="36"/>
      <c r="Y218" s="36"/>
      <c r="Z218" s="36"/>
      <c r="AA218" s="73"/>
      <c r="AT218" s="21" t="s">
        <v>125</v>
      </c>
      <c r="AU218" s="21" t="s">
        <v>89</v>
      </c>
    </row>
    <row r="219" spans="2:62" s="1" customFormat="1" ht="22.5" customHeight="1">
      <c r="B219" s="137"/>
      <c r="C219" s="172">
        <v>73</v>
      </c>
      <c r="D219" s="172" t="s">
        <v>216</v>
      </c>
      <c r="E219" s="173" t="s">
        <v>299</v>
      </c>
      <c r="F219" s="276" t="s">
        <v>300</v>
      </c>
      <c r="G219" s="276"/>
      <c r="H219" s="276"/>
      <c r="I219" s="276"/>
      <c r="J219" s="174" t="s">
        <v>136</v>
      </c>
      <c r="K219" s="175">
        <v>30</v>
      </c>
      <c r="L219" s="277"/>
      <c r="M219" s="277"/>
      <c r="N219" s="277">
        <f>ROUND(L219*K219,2)</f>
        <v>0</v>
      </c>
      <c r="O219" s="267"/>
      <c r="P219" s="267"/>
      <c r="Q219" s="267"/>
      <c r="R219" s="142"/>
      <c r="T219" s="143" t="s">
        <v>2</v>
      </c>
      <c r="U219" s="44" t="s">
        <v>35</v>
      </c>
      <c r="V219" s="144">
        <v>0</v>
      </c>
      <c r="W219" s="144">
        <f>V219*K219</f>
        <v>0</v>
      </c>
      <c r="X219" s="144">
        <v>0.027</v>
      </c>
      <c r="Y219" s="144">
        <f>X219*K219</f>
        <v>0.8099999999999999</v>
      </c>
      <c r="Z219" s="144">
        <v>0</v>
      </c>
      <c r="AA219" s="145">
        <f>Z219*K219</f>
        <v>0</v>
      </c>
      <c r="AR219" s="21" t="s">
        <v>194</v>
      </c>
      <c r="AT219" s="21" t="s">
        <v>216</v>
      </c>
      <c r="AU219" s="21" t="s">
        <v>89</v>
      </c>
      <c r="AY219" s="21" t="s">
        <v>119</v>
      </c>
      <c r="BE219" s="146">
        <f>IF(U219="základní",N219,0)</f>
        <v>0</v>
      </c>
      <c r="BF219" s="146">
        <f>IF(U219="snížená",N219,0)</f>
        <v>0</v>
      </c>
      <c r="BG219" s="146">
        <f>IF(U219="zákl. přenesená",N219,0)</f>
        <v>0</v>
      </c>
      <c r="BH219" s="146">
        <f>IF(U219="sníž. přenesená",N219,0)</f>
        <v>0</v>
      </c>
      <c r="BI219" s="146">
        <f>IF(U219="nulová",N219,0)</f>
        <v>0</v>
      </c>
      <c r="BJ219" s="21" t="s">
        <v>76</v>
      </c>
    </row>
    <row r="220" spans="2:47" s="1" customFormat="1" ht="22.5" customHeight="1">
      <c r="B220" s="35"/>
      <c r="C220" s="36"/>
      <c r="D220" s="36"/>
      <c r="E220" s="36"/>
      <c r="F220" s="262" t="s">
        <v>292</v>
      </c>
      <c r="G220" s="263"/>
      <c r="H220" s="263"/>
      <c r="I220" s="263"/>
      <c r="J220" s="36"/>
      <c r="K220" s="36"/>
      <c r="L220" s="36"/>
      <c r="M220" s="36"/>
      <c r="N220" s="36"/>
      <c r="O220" s="36"/>
      <c r="P220" s="36"/>
      <c r="Q220" s="36"/>
      <c r="R220" s="37"/>
      <c r="T220" s="147"/>
      <c r="U220" s="36"/>
      <c r="V220" s="36"/>
      <c r="W220" s="36"/>
      <c r="X220" s="36"/>
      <c r="Y220" s="36"/>
      <c r="Z220" s="36"/>
      <c r="AA220" s="73"/>
      <c r="AT220" s="21" t="s">
        <v>125</v>
      </c>
      <c r="AU220" s="21" t="s">
        <v>89</v>
      </c>
    </row>
    <row r="221" spans="2:62" s="1" customFormat="1" ht="22.5" customHeight="1">
      <c r="B221" s="137"/>
      <c r="C221" s="172">
        <v>74</v>
      </c>
      <c r="D221" s="172" t="s">
        <v>216</v>
      </c>
      <c r="E221" s="173" t="s">
        <v>301</v>
      </c>
      <c r="F221" s="276" t="s">
        <v>302</v>
      </c>
      <c r="G221" s="276"/>
      <c r="H221" s="276"/>
      <c r="I221" s="276"/>
      <c r="J221" s="174" t="s">
        <v>136</v>
      </c>
      <c r="K221" s="175">
        <v>10</v>
      </c>
      <c r="L221" s="277"/>
      <c r="M221" s="277"/>
      <c r="N221" s="277">
        <f>ROUND(L221*K221,2)</f>
        <v>0</v>
      </c>
      <c r="O221" s="267"/>
      <c r="P221" s="267"/>
      <c r="Q221" s="267"/>
      <c r="R221" s="142"/>
      <c r="T221" s="143" t="s">
        <v>2</v>
      </c>
      <c r="U221" s="44" t="s">
        <v>35</v>
      </c>
      <c r="V221" s="144">
        <v>0</v>
      </c>
      <c r="W221" s="144">
        <f>V221*K221</f>
        <v>0</v>
      </c>
      <c r="X221" s="144">
        <v>0.027</v>
      </c>
      <c r="Y221" s="144">
        <f>X221*K221</f>
        <v>0.27</v>
      </c>
      <c r="Z221" s="144">
        <v>0</v>
      </c>
      <c r="AA221" s="145">
        <f>Z221*K221</f>
        <v>0</v>
      </c>
      <c r="AR221" s="21" t="s">
        <v>194</v>
      </c>
      <c r="AT221" s="21" t="s">
        <v>216</v>
      </c>
      <c r="AU221" s="21" t="s">
        <v>89</v>
      </c>
      <c r="AY221" s="21" t="s">
        <v>119</v>
      </c>
      <c r="BE221" s="146">
        <f>IF(U221="základní",N221,0)</f>
        <v>0</v>
      </c>
      <c r="BF221" s="146">
        <f>IF(U221="snížená",N221,0)</f>
        <v>0</v>
      </c>
      <c r="BG221" s="146">
        <f>IF(U221="zákl. přenesená",N221,0)</f>
        <v>0</v>
      </c>
      <c r="BH221" s="146">
        <f>IF(U221="sníž. přenesená",N221,0)</f>
        <v>0</v>
      </c>
      <c r="BI221" s="146">
        <f>IF(U221="nulová",N221,0)</f>
        <v>0</v>
      </c>
      <c r="BJ221" s="21" t="s">
        <v>76</v>
      </c>
    </row>
    <row r="222" spans="2:47" s="1" customFormat="1" ht="22.5" customHeight="1">
      <c r="B222" s="35"/>
      <c r="C222" s="36"/>
      <c r="D222" s="36"/>
      <c r="E222" s="36"/>
      <c r="F222" s="262" t="s">
        <v>292</v>
      </c>
      <c r="G222" s="263"/>
      <c r="H222" s="263"/>
      <c r="I222" s="263"/>
      <c r="J222" s="36"/>
      <c r="K222" s="36"/>
      <c r="L222" s="36"/>
      <c r="M222" s="36"/>
      <c r="N222" s="36"/>
      <c r="O222" s="36"/>
      <c r="P222" s="36"/>
      <c r="Q222" s="36"/>
      <c r="R222" s="37"/>
      <c r="T222" s="147"/>
      <c r="U222" s="36"/>
      <c r="V222" s="36"/>
      <c r="W222" s="36"/>
      <c r="X222" s="36"/>
      <c r="Y222" s="36"/>
      <c r="Z222" s="36"/>
      <c r="AA222" s="73"/>
      <c r="AT222" s="21" t="s">
        <v>125</v>
      </c>
      <c r="AU222" s="21" t="s">
        <v>89</v>
      </c>
    </row>
    <row r="223" spans="2:62" s="1" customFormat="1" ht="31.5" customHeight="1">
      <c r="B223" s="137"/>
      <c r="C223" s="172">
        <v>75</v>
      </c>
      <c r="D223" s="172" t="s">
        <v>216</v>
      </c>
      <c r="E223" s="173" t="s">
        <v>303</v>
      </c>
      <c r="F223" s="276" t="s">
        <v>304</v>
      </c>
      <c r="G223" s="276"/>
      <c r="H223" s="276"/>
      <c r="I223" s="276"/>
      <c r="J223" s="174" t="s">
        <v>136</v>
      </c>
      <c r="K223" s="175">
        <v>10</v>
      </c>
      <c r="L223" s="277"/>
      <c r="M223" s="277"/>
      <c r="N223" s="277">
        <f>ROUND(L223*K223,2)</f>
        <v>0</v>
      </c>
      <c r="O223" s="267"/>
      <c r="P223" s="267"/>
      <c r="Q223" s="267"/>
      <c r="R223" s="142"/>
      <c r="T223" s="143" t="s">
        <v>2</v>
      </c>
      <c r="U223" s="44" t="s">
        <v>35</v>
      </c>
      <c r="V223" s="144">
        <v>0</v>
      </c>
      <c r="W223" s="144">
        <f>V223*K223</f>
        <v>0</v>
      </c>
      <c r="X223" s="144">
        <v>0.027</v>
      </c>
      <c r="Y223" s="144">
        <f>X223*K223</f>
        <v>0.27</v>
      </c>
      <c r="Z223" s="144">
        <v>0</v>
      </c>
      <c r="AA223" s="145">
        <f>Z223*K223</f>
        <v>0</v>
      </c>
      <c r="AR223" s="21" t="s">
        <v>194</v>
      </c>
      <c r="AT223" s="21" t="s">
        <v>216</v>
      </c>
      <c r="AU223" s="21" t="s">
        <v>89</v>
      </c>
      <c r="AY223" s="21" t="s">
        <v>119</v>
      </c>
      <c r="BE223" s="146">
        <f>IF(U223="základní",N223,0)</f>
        <v>0</v>
      </c>
      <c r="BF223" s="146">
        <f>IF(U223="snížená",N223,0)</f>
        <v>0</v>
      </c>
      <c r="BG223" s="146">
        <f>IF(U223="zákl. přenesená",N223,0)</f>
        <v>0</v>
      </c>
      <c r="BH223" s="146">
        <f>IF(U223="sníž. přenesená",N223,0)</f>
        <v>0</v>
      </c>
      <c r="BI223" s="146">
        <f>IF(U223="nulová",N223,0)</f>
        <v>0</v>
      </c>
      <c r="BJ223" s="21" t="s">
        <v>76</v>
      </c>
    </row>
    <row r="224" spans="2:47" s="1" customFormat="1" ht="22.5" customHeight="1">
      <c r="B224" s="35"/>
      <c r="C224" s="36"/>
      <c r="D224" s="36"/>
      <c r="E224" s="36"/>
      <c r="F224" s="262" t="s">
        <v>292</v>
      </c>
      <c r="G224" s="263"/>
      <c r="H224" s="263"/>
      <c r="I224" s="263"/>
      <c r="J224" s="36"/>
      <c r="K224" s="36"/>
      <c r="L224" s="36"/>
      <c r="M224" s="36"/>
      <c r="N224" s="36"/>
      <c r="O224" s="36"/>
      <c r="P224" s="36"/>
      <c r="Q224" s="36"/>
      <c r="R224" s="37"/>
      <c r="T224" s="147"/>
      <c r="U224" s="36"/>
      <c r="V224" s="36"/>
      <c r="W224" s="36"/>
      <c r="X224" s="36"/>
      <c r="Y224" s="36"/>
      <c r="Z224" s="36"/>
      <c r="AA224" s="73"/>
      <c r="AT224" s="21" t="s">
        <v>125</v>
      </c>
      <c r="AU224" s="21" t="s">
        <v>89</v>
      </c>
    </row>
    <row r="225" spans="2:62" s="1" customFormat="1" ht="22.5" customHeight="1">
      <c r="B225" s="137"/>
      <c r="C225" s="172">
        <v>76</v>
      </c>
      <c r="D225" s="172" t="s">
        <v>216</v>
      </c>
      <c r="E225" s="173" t="s">
        <v>305</v>
      </c>
      <c r="F225" s="276" t="s">
        <v>306</v>
      </c>
      <c r="G225" s="276"/>
      <c r="H225" s="276"/>
      <c r="I225" s="276"/>
      <c r="J225" s="174" t="s">
        <v>136</v>
      </c>
      <c r="K225" s="175">
        <v>10</v>
      </c>
      <c r="L225" s="277"/>
      <c r="M225" s="277"/>
      <c r="N225" s="277">
        <f>ROUND(L225*K225,2)</f>
        <v>0</v>
      </c>
      <c r="O225" s="267"/>
      <c r="P225" s="267"/>
      <c r="Q225" s="267"/>
      <c r="R225" s="142"/>
      <c r="T225" s="143" t="s">
        <v>2</v>
      </c>
      <c r="U225" s="44" t="s">
        <v>35</v>
      </c>
      <c r="V225" s="144">
        <v>0</v>
      </c>
      <c r="W225" s="144">
        <f>V225*K225</f>
        <v>0</v>
      </c>
      <c r="X225" s="144">
        <v>0.027</v>
      </c>
      <c r="Y225" s="144">
        <f>X225*K225</f>
        <v>0.27</v>
      </c>
      <c r="Z225" s="144">
        <v>0</v>
      </c>
      <c r="AA225" s="145">
        <f>Z225*K225</f>
        <v>0</v>
      </c>
      <c r="AR225" s="21" t="s">
        <v>194</v>
      </c>
      <c r="AT225" s="21" t="s">
        <v>216</v>
      </c>
      <c r="AU225" s="21" t="s">
        <v>89</v>
      </c>
      <c r="AY225" s="21" t="s">
        <v>119</v>
      </c>
      <c r="BE225" s="146">
        <f>IF(U225="základní",N225,0)</f>
        <v>0</v>
      </c>
      <c r="BF225" s="146">
        <f>IF(U225="snížená",N225,0)</f>
        <v>0</v>
      </c>
      <c r="BG225" s="146">
        <f>IF(U225="zákl. přenesená",N225,0)</f>
        <v>0</v>
      </c>
      <c r="BH225" s="146">
        <f>IF(U225="sníž. přenesená",N225,0)</f>
        <v>0</v>
      </c>
      <c r="BI225" s="146">
        <f>IF(U225="nulová",N225,0)</f>
        <v>0</v>
      </c>
      <c r="BJ225" s="21" t="s">
        <v>76</v>
      </c>
    </row>
    <row r="226" spans="2:47" s="1" customFormat="1" ht="22.5" customHeight="1">
      <c r="B226" s="35"/>
      <c r="C226" s="36"/>
      <c r="D226" s="36"/>
      <c r="E226" s="36"/>
      <c r="F226" s="262" t="s">
        <v>292</v>
      </c>
      <c r="G226" s="263"/>
      <c r="H226" s="263"/>
      <c r="I226" s="263"/>
      <c r="J226" s="36"/>
      <c r="K226" s="36"/>
      <c r="L226" s="36"/>
      <c r="M226" s="36"/>
      <c r="N226" s="36"/>
      <c r="O226" s="36"/>
      <c r="P226" s="36"/>
      <c r="Q226" s="36"/>
      <c r="R226" s="37"/>
      <c r="T226" s="147"/>
      <c r="U226" s="36"/>
      <c r="V226" s="36"/>
      <c r="W226" s="36"/>
      <c r="X226" s="36"/>
      <c r="Y226" s="36"/>
      <c r="Z226" s="36"/>
      <c r="AA226" s="73"/>
      <c r="AT226" s="21" t="s">
        <v>125</v>
      </c>
      <c r="AU226" s="21" t="s">
        <v>89</v>
      </c>
    </row>
    <row r="227" spans="2:62" s="1" customFormat="1" ht="22.5" customHeight="1">
      <c r="B227" s="137"/>
      <c r="C227" s="172">
        <v>77</v>
      </c>
      <c r="D227" s="172" t="s">
        <v>216</v>
      </c>
      <c r="E227" s="173" t="s">
        <v>307</v>
      </c>
      <c r="F227" s="276" t="s">
        <v>308</v>
      </c>
      <c r="G227" s="276"/>
      <c r="H227" s="276"/>
      <c r="I227" s="276"/>
      <c r="J227" s="174" t="s">
        <v>136</v>
      </c>
      <c r="K227" s="175">
        <v>1</v>
      </c>
      <c r="L227" s="277"/>
      <c r="M227" s="277"/>
      <c r="N227" s="277">
        <f>ROUND(L227*K227,2)</f>
        <v>0</v>
      </c>
      <c r="O227" s="267"/>
      <c r="P227" s="267"/>
      <c r="Q227" s="267"/>
      <c r="R227" s="142"/>
      <c r="T227" s="143" t="s">
        <v>2</v>
      </c>
      <c r="U227" s="44" t="s">
        <v>35</v>
      </c>
      <c r="V227" s="144">
        <v>0</v>
      </c>
      <c r="W227" s="144">
        <f>V227*K227</f>
        <v>0</v>
      </c>
      <c r="X227" s="144">
        <v>0.063</v>
      </c>
      <c r="Y227" s="144">
        <f>X227*K227</f>
        <v>0.063</v>
      </c>
      <c r="Z227" s="144">
        <v>0</v>
      </c>
      <c r="AA227" s="145">
        <f>Z227*K227</f>
        <v>0</v>
      </c>
      <c r="AR227" s="21" t="s">
        <v>194</v>
      </c>
      <c r="AT227" s="21" t="s">
        <v>216</v>
      </c>
      <c r="AU227" s="21" t="s">
        <v>89</v>
      </c>
      <c r="AY227" s="21" t="s">
        <v>119</v>
      </c>
      <c r="BE227" s="146">
        <f>IF(U227="základní",N227,0)</f>
        <v>0</v>
      </c>
      <c r="BF227" s="146">
        <f>IF(U227="snížená",N227,0)</f>
        <v>0</v>
      </c>
      <c r="BG227" s="146">
        <f>IF(U227="zákl. přenesená",N227,0)</f>
        <v>0</v>
      </c>
      <c r="BH227" s="146">
        <f>IF(U227="sníž. přenesená",N227,0)</f>
        <v>0</v>
      </c>
      <c r="BI227" s="146">
        <f>IF(U227="nulová",N227,0)</f>
        <v>0</v>
      </c>
      <c r="BJ227" s="21" t="s">
        <v>76</v>
      </c>
    </row>
    <row r="228" spans="2:62" s="1" customFormat="1" ht="22.5" customHeight="1">
      <c r="B228" s="137"/>
      <c r="C228" s="138">
        <v>78</v>
      </c>
      <c r="D228" s="138" t="s">
        <v>120</v>
      </c>
      <c r="E228" s="139" t="s">
        <v>309</v>
      </c>
      <c r="F228" s="266" t="s">
        <v>310</v>
      </c>
      <c r="G228" s="266"/>
      <c r="H228" s="266"/>
      <c r="I228" s="266"/>
      <c r="J228" s="140" t="s">
        <v>136</v>
      </c>
      <c r="K228" s="141">
        <v>369</v>
      </c>
      <c r="L228" s="267"/>
      <c r="M228" s="267"/>
      <c r="N228" s="267">
        <f>ROUND(L228*K228,2)</f>
        <v>0</v>
      </c>
      <c r="O228" s="267"/>
      <c r="P228" s="267"/>
      <c r="Q228" s="267"/>
      <c r="R228" s="142"/>
      <c r="T228" s="143" t="s">
        <v>2</v>
      </c>
      <c r="U228" s="44" t="s">
        <v>35</v>
      </c>
      <c r="V228" s="144">
        <v>0.93</v>
      </c>
      <c r="W228" s="144">
        <f>V228*K228</f>
        <v>343.17</v>
      </c>
      <c r="X228" s="144">
        <v>0.0026</v>
      </c>
      <c r="Y228" s="144">
        <f>X228*K228</f>
        <v>0.9593999999999999</v>
      </c>
      <c r="Z228" s="144">
        <v>0</v>
      </c>
      <c r="AA228" s="145">
        <f>Z228*K228</f>
        <v>0</v>
      </c>
      <c r="AR228" s="21" t="s">
        <v>124</v>
      </c>
      <c r="AT228" s="21" t="s">
        <v>120</v>
      </c>
      <c r="AU228" s="21" t="s">
        <v>89</v>
      </c>
      <c r="AY228" s="21" t="s">
        <v>119</v>
      </c>
      <c r="BE228" s="146">
        <f>IF(U228="základní",N228,0)</f>
        <v>0</v>
      </c>
      <c r="BF228" s="146">
        <f>IF(U228="snížená",N228,0)</f>
        <v>0</v>
      </c>
      <c r="BG228" s="146">
        <f>IF(U228="zákl. přenesená",N228,0)</f>
        <v>0</v>
      </c>
      <c r="BH228" s="146">
        <f>IF(U228="sníž. přenesená",N228,0)</f>
        <v>0</v>
      </c>
      <c r="BI228" s="146">
        <f>IF(U228="nulová",N228,0)</f>
        <v>0</v>
      </c>
      <c r="BJ228" s="21" t="s">
        <v>76</v>
      </c>
    </row>
    <row r="229" spans="2:47" s="1" customFormat="1" ht="30" customHeight="1">
      <c r="B229" s="35"/>
      <c r="C229" s="36"/>
      <c r="D229" s="36"/>
      <c r="E229" s="36"/>
      <c r="F229" s="262" t="s">
        <v>311</v>
      </c>
      <c r="G229" s="263"/>
      <c r="H229" s="263"/>
      <c r="I229" s="263"/>
      <c r="J229" s="36"/>
      <c r="K229" s="36"/>
      <c r="L229" s="36"/>
      <c r="M229" s="36"/>
      <c r="N229" s="36"/>
      <c r="O229" s="36"/>
      <c r="P229" s="36"/>
      <c r="Q229" s="36"/>
      <c r="R229" s="37"/>
      <c r="T229" s="147"/>
      <c r="U229" s="36"/>
      <c r="V229" s="36"/>
      <c r="W229" s="36"/>
      <c r="X229" s="36"/>
      <c r="Y229" s="36"/>
      <c r="Z229" s="36"/>
      <c r="AA229" s="73"/>
      <c r="AT229" s="21" t="s">
        <v>125</v>
      </c>
      <c r="AU229" s="21" t="s">
        <v>89</v>
      </c>
    </row>
    <row r="230" spans="2:62" s="1" customFormat="1" ht="31.5" customHeight="1">
      <c r="B230" s="137"/>
      <c r="C230" s="138">
        <v>79</v>
      </c>
      <c r="D230" s="138" t="s">
        <v>120</v>
      </c>
      <c r="E230" s="139" t="s">
        <v>312</v>
      </c>
      <c r="F230" s="266" t="s">
        <v>313</v>
      </c>
      <c r="G230" s="266"/>
      <c r="H230" s="266"/>
      <c r="I230" s="266"/>
      <c r="J230" s="140" t="s">
        <v>136</v>
      </c>
      <c r="K230" s="141">
        <v>369</v>
      </c>
      <c r="L230" s="267"/>
      <c r="M230" s="267"/>
      <c r="N230" s="267">
        <f>ROUND(L230*K230,2)</f>
        <v>0</v>
      </c>
      <c r="O230" s="267"/>
      <c r="P230" s="267"/>
      <c r="Q230" s="267"/>
      <c r="R230" s="142"/>
      <c r="T230" s="143" t="s">
        <v>2</v>
      </c>
      <c r="U230" s="44" t="s">
        <v>35</v>
      </c>
      <c r="V230" s="144">
        <v>0.056</v>
      </c>
      <c r="W230" s="144">
        <f>V230*K230</f>
        <v>20.664</v>
      </c>
      <c r="X230" s="144">
        <v>0</v>
      </c>
      <c r="Y230" s="144">
        <f>X230*K230</f>
        <v>0</v>
      </c>
      <c r="Z230" s="144">
        <v>0</v>
      </c>
      <c r="AA230" s="145">
        <f>Z230*K230</f>
        <v>0</v>
      </c>
      <c r="AR230" s="21" t="s">
        <v>124</v>
      </c>
      <c r="AT230" s="21" t="s">
        <v>120</v>
      </c>
      <c r="AU230" s="21" t="s">
        <v>89</v>
      </c>
      <c r="AY230" s="21" t="s">
        <v>119</v>
      </c>
      <c r="BE230" s="146">
        <f>IF(U230="základní",N230,0)</f>
        <v>0</v>
      </c>
      <c r="BF230" s="146">
        <f>IF(U230="snížená",N230,0)</f>
        <v>0</v>
      </c>
      <c r="BG230" s="146">
        <f>IF(U230="zákl. přenesená",N230,0)</f>
        <v>0</v>
      </c>
      <c r="BH230" s="146">
        <f>IF(U230="sníž. přenesená",N230,0)</f>
        <v>0</v>
      </c>
      <c r="BI230" s="146">
        <f>IF(U230="nulová",N230,0)</f>
        <v>0</v>
      </c>
      <c r="BJ230" s="21" t="s">
        <v>76</v>
      </c>
    </row>
    <row r="231" spans="2:62" s="1" customFormat="1" ht="31.5" customHeight="1">
      <c r="B231" s="137"/>
      <c r="C231" s="138">
        <v>80</v>
      </c>
      <c r="D231" s="138" t="s">
        <v>120</v>
      </c>
      <c r="E231" s="139" t="s">
        <v>314</v>
      </c>
      <c r="F231" s="266" t="s">
        <v>315</v>
      </c>
      <c r="G231" s="266"/>
      <c r="H231" s="266"/>
      <c r="I231" s="266"/>
      <c r="J231" s="140" t="s">
        <v>136</v>
      </c>
      <c r="K231" s="141">
        <v>369</v>
      </c>
      <c r="L231" s="267"/>
      <c r="M231" s="267"/>
      <c r="N231" s="267">
        <f>ROUND(L231*K231,2)</f>
        <v>0</v>
      </c>
      <c r="O231" s="267"/>
      <c r="P231" s="267"/>
      <c r="Q231" s="267"/>
      <c r="R231" s="142"/>
      <c r="T231" s="143" t="s">
        <v>2</v>
      </c>
      <c r="U231" s="44" t="s">
        <v>35</v>
      </c>
      <c r="V231" s="144">
        <v>0.2</v>
      </c>
      <c r="W231" s="144">
        <f>V231*K231</f>
        <v>73.8</v>
      </c>
      <c r="X231" s="144">
        <v>0.00208</v>
      </c>
      <c r="Y231" s="144">
        <f>X231*K231</f>
        <v>0.76752</v>
      </c>
      <c r="Z231" s="144">
        <v>0</v>
      </c>
      <c r="AA231" s="145">
        <f>Z231*K231</f>
        <v>0</v>
      </c>
      <c r="AR231" s="21" t="s">
        <v>124</v>
      </c>
      <c r="AT231" s="21" t="s">
        <v>120</v>
      </c>
      <c r="AU231" s="21" t="s">
        <v>89</v>
      </c>
      <c r="AY231" s="21" t="s">
        <v>119</v>
      </c>
      <c r="BE231" s="146">
        <f>IF(U231="základní",N231,0)</f>
        <v>0</v>
      </c>
      <c r="BF231" s="146">
        <f>IF(U231="snížená",N231,0)</f>
        <v>0</v>
      </c>
      <c r="BG231" s="146">
        <f>IF(U231="zákl. přenesená",N231,0)</f>
        <v>0</v>
      </c>
      <c r="BH231" s="146">
        <f>IF(U231="sníž. přenesená",N231,0)</f>
        <v>0</v>
      </c>
      <c r="BI231" s="146">
        <f>IF(U231="nulová",N231,0)</f>
        <v>0</v>
      </c>
      <c r="BJ231" s="21" t="s">
        <v>76</v>
      </c>
    </row>
    <row r="232" spans="2:62" s="1" customFormat="1" ht="31.5" customHeight="1">
      <c r="B232" s="137"/>
      <c r="C232" s="138">
        <v>81</v>
      </c>
      <c r="D232" s="138" t="s">
        <v>120</v>
      </c>
      <c r="E232" s="139" t="s">
        <v>316</v>
      </c>
      <c r="F232" s="266" t="s">
        <v>317</v>
      </c>
      <c r="G232" s="266"/>
      <c r="H232" s="266"/>
      <c r="I232" s="266"/>
      <c r="J232" s="140" t="s">
        <v>136</v>
      </c>
      <c r="K232" s="141">
        <v>300</v>
      </c>
      <c r="L232" s="267"/>
      <c r="M232" s="267"/>
      <c r="N232" s="267">
        <f>ROUND(L232*K232,2)</f>
        <v>0</v>
      </c>
      <c r="O232" s="267"/>
      <c r="P232" s="267"/>
      <c r="Q232" s="267"/>
      <c r="R232" s="142"/>
      <c r="T232" s="143" t="s">
        <v>2</v>
      </c>
      <c r="U232" s="44" t="s">
        <v>35</v>
      </c>
      <c r="V232" s="144">
        <v>0.095</v>
      </c>
      <c r="W232" s="144">
        <f>V232*K232</f>
        <v>28.5</v>
      </c>
      <c r="X232" s="144">
        <v>0</v>
      </c>
      <c r="Y232" s="144">
        <f>X232*K232</f>
        <v>0</v>
      </c>
      <c r="Z232" s="144">
        <v>0</v>
      </c>
      <c r="AA232" s="145">
        <f>Z232*K232</f>
        <v>0</v>
      </c>
      <c r="AR232" s="21" t="s">
        <v>124</v>
      </c>
      <c r="AT232" s="21" t="s">
        <v>120</v>
      </c>
      <c r="AU232" s="21" t="s">
        <v>89</v>
      </c>
      <c r="AY232" s="21" t="s">
        <v>119</v>
      </c>
      <c r="BE232" s="146">
        <f>IF(U232="základní",N232,0)</f>
        <v>0</v>
      </c>
      <c r="BF232" s="146">
        <f>IF(U232="snížená",N232,0)</f>
        <v>0</v>
      </c>
      <c r="BG232" s="146">
        <f>IF(U232="zákl. přenesená",N232,0)</f>
        <v>0</v>
      </c>
      <c r="BH232" s="146">
        <f>IF(U232="sníž. přenesená",N232,0)</f>
        <v>0</v>
      </c>
      <c r="BI232" s="146">
        <f>IF(U232="nulová",N232,0)</f>
        <v>0</v>
      </c>
      <c r="BJ232" s="21" t="s">
        <v>76</v>
      </c>
    </row>
    <row r="233" spans="2:51" s="10" customFormat="1" ht="22.5" customHeight="1">
      <c r="B233" s="148"/>
      <c r="C233" s="149"/>
      <c r="D233" s="149"/>
      <c r="E233" s="150" t="s">
        <v>2</v>
      </c>
      <c r="F233" s="281" t="s">
        <v>318</v>
      </c>
      <c r="G233" s="282"/>
      <c r="H233" s="282"/>
      <c r="I233" s="282"/>
      <c r="J233" s="149"/>
      <c r="K233" s="151">
        <v>300</v>
      </c>
      <c r="L233" s="149"/>
      <c r="M233" s="149"/>
      <c r="N233" s="149"/>
      <c r="O233" s="149"/>
      <c r="P233" s="149"/>
      <c r="Q233" s="149"/>
      <c r="R233" s="152"/>
      <c r="T233" s="153"/>
      <c r="U233" s="149"/>
      <c r="V233" s="149"/>
      <c r="W233" s="149"/>
      <c r="X233" s="149"/>
      <c r="Y233" s="149"/>
      <c r="Z233" s="149"/>
      <c r="AA233" s="154"/>
      <c r="AT233" s="155" t="s">
        <v>133</v>
      </c>
      <c r="AU233" s="155" t="s">
        <v>89</v>
      </c>
      <c r="AV233" s="10" t="s">
        <v>89</v>
      </c>
      <c r="AW233" s="10" t="s">
        <v>28</v>
      </c>
      <c r="AX233" s="10" t="s">
        <v>76</v>
      </c>
      <c r="AY233" s="155" t="s">
        <v>119</v>
      </c>
    </row>
    <row r="234" spans="2:62" s="1" customFormat="1" ht="22.5" customHeight="1">
      <c r="B234" s="137"/>
      <c r="C234" s="172">
        <v>82</v>
      </c>
      <c r="D234" s="172" t="s">
        <v>216</v>
      </c>
      <c r="E234" s="173" t="s">
        <v>319</v>
      </c>
      <c r="F234" s="276" t="s">
        <v>320</v>
      </c>
      <c r="G234" s="276"/>
      <c r="H234" s="276"/>
      <c r="I234" s="276"/>
      <c r="J234" s="174" t="s">
        <v>136</v>
      </c>
      <c r="K234" s="175">
        <v>60</v>
      </c>
      <c r="L234" s="277"/>
      <c r="M234" s="277"/>
      <c r="N234" s="277">
        <f>ROUND(L234*K234,2)</f>
        <v>0</v>
      </c>
      <c r="O234" s="267"/>
      <c r="P234" s="267"/>
      <c r="Q234" s="267"/>
      <c r="R234" s="142"/>
      <c r="T234" s="143" t="s">
        <v>2</v>
      </c>
      <c r="U234" s="44" t="s">
        <v>35</v>
      </c>
      <c r="V234" s="144">
        <v>0</v>
      </c>
      <c r="W234" s="144">
        <f>V234*K234</f>
        <v>0</v>
      </c>
      <c r="X234" s="144">
        <v>0.0005</v>
      </c>
      <c r="Y234" s="144">
        <f>X234*K234</f>
        <v>0.03</v>
      </c>
      <c r="Z234" s="144">
        <v>0</v>
      </c>
      <c r="AA234" s="145">
        <f>Z234*K234</f>
        <v>0</v>
      </c>
      <c r="AR234" s="21" t="s">
        <v>194</v>
      </c>
      <c r="AT234" s="21" t="s">
        <v>216</v>
      </c>
      <c r="AU234" s="21" t="s">
        <v>89</v>
      </c>
      <c r="AY234" s="21" t="s">
        <v>119</v>
      </c>
      <c r="BE234" s="146">
        <f>IF(U234="základní",N234,0)</f>
        <v>0</v>
      </c>
      <c r="BF234" s="146">
        <f>IF(U234="snížená",N234,0)</f>
        <v>0</v>
      </c>
      <c r="BG234" s="146">
        <f>IF(U234="zákl. přenesená",N234,0)</f>
        <v>0</v>
      </c>
      <c r="BH234" s="146">
        <f>IF(U234="sníž. přenesená",N234,0)</f>
        <v>0</v>
      </c>
      <c r="BI234" s="146">
        <f>IF(U234="nulová",N234,0)</f>
        <v>0</v>
      </c>
      <c r="BJ234" s="21" t="s">
        <v>76</v>
      </c>
    </row>
    <row r="235" spans="2:47" s="1" customFormat="1" ht="22.5" customHeight="1">
      <c r="B235" s="35"/>
      <c r="C235" s="36"/>
      <c r="D235" s="36"/>
      <c r="E235" s="36"/>
      <c r="F235" s="262" t="s">
        <v>321</v>
      </c>
      <c r="G235" s="263"/>
      <c r="H235" s="263"/>
      <c r="I235" s="263"/>
      <c r="J235" s="36"/>
      <c r="K235" s="36"/>
      <c r="L235" s="36"/>
      <c r="M235" s="36"/>
      <c r="N235" s="36"/>
      <c r="O235" s="36"/>
      <c r="P235" s="36"/>
      <c r="Q235" s="36"/>
      <c r="R235" s="37"/>
      <c r="T235" s="147"/>
      <c r="U235" s="36"/>
      <c r="V235" s="36"/>
      <c r="W235" s="36"/>
      <c r="X235" s="36"/>
      <c r="Y235" s="36"/>
      <c r="Z235" s="36"/>
      <c r="AA235" s="73"/>
      <c r="AT235" s="21" t="s">
        <v>125</v>
      </c>
      <c r="AU235" s="21" t="s">
        <v>89</v>
      </c>
    </row>
    <row r="236" spans="2:62" s="1" customFormat="1" ht="22.5" customHeight="1">
      <c r="B236" s="137"/>
      <c r="C236" s="172">
        <v>83</v>
      </c>
      <c r="D236" s="172" t="s">
        <v>216</v>
      </c>
      <c r="E236" s="173" t="s">
        <v>322</v>
      </c>
      <c r="F236" s="276" t="s">
        <v>323</v>
      </c>
      <c r="G236" s="276"/>
      <c r="H236" s="276"/>
      <c r="I236" s="276"/>
      <c r="J236" s="174" t="s">
        <v>136</v>
      </c>
      <c r="K236" s="175">
        <v>60</v>
      </c>
      <c r="L236" s="277"/>
      <c r="M236" s="277"/>
      <c r="N236" s="277">
        <f>ROUND(L236*K236,2)</f>
        <v>0</v>
      </c>
      <c r="O236" s="267"/>
      <c r="P236" s="267"/>
      <c r="Q236" s="267"/>
      <c r="R236" s="142"/>
      <c r="T236" s="143" t="s">
        <v>2</v>
      </c>
      <c r="U236" s="44" t="s">
        <v>35</v>
      </c>
      <c r="V236" s="144">
        <v>0</v>
      </c>
      <c r="W236" s="144">
        <f>V236*K236</f>
        <v>0</v>
      </c>
      <c r="X236" s="144">
        <v>0.0005</v>
      </c>
      <c r="Y236" s="144">
        <f>X236*K236</f>
        <v>0.03</v>
      </c>
      <c r="Z236" s="144">
        <v>0</v>
      </c>
      <c r="AA236" s="145">
        <f>Z236*K236</f>
        <v>0</v>
      </c>
      <c r="AR236" s="21" t="s">
        <v>194</v>
      </c>
      <c r="AT236" s="21" t="s">
        <v>216</v>
      </c>
      <c r="AU236" s="21" t="s">
        <v>89</v>
      </c>
      <c r="AY236" s="21" t="s">
        <v>119</v>
      </c>
      <c r="BE236" s="146">
        <f>IF(U236="základní",N236,0)</f>
        <v>0</v>
      </c>
      <c r="BF236" s="146">
        <f>IF(U236="snížená",N236,0)</f>
        <v>0</v>
      </c>
      <c r="BG236" s="146">
        <f>IF(U236="zákl. přenesená",N236,0)</f>
        <v>0</v>
      </c>
      <c r="BH236" s="146">
        <f>IF(U236="sníž. přenesená",N236,0)</f>
        <v>0</v>
      </c>
      <c r="BI236" s="146">
        <f>IF(U236="nulová",N236,0)</f>
        <v>0</v>
      </c>
      <c r="BJ236" s="21" t="s">
        <v>76</v>
      </c>
    </row>
    <row r="237" spans="2:47" s="1" customFormat="1" ht="22.5" customHeight="1">
      <c r="B237" s="35"/>
      <c r="C237" s="36"/>
      <c r="D237" s="36"/>
      <c r="E237" s="36"/>
      <c r="F237" s="262" t="s">
        <v>321</v>
      </c>
      <c r="G237" s="263"/>
      <c r="H237" s="263"/>
      <c r="I237" s="263"/>
      <c r="J237" s="36"/>
      <c r="K237" s="36"/>
      <c r="L237" s="36"/>
      <c r="M237" s="36"/>
      <c r="N237" s="36"/>
      <c r="O237" s="36"/>
      <c r="P237" s="36"/>
      <c r="Q237" s="36"/>
      <c r="R237" s="37"/>
      <c r="T237" s="147"/>
      <c r="U237" s="36"/>
      <c r="V237" s="36"/>
      <c r="W237" s="36"/>
      <c r="X237" s="36"/>
      <c r="Y237" s="36"/>
      <c r="Z237" s="36"/>
      <c r="AA237" s="73"/>
      <c r="AT237" s="21" t="s">
        <v>125</v>
      </c>
      <c r="AU237" s="21" t="s">
        <v>89</v>
      </c>
    </row>
    <row r="238" spans="2:62" s="1" customFormat="1" ht="22.5" customHeight="1">
      <c r="B238" s="137"/>
      <c r="C238" s="172">
        <v>84</v>
      </c>
      <c r="D238" s="172" t="s">
        <v>216</v>
      </c>
      <c r="E238" s="173" t="s">
        <v>324</v>
      </c>
      <c r="F238" s="276" t="s">
        <v>325</v>
      </c>
      <c r="G238" s="276"/>
      <c r="H238" s="276"/>
      <c r="I238" s="276"/>
      <c r="J238" s="174" t="s">
        <v>136</v>
      </c>
      <c r="K238" s="175">
        <v>60</v>
      </c>
      <c r="L238" s="277"/>
      <c r="M238" s="277"/>
      <c r="N238" s="277">
        <f>ROUND(L238*K238,2)</f>
        <v>0</v>
      </c>
      <c r="O238" s="267"/>
      <c r="P238" s="267"/>
      <c r="Q238" s="267"/>
      <c r="R238" s="142"/>
      <c r="T238" s="143" t="s">
        <v>2</v>
      </c>
      <c r="U238" s="44" t="s">
        <v>35</v>
      </c>
      <c r="V238" s="144">
        <v>0</v>
      </c>
      <c r="W238" s="144">
        <f>V238*K238</f>
        <v>0</v>
      </c>
      <c r="X238" s="144">
        <v>0.0005</v>
      </c>
      <c r="Y238" s="144">
        <f>X238*K238</f>
        <v>0.03</v>
      </c>
      <c r="Z238" s="144">
        <v>0</v>
      </c>
      <c r="AA238" s="145">
        <f>Z238*K238</f>
        <v>0</v>
      </c>
      <c r="AR238" s="21" t="s">
        <v>194</v>
      </c>
      <c r="AT238" s="21" t="s">
        <v>216</v>
      </c>
      <c r="AU238" s="21" t="s">
        <v>89</v>
      </c>
      <c r="AY238" s="21" t="s">
        <v>119</v>
      </c>
      <c r="BE238" s="146">
        <f>IF(U238="základní",N238,0)</f>
        <v>0</v>
      </c>
      <c r="BF238" s="146">
        <f>IF(U238="snížená",N238,0)</f>
        <v>0</v>
      </c>
      <c r="BG238" s="146">
        <f>IF(U238="zákl. přenesená",N238,0)</f>
        <v>0</v>
      </c>
      <c r="BH238" s="146">
        <f>IF(U238="sníž. přenesená",N238,0)</f>
        <v>0</v>
      </c>
      <c r="BI238" s="146">
        <f>IF(U238="nulová",N238,0)</f>
        <v>0</v>
      </c>
      <c r="BJ238" s="21" t="s">
        <v>76</v>
      </c>
    </row>
    <row r="239" spans="2:47" s="1" customFormat="1" ht="22.5" customHeight="1">
      <c r="B239" s="35"/>
      <c r="C239" s="36"/>
      <c r="D239" s="36"/>
      <c r="E239" s="36"/>
      <c r="F239" s="262" t="s">
        <v>321</v>
      </c>
      <c r="G239" s="263"/>
      <c r="H239" s="263"/>
      <c r="I239" s="263"/>
      <c r="J239" s="36"/>
      <c r="K239" s="36"/>
      <c r="L239" s="36"/>
      <c r="M239" s="36"/>
      <c r="N239" s="36"/>
      <c r="O239" s="36"/>
      <c r="P239" s="36"/>
      <c r="Q239" s="36"/>
      <c r="R239" s="37"/>
      <c r="T239" s="147"/>
      <c r="U239" s="36"/>
      <c r="V239" s="36"/>
      <c r="W239" s="36"/>
      <c r="X239" s="36"/>
      <c r="Y239" s="36"/>
      <c r="Z239" s="36"/>
      <c r="AA239" s="73"/>
      <c r="AT239" s="21" t="s">
        <v>125</v>
      </c>
      <c r="AU239" s="21" t="s">
        <v>89</v>
      </c>
    </row>
    <row r="240" spans="2:62" s="1" customFormat="1" ht="22.5" customHeight="1">
      <c r="B240" s="137"/>
      <c r="C240" s="172">
        <v>85</v>
      </c>
      <c r="D240" s="172" t="s">
        <v>216</v>
      </c>
      <c r="E240" s="173" t="s">
        <v>326</v>
      </c>
      <c r="F240" s="276" t="s">
        <v>327</v>
      </c>
      <c r="G240" s="276"/>
      <c r="H240" s="276"/>
      <c r="I240" s="276"/>
      <c r="J240" s="174" t="s">
        <v>136</v>
      </c>
      <c r="K240" s="175">
        <v>60</v>
      </c>
      <c r="L240" s="277"/>
      <c r="M240" s="277"/>
      <c r="N240" s="277">
        <f>ROUND(L240*K240,2)</f>
        <v>0</v>
      </c>
      <c r="O240" s="267"/>
      <c r="P240" s="267"/>
      <c r="Q240" s="267"/>
      <c r="R240" s="142"/>
      <c r="T240" s="143" t="s">
        <v>2</v>
      </c>
      <c r="U240" s="44" t="s">
        <v>35</v>
      </c>
      <c r="V240" s="144">
        <v>0</v>
      </c>
      <c r="W240" s="144">
        <f>V240*K240</f>
        <v>0</v>
      </c>
      <c r="X240" s="144">
        <v>0.0005</v>
      </c>
      <c r="Y240" s="144">
        <f>X240*K240</f>
        <v>0.03</v>
      </c>
      <c r="Z240" s="144">
        <v>0</v>
      </c>
      <c r="AA240" s="145">
        <f>Z240*K240</f>
        <v>0</v>
      </c>
      <c r="AR240" s="21" t="s">
        <v>194</v>
      </c>
      <c r="AT240" s="21" t="s">
        <v>216</v>
      </c>
      <c r="AU240" s="21" t="s">
        <v>89</v>
      </c>
      <c r="AY240" s="21" t="s">
        <v>119</v>
      </c>
      <c r="BE240" s="146">
        <f>IF(U240="základní",N240,0)</f>
        <v>0</v>
      </c>
      <c r="BF240" s="146">
        <f>IF(U240="snížená",N240,0)</f>
        <v>0</v>
      </c>
      <c r="BG240" s="146">
        <f>IF(U240="zákl. přenesená",N240,0)</f>
        <v>0</v>
      </c>
      <c r="BH240" s="146">
        <f>IF(U240="sníž. přenesená",N240,0)</f>
        <v>0</v>
      </c>
      <c r="BI240" s="146">
        <f>IF(U240="nulová",N240,0)</f>
        <v>0</v>
      </c>
      <c r="BJ240" s="21" t="s">
        <v>76</v>
      </c>
    </row>
    <row r="241" spans="2:47" s="1" customFormat="1" ht="22.5" customHeight="1">
      <c r="B241" s="35"/>
      <c r="C241" s="36"/>
      <c r="D241" s="36"/>
      <c r="E241" s="36"/>
      <c r="F241" s="262" t="s">
        <v>321</v>
      </c>
      <c r="G241" s="263"/>
      <c r="H241" s="263"/>
      <c r="I241" s="263"/>
      <c r="J241" s="36"/>
      <c r="K241" s="36"/>
      <c r="L241" s="36"/>
      <c r="M241" s="36"/>
      <c r="N241" s="36"/>
      <c r="O241" s="36"/>
      <c r="P241" s="36"/>
      <c r="Q241" s="36"/>
      <c r="R241" s="37"/>
      <c r="T241" s="147"/>
      <c r="U241" s="36"/>
      <c r="V241" s="36"/>
      <c r="W241" s="36"/>
      <c r="X241" s="36"/>
      <c r="Y241" s="36"/>
      <c r="Z241" s="36"/>
      <c r="AA241" s="73"/>
      <c r="AT241" s="21" t="s">
        <v>125</v>
      </c>
      <c r="AU241" s="21" t="s">
        <v>89</v>
      </c>
    </row>
    <row r="242" spans="2:62" s="1" customFormat="1" ht="22.5" customHeight="1">
      <c r="B242" s="137"/>
      <c r="C242" s="172">
        <v>86</v>
      </c>
      <c r="D242" s="172" t="s">
        <v>216</v>
      </c>
      <c r="E242" s="173" t="s">
        <v>328</v>
      </c>
      <c r="F242" s="276" t="s">
        <v>329</v>
      </c>
      <c r="G242" s="276"/>
      <c r="H242" s="276"/>
      <c r="I242" s="276"/>
      <c r="J242" s="174" t="s">
        <v>136</v>
      </c>
      <c r="K242" s="175">
        <v>60</v>
      </c>
      <c r="L242" s="277"/>
      <c r="M242" s="277"/>
      <c r="N242" s="277">
        <f>ROUND(L242*K242,2)</f>
        <v>0</v>
      </c>
      <c r="O242" s="267"/>
      <c r="P242" s="267"/>
      <c r="Q242" s="267"/>
      <c r="R242" s="142"/>
      <c r="T242" s="143" t="s">
        <v>2</v>
      </c>
      <c r="U242" s="44" t="s">
        <v>35</v>
      </c>
      <c r="V242" s="144">
        <v>0</v>
      </c>
      <c r="W242" s="144">
        <f>V242*K242</f>
        <v>0</v>
      </c>
      <c r="X242" s="144">
        <v>0.0005</v>
      </c>
      <c r="Y242" s="144">
        <f>X242*K242</f>
        <v>0.03</v>
      </c>
      <c r="Z242" s="144">
        <v>0</v>
      </c>
      <c r="AA242" s="145">
        <f>Z242*K242</f>
        <v>0</v>
      </c>
      <c r="AR242" s="21" t="s">
        <v>194</v>
      </c>
      <c r="AT242" s="21" t="s">
        <v>216</v>
      </c>
      <c r="AU242" s="21" t="s">
        <v>89</v>
      </c>
      <c r="AY242" s="21" t="s">
        <v>119</v>
      </c>
      <c r="BE242" s="146">
        <f>IF(U242="základní",N242,0)</f>
        <v>0</v>
      </c>
      <c r="BF242" s="146">
        <f>IF(U242="snížená",N242,0)</f>
        <v>0</v>
      </c>
      <c r="BG242" s="146">
        <f>IF(U242="zákl. přenesená",N242,0)</f>
        <v>0</v>
      </c>
      <c r="BH242" s="146">
        <f>IF(U242="sníž. přenesená",N242,0)</f>
        <v>0</v>
      </c>
      <c r="BI242" s="146">
        <f>IF(U242="nulová",N242,0)</f>
        <v>0</v>
      </c>
      <c r="BJ242" s="21" t="s">
        <v>76</v>
      </c>
    </row>
    <row r="243" spans="2:47" s="1" customFormat="1" ht="22.5" customHeight="1">
      <c r="B243" s="35"/>
      <c r="C243" s="36"/>
      <c r="D243" s="36"/>
      <c r="E243" s="36"/>
      <c r="F243" s="262" t="s">
        <v>321</v>
      </c>
      <c r="G243" s="263"/>
      <c r="H243" s="263"/>
      <c r="I243" s="263"/>
      <c r="J243" s="36"/>
      <c r="K243" s="36"/>
      <c r="L243" s="36"/>
      <c r="M243" s="36"/>
      <c r="N243" s="36"/>
      <c r="O243" s="36"/>
      <c r="P243" s="36"/>
      <c r="Q243" s="36"/>
      <c r="R243" s="37"/>
      <c r="T243" s="147"/>
      <c r="U243" s="36"/>
      <c r="V243" s="36"/>
      <c r="W243" s="36"/>
      <c r="X243" s="36"/>
      <c r="Y243" s="36"/>
      <c r="Z243" s="36"/>
      <c r="AA243" s="73"/>
      <c r="AT243" s="21" t="s">
        <v>125</v>
      </c>
      <c r="AU243" s="21" t="s">
        <v>89</v>
      </c>
    </row>
    <row r="244" spans="2:51" s="9" customFormat="1" ht="29.85" customHeight="1">
      <c r="B244" s="127"/>
      <c r="C244" s="128"/>
      <c r="D244" s="136" t="s">
        <v>99</v>
      </c>
      <c r="E244" s="136"/>
      <c r="F244" s="136"/>
      <c r="G244" s="136"/>
      <c r="H244" s="136"/>
      <c r="I244" s="136"/>
      <c r="J244" s="136"/>
      <c r="K244" s="136"/>
      <c r="L244" s="136"/>
      <c r="M244" s="136"/>
      <c r="N244" s="272">
        <f>SUM(N245:Q277)</f>
        <v>0</v>
      </c>
      <c r="O244" s="273"/>
      <c r="P244" s="273"/>
      <c r="Q244" s="273"/>
      <c r="R244" s="130"/>
      <c r="T244" s="131"/>
      <c r="U244" s="128"/>
      <c r="V244" s="128"/>
      <c r="W244" s="132">
        <f>SUM(W245:W277)</f>
        <v>16484.029357999996</v>
      </c>
      <c r="X244" s="128"/>
      <c r="Y244" s="132">
        <f>SUM(Y245:Y277)</f>
        <v>6151.72905158</v>
      </c>
      <c r="Z244" s="128"/>
      <c r="AA244" s="133">
        <f>SUM(AA245:AA277)</f>
        <v>0</v>
      </c>
      <c r="AR244" s="134" t="s">
        <v>76</v>
      </c>
      <c r="AT244" s="135" t="s">
        <v>68</v>
      </c>
      <c r="AU244" s="135" t="s">
        <v>76</v>
      </c>
      <c r="AY244" s="134" t="s">
        <v>119</v>
      </c>
    </row>
    <row r="245" spans="2:62" s="1" customFormat="1" ht="22.5" customHeight="1">
      <c r="B245" s="137"/>
      <c r="C245" s="138">
        <v>87</v>
      </c>
      <c r="D245" s="138" t="s">
        <v>120</v>
      </c>
      <c r="E245" s="139" t="s">
        <v>330</v>
      </c>
      <c r="F245" s="266" t="s">
        <v>331</v>
      </c>
      <c r="G245" s="266"/>
      <c r="H245" s="266"/>
      <c r="I245" s="266"/>
      <c r="J245" s="140" t="s">
        <v>128</v>
      </c>
      <c r="K245" s="141">
        <v>86.392</v>
      </c>
      <c r="L245" s="267"/>
      <c r="M245" s="267"/>
      <c r="N245" s="267">
        <f>ROUND(L245*K245,2)</f>
        <v>0</v>
      </c>
      <c r="O245" s="267"/>
      <c r="P245" s="267"/>
      <c r="Q245" s="267"/>
      <c r="R245" s="142"/>
      <c r="T245" s="143" t="s">
        <v>2</v>
      </c>
      <c r="U245" s="44" t="s">
        <v>35</v>
      </c>
      <c r="V245" s="144">
        <v>0.789</v>
      </c>
      <c r="W245" s="144">
        <f>V245*K245</f>
        <v>68.163288</v>
      </c>
      <c r="X245" s="144">
        <v>2.25634</v>
      </c>
      <c r="Y245" s="144">
        <f>X245*K245</f>
        <v>194.92972527999999</v>
      </c>
      <c r="Z245" s="144">
        <v>0</v>
      </c>
      <c r="AA245" s="145">
        <f>Z245*K245</f>
        <v>0</v>
      </c>
      <c r="AR245" s="21" t="s">
        <v>124</v>
      </c>
      <c r="AT245" s="21" t="s">
        <v>120</v>
      </c>
      <c r="AU245" s="21" t="s">
        <v>89</v>
      </c>
      <c r="AY245" s="21" t="s">
        <v>119</v>
      </c>
      <c r="BE245" s="146">
        <f>IF(U245="základní",N245,0)</f>
        <v>0</v>
      </c>
      <c r="BF245" s="146">
        <f>IF(U245="snížená",N245,0)</f>
        <v>0</v>
      </c>
      <c r="BG245" s="146">
        <f>IF(U245="zákl. přenesená",N245,0)</f>
        <v>0</v>
      </c>
      <c r="BH245" s="146">
        <f>IF(U245="sníž. přenesená",N245,0)</f>
        <v>0</v>
      </c>
      <c r="BI245" s="146">
        <f>IF(U245="nulová",N245,0)</f>
        <v>0</v>
      </c>
      <c r="BJ245" s="21" t="s">
        <v>76</v>
      </c>
    </row>
    <row r="246" spans="2:47" s="1" customFormat="1" ht="19.5" customHeight="1">
      <c r="B246" s="35"/>
      <c r="C246" s="36"/>
      <c r="D246" s="36"/>
      <c r="E246" s="36"/>
      <c r="F246" s="262" t="s">
        <v>617</v>
      </c>
      <c r="G246" s="263"/>
      <c r="H246" s="263"/>
      <c r="I246" s="263"/>
      <c r="J246" s="36"/>
      <c r="K246" s="36"/>
      <c r="L246" s="36"/>
      <c r="M246" s="36"/>
      <c r="N246" s="36"/>
      <c r="O246" s="36"/>
      <c r="P246" s="36"/>
      <c r="Q246" s="36"/>
      <c r="R246" s="37"/>
      <c r="T246" s="147"/>
      <c r="U246" s="36"/>
      <c r="V246" s="36"/>
      <c r="W246" s="36"/>
      <c r="X246" s="36"/>
      <c r="Y246" s="36"/>
      <c r="Z246" s="36"/>
      <c r="AA246" s="73"/>
      <c r="AT246" s="21" t="s">
        <v>125</v>
      </c>
      <c r="AU246" s="21" t="s">
        <v>89</v>
      </c>
    </row>
    <row r="247" spans="2:51" s="10" customFormat="1" ht="14.25" customHeight="1">
      <c r="B247" s="148"/>
      <c r="C247" s="149"/>
      <c r="D247" s="149"/>
      <c r="E247" s="150" t="s">
        <v>2</v>
      </c>
      <c r="F247" s="264" t="s">
        <v>332</v>
      </c>
      <c r="G247" s="265"/>
      <c r="H247" s="265"/>
      <c r="I247" s="265"/>
      <c r="J247" s="149"/>
      <c r="K247" s="151">
        <v>86.392</v>
      </c>
      <c r="L247" s="149"/>
      <c r="M247" s="149"/>
      <c r="N247" s="149"/>
      <c r="O247" s="149"/>
      <c r="P247" s="149"/>
      <c r="Q247" s="149"/>
      <c r="R247" s="152"/>
      <c r="T247" s="153"/>
      <c r="U247" s="149"/>
      <c r="V247" s="149"/>
      <c r="W247" s="149"/>
      <c r="X247" s="149"/>
      <c r="Y247" s="149"/>
      <c r="Z247" s="149"/>
      <c r="AA247" s="154"/>
      <c r="AT247" s="155" t="s">
        <v>133</v>
      </c>
      <c r="AU247" s="155" t="s">
        <v>89</v>
      </c>
      <c r="AV247" s="10" t="s">
        <v>89</v>
      </c>
      <c r="AW247" s="10" t="s">
        <v>28</v>
      </c>
      <c r="AX247" s="10" t="s">
        <v>76</v>
      </c>
      <c r="AY247" s="155" t="s">
        <v>119</v>
      </c>
    </row>
    <row r="248" spans="2:62" s="1" customFormat="1" ht="31.5" customHeight="1">
      <c r="B248" s="137"/>
      <c r="C248" s="138">
        <v>88</v>
      </c>
      <c r="D248" s="138" t="s">
        <v>120</v>
      </c>
      <c r="E248" s="139" t="s">
        <v>333</v>
      </c>
      <c r="F248" s="266" t="s">
        <v>334</v>
      </c>
      <c r="G248" s="266"/>
      <c r="H248" s="266"/>
      <c r="I248" s="266"/>
      <c r="J248" s="140" t="s">
        <v>128</v>
      </c>
      <c r="K248" s="141">
        <v>2104.47</v>
      </c>
      <c r="L248" s="267"/>
      <c r="M248" s="267"/>
      <c r="N248" s="267">
        <f>ROUND(L248*K248,2)</f>
        <v>0</v>
      </c>
      <c r="O248" s="267"/>
      <c r="P248" s="267"/>
      <c r="Q248" s="267"/>
      <c r="R248" s="142"/>
      <c r="T248" s="143" t="s">
        <v>2</v>
      </c>
      <c r="U248" s="44" t="s">
        <v>35</v>
      </c>
      <c r="V248" s="144">
        <v>3.899</v>
      </c>
      <c r="W248" s="144">
        <f>V248*K248</f>
        <v>8205.328529999999</v>
      </c>
      <c r="X248" s="144">
        <v>2.76766</v>
      </c>
      <c r="Y248" s="144">
        <f>X248*K248</f>
        <v>5824.457440199999</v>
      </c>
      <c r="Z248" s="144">
        <v>0</v>
      </c>
      <c r="AA248" s="145">
        <f>Z248*K248</f>
        <v>0</v>
      </c>
      <c r="AR248" s="21" t="s">
        <v>124</v>
      </c>
      <c r="AT248" s="21" t="s">
        <v>120</v>
      </c>
      <c r="AU248" s="21" t="s">
        <v>89</v>
      </c>
      <c r="AY248" s="21" t="s">
        <v>119</v>
      </c>
      <c r="BE248" s="146">
        <f>IF(U248="základní",N248,0)</f>
        <v>0</v>
      </c>
      <c r="BF248" s="146">
        <f>IF(U248="snížená",N248,0)</f>
        <v>0</v>
      </c>
      <c r="BG248" s="146">
        <f>IF(U248="zákl. přenesená",N248,0)</f>
        <v>0</v>
      </c>
      <c r="BH248" s="146">
        <f>IF(U248="sníž. přenesená",N248,0)</f>
        <v>0</v>
      </c>
      <c r="BI248" s="146">
        <f>IF(U248="nulová",N248,0)</f>
        <v>0</v>
      </c>
      <c r="BJ248" s="21" t="s">
        <v>76</v>
      </c>
    </row>
    <row r="249" spans="2:62" s="1" customFormat="1" ht="31.5" customHeight="1">
      <c r="B249" s="137"/>
      <c r="C249" s="138">
        <v>89</v>
      </c>
      <c r="D249" s="138" t="s">
        <v>120</v>
      </c>
      <c r="E249" s="139" t="s">
        <v>335</v>
      </c>
      <c r="F249" s="266" t="s">
        <v>336</v>
      </c>
      <c r="G249" s="266"/>
      <c r="H249" s="266"/>
      <c r="I249" s="266"/>
      <c r="J249" s="140" t="s">
        <v>123</v>
      </c>
      <c r="K249" s="141">
        <v>1874.62</v>
      </c>
      <c r="L249" s="267"/>
      <c r="M249" s="267"/>
      <c r="N249" s="267">
        <f>ROUND(L249*K249,2)</f>
        <v>0</v>
      </c>
      <c r="O249" s="267"/>
      <c r="P249" s="267"/>
      <c r="Q249" s="267"/>
      <c r="R249" s="142"/>
      <c r="T249" s="143" t="s">
        <v>2</v>
      </c>
      <c r="U249" s="44" t="s">
        <v>35</v>
      </c>
      <c r="V249" s="144">
        <v>1.895</v>
      </c>
      <c r="W249" s="144">
        <f>V249*K249</f>
        <v>3552.4049</v>
      </c>
      <c r="X249" s="144">
        <v>0.00765</v>
      </c>
      <c r="Y249" s="144">
        <f>X249*K249</f>
        <v>14.340842999999998</v>
      </c>
      <c r="Z249" s="144">
        <v>0</v>
      </c>
      <c r="AA249" s="145">
        <f>Z249*K249</f>
        <v>0</v>
      </c>
      <c r="AR249" s="21" t="s">
        <v>124</v>
      </c>
      <c r="AT249" s="21" t="s">
        <v>120</v>
      </c>
      <c r="AU249" s="21" t="s">
        <v>89</v>
      </c>
      <c r="AY249" s="21" t="s">
        <v>119</v>
      </c>
      <c r="BE249" s="146">
        <f>IF(U249="základní",N249,0)</f>
        <v>0</v>
      </c>
      <c r="BF249" s="146">
        <f>IF(U249="snížená",N249,0)</f>
        <v>0</v>
      </c>
      <c r="BG249" s="146">
        <f>IF(U249="zákl. přenesená",N249,0)</f>
        <v>0</v>
      </c>
      <c r="BH249" s="146">
        <f>IF(U249="sníž. přenesená",N249,0)</f>
        <v>0</v>
      </c>
      <c r="BI249" s="146">
        <f>IF(U249="nulová",N249,0)</f>
        <v>0</v>
      </c>
      <c r="BJ249" s="21" t="s">
        <v>76</v>
      </c>
    </row>
    <row r="250" spans="2:62" s="1" customFormat="1" ht="31.5" customHeight="1">
      <c r="B250" s="137"/>
      <c r="C250" s="138">
        <v>90</v>
      </c>
      <c r="D250" s="138" t="s">
        <v>120</v>
      </c>
      <c r="E250" s="139" t="s">
        <v>338</v>
      </c>
      <c r="F250" s="266" t="s">
        <v>339</v>
      </c>
      <c r="G250" s="266"/>
      <c r="H250" s="266"/>
      <c r="I250" s="266"/>
      <c r="J250" s="140" t="s">
        <v>123</v>
      </c>
      <c r="K250" s="141">
        <v>1874.62</v>
      </c>
      <c r="L250" s="267"/>
      <c r="M250" s="267"/>
      <c r="N250" s="267">
        <f>ROUND(L250*K250,2)</f>
        <v>0</v>
      </c>
      <c r="O250" s="267"/>
      <c r="P250" s="267"/>
      <c r="Q250" s="267"/>
      <c r="R250" s="142"/>
      <c r="T250" s="143" t="s">
        <v>2</v>
      </c>
      <c r="U250" s="44" t="s">
        <v>35</v>
      </c>
      <c r="V250" s="144">
        <v>0.628</v>
      </c>
      <c r="W250" s="144">
        <f>V250*K250</f>
        <v>1177.26136</v>
      </c>
      <c r="X250" s="144">
        <v>0.00086</v>
      </c>
      <c r="Y250" s="144">
        <f>X250*K250</f>
        <v>1.6121732</v>
      </c>
      <c r="Z250" s="144">
        <v>0</v>
      </c>
      <c r="AA250" s="145">
        <f>Z250*K250</f>
        <v>0</v>
      </c>
      <c r="AR250" s="21" t="s">
        <v>124</v>
      </c>
      <c r="AT250" s="21" t="s">
        <v>120</v>
      </c>
      <c r="AU250" s="21" t="s">
        <v>89</v>
      </c>
      <c r="AY250" s="21" t="s">
        <v>119</v>
      </c>
      <c r="BE250" s="146">
        <f>IF(U250="základní",N250,0)</f>
        <v>0</v>
      </c>
      <c r="BF250" s="146">
        <f>IF(U250="snížená",N250,0)</f>
        <v>0</v>
      </c>
      <c r="BG250" s="146">
        <f>IF(U250="zákl. přenesená",N250,0)</f>
        <v>0</v>
      </c>
      <c r="BH250" s="146">
        <f>IF(U250="sníž. přenesená",N250,0)</f>
        <v>0</v>
      </c>
      <c r="BI250" s="146">
        <f>IF(U250="nulová",N250,0)</f>
        <v>0</v>
      </c>
      <c r="BJ250" s="21" t="s">
        <v>76</v>
      </c>
    </row>
    <row r="251" spans="2:62" s="1" customFormat="1" ht="31.5" customHeight="1">
      <c r="B251" s="137"/>
      <c r="C251" s="138">
        <v>91</v>
      </c>
      <c r="D251" s="138" t="s">
        <v>120</v>
      </c>
      <c r="E251" s="139" t="s">
        <v>340</v>
      </c>
      <c r="F251" s="266" t="s">
        <v>341</v>
      </c>
      <c r="G251" s="266"/>
      <c r="H251" s="266"/>
      <c r="I251" s="266"/>
      <c r="J251" s="140" t="s">
        <v>215</v>
      </c>
      <c r="K251" s="141">
        <v>21.24</v>
      </c>
      <c r="L251" s="267"/>
      <c r="M251" s="267"/>
      <c r="N251" s="267">
        <f>ROUND(L251*K251,2)</f>
        <v>0</v>
      </c>
      <c r="O251" s="267"/>
      <c r="P251" s="267"/>
      <c r="Q251" s="267"/>
      <c r="R251" s="142"/>
      <c r="T251" s="143" t="s">
        <v>2</v>
      </c>
      <c r="U251" s="44" t="s">
        <v>35</v>
      </c>
      <c r="V251" s="144">
        <v>33.527</v>
      </c>
      <c r="W251" s="144">
        <f>V251*K251</f>
        <v>712.11348</v>
      </c>
      <c r="X251" s="144">
        <v>1.0858</v>
      </c>
      <c r="Y251" s="144">
        <f>X251*K251</f>
        <v>23.062392</v>
      </c>
      <c r="Z251" s="144">
        <v>0</v>
      </c>
      <c r="AA251" s="145">
        <f>Z251*K251</f>
        <v>0</v>
      </c>
      <c r="AR251" s="21" t="s">
        <v>124</v>
      </c>
      <c r="AT251" s="21" t="s">
        <v>120</v>
      </c>
      <c r="AU251" s="21" t="s">
        <v>89</v>
      </c>
      <c r="AY251" s="21" t="s">
        <v>119</v>
      </c>
      <c r="BE251" s="146">
        <f>IF(U251="základní",N251,0)</f>
        <v>0</v>
      </c>
      <c r="BF251" s="146">
        <f>IF(U251="snížená",N251,0)</f>
        <v>0</v>
      </c>
      <c r="BG251" s="146">
        <f>IF(U251="zákl. přenesená",N251,0)</f>
        <v>0</v>
      </c>
      <c r="BH251" s="146">
        <f>IF(U251="sníž. přenesená",N251,0)</f>
        <v>0</v>
      </c>
      <c r="BI251" s="146">
        <f>IF(U251="nulová",N251,0)</f>
        <v>0</v>
      </c>
      <c r="BJ251" s="21" t="s">
        <v>76</v>
      </c>
    </row>
    <row r="252" spans="2:51" s="11" customFormat="1" ht="22.5" customHeight="1">
      <c r="B252" s="156"/>
      <c r="C252" s="157"/>
      <c r="D252" s="157"/>
      <c r="E252" s="158" t="s">
        <v>2</v>
      </c>
      <c r="F252" s="287" t="s">
        <v>342</v>
      </c>
      <c r="G252" s="288"/>
      <c r="H252" s="288"/>
      <c r="I252" s="288"/>
      <c r="J252" s="157"/>
      <c r="K252" s="159" t="s">
        <v>2</v>
      </c>
      <c r="L252" s="157"/>
      <c r="M252" s="157"/>
      <c r="N252" s="157"/>
      <c r="O252" s="157"/>
      <c r="P252" s="157"/>
      <c r="Q252" s="157"/>
      <c r="R252" s="160"/>
      <c r="T252" s="161"/>
      <c r="U252" s="157"/>
      <c r="V252" s="157"/>
      <c r="W252" s="157"/>
      <c r="X252" s="157"/>
      <c r="Y252" s="157"/>
      <c r="Z252" s="157"/>
      <c r="AA252" s="162"/>
      <c r="AT252" s="163" t="s">
        <v>133</v>
      </c>
      <c r="AU252" s="163" t="s">
        <v>89</v>
      </c>
      <c r="AV252" s="11" t="s">
        <v>76</v>
      </c>
      <c r="AW252" s="11" t="s">
        <v>28</v>
      </c>
      <c r="AX252" s="11" t="s">
        <v>69</v>
      </c>
      <c r="AY252" s="163" t="s">
        <v>119</v>
      </c>
    </row>
    <row r="253" spans="2:51" s="10" customFormat="1" ht="31.5" customHeight="1">
      <c r="B253" s="148"/>
      <c r="C253" s="149"/>
      <c r="D253" s="149"/>
      <c r="E253" s="150" t="s">
        <v>2</v>
      </c>
      <c r="F253" s="264" t="s">
        <v>343</v>
      </c>
      <c r="G253" s="265"/>
      <c r="H253" s="265"/>
      <c r="I253" s="265"/>
      <c r="J253" s="149"/>
      <c r="K253" s="151">
        <v>10581.1</v>
      </c>
      <c r="L253" s="149"/>
      <c r="M253" s="149"/>
      <c r="N253" s="149"/>
      <c r="O253" s="149"/>
      <c r="P253" s="149"/>
      <c r="Q253" s="149"/>
      <c r="R253" s="152"/>
      <c r="T253" s="153"/>
      <c r="U253" s="149"/>
      <c r="V253" s="149"/>
      <c r="W253" s="149"/>
      <c r="X253" s="149"/>
      <c r="Y253" s="149"/>
      <c r="Z253" s="149"/>
      <c r="AA253" s="154"/>
      <c r="AT253" s="155" t="s">
        <v>133</v>
      </c>
      <c r="AU253" s="155" t="s">
        <v>89</v>
      </c>
      <c r="AV253" s="10" t="s">
        <v>89</v>
      </c>
      <c r="AW253" s="10" t="s">
        <v>28</v>
      </c>
      <c r="AX253" s="10" t="s">
        <v>69</v>
      </c>
      <c r="AY253" s="155" t="s">
        <v>119</v>
      </c>
    </row>
    <row r="254" spans="2:51" s="11" customFormat="1" ht="22.5" customHeight="1">
      <c r="B254" s="156"/>
      <c r="C254" s="157"/>
      <c r="D254" s="157"/>
      <c r="E254" s="158" t="s">
        <v>2</v>
      </c>
      <c r="F254" s="279" t="s">
        <v>344</v>
      </c>
      <c r="G254" s="280"/>
      <c r="H254" s="280"/>
      <c r="I254" s="280"/>
      <c r="J254" s="157"/>
      <c r="K254" s="159" t="s">
        <v>2</v>
      </c>
      <c r="L254" s="157"/>
      <c r="M254" s="157"/>
      <c r="N254" s="157"/>
      <c r="O254" s="157"/>
      <c r="P254" s="157"/>
      <c r="Q254" s="157"/>
      <c r="R254" s="160"/>
      <c r="T254" s="161"/>
      <c r="U254" s="157"/>
      <c r="V254" s="157"/>
      <c r="W254" s="157"/>
      <c r="X254" s="157"/>
      <c r="Y254" s="157"/>
      <c r="Z254" s="157"/>
      <c r="AA254" s="162"/>
      <c r="AT254" s="163" t="s">
        <v>133</v>
      </c>
      <c r="AU254" s="163" t="s">
        <v>89</v>
      </c>
      <c r="AV254" s="11" t="s">
        <v>76</v>
      </c>
      <c r="AW254" s="11" t="s">
        <v>28</v>
      </c>
      <c r="AX254" s="11" t="s">
        <v>69</v>
      </c>
      <c r="AY254" s="163" t="s">
        <v>119</v>
      </c>
    </row>
    <row r="255" spans="2:51" s="10" customFormat="1" ht="22.5" customHeight="1">
      <c r="B255" s="148"/>
      <c r="C255" s="149"/>
      <c r="D255" s="149"/>
      <c r="E255" s="150" t="s">
        <v>2</v>
      </c>
      <c r="F255" s="264" t="s">
        <v>345</v>
      </c>
      <c r="G255" s="265"/>
      <c r="H255" s="265"/>
      <c r="I255" s="265"/>
      <c r="J255" s="149"/>
      <c r="K255" s="151">
        <v>6524.16</v>
      </c>
      <c r="L255" s="149"/>
      <c r="M255" s="149"/>
      <c r="N255" s="149"/>
      <c r="O255" s="149"/>
      <c r="P255" s="149"/>
      <c r="Q255" s="149"/>
      <c r="R255" s="152"/>
      <c r="T255" s="153"/>
      <c r="U255" s="149"/>
      <c r="V255" s="149"/>
      <c r="W255" s="149"/>
      <c r="X255" s="149"/>
      <c r="Y255" s="149"/>
      <c r="Z255" s="149"/>
      <c r="AA255" s="154"/>
      <c r="AT255" s="155" t="s">
        <v>133</v>
      </c>
      <c r="AU255" s="155" t="s">
        <v>89</v>
      </c>
      <c r="AV255" s="10" t="s">
        <v>89</v>
      </c>
      <c r="AW255" s="10" t="s">
        <v>28</v>
      </c>
      <c r="AX255" s="10" t="s">
        <v>69</v>
      </c>
      <c r="AY255" s="155" t="s">
        <v>119</v>
      </c>
    </row>
    <row r="256" spans="2:51" s="11" customFormat="1" ht="22.5" customHeight="1">
      <c r="B256" s="156"/>
      <c r="C256" s="157"/>
      <c r="D256" s="157"/>
      <c r="E256" s="158" t="s">
        <v>2</v>
      </c>
      <c r="F256" s="279" t="s">
        <v>346</v>
      </c>
      <c r="G256" s="280"/>
      <c r="H256" s="280"/>
      <c r="I256" s="280"/>
      <c r="J256" s="157"/>
      <c r="K256" s="159" t="s">
        <v>2</v>
      </c>
      <c r="L256" s="157"/>
      <c r="M256" s="157"/>
      <c r="N256" s="157"/>
      <c r="O256" s="157"/>
      <c r="P256" s="157"/>
      <c r="Q256" s="157"/>
      <c r="R256" s="160"/>
      <c r="T256" s="161"/>
      <c r="U256" s="157"/>
      <c r="V256" s="157"/>
      <c r="W256" s="157"/>
      <c r="X256" s="157"/>
      <c r="Y256" s="157"/>
      <c r="Z256" s="157"/>
      <c r="AA256" s="162"/>
      <c r="AT256" s="163" t="s">
        <v>133</v>
      </c>
      <c r="AU256" s="163" t="s">
        <v>89</v>
      </c>
      <c r="AV256" s="11" t="s">
        <v>76</v>
      </c>
      <c r="AW256" s="11" t="s">
        <v>28</v>
      </c>
      <c r="AX256" s="11" t="s">
        <v>69</v>
      </c>
      <c r="AY256" s="163" t="s">
        <v>119</v>
      </c>
    </row>
    <row r="257" spans="2:51" s="10" customFormat="1" ht="22.5" customHeight="1">
      <c r="B257" s="148"/>
      <c r="C257" s="149"/>
      <c r="D257" s="149"/>
      <c r="E257" s="150" t="s">
        <v>2</v>
      </c>
      <c r="F257" s="264" t="s">
        <v>347</v>
      </c>
      <c r="G257" s="265"/>
      <c r="H257" s="265"/>
      <c r="I257" s="265"/>
      <c r="J257" s="149"/>
      <c r="K257" s="151">
        <v>2047.12</v>
      </c>
      <c r="L257" s="149"/>
      <c r="M257" s="149"/>
      <c r="N257" s="149"/>
      <c r="O257" s="149"/>
      <c r="P257" s="149"/>
      <c r="Q257" s="149"/>
      <c r="R257" s="152"/>
      <c r="T257" s="153"/>
      <c r="U257" s="149"/>
      <c r="V257" s="149"/>
      <c r="W257" s="149"/>
      <c r="X257" s="149"/>
      <c r="Y257" s="149"/>
      <c r="Z257" s="149"/>
      <c r="AA257" s="154"/>
      <c r="AT257" s="155" t="s">
        <v>133</v>
      </c>
      <c r="AU257" s="155" t="s">
        <v>89</v>
      </c>
      <c r="AV257" s="10" t="s">
        <v>89</v>
      </c>
      <c r="AW257" s="10" t="s">
        <v>28</v>
      </c>
      <c r="AX257" s="10" t="s">
        <v>69</v>
      </c>
      <c r="AY257" s="155" t="s">
        <v>119</v>
      </c>
    </row>
    <row r="258" spans="2:51" s="11" customFormat="1" ht="22.5" customHeight="1">
      <c r="B258" s="156"/>
      <c r="C258" s="157"/>
      <c r="D258" s="157"/>
      <c r="E258" s="158" t="s">
        <v>2</v>
      </c>
      <c r="F258" s="279" t="s">
        <v>348</v>
      </c>
      <c r="G258" s="280"/>
      <c r="H258" s="280"/>
      <c r="I258" s="280"/>
      <c r="J258" s="157"/>
      <c r="K258" s="159" t="s">
        <v>2</v>
      </c>
      <c r="L258" s="157"/>
      <c r="M258" s="157"/>
      <c r="N258" s="157"/>
      <c r="O258" s="157"/>
      <c r="P258" s="157"/>
      <c r="Q258" s="157"/>
      <c r="R258" s="160"/>
      <c r="T258" s="161"/>
      <c r="U258" s="157"/>
      <c r="V258" s="157"/>
      <c r="W258" s="157"/>
      <c r="X258" s="157"/>
      <c r="Y258" s="157"/>
      <c r="Z258" s="157"/>
      <c r="AA258" s="162"/>
      <c r="AT258" s="163" t="s">
        <v>133</v>
      </c>
      <c r="AU258" s="163" t="s">
        <v>89</v>
      </c>
      <c r="AV258" s="11" t="s">
        <v>76</v>
      </c>
      <c r="AW258" s="11" t="s">
        <v>28</v>
      </c>
      <c r="AX258" s="11" t="s">
        <v>69</v>
      </c>
      <c r="AY258" s="163" t="s">
        <v>119</v>
      </c>
    </row>
    <row r="259" spans="2:51" s="10" customFormat="1" ht="22.5" customHeight="1">
      <c r="B259" s="148"/>
      <c r="C259" s="149"/>
      <c r="D259" s="149"/>
      <c r="E259" s="150" t="s">
        <v>2</v>
      </c>
      <c r="F259" s="264" t="s">
        <v>349</v>
      </c>
      <c r="G259" s="265"/>
      <c r="H259" s="265"/>
      <c r="I259" s="265"/>
      <c r="J259" s="149"/>
      <c r="K259" s="151">
        <v>2087.28</v>
      </c>
      <c r="L259" s="149"/>
      <c r="M259" s="149"/>
      <c r="N259" s="149"/>
      <c r="O259" s="149"/>
      <c r="P259" s="149"/>
      <c r="Q259" s="149"/>
      <c r="R259" s="152"/>
      <c r="T259" s="153"/>
      <c r="U259" s="149"/>
      <c r="V259" s="149"/>
      <c r="W259" s="149"/>
      <c r="X259" s="149"/>
      <c r="Y259" s="149"/>
      <c r="Z259" s="149"/>
      <c r="AA259" s="154"/>
      <c r="AT259" s="155" t="s">
        <v>133</v>
      </c>
      <c r="AU259" s="155" t="s">
        <v>89</v>
      </c>
      <c r="AV259" s="10" t="s">
        <v>89</v>
      </c>
      <c r="AW259" s="10" t="s">
        <v>28</v>
      </c>
      <c r="AX259" s="10" t="s">
        <v>69</v>
      </c>
      <c r="AY259" s="155" t="s">
        <v>119</v>
      </c>
    </row>
    <row r="260" spans="2:51" s="13" customFormat="1" ht="22.5" customHeight="1">
      <c r="B260" s="176"/>
      <c r="C260" s="177"/>
      <c r="D260" s="177"/>
      <c r="E260" s="178" t="s">
        <v>2</v>
      </c>
      <c r="F260" s="285" t="s">
        <v>350</v>
      </c>
      <c r="G260" s="286"/>
      <c r="H260" s="286"/>
      <c r="I260" s="286"/>
      <c r="J260" s="177"/>
      <c r="K260" s="179">
        <v>21239.66</v>
      </c>
      <c r="L260" s="177"/>
      <c r="M260" s="177"/>
      <c r="N260" s="177"/>
      <c r="O260" s="177"/>
      <c r="P260" s="177"/>
      <c r="Q260" s="177"/>
      <c r="R260" s="180"/>
      <c r="T260" s="181"/>
      <c r="U260" s="177"/>
      <c r="V260" s="177"/>
      <c r="W260" s="177"/>
      <c r="X260" s="177"/>
      <c r="Y260" s="177"/>
      <c r="Z260" s="177"/>
      <c r="AA260" s="182"/>
      <c r="AT260" s="183" t="s">
        <v>133</v>
      </c>
      <c r="AU260" s="183" t="s">
        <v>89</v>
      </c>
      <c r="AV260" s="13" t="s">
        <v>155</v>
      </c>
      <c r="AW260" s="13" t="s">
        <v>28</v>
      </c>
      <c r="AX260" s="13" t="s">
        <v>69</v>
      </c>
      <c r="AY260" s="183" t="s">
        <v>119</v>
      </c>
    </row>
    <row r="261" spans="2:51" s="10" customFormat="1" ht="22.5" customHeight="1">
      <c r="B261" s="148"/>
      <c r="C261" s="149"/>
      <c r="D261" s="149"/>
      <c r="E261" s="150" t="s">
        <v>2</v>
      </c>
      <c r="F261" s="264" t="s">
        <v>351</v>
      </c>
      <c r="G261" s="265"/>
      <c r="H261" s="265"/>
      <c r="I261" s="265"/>
      <c r="J261" s="149"/>
      <c r="K261" s="151">
        <v>21.24</v>
      </c>
      <c r="L261" s="149"/>
      <c r="M261" s="149"/>
      <c r="N261" s="149"/>
      <c r="O261" s="149"/>
      <c r="P261" s="149"/>
      <c r="Q261" s="149"/>
      <c r="R261" s="152"/>
      <c r="T261" s="153"/>
      <c r="U261" s="149"/>
      <c r="V261" s="149"/>
      <c r="W261" s="149"/>
      <c r="X261" s="149"/>
      <c r="Y261" s="149"/>
      <c r="Z261" s="149"/>
      <c r="AA261" s="154"/>
      <c r="AT261" s="155" t="s">
        <v>133</v>
      </c>
      <c r="AU261" s="155" t="s">
        <v>89</v>
      </c>
      <c r="AV261" s="10" t="s">
        <v>89</v>
      </c>
      <c r="AW261" s="10" t="s">
        <v>28</v>
      </c>
      <c r="AX261" s="10" t="s">
        <v>76</v>
      </c>
      <c r="AY261" s="155" t="s">
        <v>119</v>
      </c>
    </row>
    <row r="262" spans="2:62" s="1" customFormat="1" ht="31.5" customHeight="1">
      <c r="B262" s="137"/>
      <c r="C262" s="138">
        <v>92</v>
      </c>
      <c r="D262" s="138" t="s">
        <v>120</v>
      </c>
      <c r="E262" s="139" t="s">
        <v>352</v>
      </c>
      <c r="F262" s="266" t="s">
        <v>353</v>
      </c>
      <c r="G262" s="266"/>
      <c r="H262" s="266"/>
      <c r="I262" s="266"/>
      <c r="J262" s="140" t="s">
        <v>215</v>
      </c>
      <c r="K262" s="141">
        <v>86.86</v>
      </c>
      <c r="L262" s="267"/>
      <c r="M262" s="267"/>
      <c r="N262" s="267">
        <f>ROUND(L262*K262,2)</f>
        <v>0</v>
      </c>
      <c r="O262" s="267"/>
      <c r="P262" s="267"/>
      <c r="Q262" s="267"/>
      <c r="R262" s="142"/>
      <c r="T262" s="143" t="s">
        <v>2</v>
      </c>
      <c r="U262" s="44" t="s">
        <v>35</v>
      </c>
      <c r="V262" s="144">
        <v>22.055</v>
      </c>
      <c r="W262" s="144">
        <f>V262*K262</f>
        <v>1915.6973</v>
      </c>
      <c r="X262" s="144">
        <v>1.05631</v>
      </c>
      <c r="Y262" s="144">
        <f>X262*K262</f>
        <v>91.75108660000001</v>
      </c>
      <c r="Z262" s="144">
        <v>0</v>
      </c>
      <c r="AA262" s="145">
        <f>Z262*K262</f>
        <v>0</v>
      </c>
      <c r="AR262" s="21" t="s">
        <v>124</v>
      </c>
      <c r="AT262" s="21" t="s">
        <v>120</v>
      </c>
      <c r="AU262" s="21" t="s">
        <v>89</v>
      </c>
      <c r="AY262" s="21" t="s">
        <v>119</v>
      </c>
      <c r="BE262" s="146">
        <f>IF(U262="základní",N262,0)</f>
        <v>0</v>
      </c>
      <c r="BF262" s="146">
        <f>IF(U262="snížená",N262,0)</f>
        <v>0</v>
      </c>
      <c r="BG262" s="146">
        <f>IF(U262="zákl. přenesená",N262,0)</f>
        <v>0</v>
      </c>
      <c r="BH262" s="146">
        <f>IF(U262="sníž. přenesená",N262,0)</f>
        <v>0</v>
      </c>
      <c r="BI262" s="146">
        <f>IF(U262="nulová",N262,0)</f>
        <v>0</v>
      </c>
      <c r="BJ262" s="21" t="s">
        <v>76</v>
      </c>
    </row>
    <row r="263" spans="2:47" s="1" customFormat="1" ht="22.5" customHeight="1">
      <c r="B263" s="35"/>
      <c r="C263" s="36"/>
      <c r="D263" s="36"/>
      <c r="E263" s="36"/>
      <c r="F263" s="262" t="s">
        <v>354</v>
      </c>
      <c r="G263" s="263"/>
      <c r="H263" s="263"/>
      <c r="I263" s="263"/>
      <c r="J263" s="36"/>
      <c r="K263" s="36"/>
      <c r="L263" s="36"/>
      <c r="M263" s="36"/>
      <c r="N263" s="36"/>
      <c r="O263" s="36"/>
      <c r="P263" s="36"/>
      <c r="Q263" s="36"/>
      <c r="R263" s="37"/>
      <c r="T263" s="147"/>
      <c r="U263" s="36"/>
      <c r="V263" s="36"/>
      <c r="W263" s="36"/>
      <c r="X263" s="36"/>
      <c r="Y263" s="36"/>
      <c r="Z263" s="36"/>
      <c r="AA263" s="73"/>
      <c r="AT263" s="21" t="s">
        <v>125</v>
      </c>
      <c r="AU263" s="21" t="s">
        <v>89</v>
      </c>
    </row>
    <row r="264" spans="2:51" s="11" customFormat="1" ht="22.5" customHeight="1">
      <c r="B264" s="156"/>
      <c r="C264" s="157"/>
      <c r="D264" s="157"/>
      <c r="E264" s="158" t="s">
        <v>2</v>
      </c>
      <c r="F264" s="279" t="s">
        <v>342</v>
      </c>
      <c r="G264" s="280"/>
      <c r="H264" s="280"/>
      <c r="I264" s="280"/>
      <c r="J264" s="157"/>
      <c r="K264" s="159" t="s">
        <v>2</v>
      </c>
      <c r="L264" s="157"/>
      <c r="M264" s="157"/>
      <c r="N264" s="157"/>
      <c r="O264" s="157"/>
      <c r="P264" s="157"/>
      <c r="Q264" s="157"/>
      <c r="R264" s="160"/>
      <c r="T264" s="161"/>
      <c r="U264" s="157"/>
      <c r="V264" s="157"/>
      <c r="W264" s="157"/>
      <c r="X264" s="157"/>
      <c r="Y264" s="157"/>
      <c r="Z264" s="157"/>
      <c r="AA264" s="162"/>
      <c r="AT264" s="163" t="s">
        <v>133</v>
      </c>
      <c r="AU264" s="163" t="s">
        <v>89</v>
      </c>
      <c r="AV264" s="11" t="s">
        <v>76</v>
      </c>
      <c r="AW264" s="11" t="s">
        <v>28</v>
      </c>
      <c r="AX264" s="11" t="s">
        <v>69</v>
      </c>
      <c r="AY264" s="163" t="s">
        <v>119</v>
      </c>
    </row>
    <row r="265" spans="2:51" s="10" customFormat="1" ht="22.5" customHeight="1">
      <c r="B265" s="148"/>
      <c r="C265" s="149"/>
      <c r="D265" s="149"/>
      <c r="E265" s="150" t="s">
        <v>2</v>
      </c>
      <c r="F265" s="264" t="s">
        <v>355</v>
      </c>
      <c r="G265" s="265"/>
      <c r="H265" s="265"/>
      <c r="I265" s="265"/>
      <c r="J265" s="149"/>
      <c r="K265" s="151">
        <v>43136.27</v>
      </c>
      <c r="L265" s="149"/>
      <c r="M265" s="149"/>
      <c r="N265" s="149"/>
      <c r="O265" s="149"/>
      <c r="P265" s="149"/>
      <c r="Q265" s="149"/>
      <c r="R265" s="152"/>
      <c r="T265" s="153"/>
      <c r="U265" s="149"/>
      <c r="V265" s="149"/>
      <c r="W265" s="149"/>
      <c r="X265" s="149"/>
      <c r="Y265" s="149"/>
      <c r="Z265" s="149"/>
      <c r="AA265" s="154"/>
      <c r="AT265" s="155" t="s">
        <v>133</v>
      </c>
      <c r="AU265" s="155" t="s">
        <v>89</v>
      </c>
      <c r="AV265" s="10" t="s">
        <v>89</v>
      </c>
      <c r="AW265" s="10" t="s">
        <v>28</v>
      </c>
      <c r="AX265" s="10" t="s">
        <v>69</v>
      </c>
      <c r="AY265" s="155" t="s">
        <v>119</v>
      </c>
    </row>
    <row r="266" spans="2:51" s="11" customFormat="1" ht="22.5" customHeight="1">
      <c r="B266" s="156"/>
      <c r="C266" s="157"/>
      <c r="D266" s="157"/>
      <c r="E266" s="158" t="s">
        <v>2</v>
      </c>
      <c r="F266" s="279" t="s">
        <v>344</v>
      </c>
      <c r="G266" s="280"/>
      <c r="H266" s="280"/>
      <c r="I266" s="280"/>
      <c r="J266" s="157"/>
      <c r="K266" s="159" t="s">
        <v>2</v>
      </c>
      <c r="L266" s="157"/>
      <c r="M266" s="157"/>
      <c r="N266" s="157"/>
      <c r="O266" s="157"/>
      <c r="P266" s="157"/>
      <c r="Q266" s="157"/>
      <c r="R266" s="160"/>
      <c r="T266" s="161"/>
      <c r="U266" s="157"/>
      <c r="V266" s="157"/>
      <c r="W266" s="157"/>
      <c r="X266" s="157"/>
      <c r="Y266" s="157"/>
      <c r="Z266" s="157"/>
      <c r="AA266" s="162"/>
      <c r="AT266" s="163" t="s">
        <v>133</v>
      </c>
      <c r="AU266" s="163" t="s">
        <v>89</v>
      </c>
      <c r="AV266" s="11" t="s">
        <v>76</v>
      </c>
      <c r="AW266" s="11" t="s">
        <v>28</v>
      </c>
      <c r="AX266" s="11" t="s">
        <v>69</v>
      </c>
      <c r="AY266" s="163" t="s">
        <v>119</v>
      </c>
    </row>
    <row r="267" spans="2:51" s="10" customFormat="1" ht="22.5" customHeight="1">
      <c r="B267" s="148"/>
      <c r="C267" s="149"/>
      <c r="D267" s="149"/>
      <c r="E267" s="150" t="s">
        <v>2</v>
      </c>
      <c r="F267" s="264" t="s">
        <v>356</v>
      </c>
      <c r="G267" s="265"/>
      <c r="H267" s="265"/>
      <c r="I267" s="265"/>
      <c r="J267" s="149"/>
      <c r="K267" s="151">
        <v>26849.52</v>
      </c>
      <c r="L267" s="149"/>
      <c r="M267" s="149"/>
      <c r="N267" s="149"/>
      <c r="O267" s="149"/>
      <c r="P267" s="149"/>
      <c r="Q267" s="149"/>
      <c r="R267" s="152"/>
      <c r="T267" s="153"/>
      <c r="U267" s="149"/>
      <c r="V267" s="149"/>
      <c r="W267" s="149"/>
      <c r="X267" s="149"/>
      <c r="Y267" s="149"/>
      <c r="Z267" s="149"/>
      <c r="AA267" s="154"/>
      <c r="AT267" s="155" t="s">
        <v>133</v>
      </c>
      <c r="AU267" s="155" t="s">
        <v>89</v>
      </c>
      <c r="AV267" s="10" t="s">
        <v>89</v>
      </c>
      <c r="AW267" s="10" t="s">
        <v>28</v>
      </c>
      <c r="AX267" s="10" t="s">
        <v>69</v>
      </c>
      <c r="AY267" s="155" t="s">
        <v>119</v>
      </c>
    </row>
    <row r="268" spans="2:51" s="11" customFormat="1" ht="22.5" customHeight="1">
      <c r="B268" s="156"/>
      <c r="C268" s="157"/>
      <c r="D268" s="157"/>
      <c r="E268" s="158" t="s">
        <v>2</v>
      </c>
      <c r="F268" s="279" t="s">
        <v>346</v>
      </c>
      <c r="G268" s="280"/>
      <c r="H268" s="280"/>
      <c r="I268" s="280"/>
      <c r="J268" s="157"/>
      <c r="K268" s="159" t="s">
        <v>2</v>
      </c>
      <c r="L268" s="157"/>
      <c r="M268" s="157"/>
      <c r="N268" s="157"/>
      <c r="O268" s="157"/>
      <c r="P268" s="157"/>
      <c r="Q268" s="157"/>
      <c r="R268" s="160"/>
      <c r="T268" s="161"/>
      <c r="U268" s="157"/>
      <c r="V268" s="157"/>
      <c r="W268" s="157"/>
      <c r="X268" s="157"/>
      <c r="Y268" s="157"/>
      <c r="Z268" s="157"/>
      <c r="AA268" s="162"/>
      <c r="AT268" s="163" t="s">
        <v>133</v>
      </c>
      <c r="AU268" s="163" t="s">
        <v>89</v>
      </c>
      <c r="AV268" s="11" t="s">
        <v>76</v>
      </c>
      <c r="AW268" s="11" t="s">
        <v>28</v>
      </c>
      <c r="AX268" s="11" t="s">
        <v>69</v>
      </c>
      <c r="AY268" s="163" t="s">
        <v>119</v>
      </c>
    </row>
    <row r="269" spans="2:51" s="10" customFormat="1" ht="22.5" customHeight="1">
      <c r="B269" s="148"/>
      <c r="C269" s="149"/>
      <c r="D269" s="149"/>
      <c r="E269" s="150" t="s">
        <v>2</v>
      </c>
      <c r="F269" s="264" t="s">
        <v>357</v>
      </c>
      <c r="G269" s="265"/>
      <c r="H269" s="265"/>
      <c r="I269" s="265"/>
      <c r="J269" s="149"/>
      <c r="K269" s="151">
        <v>8494.36</v>
      </c>
      <c r="L269" s="149"/>
      <c r="M269" s="149"/>
      <c r="N269" s="149"/>
      <c r="O269" s="149"/>
      <c r="P269" s="149"/>
      <c r="Q269" s="149"/>
      <c r="R269" s="152"/>
      <c r="T269" s="153"/>
      <c r="U269" s="149"/>
      <c r="V269" s="149"/>
      <c r="W269" s="149"/>
      <c r="X269" s="149"/>
      <c r="Y269" s="149"/>
      <c r="Z269" s="149"/>
      <c r="AA269" s="154"/>
      <c r="AT269" s="155" t="s">
        <v>133</v>
      </c>
      <c r="AU269" s="155" t="s">
        <v>89</v>
      </c>
      <c r="AV269" s="10" t="s">
        <v>89</v>
      </c>
      <c r="AW269" s="10" t="s">
        <v>28</v>
      </c>
      <c r="AX269" s="10" t="s">
        <v>69</v>
      </c>
      <c r="AY269" s="155" t="s">
        <v>119</v>
      </c>
    </row>
    <row r="270" spans="2:51" s="11" customFormat="1" ht="22.5" customHeight="1">
      <c r="B270" s="156"/>
      <c r="C270" s="157"/>
      <c r="D270" s="157"/>
      <c r="E270" s="158" t="s">
        <v>2</v>
      </c>
      <c r="F270" s="279" t="s">
        <v>348</v>
      </c>
      <c r="G270" s="280"/>
      <c r="H270" s="280"/>
      <c r="I270" s="280"/>
      <c r="J270" s="157"/>
      <c r="K270" s="159" t="s">
        <v>2</v>
      </c>
      <c r="L270" s="157"/>
      <c r="M270" s="157"/>
      <c r="N270" s="157"/>
      <c r="O270" s="157"/>
      <c r="P270" s="157"/>
      <c r="Q270" s="157"/>
      <c r="R270" s="160"/>
      <c r="T270" s="161"/>
      <c r="U270" s="157"/>
      <c r="V270" s="157"/>
      <c r="W270" s="157"/>
      <c r="X270" s="157"/>
      <c r="Y270" s="157"/>
      <c r="Z270" s="157"/>
      <c r="AA270" s="162"/>
      <c r="AT270" s="163" t="s">
        <v>133</v>
      </c>
      <c r="AU270" s="163" t="s">
        <v>89</v>
      </c>
      <c r="AV270" s="11" t="s">
        <v>76</v>
      </c>
      <c r="AW270" s="11" t="s">
        <v>28</v>
      </c>
      <c r="AX270" s="11" t="s">
        <v>69</v>
      </c>
      <c r="AY270" s="163" t="s">
        <v>119</v>
      </c>
    </row>
    <row r="271" spans="2:51" s="10" customFormat="1" ht="22.5" customHeight="1">
      <c r="B271" s="148"/>
      <c r="C271" s="149"/>
      <c r="D271" s="149"/>
      <c r="E271" s="150" t="s">
        <v>2</v>
      </c>
      <c r="F271" s="264" t="s">
        <v>358</v>
      </c>
      <c r="G271" s="265"/>
      <c r="H271" s="265"/>
      <c r="I271" s="265"/>
      <c r="J271" s="149"/>
      <c r="K271" s="151">
        <v>8379.36</v>
      </c>
      <c r="L271" s="149"/>
      <c r="M271" s="149"/>
      <c r="N271" s="149"/>
      <c r="O271" s="149"/>
      <c r="P271" s="149"/>
      <c r="Q271" s="149"/>
      <c r="R271" s="152"/>
      <c r="T271" s="153"/>
      <c r="U271" s="149"/>
      <c r="V271" s="149"/>
      <c r="W271" s="149"/>
      <c r="X271" s="149"/>
      <c r="Y271" s="149"/>
      <c r="Z271" s="149"/>
      <c r="AA271" s="154"/>
      <c r="AT271" s="155" t="s">
        <v>133</v>
      </c>
      <c r="AU271" s="155" t="s">
        <v>89</v>
      </c>
      <c r="AV271" s="10" t="s">
        <v>89</v>
      </c>
      <c r="AW271" s="10" t="s">
        <v>28</v>
      </c>
      <c r="AX271" s="10" t="s">
        <v>69</v>
      </c>
      <c r="AY271" s="155" t="s">
        <v>119</v>
      </c>
    </row>
    <row r="272" spans="2:51" s="13" customFormat="1" ht="22.5" customHeight="1">
      <c r="B272" s="176"/>
      <c r="C272" s="177"/>
      <c r="D272" s="177"/>
      <c r="E272" s="178" t="s">
        <v>2</v>
      </c>
      <c r="F272" s="285" t="s">
        <v>350</v>
      </c>
      <c r="G272" s="286"/>
      <c r="H272" s="286"/>
      <c r="I272" s="286"/>
      <c r="J272" s="177"/>
      <c r="K272" s="179">
        <v>86859.51</v>
      </c>
      <c r="L272" s="177"/>
      <c r="M272" s="177"/>
      <c r="N272" s="177"/>
      <c r="O272" s="177"/>
      <c r="P272" s="177"/>
      <c r="Q272" s="177"/>
      <c r="R272" s="180"/>
      <c r="T272" s="181"/>
      <c r="U272" s="177"/>
      <c r="V272" s="177"/>
      <c r="W272" s="177"/>
      <c r="X272" s="177"/>
      <c r="Y272" s="177"/>
      <c r="Z272" s="177"/>
      <c r="AA272" s="182"/>
      <c r="AT272" s="183" t="s">
        <v>133</v>
      </c>
      <c r="AU272" s="183" t="s">
        <v>89</v>
      </c>
      <c r="AV272" s="13" t="s">
        <v>155</v>
      </c>
      <c r="AW272" s="13" t="s">
        <v>28</v>
      </c>
      <c r="AX272" s="13" t="s">
        <v>69</v>
      </c>
      <c r="AY272" s="183" t="s">
        <v>119</v>
      </c>
    </row>
    <row r="273" spans="2:51" s="10" customFormat="1" ht="22.5" customHeight="1">
      <c r="B273" s="148"/>
      <c r="C273" s="149"/>
      <c r="D273" s="149"/>
      <c r="E273" s="150" t="s">
        <v>2</v>
      </c>
      <c r="F273" s="264" t="s">
        <v>359</v>
      </c>
      <c r="G273" s="265"/>
      <c r="H273" s="265"/>
      <c r="I273" s="265"/>
      <c r="J273" s="149"/>
      <c r="K273" s="151">
        <v>86.86</v>
      </c>
      <c r="L273" s="149"/>
      <c r="M273" s="149"/>
      <c r="N273" s="149"/>
      <c r="O273" s="149"/>
      <c r="P273" s="149"/>
      <c r="Q273" s="149"/>
      <c r="R273" s="152"/>
      <c r="T273" s="153"/>
      <c r="U273" s="149"/>
      <c r="V273" s="149"/>
      <c r="W273" s="149"/>
      <c r="X273" s="149"/>
      <c r="Y273" s="149"/>
      <c r="Z273" s="149"/>
      <c r="AA273" s="154"/>
      <c r="AT273" s="155" t="s">
        <v>133</v>
      </c>
      <c r="AU273" s="155" t="s">
        <v>89</v>
      </c>
      <c r="AV273" s="10" t="s">
        <v>89</v>
      </c>
      <c r="AW273" s="10" t="s">
        <v>28</v>
      </c>
      <c r="AX273" s="10" t="s">
        <v>76</v>
      </c>
      <c r="AY273" s="155" t="s">
        <v>119</v>
      </c>
    </row>
    <row r="274" spans="2:62" s="1" customFormat="1" ht="31.5" customHeight="1">
      <c r="B274" s="137"/>
      <c r="C274" s="138">
        <v>93</v>
      </c>
      <c r="D274" s="138" t="s">
        <v>120</v>
      </c>
      <c r="E274" s="139" t="s">
        <v>360</v>
      </c>
      <c r="F274" s="266" t="s">
        <v>361</v>
      </c>
      <c r="G274" s="266"/>
      <c r="H274" s="266"/>
      <c r="I274" s="266"/>
      <c r="J274" s="140" t="s">
        <v>123</v>
      </c>
      <c r="K274" s="141">
        <v>380.2</v>
      </c>
      <c r="L274" s="267"/>
      <c r="M274" s="267"/>
      <c r="N274" s="267">
        <f>ROUND(L274*K274,2)</f>
        <v>0</v>
      </c>
      <c r="O274" s="267"/>
      <c r="P274" s="267"/>
      <c r="Q274" s="267"/>
      <c r="R274" s="142"/>
      <c r="T274" s="143" t="s">
        <v>2</v>
      </c>
      <c r="U274" s="44" t="s">
        <v>35</v>
      </c>
      <c r="V274" s="144">
        <v>0.23</v>
      </c>
      <c r="W274" s="144">
        <f>V274*K274</f>
        <v>87.446</v>
      </c>
      <c r="X274" s="144">
        <v>0.00063</v>
      </c>
      <c r="Y274" s="144">
        <f>X274*K274</f>
        <v>0.239526</v>
      </c>
      <c r="Z274" s="144">
        <v>0</v>
      </c>
      <c r="AA274" s="145">
        <f>Z274*K274</f>
        <v>0</v>
      </c>
      <c r="AR274" s="21" t="s">
        <v>124</v>
      </c>
      <c r="AT274" s="21" t="s">
        <v>120</v>
      </c>
      <c r="AU274" s="21" t="s">
        <v>89</v>
      </c>
      <c r="AY274" s="21" t="s">
        <v>119</v>
      </c>
      <c r="BE274" s="146">
        <f>IF(U274="základní",N274,0)</f>
        <v>0</v>
      </c>
      <c r="BF274" s="146">
        <f>IF(U274="snížená",N274,0)</f>
        <v>0</v>
      </c>
      <c r="BG274" s="146">
        <f>IF(U274="zákl. přenesená",N274,0)</f>
        <v>0</v>
      </c>
      <c r="BH274" s="146">
        <f>IF(U274="sníž. přenesená",N274,0)</f>
        <v>0</v>
      </c>
      <c r="BI274" s="146">
        <f>IF(U274="nulová",N274,0)</f>
        <v>0</v>
      </c>
      <c r="BJ274" s="21" t="s">
        <v>76</v>
      </c>
    </row>
    <row r="275" spans="2:62" s="1" customFormat="1" ht="31.5" customHeight="1">
      <c r="B275" s="137"/>
      <c r="C275" s="138">
        <v>94</v>
      </c>
      <c r="D275" s="138" t="s">
        <v>120</v>
      </c>
      <c r="E275" s="139" t="s">
        <v>363</v>
      </c>
      <c r="F275" s="266" t="s">
        <v>364</v>
      </c>
      <c r="G275" s="266"/>
      <c r="H275" s="266"/>
      <c r="I275" s="266"/>
      <c r="J275" s="140" t="s">
        <v>365</v>
      </c>
      <c r="K275" s="141">
        <v>528.01</v>
      </c>
      <c r="L275" s="267"/>
      <c r="M275" s="267"/>
      <c r="N275" s="267">
        <f>ROUND(L275*K275,2)</f>
        <v>0</v>
      </c>
      <c r="O275" s="267"/>
      <c r="P275" s="267"/>
      <c r="Q275" s="267"/>
      <c r="R275" s="142"/>
      <c r="T275" s="143" t="s">
        <v>2</v>
      </c>
      <c r="U275" s="44" t="s">
        <v>35</v>
      </c>
      <c r="V275" s="144">
        <v>1.21</v>
      </c>
      <c r="W275" s="144">
        <f>V275*K275</f>
        <v>638.8920999999999</v>
      </c>
      <c r="X275" s="144">
        <v>0.00236</v>
      </c>
      <c r="Y275" s="144">
        <f>X275*K275</f>
        <v>1.2461036</v>
      </c>
      <c r="Z275" s="144">
        <v>0</v>
      </c>
      <c r="AA275" s="145">
        <f>Z275*K275</f>
        <v>0</v>
      </c>
      <c r="AR275" s="21" t="s">
        <v>124</v>
      </c>
      <c r="AT275" s="21" t="s">
        <v>120</v>
      </c>
      <c r="AU275" s="21" t="s">
        <v>89</v>
      </c>
      <c r="AY275" s="21" t="s">
        <v>119</v>
      </c>
      <c r="BE275" s="146">
        <f>IF(U275="základní",N275,0)</f>
        <v>0</v>
      </c>
      <c r="BF275" s="146">
        <f>IF(U275="snížená",N275,0)</f>
        <v>0</v>
      </c>
      <c r="BG275" s="146">
        <f>IF(U275="zákl. přenesená",N275,0)</f>
        <v>0</v>
      </c>
      <c r="BH275" s="146">
        <f>IF(U275="sníž. přenesená",N275,0)</f>
        <v>0</v>
      </c>
      <c r="BI275" s="146">
        <f>IF(U275="nulová",N275,0)</f>
        <v>0</v>
      </c>
      <c r="BJ275" s="21" t="s">
        <v>76</v>
      </c>
    </row>
    <row r="276" spans="2:47" s="1" customFormat="1" ht="22.5" customHeight="1">
      <c r="B276" s="35"/>
      <c r="C276" s="36"/>
      <c r="D276" s="36"/>
      <c r="E276" s="36"/>
      <c r="F276" s="262" t="s">
        <v>366</v>
      </c>
      <c r="G276" s="263"/>
      <c r="H276" s="263"/>
      <c r="I276" s="263"/>
      <c r="J276" s="36"/>
      <c r="K276" s="36"/>
      <c r="L276" s="36"/>
      <c r="M276" s="36"/>
      <c r="N276" s="36"/>
      <c r="O276" s="36"/>
      <c r="P276" s="36"/>
      <c r="Q276" s="36"/>
      <c r="R276" s="37"/>
      <c r="T276" s="147"/>
      <c r="U276" s="36"/>
      <c r="V276" s="36"/>
      <c r="W276" s="36"/>
      <c r="X276" s="36"/>
      <c r="Y276" s="36"/>
      <c r="Z276" s="36"/>
      <c r="AA276" s="73"/>
      <c r="AT276" s="21" t="s">
        <v>125</v>
      </c>
      <c r="AU276" s="21" t="s">
        <v>89</v>
      </c>
    </row>
    <row r="277" spans="2:62" s="1" customFormat="1" ht="31.5" customHeight="1">
      <c r="B277" s="137"/>
      <c r="C277" s="138">
        <v>95</v>
      </c>
      <c r="D277" s="138" t="s">
        <v>120</v>
      </c>
      <c r="E277" s="139" t="s">
        <v>367</v>
      </c>
      <c r="F277" s="266" t="s">
        <v>368</v>
      </c>
      <c r="G277" s="266"/>
      <c r="H277" s="266"/>
      <c r="I277" s="266"/>
      <c r="J277" s="140" t="s">
        <v>365</v>
      </c>
      <c r="K277" s="141">
        <v>528.01</v>
      </c>
      <c r="L277" s="267"/>
      <c r="M277" s="267"/>
      <c r="N277" s="267">
        <f>ROUND(L277*K277,2)</f>
        <v>0</v>
      </c>
      <c r="O277" s="267"/>
      <c r="P277" s="267"/>
      <c r="Q277" s="267"/>
      <c r="R277" s="142"/>
      <c r="T277" s="143" t="s">
        <v>2</v>
      </c>
      <c r="U277" s="44" t="s">
        <v>35</v>
      </c>
      <c r="V277" s="144">
        <v>0.24</v>
      </c>
      <c r="W277" s="144">
        <f>V277*K277</f>
        <v>126.7224</v>
      </c>
      <c r="X277" s="144">
        <v>0.00017</v>
      </c>
      <c r="Y277" s="144">
        <f>X277*K277</f>
        <v>0.0897617</v>
      </c>
      <c r="Z277" s="144">
        <v>0</v>
      </c>
      <c r="AA277" s="145">
        <f>Z277*K277</f>
        <v>0</v>
      </c>
      <c r="AR277" s="21" t="s">
        <v>124</v>
      </c>
      <c r="AT277" s="21" t="s">
        <v>120</v>
      </c>
      <c r="AU277" s="21" t="s">
        <v>89</v>
      </c>
      <c r="AY277" s="21" t="s">
        <v>119</v>
      </c>
      <c r="BE277" s="146">
        <f>IF(U277="základní",N277,0)</f>
        <v>0</v>
      </c>
      <c r="BF277" s="146">
        <f>IF(U277="snížená",N277,0)</f>
        <v>0</v>
      </c>
      <c r="BG277" s="146">
        <f>IF(U277="zákl. přenesená",N277,0)</f>
        <v>0</v>
      </c>
      <c r="BH277" s="146">
        <f>IF(U277="sníž. přenesená",N277,0)</f>
        <v>0</v>
      </c>
      <c r="BI277" s="146">
        <f>IF(U277="nulová",N277,0)</f>
        <v>0</v>
      </c>
      <c r="BJ277" s="21" t="s">
        <v>76</v>
      </c>
    </row>
    <row r="278" spans="2:51" s="9" customFormat="1" ht="29.85" customHeight="1">
      <c r="B278" s="127"/>
      <c r="C278" s="128"/>
      <c r="D278" s="136" t="s">
        <v>100</v>
      </c>
      <c r="E278" s="136"/>
      <c r="F278" s="136"/>
      <c r="G278" s="136"/>
      <c r="H278" s="136"/>
      <c r="I278" s="136"/>
      <c r="J278" s="136"/>
      <c r="K278" s="136"/>
      <c r="L278" s="136"/>
      <c r="M278" s="136"/>
      <c r="N278" s="272">
        <f>SUM(N279:Q294)</f>
        <v>0</v>
      </c>
      <c r="O278" s="273"/>
      <c r="P278" s="273"/>
      <c r="Q278" s="273"/>
      <c r="R278" s="130"/>
      <c r="T278" s="131"/>
      <c r="U278" s="128"/>
      <c r="V278" s="128"/>
      <c r="W278" s="132">
        <f>SUM(W279:W295)</f>
        <v>1545.8378</v>
      </c>
      <c r="X278" s="128"/>
      <c r="Y278" s="132">
        <f>SUM(Y279:Y295)</f>
        <v>1309.306948</v>
      </c>
      <c r="Z278" s="128"/>
      <c r="AA278" s="133">
        <f>SUM(AA279:AA295)</f>
        <v>0</v>
      </c>
      <c r="AR278" s="134" t="s">
        <v>76</v>
      </c>
      <c r="AT278" s="135" t="s">
        <v>68</v>
      </c>
      <c r="AU278" s="135" t="s">
        <v>76</v>
      </c>
      <c r="AY278" s="134" t="s">
        <v>119</v>
      </c>
    </row>
    <row r="279" spans="2:62" s="1" customFormat="1" ht="31.5" customHeight="1">
      <c r="B279" s="137"/>
      <c r="C279" s="138">
        <v>96</v>
      </c>
      <c r="D279" s="138" t="s">
        <v>120</v>
      </c>
      <c r="E279" s="139" t="s">
        <v>370</v>
      </c>
      <c r="F279" s="266" t="s">
        <v>371</v>
      </c>
      <c r="G279" s="266"/>
      <c r="H279" s="266"/>
      <c r="I279" s="266"/>
      <c r="J279" s="140" t="s">
        <v>128</v>
      </c>
      <c r="K279" s="141">
        <v>95</v>
      </c>
      <c r="L279" s="267"/>
      <c r="M279" s="267"/>
      <c r="N279" s="267">
        <f>ROUND(L279*K279,2)</f>
        <v>0</v>
      </c>
      <c r="O279" s="267"/>
      <c r="P279" s="267"/>
      <c r="Q279" s="267"/>
      <c r="R279" s="142"/>
      <c r="T279" s="143" t="s">
        <v>2</v>
      </c>
      <c r="U279" s="44" t="s">
        <v>35</v>
      </c>
      <c r="V279" s="144">
        <v>0.147</v>
      </c>
      <c r="W279" s="144">
        <f>V279*K279</f>
        <v>13.965</v>
      </c>
      <c r="X279" s="144">
        <v>2.205</v>
      </c>
      <c r="Y279" s="144">
        <f>X279*K279</f>
        <v>209.475</v>
      </c>
      <c r="Z279" s="144">
        <v>0</v>
      </c>
      <c r="AA279" s="145">
        <f>Z279*K279</f>
        <v>0</v>
      </c>
      <c r="AR279" s="21" t="s">
        <v>124</v>
      </c>
      <c r="AT279" s="21" t="s">
        <v>120</v>
      </c>
      <c r="AU279" s="21" t="s">
        <v>89</v>
      </c>
      <c r="AY279" s="21" t="s">
        <v>119</v>
      </c>
      <c r="BE279" s="146">
        <f>IF(U279="základní",N279,0)</f>
        <v>0</v>
      </c>
      <c r="BF279" s="146">
        <f>IF(U279="snížená",N279,0)</f>
        <v>0</v>
      </c>
      <c r="BG279" s="146">
        <f>IF(U279="zákl. přenesená",N279,0)</f>
        <v>0</v>
      </c>
      <c r="BH279" s="146">
        <f>IF(U279="sníž. přenesená",N279,0)</f>
        <v>0</v>
      </c>
      <c r="BI279" s="146">
        <f>IF(U279="nulová",N279,0)</f>
        <v>0</v>
      </c>
      <c r="BJ279" s="21" t="s">
        <v>76</v>
      </c>
    </row>
    <row r="280" spans="2:62" s="1" customFormat="1" ht="31.5" customHeight="1">
      <c r="B280" s="137"/>
      <c r="C280" s="138">
        <v>97</v>
      </c>
      <c r="D280" s="138" t="s">
        <v>120</v>
      </c>
      <c r="E280" s="139" t="s">
        <v>372</v>
      </c>
      <c r="F280" s="266" t="s">
        <v>373</v>
      </c>
      <c r="G280" s="266"/>
      <c r="H280" s="266"/>
      <c r="I280" s="266"/>
      <c r="J280" s="140" t="s">
        <v>123</v>
      </c>
      <c r="K280" s="141">
        <v>891.1</v>
      </c>
      <c r="L280" s="267"/>
      <c r="M280" s="267"/>
      <c r="N280" s="267">
        <f>ROUND(L280*K280,2)</f>
        <v>0</v>
      </c>
      <c r="O280" s="267"/>
      <c r="P280" s="267"/>
      <c r="Q280" s="267"/>
      <c r="R280" s="142"/>
      <c r="T280" s="143" t="s">
        <v>2</v>
      </c>
      <c r="U280" s="44" t="s">
        <v>35</v>
      </c>
      <c r="V280" s="144">
        <v>0.128</v>
      </c>
      <c r="W280" s="144">
        <f>V280*K280</f>
        <v>114.0608</v>
      </c>
      <c r="X280" s="144">
        <v>0.00028</v>
      </c>
      <c r="Y280" s="144">
        <f>X280*K280</f>
        <v>0.24950799999999998</v>
      </c>
      <c r="Z280" s="144">
        <v>0</v>
      </c>
      <c r="AA280" s="145">
        <f>Z280*K280</f>
        <v>0</v>
      </c>
      <c r="AR280" s="21" t="s">
        <v>124</v>
      </c>
      <c r="AT280" s="21" t="s">
        <v>120</v>
      </c>
      <c r="AU280" s="21" t="s">
        <v>89</v>
      </c>
      <c r="AY280" s="21" t="s">
        <v>119</v>
      </c>
      <c r="BE280" s="146">
        <f>IF(U280="základní",N280,0)</f>
        <v>0</v>
      </c>
      <c r="BF280" s="146">
        <f>IF(U280="snížená",N280,0)</f>
        <v>0</v>
      </c>
      <c r="BG280" s="146">
        <f>IF(U280="zákl. přenesená",N280,0)</f>
        <v>0</v>
      </c>
      <c r="BH280" s="146">
        <f>IF(U280="sníž. přenesená",N280,0)</f>
        <v>0</v>
      </c>
      <c r="BI280" s="146">
        <f>IF(U280="nulová",N280,0)</f>
        <v>0</v>
      </c>
      <c r="BJ280" s="21" t="s">
        <v>76</v>
      </c>
    </row>
    <row r="281" spans="2:47" s="1" customFormat="1" ht="22.5" customHeight="1">
      <c r="B281" s="35"/>
      <c r="C281" s="36"/>
      <c r="D281" s="36"/>
      <c r="E281" s="36"/>
      <c r="F281" s="262" t="s">
        <v>374</v>
      </c>
      <c r="G281" s="263"/>
      <c r="H281" s="263"/>
      <c r="I281" s="263"/>
      <c r="J281" s="36"/>
      <c r="K281" s="36"/>
      <c r="L281" s="36"/>
      <c r="M281" s="36"/>
      <c r="N281" s="36"/>
      <c r="O281" s="36"/>
      <c r="P281" s="36"/>
      <c r="Q281" s="36"/>
      <c r="R281" s="37"/>
      <c r="T281" s="147"/>
      <c r="U281" s="36"/>
      <c r="V281" s="36"/>
      <c r="W281" s="36"/>
      <c r="X281" s="36"/>
      <c r="Y281" s="36"/>
      <c r="Z281" s="36"/>
      <c r="AA281" s="73"/>
      <c r="AT281" s="21" t="s">
        <v>125</v>
      </c>
      <c r="AU281" s="21" t="s">
        <v>89</v>
      </c>
    </row>
    <row r="282" spans="2:51" s="11" customFormat="1" ht="22.5" customHeight="1">
      <c r="B282" s="156"/>
      <c r="C282" s="157"/>
      <c r="D282" s="157"/>
      <c r="E282" s="158" t="s">
        <v>2</v>
      </c>
      <c r="F282" s="279" t="s">
        <v>375</v>
      </c>
      <c r="G282" s="280"/>
      <c r="H282" s="280"/>
      <c r="I282" s="280"/>
      <c r="J282" s="157"/>
      <c r="K282" s="159" t="s">
        <v>2</v>
      </c>
      <c r="L282" s="157"/>
      <c r="M282" s="157"/>
      <c r="N282" s="157"/>
      <c r="O282" s="157"/>
      <c r="P282" s="157"/>
      <c r="Q282" s="157"/>
      <c r="R282" s="160"/>
      <c r="T282" s="161"/>
      <c r="U282" s="157"/>
      <c r="V282" s="157"/>
      <c r="W282" s="157"/>
      <c r="X282" s="157"/>
      <c r="Y282" s="157"/>
      <c r="Z282" s="157"/>
      <c r="AA282" s="162"/>
      <c r="AT282" s="163" t="s">
        <v>133</v>
      </c>
      <c r="AU282" s="163" t="s">
        <v>89</v>
      </c>
      <c r="AV282" s="11" t="s">
        <v>76</v>
      </c>
      <c r="AW282" s="11" t="s">
        <v>28</v>
      </c>
      <c r="AX282" s="11" t="s">
        <v>69</v>
      </c>
      <c r="AY282" s="163" t="s">
        <v>119</v>
      </c>
    </row>
    <row r="283" spans="2:51" s="10" customFormat="1" ht="22.5" customHeight="1">
      <c r="B283" s="148"/>
      <c r="C283" s="149"/>
      <c r="D283" s="149"/>
      <c r="E283" s="150" t="s">
        <v>2</v>
      </c>
      <c r="F283" s="264" t="s">
        <v>376</v>
      </c>
      <c r="G283" s="265"/>
      <c r="H283" s="265"/>
      <c r="I283" s="265"/>
      <c r="J283" s="149"/>
      <c r="K283" s="151">
        <v>605</v>
      </c>
      <c r="L283" s="149"/>
      <c r="M283" s="149"/>
      <c r="N283" s="149"/>
      <c r="O283" s="149"/>
      <c r="P283" s="149"/>
      <c r="Q283" s="149"/>
      <c r="R283" s="152"/>
      <c r="T283" s="153"/>
      <c r="U283" s="149"/>
      <c r="V283" s="149"/>
      <c r="W283" s="149"/>
      <c r="X283" s="149"/>
      <c r="Y283" s="149"/>
      <c r="Z283" s="149"/>
      <c r="AA283" s="154"/>
      <c r="AT283" s="155" t="s">
        <v>133</v>
      </c>
      <c r="AU283" s="155" t="s">
        <v>89</v>
      </c>
      <c r="AV283" s="10" t="s">
        <v>89</v>
      </c>
      <c r="AW283" s="10" t="s">
        <v>28</v>
      </c>
      <c r="AX283" s="10" t="s">
        <v>69</v>
      </c>
      <c r="AY283" s="155" t="s">
        <v>119</v>
      </c>
    </row>
    <row r="284" spans="2:51" s="11" customFormat="1" ht="22.5" customHeight="1">
      <c r="B284" s="156"/>
      <c r="C284" s="157"/>
      <c r="D284" s="157"/>
      <c r="E284" s="158" t="s">
        <v>2</v>
      </c>
      <c r="F284" s="279" t="s">
        <v>377</v>
      </c>
      <c r="G284" s="280"/>
      <c r="H284" s="280"/>
      <c r="I284" s="280"/>
      <c r="J284" s="157"/>
      <c r="K284" s="159" t="s">
        <v>2</v>
      </c>
      <c r="L284" s="157"/>
      <c r="M284" s="157"/>
      <c r="N284" s="157"/>
      <c r="O284" s="157"/>
      <c r="P284" s="157"/>
      <c r="Q284" s="157"/>
      <c r="R284" s="160"/>
      <c r="T284" s="161"/>
      <c r="U284" s="157"/>
      <c r="V284" s="157"/>
      <c r="W284" s="157"/>
      <c r="X284" s="157"/>
      <c r="Y284" s="157"/>
      <c r="Z284" s="157"/>
      <c r="AA284" s="162"/>
      <c r="AT284" s="163" t="s">
        <v>133</v>
      </c>
      <c r="AU284" s="163" t="s">
        <v>89</v>
      </c>
      <c r="AV284" s="11" t="s">
        <v>76</v>
      </c>
      <c r="AW284" s="11" t="s">
        <v>28</v>
      </c>
      <c r="AX284" s="11" t="s">
        <v>69</v>
      </c>
      <c r="AY284" s="163" t="s">
        <v>119</v>
      </c>
    </row>
    <row r="285" spans="2:51" s="10" customFormat="1" ht="22.5" customHeight="1">
      <c r="B285" s="148"/>
      <c r="C285" s="149"/>
      <c r="D285" s="149"/>
      <c r="E285" s="150" t="s">
        <v>2</v>
      </c>
      <c r="F285" s="264" t="s">
        <v>378</v>
      </c>
      <c r="G285" s="265"/>
      <c r="H285" s="265"/>
      <c r="I285" s="265"/>
      <c r="J285" s="149"/>
      <c r="K285" s="151">
        <v>286.1</v>
      </c>
      <c r="L285" s="149"/>
      <c r="M285" s="149"/>
      <c r="N285" s="149"/>
      <c r="O285" s="149"/>
      <c r="P285" s="149"/>
      <c r="Q285" s="149"/>
      <c r="R285" s="152"/>
      <c r="T285" s="153"/>
      <c r="U285" s="149"/>
      <c r="V285" s="149"/>
      <c r="W285" s="149"/>
      <c r="X285" s="149"/>
      <c r="Y285" s="149"/>
      <c r="Z285" s="149"/>
      <c r="AA285" s="154"/>
      <c r="AT285" s="155" t="s">
        <v>133</v>
      </c>
      <c r="AU285" s="155" t="s">
        <v>89</v>
      </c>
      <c r="AV285" s="10" t="s">
        <v>89</v>
      </c>
      <c r="AW285" s="10" t="s">
        <v>28</v>
      </c>
      <c r="AX285" s="10" t="s">
        <v>69</v>
      </c>
      <c r="AY285" s="155" t="s">
        <v>119</v>
      </c>
    </row>
    <row r="286" spans="2:51" s="12" customFormat="1" ht="22.5" customHeight="1">
      <c r="B286" s="164"/>
      <c r="C286" s="165"/>
      <c r="D286" s="165"/>
      <c r="E286" s="166" t="s">
        <v>2</v>
      </c>
      <c r="F286" s="283" t="s">
        <v>144</v>
      </c>
      <c r="G286" s="284"/>
      <c r="H286" s="284"/>
      <c r="I286" s="284"/>
      <c r="J286" s="165"/>
      <c r="K286" s="167">
        <v>891.1</v>
      </c>
      <c r="L286" s="165"/>
      <c r="M286" s="165"/>
      <c r="N286" s="165"/>
      <c r="O286" s="165"/>
      <c r="P286" s="165"/>
      <c r="Q286" s="165"/>
      <c r="R286" s="168"/>
      <c r="T286" s="169"/>
      <c r="U286" s="165"/>
      <c r="V286" s="165"/>
      <c r="W286" s="165"/>
      <c r="X286" s="165"/>
      <c r="Y286" s="165"/>
      <c r="Z286" s="165"/>
      <c r="AA286" s="170"/>
      <c r="AT286" s="171" t="s">
        <v>133</v>
      </c>
      <c r="AU286" s="171" t="s">
        <v>89</v>
      </c>
      <c r="AV286" s="12" t="s">
        <v>124</v>
      </c>
      <c r="AW286" s="12" t="s">
        <v>28</v>
      </c>
      <c r="AX286" s="12" t="s">
        <v>76</v>
      </c>
      <c r="AY286" s="171" t="s">
        <v>119</v>
      </c>
    </row>
    <row r="287" spans="2:62" s="1" customFormat="1" ht="22.5" customHeight="1">
      <c r="B287" s="137"/>
      <c r="C287" s="172">
        <v>98</v>
      </c>
      <c r="D287" s="172" t="s">
        <v>216</v>
      </c>
      <c r="E287" s="173" t="s">
        <v>379</v>
      </c>
      <c r="F287" s="276" t="s">
        <v>380</v>
      </c>
      <c r="G287" s="276"/>
      <c r="H287" s="276"/>
      <c r="I287" s="276"/>
      <c r="J287" s="174" t="s">
        <v>123</v>
      </c>
      <c r="K287" s="175">
        <v>980.1</v>
      </c>
      <c r="L287" s="277"/>
      <c r="M287" s="277"/>
      <c r="N287" s="277">
        <f>ROUND(L287*K287,2)</f>
        <v>0</v>
      </c>
      <c r="O287" s="267"/>
      <c r="P287" s="267"/>
      <c r="Q287" s="267"/>
      <c r="R287" s="142"/>
      <c r="T287" s="143" t="s">
        <v>2</v>
      </c>
      <c r="U287" s="44" t="s">
        <v>35</v>
      </c>
      <c r="V287" s="144">
        <v>0</v>
      </c>
      <c r="W287" s="144">
        <f>V287*K287</f>
        <v>0</v>
      </c>
      <c r="X287" s="144">
        <v>0.0004</v>
      </c>
      <c r="Y287" s="144">
        <f>X287*K287</f>
        <v>0.39204000000000006</v>
      </c>
      <c r="Z287" s="144">
        <v>0</v>
      </c>
      <c r="AA287" s="145">
        <f>Z287*K287</f>
        <v>0</v>
      </c>
      <c r="AR287" s="21" t="s">
        <v>194</v>
      </c>
      <c r="AT287" s="21" t="s">
        <v>216</v>
      </c>
      <c r="AU287" s="21" t="s">
        <v>89</v>
      </c>
      <c r="AY287" s="21" t="s">
        <v>119</v>
      </c>
      <c r="BE287" s="146">
        <f>IF(U287="základní",N287,0)</f>
        <v>0</v>
      </c>
      <c r="BF287" s="146">
        <f>IF(U287="snížená",N287,0)</f>
        <v>0</v>
      </c>
      <c r="BG287" s="146">
        <f>IF(U287="zákl. přenesená",N287,0)</f>
        <v>0</v>
      </c>
      <c r="BH287" s="146">
        <f>IF(U287="sníž. přenesená",N287,0)</f>
        <v>0</v>
      </c>
      <c r="BI287" s="146">
        <f>IF(U287="nulová",N287,0)</f>
        <v>0</v>
      </c>
      <c r="BJ287" s="21" t="s">
        <v>76</v>
      </c>
    </row>
    <row r="288" spans="2:47" s="1" customFormat="1" ht="54" customHeight="1">
      <c r="B288" s="35"/>
      <c r="C288" s="36"/>
      <c r="D288" s="36"/>
      <c r="E288" s="36"/>
      <c r="F288" s="262" t="s">
        <v>381</v>
      </c>
      <c r="G288" s="263"/>
      <c r="H288" s="263"/>
      <c r="I288" s="263"/>
      <c r="J288" s="36"/>
      <c r="K288" s="36"/>
      <c r="L288" s="36"/>
      <c r="M288" s="36"/>
      <c r="N288" s="36"/>
      <c r="O288" s="36"/>
      <c r="P288" s="36"/>
      <c r="Q288" s="36"/>
      <c r="R288" s="37"/>
      <c r="T288" s="147"/>
      <c r="U288" s="36"/>
      <c r="V288" s="36"/>
      <c r="W288" s="36"/>
      <c r="X288" s="36"/>
      <c r="Y288" s="36"/>
      <c r="Z288" s="36"/>
      <c r="AA288" s="73"/>
      <c r="AT288" s="21" t="s">
        <v>125</v>
      </c>
      <c r="AU288" s="21" t="s">
        <v>89</v>
      </c>
    </row>
    <row r="289" spans="2:51" s="10" customFormat="1" ht="22.5" customHeight="1">
      <c r="B289" s="148"/>
      <c r="C289" s="149"/>
      <c r="D289" s="149"/>
      <c r="E289" s="150" t="s">
        <v>2</v>
      </c>
      <c r="F289" s="264" t="s">
        <v>382</v>
      </c>
      <c r="G289" s="265"/>
      <c r="H289" s="265"/>
      <c r="I289" s="265"/>
      <c r="J289" s="149"/>
      <c r="K289" s="151">
        <v>980.1</v>
      </c>
      <c r="L289" s="149"/>
      <c r="M289" s="149"/>
      <c r="N289" s="149"/>
      <c r="O289" s="149"/>
      <c r="P289" s="149"/>
      <c r="Q289" s="149"/>
      <c r="R289" s="152"/>
      <c r="T289" s="153"/>
      <c r="U289" s="149"/>
      <c r="V289" s="149"/>
      <c r="W289" s="149"/>
      <c r="X289" s="149"/>
      <c r="Y289" s="149"/>
      <c r="Z289" s="149"/>
      <c r="AA289" s="154"/>
      <c r="AT289" s="155" t="s">
        <v>133</v>
      </c>
      <c r="AU289" s="155" t="s">
        <v>89</v>
      </c>
      <c r="AV289" s="10" t="s">
        <v>89</v>
      </c>
      <c r="AW289" s="10" t="s">
        <v>28</v>
      </c>
      <c r="AX289" s="10" t="s">
        <v>76</v>
      </c>
      <c r="AY289" s="155" t="s">
        <v>119</v>
      </c>
    </row>
    <row r="290" spans="2:62" s="1" customFormat="1" ht="31.5" customHeight="1">
      <c r="B290" s="137"/>
      <c r="C290" s="138">
        <v>99</v>
      </c>
      <c r="D290" s="138" t="s">
        <v>120</v>
      </c>
      <c r="E290" s="139" t="s">
        <v>383</v>
      </c>
      <c r="F290" s="266" t="s">
        <v>384</v>
      </c>
      <c r="G290" s="266"/>
      <c r="H290" s="266"/>
      <c r="I290" s="266"/>
      <c r="J290" s="140" t="s">
        <v>128</v>
      </c>
      <c r="K290" s="141">
        <v>418</v>
      </c>
      <c r="L290" s="267"/>
      <c r="M290" s="267"/>
      <c r="N290" s="267">
        <f>ROUND(L290*K290,2)</f>
        <v>0</v>
      </c>
      <c r="O290" s="267"/>
      <c r="P290" s="267"/>
      <c r="Q290" s="267"/>
      <c r="R290" s="142"/>
      <c r="T290" s="143" t="s">
        <v>2</v>
      </c>
      <c r="U290" s="44" t="s">
        <v>35</v>
      </c>
      <c r="V290" s="144">
        <v>2.35</v>
      </c>
      <c r="W290" s="144">
        <f>V290*K290</f>
        <v>982.3000000000001</v>
      </c>
      <c r="X290" s="144">
        <v>1.9968</v>
      </c>
      <c r="Y290" s="144">
        <f>X290*K290</f>
        <v>834.6623999999999</v>
      </c>
      <c r="Z290" s="144">
        <v>0</v>
      </c>
      <c r="AA290" s="145">
        <f>Z290*K290</f>
        <v>0</v>
      </c>
      <c r="AR290" s="21" t="s">
        <v>124</v>
      </c>
      <c r="AT290" s="21" t="s">
        <v>120</v>
      </c>
      <c r="AU290" s="21" t="s">
        <v>89</v>
      </c>
      <c r="AY290" s="21" t="s">
        <v>119</v>
      </c>
      <c r="BE290" s="146">
        <f>IF(U290="základní",N290,0)</f>
        <v>0</v>
      </c>
      <c r="BF290" s="146">
        <f>IF(U290="snížená",N290,0)</f>
        <v>0</v>
      </c>
      <c r="BG290" s="146">
        <f>IF(U290="zákl. přenesená",N290,0)</f>
        <v>0</v>
      </c>
      <c r="BH290" s="146">
        <f>IF(U290="sníž. přenesená",N290,0)</f>
        <v>0</v>
      </c>
      <c r="BI290" s="146">
        <f>IF(U290="nulová",N290,0)</f>
        <v>0</v>
      </c>
      <c r="BJ290" s="21" t="s">
        <v>76</v>
      </c>
    </row>
    <row r="291" spans="2:47" s="1" customFormat="1" ht="22.5" customHeight="1">
      <c r="B291" s="35"/>
      <c r="C291" s="36"/>
      <c r="D291" s="36"/>
      <c r="E291" s="36"/>
      <c r="F291" s="262" t="s">
        <v>385</v>
      </c>
      <c r="G291" s="263"/>
      <c r="H291" s="263"/>
      <c r="I291" s="263"/>
      <c r="J291" s="36"/>
      <c r="K291" s="36"/>
      <c r="L291" s="36"/>
      <c r="M291" s="36"/>
      <c r="N291" s="36"/>
      <c r="O291" s="36"/>
      <c r="P291" s="36"/>
      <c r="Q291" s="36"/>
      <c r="R291" s="37"/>
      <c r="T291" s="147"/>
      <c r="U291" s="36"/>
      <c r="V291" s="36"/>
      <c r="W291" s="36"/>
      <c r="X291" s="36"/>
      <c r="Y291" s="36"/>
      <c r="Z291" s="36"/>
      <c r="AA291" s="73"/>
      <c r="AT291" s="21" t="s">
        <v>125</v>
      </c>
      <c r="AU291" s="21" t="s">
        <v>89</v>
      </c>
    </row>
    <row r="292" spans="2:62" s="1" customFormat="1" ht="22.5" customHeight="1">
      <c r="B292" s="137"/>
      <c r="C292" s="138">
        <v>100</v>
      </c>
      <c r="D292" s="138" t="s">
        <v>120</v>
      </c>
      <c r="E292" s="139" t="s">
        <v>386</v>
      </c>
      <c r="F292" s="266" t="s">
        <v>387</v>
      </c>
      <c r="G292" s="266"/>
      <c r="H292" s="266"/>
      <c r="I292" s="266"/>
      <c r="J292" s="140" t="s">
        <v>123</v>
      </c>
      <c r="K292" s="141">
        <v>836</v>
      </c>
      <c r="L292" s="267"/>
      <c r="M292" s="267"/>
      <c r="N292" s="267">
        <f>ROUND(L292*K292,2)</f>
        <v>0</v>
      </c>
      <c r="O292" s="267"/>
      <c r="P292" s="267"/>
      <c r="Q292" s="267"/>
      <c r="R292" s="142"/>
      <c r="T292" s="143" t="s">
        <v>2</v>
      </c>
      <c r="U292" s="44" t="s">
        <v>35</v>
      </c>
      <c r="V292" s="144">
        <v>0.46</v>
      </c>
      <c r="W292" s="144">
        <f>V292*K292</f>
        <v>384.56</v>
      </c>
      <c r="X292" s="144">
        <v>0</v>
      </c>
      <c r="Y292" s="144">
        <f>X292*K292</f>
        <v>0</v>
      </c>
      <c r="Z292" s="144">
        <v>0</v>
      </c>
      <c r="AA292" s="145">
        <f>Z292*K292</f>
        <v>0</v>
      </c>
      <c r="AR292" s="21" t="s">
        <v>124</v>
      </c>
      <c r="AT292" s="21" t="s">
        <v>120</v>
      </c>
      <c r="AU292" s="21" t="s">
        <v>89</v>
      </c>
      <c r="AY292" s="21" t="s">
        <v>119</v>
      </c>
      <c r="BE292" s="146">
        <f>IF(U292="základní",N292,0)</f>
        <v>0</v>
      </c>
      <c r="BF292" s="146">
        <f>IF(U292="snížená",N292,0)</f>
        <v>0</v>
      </c>
      <c r="BG292" s="146">
        <f>IF(U292="zákl. přenesená",N292,0)</f>
        <v>0</v>
      </c>
      <c r="BH292" s="146">
        <f>IF(U292="sníž. přenesená",N292,0)</f>
        <v>0</v>
      </c>
      <c r="BI292" s="146">
        <f>IF(U292="nulová",N292,0)</f>
        <v>0</v>
      </c>
      <c r="BJ292" s="21" t="s">
        <v>76</v>
      </c>
    </row>
    <row r="293" spans="2:51" s="10" customFormat="1" ht="22.5" customHeight="1">
      <c r="B293" s="148"/>
      <c r="C293" s="149"/>
      <c r="D293" s="149"/>
      <c r="E293" s="150" t="s">
        <v>2</v>
      </c>
      <c r="F293" s="281" t="s">
        <v>388</v>
      </c>
      <c r="G293" s="282"/>
      <c r="H293" s="282"/>
      <c r="I293" s="282"/>
      <c r="J293" s="149"/>
      <c r="K293" s="151">
        <v>836</v>
      </c>
      <c r="L293" s="149"/>
      <c r="M293" s="149"/>
      <c r="N293" s="149"/>
      <c r="O293" s="149"/>
      <c r="P293" s="149"/>
      <c r="Q293" s="149"/>
      <c r="R293" s="152"/>
      <c r="T293" s="153"/>
      <c r="U293" s="149"/>
      <c r="V293" s="149"/>
      <c r="W293" s="149"/>
      <c r="X293" s="149"/>
      <c r="Y293" s="149"/>
      <c r="Z293" s="149"/>
      <c r="AA293" s="154"/>
      <c r="AT293" s="155" t="s">
        <v>133</v>
      </c>
      <c r="AU293" s="155" t="s">
        <v>89</v>
      </c>
      <c r="AV293" s="10" t="s">
        <v>89</v>
      </c>
      <c r="AW293" s="10" t="s">
        <v>28</v>
      </c>
      <c r="AX293" s="10" t="s">
        <v>76</v>
      </c>
      <c r="AY293" s="155" t="s">
        <v>119</v>
      </c>
    </row>
    <row r="294" spans="2:62" s="1" customFormat="1" ht="22.5" customHeight="1">
      <c r="B294" s="137"/>
      <c r="C294" s="138">
        <v>101</v>
      </c>
      <c r="D294" s="138" t="s">
        <v>120</v>
      </c>
      <c r="E294" s="139" t="s">
        <v>389</v>
      </c>
      <c r="F294" s="266" t="s">
        <v>390</v>
      </c>
      <c r="G294" s="266"/>
      <c r="H294" s="266"/>
      <c r="I294" s="266"/>
      <c r="J294" s="140" t="s">
        <v>128</v>
      </c>
      <c r="K294" s="141">
        <v>132</v>
      </c>
      <c r="L294" s="267"/>
      <c r="M294" s="267"/>
      <c r="N294" s="267">
        <f>ROUND(L294*K294,2)</f>
        <v>0</v>
      </c>
      <c r="O294" s="267"/>
      <c r="P294" s="267"/>
      <c r="Q294" s="267"/>
      <c r="R294" s="142"/>
      <c r="T294" s="143" t="s">
        <v>2</v>
      </c>
      <c r="U294" s="44" t="s">
        <v>35</v>
      </c>
      <c r="V294" s="144">
        <v>0.386</v>
      </c>
      <c r="W294" s="144">
        <f>V294*K294</f>
        <v>50.952</v>
      </c>
      <c r="X294" s="144">
        <v>2.004</v>
      </c>
      <c r="Y294" s="144">
        <f>X294*K294</f>
        <v>264.528</v>
      </c>
      <c r="Z294" s="144">
        <v>0</v>
      </c>
      <c r="AA294" s="145">
        <f>Z294*K294</f>
        <v>0</v>
      </c>
      <c r="AR294" s="21" t="s">
        <v>124</v>
      </c>
      <c r="AT294" s="21" t="s">
        <v>120</v>
      </c>
      <c r="AU294" s="21" t="s">
        <v>89</v>
      </c>
      <c r="AY294" s="21" t="s">
        <v>119</v>
      </c>
      <c r="BE294" s="146">
        <f>IF(U294="základní",N294,0)</f>
        <v>0</v>
      </c>
      <c r="BF294" s="146">
        <f>IF(U294="snížená",N294,0)</f>
        <v>0</v>
      </c>
      <c r="BG294" s="146">
        <f>IF(U294="zákl. přenesená",N294,0)</f>
        <v>0</v>
      </c>
      <c r="BH294" s="146">
        <f>IF(U294="sníž. přenesená",N294,0)</f>
        <v>0</v>
      </c>
      <c r="BI294" s="146">
        <f>IF(U294="nulová",N294,0)</f>
        <v>0</v>
      </c>
      <c r="BJ294" s="21" t="s">
        <v>76</v>
      </c>
    </row>
    <row r="295" spans="2:47" s="1" customFormat="1" ht="42" customHeight="1">
      <c r="B295" s="35"/>
      <c r="C295" s="36"/>
      <c r="D295" s="36"/>
      <c r="E295" s="36"/>
      <c r="F295" s="262" t="s">
        <v>618</v>
      </c>
      <c r="G295" s="263"/>
      <c r="H295" s="263"/>
      <c r="I295" s="263"/>
      <c r="J295" s="36"/>
      <c r="K295" s="36"/>
      <c r="L295" s="36"/>
      <c r="M295" s="36"/>
      <c r="N295" s="36"/>
      <c r="O295" s="36"/>
      <c r="P295" s="36"/>
      <c r="Q295" s="36"/>
      <c r="R295" s="37"/>
      <c r="T295" s="147"/>
      <c r="U295" s="36"/>
      <c r="V295" s="36"/>
      <c r="W295" s="36"/>
      <c r="X295" s="36"/>
      <c r="Y295" s="36"/>
      <c r="Z295" s="36"/>
      <c r="AA295" s="73"/>
      <c r="AT295" s="21" t="s">
        <v>125</v>
      </c>
      <c r="AU295" s="21" t="s">
        <v>89</v>
      </c>
    </row>
    <row r="296" spans="2:51" s="9" customFormat="1" ht="29.85" customHeight="1">
      <c r="B296" s="127"/>
      <c r="C296" s="128"/>
      <c r="D296" s="136" t="s">
        <v>101</v>
      </c>
      <c r="E296" s="136"/>
      <c r="F296" s="136"/>
      <c r="G296" s="136"/>
      <c r="H296" s="136"/>
      <c r="I296" s="136"/>
      <c r="J296" s="136"/>
      <c r="K296" s="136"/>
      <c r="L296" s="136"/>
      <c r="M296" s="136"/>
      <c r="N296" s="272">
        <f>SUM(N297:Q319)</f>
        <v>0</v>
      </c>
      <c r="O296" s="273"/>
      <c r="P296" s="273"/>
      <c r="Q296" s="273"/>
      <c r="R296" s="130"/>
      <c r="T296" s="131"/>
      <c r="U296" s="128"/>
      <c r="V296" s="128"/>
      <c r="W296" s="132">
        <f>SUM(W297:W319)</f>
        <v>231.737</v>
      </c>
      <c r="X296" s="128"/>
      <c r="Y296" s="132">
        <f>SUM(Y297:Y319)</f>
        <v>1.4883069999999998</v>
      </c>
      <c r="Z296" s="128"/>
      <c r="AA296" s="133">
        <f>SUM(AA297:AA319)</f>
        <v>0</v>
      </c>
      <c r="AR296" s="134" t="s">
        <v>76</v>
      </c>
      <c r="AT296" s="135" t="s">
        <v>68</v>
      </c>
      <c r="AU296" s="135" t="s">
        <v>76</v>
      </c>
      <c r="AY296" s="134" t="s">
        <v>119</v>
      </c>
    </row>
    <row r="297" spans="2:62" s="1" customFormat="1" ht="31.5" customHeight="1">
      <c r="B297" s="137"/>
      <c r="C297" s="138">
        <v>102</v>
      </c>
      <c r="D297" s="138" t="s">
        <v>120</v>
      </c>
      <c r="E297" s="139" t="s">
        <v>391</v>
      </c>
      <c r="F297" s="266" t="s">
        <v>392</v>
      </c>
      <c r="G297" s="266"/>
      <c r="H297" s="266"/>
      <c r="I297" s="266"/>
      <c r="J297" s="140" t="s">
        <v>365</v>
      </c>
      <c r="K297" s="141">
        <v>432</v>
      </c>
      <c r="L297" s="267"/>
      <c r="M297" s="267"/>
      <c r="N297" s="267">
        <f>ROUND(L297*K297,2)</f>
        <v>0</v>
      </c>
      <c r="O297" s="267"/>
      <c r="P297" s="267"/>
      <c r="Q297" s="267"/>
      <c r="R297" s="142"/>
      <c r="T297" s="143" t="s">
        <v>2</v>
      </c>
      <c r="U297" s="44" t="s">
        <v>35</v>
      </c>
      <c r="V297" s="144">
        <v>0.039</v>
      </c>
      <c r="W297" s="144">
        <f>V297*K297</f>
        <v>16.848</v>
      </c>
      <c r="X297" s="144">
        <v>0</v>
      </c>
      <c r="Y297" s="144">
        <f>X297*K297</f>
        <v>0</v>
      </c>
      <c r="Z297" s="144">
        <v>0</v>
      </c>
      <c r="AA297" s="145">
        <f>Z297*K297</f>
        <v>0</v>
      </c>
      <c r="AR297" s="21" t="s">
        <v>124</v>
      </c>
      <c r="AT297" s="21" t="s">
        <v>120</v>
      </c>
      <c r="AU297" s="21" t="s">
        <v>89</v>
      </c>
      <c r="AY297" s="21" t="s">
        <v>119</v>
      </c>
      <c r="BE297" s="146">
        <f>IF(U297="základní",N297,0)</f>
        <v>0</v>
      </c>
      <c r="BF297" s="146">
        <f>IF(U297="snížená",N297,0)</f>
        <v>0</v>
      </c>
      <c r="BG297" s="146">
        <f>IF(U297="zákl. přenesená",N297,0)</f>
        <v>0</v>
      </c>
      <c r="BH297" s="146">
        <f>IF(U297="sníž. přenesená",N297,0)</f>
        <v>0</v>
      </c>
      <c r="BI297" s="146">
        <f>IF(U297="nulová",N297,0)</f>
        <v>0</v>
      </c>
      <c r="BJ297" s="21" t="s">
        <v>76</v>
      </c>
    </row>
    <row r="298" spans="2:47" s="1" customFormat="1" ht="42" customHeight="1">
      <c r="B298" s="35"/>
      <c r="C298" s="36"/>
      <c r="D298" s="36"/>
      <c r="E298" s="36"/>
      <c r="F298" s="262" t="s">
        <v>619</v>
      </c>
      <c r="G298" s="263"/>
      <c r="H298" s="263"/>
      <c r="I298" s="263"/>
      <c r="J298" s="36"/>
      <c r="K298" s="36"/>
      <c r="L298" s="36"/>
      <c r="M298" s="36"/>
      <c r="N298" s="36"/>
      <c r="O298" s="36"/>
      <c r="P298" s="36"/>
      <c r="Q298" s="36"/>
      <c r="R298" s="37"/>
      <c r="T298" s="147"/>
      <c r="U298" s="36"/>
      <c r="V298" s="36"/>
      <c r="W298" s="36"/>
      <c r="X298" s="36"/>
      <c r="Y298" s="36"/>
      <c r="Z298" s="36"/>
      <c r="AA298" s="73"/>
      <c r="AT298" s="21" t="s">
        <v>125</v>
      </c>
      <c r="AU298" s="21" t="s">
        <v>89</v>
      </c>
    </row>
    <row r="299" spans="2:51" s="11" customFormat="1" ht="22.5" customHeight="1">
      <c r="B299" s="156"/>
      <c r="C299" s="157"/>
      <c r="D299" s="157"/>
      <c r="E299" s="158" t="s">
        <v>2</v>
      </c>
      <c r="F299" s="279" t="s">
        <v>393</v>
      </c>
      <c r="G299" s="280"/>
      <c r="H299" s="280"/>
      <c r="I299" s="280"/>
      <c r="J299" s="157"/>
      <c r="K299" s="159" t="s">
        <v>2</v>
      </c>
      <c r="L299" s="157"/>
      <c r="M299" s="157"/>
      <c r="N299" s="157"/>
      <c r="O299" s="157"/>
      <c r="P299" s="157"/>
      <c r="Q299" s="157"/>
      <c r="R299" s="160"/>
      <c r="T299" s="161"/>
      <c r="U299" s="157"/>
      <c r="V299" s="157"/>
      <c r="W299" s="157"/>
      <c r="X299" s="157"/>
      <c r="Y299" s="157"/>
      <c r="Z299" s="157"/>
      <c r="AA299" s="162"/>
      <c r="AT299" s="163" t="s">
        <v>133</v>
      </c>
      <c r="AU299" s="163" t="s">
        <v>89</v>
      </c>
      <c r="AV299" s="11" t="s">
        <v>76</v>
      </c>
      <c r="AW299" s="11" t="s">
        <v>28</v>
      </c>
      <c r="AX299" s="11" t="s">
        <v>69</v>
      </c>
      <c r="AY299" s="163" t="s">
        <v>119</v>
      </c>
    </row>
    <row r="300" spans="2:51" s="10" customFormat="1" ht="22.5" customHeight="1">
      <c r="B300" s="148"/>
      <c r="C300" s="149"/>
      <c r="D300" s="149"/>
      <c r="E300" s="150" t="s">
        <v>2</v>
      </c>
      <c r="F300" s="264" t="s">
        <v>394</v>
      </c>
      <c r="G300" s="265"/>
      <c r="H300" s="265"/>
      <c r="I300" s="265"/>
      <c r="J300" s="149"/>
      <c r="K300" s="151">
        <v>432</v>
      </c>
      <c r="L300" s="149"/>
      <c r="M300" s="149"/>
      <c r="N300" s="149"/>
      <c r="O300" s="149"/>
      <c r="P300" s="149"/>
      <c r="Q300" s="149"/>
      <c r="R300" s="152"/>
      <c r="T300" s="153"/>
      <c r="U300" s="149"/>
      <c r="V300" s="149"/>
      <c r="W300" s="149"/>
      <c r="X300" s="149"/>
      <c r="Y300" s="149"/>
      <c r="Z300" s="149"/>
      <c r="AA300" s="154"/>
      <c r="AT300" s="155" t="s">
        <v>133</v>
      </c>
      <c r="AU300" s="155" t="s">
        <v>89</v>
      </c>
      <c r="AV300" s="10" t="s">
        <v>89</v>
      </c>
      <c r="AW300" s="10" t="s">
        <v>28</v>
      </c>
      <c r="AX300" s="10" t="s">
        <v>76</v>
      </c>
      <c r="AY300" s="155" t="s">
        <v>119</v>
      </c>
    </row>
    <row r="301" spans="2:62" s="1" customFormat="1" ht="22.5" customHeight="1">
      <c r="B301" s="137"/>
      <c r="C301" s="172">
        <v>103</v>
      </c>
      <c r="D301" s="172" t="s">
        <v>216</v>
      </c>
      <c r="E301" s="173" t="s">
        <v>395</v>
      </c>
      <c r="F301" s="276" t="s">
        <v>396</v>
      </c>
      <c r="G301" s="276"/>
      <c r="H301" s="276"/>
      <c r="I301" s="276"/>
      <c r="J301" s="174" t="s">
        <v>365</v>
      </c>
      <c r="K301" s="175">
        <v>475.2</v>
      </c>
      <c r="L301" s="277"/>
      <c r="M301" s="277"/>
      <c r="N301" s="277">
        <f>ROUND(L301*K301,2)</f>
        <v>0</v>
      </c>
      <c r="O301" s="267"/>
      <c r="P301" s="267"/>
      <c r="Q301" s="267"/>
      <c r="R301" s="142"/>
      <c r="T301" s="143" t="s">
        <v>2</v>
      </c>
      <c r="U301" s="44" t="s">
        <v>35</v>
      </c>
      <c r="V301" s="144">
        <v>0</v>
      </c>
      <c r="W301" s="144">
        <f>V301*K301</f>
        <v>0</v>
      </c>
      <c r="X301" s="144">
        <v>0.00114</v>
      </c>
      <c r="Y301" s="144">
        <f>X301*K301</f>
        <v>0.541728</v>
      </c>
      <c r="Z301" s="144">
        <v>0</v>
      </c>
      <c r="AA301" s="145">
        <f>Z301*K301</f>
        <v>0</v>
      </c>
      <c r="AR301" s="21" t="s">
        <v>194</v>
      </c>
      <c r="AT301" s="21" t="s">
        <v>216</v>
      </c>
      <c r="AU301" s="21" t="s">
        <v>89</v>
      </c>
      <c r="AY301" s="21" t="s">
        <v>119</v>
      </c>
      <c r="BE301" s="146">
        <f>IF(U301="základní",N301,0)</f>
        <v>0</v>
      </c>
      <c r="BF301" s="146">
        <f>IF(U301="snížená",N301,0)</f>
        <v>0</v>
      </c>
      <c r="BG301" s="146">
        <f>IF(U301="zákl. přenesená",N301,0)</f>
        <v>0</v>
      </c>
      <c r="BH301" s="146">
        <f>IF(U301="sníž. přenesená",N301,0)</f>
        <v>0</v>
      </c>
      <c r="BI301" s="146">
        <f>IF(U301="nulová",N301,0)</f>
        <v>0</v>
      </c>
      <c r="BJ301" s="21" t="s">
        <v>76</v>
      </c>
    </row>
    <row r="302" spans="2:47" s="1" customFormat="1" ht="22.5" customHeight="1">
      <c r="B302" s="35"/>
      <c r="C302" s="36"/>
      <c r="D302" s="36"/>
      <c r="E302" s="36"/>
      <c r="F302" s="262" t="s">
        <v>397</v>
      </c>
      <c r="G302" s="263"/>
      <c r="H302" s="263"/>
      <c r="I302" s="263"/>
      <c r="J302" s="36"/>
      <c r="K302" s="36"/>
      <c r="L302" s="36"/>
      <c r="M302" s="36"/>
      <c r="N302" s="36"/>
      <c r="O302" s="36"/>
      <c r="P302" s="36"/>
      <c r="Q302" s="36"/>
      <c r="R302" s="37"/>
      <c r="T302" s="147"/>
      <c r="U302" s="36"/>
      <c r="V302" s="36"/>
      <c r="W302" s="36"/>
      <c r="X302" s="36"/>
      <c r="Y302" s="36"/>
      <c r="Z302" s="36"/>
      <c r="AA302" s="73"/>
      <c r="AT302" s="21" t="s">
        <v>125</v>
      </c>
      <c r="AU302" s="21" t="s">
        <v>89</v>
      </c>
    </row>
    <row r="303" spans="2:51" s="11" customFormat="1" ht="22.5" customHeight="1">
      <c r="B303" s="156"/>
      <c r="C303" s="157"/>
      <c r="D303" s="157"/>
      <c r="E303" s="158" t="s">
        <v>2</v>
      </c>
      <c r="F303" s="279" t="s">
        <v>393</v>
      </c>
      <c r="G303" s="280"/>
      <c r="H303" s="280"/>
      <c r="I303" s="280"/>
      <c r="J303" s="157"/>
      <c r="K303" s="159" t="s">
        <v>2</v>
      </c>
      <c r="L303" s="157"/>
      <c r="M303" s="157"/>
      <c r="N303" s="157"/>
      <c r="O303" s="157"/>
      <c r="P303" s="157"/>
      <c r="Q303" s="157"/>
      <c r="R303" s="160"/>
      <c r="T303" s="161"/>
      <c r="U303" s="157"/>
      <c r="V303" s="157"/>
      <c r="W303" s="157"/>
      <c r="X303" s="157"/>
      <c r="Y303" s="157"/>
      <c r="Z303" s="157"/>
      <c r="AA303" s="162"/>
      <c r="AT303" s="163" t="s">
        <v>133</v>
      </c>
      <c r="AU303" s="163" t="s">
        <v>89</v>
      </c>
      <c r="AV303" s="11" t="s">
        <v>76</v>
      </c>
      <c r="AW303" s="11" t="s">
        <v>28</v>
      </c>
      <c r="AX303" s="11" t="s">
        <v>69</v>
      </c>
      <c r="AY303" s="163" t="s">
        <v>119</v>
      </c>
    </row>
    <row r="304" spans="2:51" s="10" customFormat="1" ht="22.5" customHeight="1">
      <c r="B304" s="148"/>
      <c r="C304" s="149"/>
      <c r="D304" s="149"/>
      <c r="E304" s="150" t="s">
        <v>2</v>
      </c>
      <c r="F304" s="264" t="s">
        <v>398</v>
      </c>
      <c r="G304" s="265"/>
      <c r="H304" s="265"/>
      <c r="I304" s="265"/>
      <c r="J304" s="149"/>
      <c r="K304" s="151">
        <v>475.2</v>
      </c>
      <c r="L304" s="149"/>
      <c r="M304" s="149"/>
      <c r="N304" s="149"/>
      <c r="O304" s="149"/>
      <c r="P304" s="149"/>
      <c r="Q304" s="149"/>
      <c r="R304" s="152"/>
      <c r="T304" s="153"/>
      <c r="U304" s="149"/>
      <c r="V304" s="149"/>
      <c r="W304" s="149"/>
      <c r="X304" s="149"/>
      <c r="Y304" s="149"/>
      <c r="Z304" s="149"/>
      <c r="AA304" s="154"/>
      <c r="AT304" s="155" t="s">
        <v>133</v>
      </c>
      <c r="AU304" s="155" t="s">
        <v>89</v>
      </c>
      <c r="AV304" s="10" t="s">
        <v>89</v>
      </c>
      <c r="AW304" s="10" t="s">
        <v>28</v>
      </c>
      <c r="AX304" s="10" t="s">
        <v>76</v>
      </c>
      <c r="AY304" s="155" t="s">
        <v>119</v>
      </c>
    </row>
    <row r="305" spans="2:62" s="1" customFormat="1" ht="31.5" customHeight="1">
      <c r="B305" s="137"/>
      <c r="C305" s="138">
        <v>104</v>
      </c>
      <c r="D305" s="138" t="s">
        <v>120</v>
      </c>
      <c r="E305" s="139" t="s">
        <v>399</v>
      </c>
      <c r="F305" s="266" t="s">
        <v>400</v>
      </c>
      <c r="G305" s="266"/>
      <c r="H305" s="266"/>
      <c r="I305" s="266"/>
      <c r="J305" s="140" t="s">
        <v>136</v>
      </c>
      <c r="K305" s="141">
        <v>78</v>
      </c>
      <c r="L305" s="267"/>
      <c r="M305" s="267"/>
      <c r="N305" s="267">
        <f>ROUND(L305*K305,2)</f>
        <v>0</v>
      </c>
      <c r="O305" s="267"/>
      <c r="P305" s="267"/>
      <c r="Q305" s="267"/>
      <c r="R305" s="142"/>
      <c r="T305" s="143" t="s">
        <v>2</v>
      </c>
      <c r="U305" s="44" t="s">
        <v>35</v>
      </c>
      <c r="V305" s="144">
        <v>0</v>
      </c>
      <c r="W305" s="144">
        <f>V305*K305</f>
        <v>0</v>
      </c>
      <c r="X305" s="144">
        <v>0</v>
      </c>
      <c r="Y305" s="144">
        <f>X305*K305</f>
        <v>0</v>
      </c>
      <c r="Z305" s="144">
        <v>0</v>
      </c>
      <c r="AA305" s="145">
        <f>Z305*K305</f>
        <v>0</v>
      </c>
      <c r="AR305" s="21" t="s">
        <v>124</v>
      </c>
      <c r="AT305" s="21" t="s">
        <v>120</v>
      </c>
      <c r="AU305" s="21" t="s">
        <v>89</v>
      </c>
      <c r="AY305" s="21" t="s">
        <v>119</v>
      </c>
      <c r="BE305" s="146">
        <f>IF(U305="základní",N305,0)</f>
        <v>0</v>
      </c>
      <c r="BF305" s="146">
        <f>IF(U305="snížená",N305,0)</f>
        <v>0</v>
      </c>
      <c r="BG305" s="146">
        <f>IF(U305="zákl. přenesená",N305,0)</f>
        <v>0</v>
      </c>
      <c r="BH305" s="146">
        <f>IF(U305="sníž. přenesená",N305,0)</f>
        <v>0</v>
      </c>
      <c r="BI305" s="146">
        <f>IF(U305="nulová",N305,0)</f>
        <v>0</v>
      </c>
      <c r="BJ305" s="21" t="s">
        <v>76</v>
      </c>
    </row>
    <row r="306" spans="2:47" s="1" customFormat="1" ht="42" customHeight="1">
      <c r="B306" s="35"/>
      <c r="C306" s="36"/>
      <c r="D306" s="36"/>
      <c r="E306" s="36"/>
      <c r="F306" s="262" t="s">
        <v>620</v>
      </c>
      <c r="G306" s="263"/>
      <c r="H306" s="263"/>
      <c r="I306" s="263"/>
      <c r="J306" s="36"/>
      <c r="K306" s="36"/>
      <c r="L306" s="36"/>
      <c r="M306" s="36"/>
      <c r="N306" s="36"/>
      <c r="O306" s="36"/>
      <c r="P306" s="36"/>
      <c r="Q306" s="36"/>
      <c r="R306" s="37"/>
      <c r="T306" s="147"/>
      <c r="U306" s="36"/>
      <c r="V306" s="36"/>
      <c r="W306" s="36"/>
      <c r="X306" s="36"/>
      <c r="Y306" s="36"/>
      <c r="Z306" s="36"/>
      <c r="AA306" s="73"/>
      <c r="AT306" s="21" t="s">
        <v>125</v>
      </c>
      <c r="AU306" s="21" t="s">
        <v>89</v>
      </c>
    </row>
    <row r="307" spans="2:62" s="1" customFormat="1" ht="31.5" customHeight="1">
      <c r="B307" s="137"/>
      <c r="C307" s="138">
        <v>105</v>
      </c>
      <c r="D307" s="138" t="s">
        <v>120</v>
      </c>
      <c r="E307" s="139" t="s">
        <v>402</v>
      </c>
      <c r="F307" s="266" t="s">
        <v>403</v>
      </c>
      <c r="G307" s="266"/>
      <c r="H307" s="266"/>
      <c r="I307" s="266"/>
      <c r="J307" s="140" t="s">
        <v>365</v>
      </c>
      <c r="K307" s="141">
        <v>97.5</v>
      </c>
      <c r="L307" s="267"/>
      <c r="M307" s="267"/>
      <c r="N307" s="267">
        <f>ROUND(L307*K307,2)</f>
        <v>0</v>
      </c>
      <c r="O307" s="267"/>
      <c r="P307" s="267"/>
      <c r="Q307" s="267"/>
      <c r="R307" s="142"/>
      <c r="T307" s="143" t="s">
        <v>2</v>
      </c>
      <c r="U307" s="44" t="s">
        <v>35</v>
      </c>
      <c r="V307" s="144">
        <v>0.034</v>
      </c>
      <c r="W307" s="144">
        <f>V307*K307</f>
        <v>3.3150000000000004</v>
      </c>
      <c r="X307" s="144">
        <v>0</v>
      </c>
      <c r="Y307" s="144">
        <f>X307*K307</f>
        <v>0</v>
      </c>
      <c r="Z307" s="144">
        <v>0</v>
      </c>
      <c r="AA307" s="145">
        <f>Z307*K307</f>
        <v>0</v>
      </c>
      <c r="AR307" s="21" t="s">
        <v>124</v>
      </c>
      <c r="AT307" s="21" t="s">
        <v>120</v>
      </c>
      <c r="AU307" s="21" t="s">
        <v>89</v>
      </c>
      <c r="AY307" s="21" t="s">
        <v>119</v>
      </c>
      <c r="BE307" s="146">
        <f>IF(U307="základní",N307,0)</f>
        <v>0</v>
      </c>
      <c r="BF307" s="146">
        <f>IF(U307="snížená",N307,0)</f>
        <v>0</v>
      </c>
      <c r="BG307" s="146">
        <f>IF(U307="zákl. přenesená",N307,0)</f>
        <v>0</v>
      </c>
      <c r="BH307" s="146">
        <f>IF(U307="sníž. přenesená",N307,0)</f>
        <v>0</v>
      </c>
      <c r="BI307" s="146">
        <f>IF(U307="nulová",N307,0)</f>
        <v>0</v>
      </c>
      <c r="BJ307" s="21" t="s">
        <v>76</v>
      </c>
    </row>
    <row r="308" spans="2:47" s="1" customFormat="1" ht="22.5" customHeight="1">
      <c r="B308" s="35"/>
      <c r="C308" s="36"/>
      <c r="D308" s="36"/>
      <c r="E308" s="36"/>
      <c r="F308" s="262" t="s">
        <v>404</v>
      </c>
      <c r="G308" s="263"/>
      <c r="H308" s="263"/>
      <c r="I308" s="263"/>
      <c r="J308" s="36"/>
      <c r="K308" s="36"/>
      <c r="L308" s="36"/>
      <c r="M308" s="36"/>
      <c r="N308" s="36"/>
      <c r="O308" s="36"/>
      <c r="P308" s="36"/>
      <c r="Q308" s="36"/>
      <c r="R308" s="37"/>
      <c r="T308" s="147"/>
      <c r="U308" s="36"/>
      <c r="V308" s="36"/>
      <c r="W308" s="36"/>
      <c r="X308" s="36"/>
      <c r="Y308" s="36"/>
      <c r="Z308" s="36"/>
      <c r="AA308" s="73"/>
      <c r="AT308" s="21" t="s">
        <v>125</v>
      </c>
      <c r="AU308" s="21" t="s">
        <v>89</v>
      </c>
    </row>
    <row r="309" spans="2:62" s="1" customFormat="1" ht="22.5" customHeight="1">
      <c r="B309" s="137"/>
      <c r="C309" s="172">
        <v>106</v>
      </c>
      <c r="D309" s="172" t="s">
        <v>216</v>
      </c>
      <c r="E309" s="173" t="s">
        <v>405</v>
      </c>
      <c r="F309" s="276" t="s">
        <v>406</v>
      </c>
      <c r="G309" s="276"/>
      <c r="H309" s="276"/>
      <c r="I309" s="276"/>
      <c r="J309" s="174" t="s">
        <v>365</v>
      </c>
      <c r="K309" s="175">
        <v>107.25</v>
      </c>
      <c r="L309" s="277"/>
      <c r="M309" s="277"/>
      <c r="N309" s="277">
        <f>ROUND(L309*K309,2)</f>
        <v>0</v>
      </c>
      <c r="O309" s="267"/>
      <c r="P309" s="267"/>
      <c r="Q309" s="267"/>
      <c r="R309" s="142"/>
      <c r="T309" s="143" t="s">
        <v>2</v>
      </c>
      <c r="U309" s="44" t="s">
        <v>35</v>
      </c>
      <c r="V309" s="144">
        <v>0</v>
      </c>
      <c r="W309" s="144">
        <f>V309*K309</f>
        <v>0</v>
      </c>
      <c r="X309" s="144">
        <v>0.00114</v>
      </c>
      <c r="Y309" s="144">
        <f>X309*K309</f>
        <v>0.122265</v>
      </c>
      <c r="Z309" s="144">
        <v>0</v>
      </c>
      <c r="AA309" s="145">
        <f>Z309*K309</f>
        <v>0</v>
      </c>
      <c r="AR309" s="21" t="s">
        <v>194</v>
      </c>
      <c r="AT309" s="21" t="s">
        <v>216</v>
      </c>
      <c r="AU309" s="21" t="s">
        <v>89</v>
      </c>
      <c r="AY309" s="21" t="s">
        <v>119</v>
      </c>
      <c r="BE309" s="146">
        <f>IF(U309="základní",N309,0)</f>
        <v>0</v>
      </c>
      <c r="BF309" s="146">
        <f>IF(U309="snížená",N309,0)</f>
        <v>0</v>
      </c>
      <c r="BG309" s="146">
        <f>IF(U309="zákl. přenesená",N309,0)</f>
        <v>0</v>
      </c>
      <c r="BH309" s="146">
        <f>IF(U309="sníž. přenesená",N309,0)</f>
        <v>0</v>
      </c>
      <c r="BI309" s="146">
        <f>IF(U309="nulová",N309,0)</f>
        <v>0</v>
      </c>
      <c r="BJ309" s="21" t="s">
        <v>76</v>
      </c>
    </row>
    <row r="310" spans="2:47" s="1" customFormat="1" ht="22.5" customHeight="1">
      <c r="B310" s="35"/>
      <c r="C310" s="36"/>
      <c r="D310" s="36"/>
      <c r="E310" s="36"/>
      <c r="F310" s="262" t="s">
        <v>407</v>
      </c>
      <c r="G310" s="263"/>
      <c r="H310" s="263"/>
      <c r="I310" s="263"/>
      <c r="J310" s="36"/>
      <c r="K310" s="36"/>
      <c r="L310" s="36"/>
      <c r="M310" s="36"/>
      <c r="N310" s="36"/>
      <c r="O310" s="36"/>
      <c r="P310" s="36"/>
      <c r="Q310" s="36"/>
      <c r="R310" s="37"/>
      <c r="T310" s="147"/>
      <c r="U310" s="36"/>
      <c r="V310" s="36"/>
      <c r="W310" s="36"/>
      <c r="X310" s="36"/>
      <c r="Y310" s="36"/>
      <c r="Z310" s="36"/>
      <c r="AA310" s="73"/>
      <c r="AT310" s="21" t="s">
        <v>125</v>
      </c>
      <c r="AU310" s="21" t="s">
        <v>89</v>
      </c>
    </row>
    <row r="311" spans="2:51" s="10" customFormat="1" ht="22.5" customHeight="1">
      <c r="B311" s="148"/>
      <c r="C311" s="149"/>
      <c r="D311" s="149"/>
      <c r="E311" s="150" t="s">
        <v>2</v>
      </c>
      <c r="F311" s="264" t="s">
        <v>408</v>
      </c>
      <c r="G311" s="265"/>
      <c r="H311" s="265"/>
      <c r="I311" s="265"/>
      <c r="J311" s="149"/>
      <c r="K311" s="151">
        <v>107.25</v>
      </c>
      <c r="L311" s="149"/>
      <c r="M311" s="149"/>
      <c r="N311" s="149"/>
      <c r="O311" s="149"/>
      <c r="P311" s="149"/>
      <c r="Q311" s="149"/>
      <c r="R311" s="152"/>
      <c r="T311" s="153"/>
      <c r="U311" s="149"/>
      <c r="V311" s="149"/>
      <c r="W311" s="149"/>
      <c r="X311" s="149"/>
      <c r="Y311" s="149"/>
      <c r="Z311" s="149"/>
      <c r="AA311" s="154"/>
      <c r="AT311" s="155" t="s">
        <v>133</v>
      </c>
      <c r="AU311" s="155" t="s">
        <v>89</v>
      </c>
      <c r="AV311" s="10" t="s">
        <v>89</v>
      </c>
      <c r="AW311" s="10" t="s">
        <v>28</v>
      </c>
      <c r="AX311" s="10" t="s">
        <v>76</v>
      </c>
      <c r="AY311" s="155" t="s">
        <v>119</v>
      </c>
    </row>
    <row r="312" spans="2:62" s="1" customFormat="1" ht="22.5" customHeight="1">
      <c r="B312" s="137"/>
      <c r="C312" s="138">
        <v>107</v>
      </c>
      <c r="D312" s="138" t="s">
        <v>120</v>
      </c>
      <c r="E312" s="139" t="s">
        <v>409</v>
      </c>
      <c r="F312" s="266" t="s">
        <v>410</v>
      </c>
      <c r="G312" s="266"/>
      <c r="H312" s="266"/>
      <c r="I312" s="266"/>
      <c r="J312" s="140" t="s">
        <v>365</v>
      </c>
      <c r="K312" s="141">
        <v>86</v>
      </c>
      <c r="L312" s="267"/>
      <c r="M312" s="267"/>
      <c r="N312" s="267">
        <f>ROUND(L312*K312,2)</f>
        <v>0</v>
      </c>
      <c r="O312" s="267"/>
      <c r="P312" s="267"/>
      <c r="Q312" s="267"/>
      <c r="R312" s="142"/>
      <c r="T312" s="143" t="s">
        <v>2</v>
      </c>
      <c r="U312" s="44" t="s">
        <v>35</v>
      </c>
      <c r="V312" s="144">
        <v>0.034</v>
      </c>
      <c r="W312" s="144">
        <f>V312*K312</f>
        <v>2.9240000000000004</v>
      </c>
      <c r="X312" s="144">
        <v>0</v>
      </c>
      <c r="Y312" s="144">
        <f>X312*K312</f>
        <v>0</v>
      </c>
      <c r="Z312" s="144">
        <v>0</v>
      </c>
      <c r="AA312" s="145">
        <f>Z312*K312</f>
        <v>0</v>
      </c>
      <c r="AR312" s="21" t="s">
        <v>124</v>
      </c>
      <c r="AT312" s="21" t="s">
        <v>120</v>
      </c>
      <c r="AU312" s="21" t="s">
        <v>89</v>
      </c>
      <c r="AY312" s="21" t="s">
        <v>119</v>
      </c>
      <c r="BE312" s="146">
        <f>IF(U312="základní",N312,0)</f>
        <v>0</v>
      </c>
      <c r="BF312" s="146">
        <f>IF(U312="snížená",N312,0)</f>
        <v>0</v>
      </c>
      <c r="BG312" s="146">
        <f>IF(U312="zákl. přenesená",N312,0)</f>
        <v>0</v>
      </c>
      <c r="BH312" s="146">
        <f>IF(U312="sníž. přenesená",N312,0)</f>
        <v>0</v>
      </c>
      <c r="BI312" s="146">
        <f>IF(U312="nulová",N312,0)</f>
        <v>0</v>
      </c>
      <c r="BJ312" s="21" t="s">
        <v>76</v>
      </c>
    </row>
    <row r="313" spans="2:62" s="1" customFormat="1" ht="22.5" customHeight="1">
      <c r="B313" s="137"/>
      <c r="C313" s="172">
        <v>108</v>
      </c>
      <c r="D313" s="172" t="s">
        <v>216</v>
      </c>
      <c r="E313" s="173" t="s">
        <v>411</v>
      </c>
      <c r="F313" s="276" t="s">
        <v>412</v>
      </c>
      <c r="G313" s="276"/>
      <c r="H313" s="276"/>
      <c r="I313" s="276"/>
      <c r="J313" s="174" t="s">
        <v>365</v>
      </c>
      <c r="K313" s="175">
        <v>94.6</v>
      </c>
      <c r="L313" s="277"/>
      <c r="M313" s="277"/>
      <c r="N313" s="277">
        <f>ROUND(L313*K313,2)</f>
        <v>0</v>
      </c>
      <c r="O313" s="267"/>
      <c r="P313" s="267"/>
      <c r="Q313" s="267"/>
      <c r="R313" s="142"/>
      <c r="T313" s="143" t="s">
        <v>2</v>
      </c>
      <c r="U313" s="44" t="s">
        <v>35</v>
      </c>
      <c r="V313" s="144">
        <v>0</v>
      </c>
      <c r="W313" s="144">
        <f>V313*K313</f>
        <v>0</v>
      </c>
      <c r="X313" s="144">
        <v>0.00469</v>
      </c>
      <c r="Y313" s="144">
        <f>X313*K313</f>
        <v>0.44367399999999996</v>
      </c>
      <c r="Z313" s="144">
        <v>0</v>
      </c>
      <c r="AA313" s="145">
        <f>Z313*K313</f>
        <v>0</v>
      </c>
      <c r="AR313" s="21" t="s">
        <v>194</v>
      </c>
      <c r="AT313" s="21" t="s">
        <v>216</v>
      </c>
      <c r="AU313" s="21" t="s">
        <v>89</v>
      </c>
      <c r="AY313" s="21" t="s">
        <v>119</v>
      </c>
      <c r="BE313" s="146">
        <f>IF(U313="základní",N313,0)</f>
        <v>0</v>
      </c>
      <c r="BF313" s="146">
        <f>IF(U313="snížená",N313,0)</f>
        <v>0</v>
      </c>
      <c r="BG313" s="146">
        <f>IF(U313="zákl. přenesená",N313,0)</f>
        <v>0</v>
      </c>
      <c r="BH313" s="146">
        <f>IF(U313="sníž. přenesená",N313,0)</f>
        <v>0</v>
      </c>
      <c r="BI313" s="146">
        <f>IF(U313="nulová",N313,0)</f>
        <v>0</v>
      </c>
      <c r="BJ313" s="21" t="s">
        <v>76</v>
      </c>
    </row>
    <row r="314" spans="2:47" s="1" customFormat="1" ht="16.5" customHeight="1">
      <c r="B314" s="35"/>
      <c r="C314" s="36"/>
      <c r="D314" s="36"/>
      <c r="E314" s="36"/>
      <c r="F314" s="262" t="s">
        <v>622</v>
      </c>
      <c r="G314" s="263"/>
      <c r="H314" s="263"/>
      <c r="I314" s="263"/>
      <c r="J314" s="36"/>
      <c r="K314" s="36"/>
      <c r="L314" s="36"/>
      <c r="M314" s="36"/>
      <c r="N314" s="36"/>
      <c r="O314" s="36"/>
      <c r="P314" s="36"/>
      <c r="Q314" s="36"/>
      <c r="R314" s="37"/>
      <c r="T314" s="147"/>
      <c r="U314" s="36"/>
      <c r="V314" s="36"/>
      <c r="W314" s="36"/>
      <c r="X314" s="36"/>
      <c r="Y314" s="36"/>
      <c r="Z314" s="36"/>
      <c r="AA314" s="73"/>
      <c r="AT314" s="21" t="s">
        <v>125</v>
      </c>
      <c r="AU314" s="21" t="s">
        <v>89</v>
      </c>
    </row>
    <row r="315" spans="2:51" s="10" customFormat="1" ht="17.25" customHeight="1">
      <c r="B315" s="148"/>
      <c r="C315" s="149"/>
      <c r="D315" s="149"/>
      <c r="E315" s="150" t="s">
        <v>2</v>
      </c>
      <c r="F315" s="264" t="s">
        <v>414</v>
      </c>
      <c r="G315" s="265"/>
      <c r="H315" s="265"/>
      <c r="I315" s="265"/>
      <c r="J315" s="149"/>
      <c r="K315" s="151">
        <v>94.6</v>
      </c>
      <c r="L315" s="149"/>
      <c r="M315" s="149"/>
      <c r="N315" s="149"/>
      <c r="O315" s="149"/>
      <c r="P315" s="149"/>
      <c r="Q315" s="149"/>
      <c r="R315" s="152"/>
      <c r="T315" s="153"/>
      <c r="U315" s="149"/>
      <c r="V315" s="149"/>
      <c r="W315" s="149"/>
      <c r="X315" s="149"/>
      <c r="Y315" s="149"/>
      <c r="Z315" s="149"/>
      <c r="AA315" s="154"/>
      <c r="AT315" s="155" t="s">
        <v>133</v>
      </c>
      <c r="AU315" s="155" t="s">
        <v>89</v>
      </c>
      <c r="AV315" s="10" t="s">
        <v>89</v>
      </c>
      <c r="AW315" s="10" t="s">
        <v>28</v>
      </c>
      <c r="AX315" s="10" t="s">
        <v>76</v>
      </c>
      <c r="AY315" s="155" t="s">
        <v>119</v>
      </c>
    </row>
    <row r="316" spans="2:62" s="1" customFormat="1" ht="22.5" customHeight="1">
      <c r="B316" s="137"/>
      <c r="C316" s="138">
        <v>109</v>
      </c>
      <c r="D316" s="138" t="s">
        <v>120</v>
      </c>
      <c r="E316" s="139" t="s">
        <v>415</v>
      </c>
      <c r="F316" s="266" t="s">
        <v>416</v>
      </c>
      <c r="G316" s="266"/>
      <c r="H316" s="266"/>
      <c r="I316" s="266"/>
      <c r="J316" s="140" t="s">
        <v>136</v>
      </c>
      <c r="K316" s="141">
        <v>78</v>
      </c>
      <c r="L316" s="267"/>
      <c r="M316" s="267"/>
      <c r="N316" s="267">
        <f>ROUND(L316*K316,2)</f>
        <v>0</v>
      </c>
      <c r="O316" s="267"/>
      <c r="P316" s="267"/>
      <c r="Q316" s="267"/>
      <c r="R316" s="142"/>
      <c r="T316" s="143" t="s">
        <v>2</v>
      </c>
      <c r="U316" s="44" t="s">
        <v>35</v>
      </c>
      <c r="V316" s="144">
        <v>0.745</v>
      </c>
      <c r="W316" s="144">
        <f>V316*K316</f>
        <v>58.11</v>
      </c>
      <c r="X316" s="144">
        <v>1E-05</v>
      </c>
      <c r="Y316" s="144">
        <f>X316*K316</f>
        <v>0.0007800000000000001</v>
      </c>
      <c r="Z316" s="144">
        <v>0</v>
      </c>
      <c r="AA316" s="145">
        <f>Z316*K316</f>
        <v>0</v>
      </c>
      <c r="AR316" s="21" t="s">
        <v>124</v>
      </c>
      <c r="AT316" s="21" t="s">
        <v>120</v>
      </c>
      <c r="AU316" s="21" t="s">
        <v>89</v>
      </c>
      <c r="AY316" s="21" t="s">
        <v>119</v>
      </c>
      <c r="BE316" s="146">
        <f>IF(U316="základní",N316,0)</f>
        <v>0</v>
      </c>
      <c r="BF316" s="146">
        <f>IF(U316="snížená",N316,0)</f>
        <v>0</v>
      </c>
      <c r="BG316" s="146">
        <f>IF(U316="zákl. přenesená",N316,0)</f>
        <v>0</v>
      </c>
      <c r="BH316" s="146">
        <f>IF(U316="sníž. přenesená",N316,0)</f>
        <v>0</v>
      </c>
      <c r="BI316" s="146">
        <f>IF(U316="nulová",N316,0)</f>
        <v>0</v>
      </c>
      <c r="BJ316" s="21" t="s">
        <v>76</v>
      </c>
    </row>
    <row r="317" spans="2:62" s="1" customFormat="1" ht="22.5" customHeight="1">
      <c r="B317" s="137"/>
      <c r="C317" s="172">
        <v>110</v>
      </c>
      <c r="D317" s="172" t="s">
        <v>216</v>
      </c>
      <c r="E317" s="173" t="s">
        <v>417</v>
      </c>
      <c r="F317" s="276" t="s">
        <v>418</v>
      </c>
      <c r="G317" s="276"/>
      <c r="H317" s="276"/>
      <c r="I317" s="276"/>
      <c r="J317" s="174" t="s">
        <v>136</v>
      </c>
      <c r="K317" s="175">
        <v>78</v>
      </c>
      <c r="L317" s="277"/>
      <c r="M317" s="277"/>
      <c r="N317" s="277">
        <f>ROUND(L317*K317,2)</f>
        <v>0</v>
      </c>
      <c r="O317" s="267"/>
      <c r="P317" s="267"/>
      <c r="Q317" s="267"/>
      <c r="R317" s="142"/>
      <c r="T317" s="143" t="s">
        <v>2</v>
      </c>
      <c r="U317" s="44" t="s">
        <v>35</v>
      </c>
      <c r="V317" s="144">
        <v>0</v>
      </c>
      <c r="W317" s="144">
        <f>V317*K317</f>
        <v>0</v>
      </c>
      <c r="X317" s="144">
        <v>0.002</v>
      </c>
      <c r="Y317" s="144">
        <f>X317*K317</f>
        <v>0.156</v>
      </c>
      <c r="Z317" s="144">
        <v>0</v>
      </c>
      <c r="AA317" s="145">
        <f>Z317*K317</f>
        <v>0</v>
      </c>
      <c r="AR317" s="21" t="s">
        <v>194</v>
      </c>
      <c r="AT317" s="21" t="s">
        <v>216</v>
      </c>
      <c r="AU317" s="21" t="s">
        <v>89</v>
      </c>
      <c r="AY317" s="21" t="s">
        <v>119</v>
      </c>
      <c r="BE317" s="146">
        <f>IF(U317="základní",N317,0)</f>
        <v>0</v>
      </c>
      <c r="BF317" s="146">
        <f>IF(U317="snížená",N317,0)</f>
        <v>0</v>
      </c>
      <c r="BG317" s="146">
        <f>IF(U317="zákl. přenesená",N317,0)</f>
        <v>0</v>
      </c>
      <c r="BH317" s="146">
        <f>IF(U317="sníž. přenesená",N317,0)</f>
        <v>0</v>
      </c>
      <c r="BI317" s="146">
        <f>IF(U317="nulová",N317,0)</f>
        <v>0</v>
      </c>
      <c r="BJ317" s="21" t="s">
        <v>76</v>
      </c>
    </row>
    <row r="318" spans="2:62" s="1" customFormat="1" ht="22.5" customHeight="1">
      <c r="B318" s="137"/>
      <c r="C318" s="138">
        <v>111</v>
      </c>
      <c r="D318" s="138" t="s">
        <v>120</v>
      </c>
      <c r="E318" s="139" t="s">
        <v>419</v>
      </c>
      <c r="F318" s="266" t="s">
        <v>420</v>
      </c>
      <c r="G318" s="266"/>
      <c r="H318" s="266"/>
      <c r="I318" s="266"/>
      <c r="J318" s="140" t="s">
        <v>136</v>
      </c>
      <c r="K318" s="141">
        <v>78</v>
      </c>
      <c r="L318" s="267"/>
      <c r="M318" s="267"/>
      <c r="N318" s="267">
        <f>ROUND(L318*K318,2)</f>
        <v>0</v>
      </c>
      <c r="O318" s="267"/>
      <c r="P318" s="267"/>
      <c r="Q318" s="267"/>
      <c r="R318" s="142"/>
      <c r="T318" s="143" t="s">
        <v>2</v>
      </c>
      <c r="U318" s="44" t="s">
        <v>35</v>
      </c>
      <c r="V318" s="144">
        <v>1.93</v>
      </c>
      <c r="W318" s="144">
        <f>V318*K318</f>
        <v>150.54</v>
      </c>
      <c r="X318" s="144">
        <v>0.00287</v>
      </c>
      <c r="Y318" s="144">
        <f>X318*K318</f>
        <v>0.22386</v>
      </c>
      <c r="Z318" s="144">
        <v>0</v>
      </c>
      <c r="AA318" s="145">
        <f>Z318*K318</f>
        <v>0</v>
      </c>
      <c r="AR318" s="21" t="s">
        <v>124</v>
      </c>
      <c r="AT318" s="21" t="s">
        <v>120</v>
      </c>
      <c r="AU318" s="21" t="s">
        <v>89</v>
      </c>
      <c r="AY318" s="21" t="s">
        <v>119</v>
      </c>
      <c r="BE318" s="146">
        <f>IF(U318="základní",N318,0)</f>
        <v>0</v>
      </c>
      <c r="BF318" s="146">
        <f>IF(U318="snížená",N318,0)</f>
        <v>0</v>
      </c>
      <c r="BG318" s="146">
        <f>IF(U318="zákl. přenesená",N318,0)</f>
        <v>0</v>
      </c>
      <c r="BH318" s="146">
        <f>IF(U318="sníž. přenesená",N318,0)</f>
        <v>0</v>
      </c>
      <c r="BI318" s="146">
        <f>IF(U318="nulová",N318,0)</f>
        <v>0</v>
      </c>
      <c r="BJ318" s="21" t="s">
        <v>76</v>
      </c>
    </row>
    <row r="319" spans="2:62" s="1" customFormat="1" ht="22.5" customHeight="1">
      <c r="B319" s="137"/>
      <c r="C319" s="172">
        <v>112</v>
      </c>
      <c r="D319" s="172" t="s">
        <v>216</v>
      </c>
      <c r="E319" s="173" t="s">
        <v>421</v>
      </c>
      <c r="F319" s="276" t="s">
        <v>422</v>
      </c>
      <c r="G319" s="276"/>
      <c r="H319" s="276"/>
      <c r="I319" s="276"/>
      <c r="J319" s="174" t="s">
        <v>136</v>
      </c>
      <c r="K319" s="175">
        <v>78</v>
      </c>
      <c r="L319" s="277"/>
      <c r="M319" s="277"/>
      <c r="N319" s="277">
        <f>ROUND(L319*K319,2)</f>
        <v>0</v>
      </c>
      <c r="O319" s="267"/>
      <c r="P319" s="267"/>
      <c r="Q319" s="267"/>
      <c r="R319" s="142"/>
      <c r="T319" s="143" t="s">
        <v>2</v>
      </c>
      <c r="U319" s="44" t="s">
        <v>35</v>
      </c>
      <c r="V319" s="144">
        <v>0</v>
      </c>
      <c r="W319" s="144">
        <f>V319*K319</f>
        <v>0</v>
      </c>
      <c r="X319" s="144">
        <v>0</v>
      </c>
      <c r="Y319" s="144">
        <f>X319*K319</f>
        <v>0</v>
      </c>
      <c r="Z319" s="144">
        <v>0</v>
      </c>
      <c r="AA319" s="145">
        <f>Z319*K319</f>
        <v>0</v>
      </c>
      <c r="AR319" s="21" t="s">
        <v>194</v>
      </c>
      <c r="AT319" s="21" t="s">
        <v>216</v>
      </c>
      <c r="AU319" s="21" t="s">
        <v>89</v>
      </c>
      <c r="AY319" s="21" t="s">
        <v>119</v>
      </c>
      <c r="BE319" s="146">
        <f>IF(U319="základní",N319,0)</f>
        <v>0</v>
      </c>
      <c r="BF319" s="146">
        <f>IF(U319="snížená",N319,0)</f>
        <v>0</v>
      </c>
      <c r="BG319" s="146">
        <f>IF(U319="zákl. přenesená",N319,0)</f>
        <v>0</v>
      </c>
      <c r="BH319" s="146">
        <f>IF(U319="sníž. přenesená",N319,0)</f>
        <v>0</v>
      </c>
      <c r="BI319" s="146">
        <f>IF(U319="nulová",N319,0)</f>
        <v>0</v>
      </c>
      <c r="BJ319" s="21" t="s">
        <v>76</v>
      </c>
    </row>
    <row r="320" spans="2:51" s="9" customFormat="1" ht="29.85" customHeight="1">
      <c r="B320" s="127"/>
      <c r="C320" s="128"/>
      <c r="D320" s="136" t="s">
        <v>102</v>
      </c>
      <c r="E320" s="136"/>
      <c r="F320" s="136"/>
      <c r="G320" s="136"/>
      <c r="H320" s="136"/>
      <c r="I320" s="136"/>
      <c r="J320" s="136"/>
      <c r="K320" s="136"/>
      <c r="L320" s="136"/>
      <c r="M320" s="136"/>
      <c r="N320" s="274">
        <f>N321</f>
        <v>0</v>
      </c>
      <c r="O320" s="275"/>
      <c r="P320" s="275"/>
      <c r="Q320" s="275"/>
      <c r="R320" s="130"/>
      <c r="T320" s="131"/>
      <c r="U320" s="128"/>
      <c r="V320" s="128"/>
      <c r="W320" s="132">
        <f>SUM(W321:W323)</f>
        <v>509.76</v>
      </c>
      <c r="X320" s="128"/>
      <c r="Y320" s="132">
        <f>SUM(Y321:Y323)</f>
        <v>0.99792</v>
      </c>
      <c r="Z320" s="128"/>
      <c r="AA320" s="133">
        <f>SUM(AA321:AA323)</f>
        <v>0</v>
      </c>
      <c r="AR320" s="134" t="s">
        <v>76</v>
      </c>
      <c r="AT320" s="135" t="s">
        <v>68</v>
      </c>
      <c r="AU320" s="135" t="s">
        <v>76</v>
      </c>
      <c r="AY320" s="134" t="s">
        <v>119</v>
      </c>
    </row>
    <row r="321" spans="2:62" s="1" customFormat="1" ht="31.5" customHeight="1">
      <c r="B321" s="137"/>
      <c r="C321" s="138">
        <v>113</v>
      </c>
      <c r="D321" s="138" t="s">
        <v>120</v>
      </c>
      <c r="E321" s="139" t="s">
        <v>423</v>
      </c>
      <c r="F321" s="266" t="s">
        <v>424</v>
      </c>
      <c r="G321" s="266"/>
      <c r="H321" s="266"/>
      <c r="I321" s="266"/>
      <c r="J321" s="140" t="s">
        <v>365</v>
      </c>
      <c r="K321" s="141">
        <v>432</v>
      </c>
      <c r="L321" s="267"/>
      <c r="M321" s="267"/>
      <c r="N321" s="267">
        <f>ROUND(L321*K321,2)</f>
        <v>0</v>
      </c>
      <c r="O321" s="267"/>
      <c r="P321" s="267"/>
      <c r="Q321" s="267"/>
      <c r="R321" s="142"/>
      <c r="T321" s="143" t="s">
        <v>2</v>
      </c>
      <c r="U321" s="44" t="s">
        <v>35</v>
      </c>
      <c r="V321" s="144">
        <v>1.18</v>
      </c>
      <c r="W321" s="144">
        <f>V321*K321</f>
        <v>509.76</v>
      </c>
      <c r="X321" s="144">
        <v>0.00231</v>
      </c>
      <c r="Y321" s="144">
        <f>X321*K321</f>
        <v>0.99792</v>
      </c>
      <c r="Z321" s="144">
        <v>0</v>
      </c>
      <c r="AA321" s="145">
        <f>Z321*K321</f>
        <v>0</v>
      </c>
      <c r="AR321" s="21" t="s">
        <v>124</v>
      </c>
      <c r="AT321" s="21" t="s">
        <v>120</v>
      </c>
      <c r="AU321" s="21" t="s">
        <v>89</v>
      </c>
      <c r="AY321" s="21" t="s">
        <v>119</v>
      </c>
      <c r="BE321" s="146">
        <f>IF(U321="základní",N321,0)</f>
        <v>0</v>
      </c>
      <c r="BF321" s="146">
        <f>IF(U321="snížená",N321,0)</f>
        <v>0</v>
      </c>
      <c r="BG321" s="146">
        <f>IF(U321="zákl. přenesená",N321,0)</f>
        <v>0</v>
      </c>
      <c r="BH321" s="146">
        <f>IF(U321="sníž. přenesená",N321,0)</f>
        <v>0</v>
      </c>
      <c r="BI321" s="146">
        <f>IF(U321="nulová",N321,0)</f>
        <v>0</v>
      </c>
      <c r="BJ321" s="21" t="s">
        <v>76</v>
      </c>
    </row>
    <row r="322" spans="2:47" s="1" customFormat="1" ht="30.75" customHeight="1">
      <c r="B322" s="35"/>
      <c r="C322" s="36"/>
      <c r="D322" s="36"/>
      <c r="E322" s="36"/>
      <c r="F322" s="262" t="s">
        <v>621</v>
      </c>
      <c r="G322" s="263"/>
      <c r="H322" s="263"/>
      <c r="I322" s="263"/>
      <c r="J322" s="36"/>
      <c r="K322" s="36"/>
      <c r="L322" s="36"/>
      <c r="M322" s="36"/>
      <c r="N322" s="36"/>
      <c r="O322" s="36"/>
      <c r="P322" s="36"/>
      <c r="Q322" s="36"/>
      <c r="R322" s="37"/>
      <c r="T322" s="147"/>
      <c r="U322" s="36"/>
      <c r="V322" s="36"/>
      <c r="W322" s="36"/>
      <c r="X322" s="36"/>
      <c r="Y322" s="36"/>
      <c r="Z322" s="36"/>
      <c r="AA322" s="73"/>
      <c r="AT322" s="21" t="s">
        <v>125</v>
      </c>
      <c r="AU322" s="21" t="s">
        <v>89</v>
      </c>
    </row>
    <row r="323" spans="2:51" s="10" customFormat="1" ht="14.25" customHeight="1">
      <c r="B323" s="148"/>
      <c r="C323" s="149"/>
      <c r="D323" s="149"/>
      <c r="E323" s="150" t="s">
        <v>2</v>
      </c>
      <c r="F323" s="264" t="s">
        <v>425</v>
      </c>
      <c r="G323" s="265"/>
      <c r="H323" s="265"/>
      <c r="I323" s="265"/>
      <c r="J323" s="149"/>
      <c r="K323" s="151">
        <v>432</v>
      </c>
      <c r="L323" s="149"/>
      <c r="M323" s="149"/>
      <c r="N323" s="149"/>
      <c r="O323" s="149"/>
      <c r="P323" s="149"/>
      <c r="Q323" s="149"/>
      <c r="R323" s="152"/>
      <c r="T323" s="153"/>
      <c r="U323" s="149"/>
      <c r="V323" s="149"/>
      <c r="W323" s="149"/>
      <c r="X323" s="149"/>
      <c r="Y323" s="149"/>
      <c r="Z323" s="149"/>
      <c r="AA323" s="154"/>
      <c r="AT323" s="155" t="s">
        <v>133</v>
      </c>
      <c r="AU323" s="155" t="s">
        <v>89</v>
      </c>
      <c r="AV323" s="10" t="s">
        <v>89</v>
      </c>
      <c r="AW323" s="10" t="s">
        <v>28</v>
      </c>
      <c r="AX323" s="10" t="s">
        <v>76</v>
      </c>
      <c r="AY323" s="155" t="s">
        <v>119</v>
      </c>
    </row>
    <row r="324" spans="2:51" s="9" customFormat="1" ht="29.85" customHeight="1">
      <c r="B324" s="127"/>
      <c r="C324" s="128"/>
      <c r="D324" s="136" t="s">
        <v>103</v>
      </c>
      <c r="E324" s="136"/>
      <c r="F324" s="136"/>
      <c r="G324" s="136"/>
      <c r="H324" s="136"/>
      <c r="I324" s="136"/>
      <c r="J324" s="136"/>
      <c r="K324" s="136"/>
      <c r="L324" s="136"/>
      <c r="M324" s="136"/>
      <c r="N324" s="272">
        <f>N325</f>
        <v>0</v>
      </c>
      <c r="O324" s="273"/>
      <c r="P324" s="273"/>
      <c r="Q324" s="273"/>
      <c r="R324" s="130"/>
      <c r="T324" s="131"/>
      <c r="U324" s="128"/>
      <c r="V324" s="128"/>
      <c r="W324" s="132">
        <f>W325</f>
        <v>2543.2468620000004</v>
      </c>
      <c r="X324" s="128"/>
      <c r="Y324" s="132">
        <f>Y325</f>
        <v>0</v>
      </c>
      <c r="Z324" s="128"/>
      <c r="AA324" s="133">
        <f>AA325</f>
        <v>0</v>
      </c>
      <c r="AR324" s="134" t="s">
        <v>76</v>
      </c>
      <c r="AT324" s="135" t="s">
        <v>68</v>
      </c>
      <c r="AU324" s="135" t="s">
        <v>76</v>
      </c>
      <c r="AY324" s="134" t="s">
        <v>119</v>
      </c>
    </row>
    <row r="325" spans="2:62" s="1" customFormat="1" ht="22.5" customHeight="1">
      <c r="B325" s="137"/>
      <c r="C325" s="138">
        <v>114</v>
      </c>
      <c r="D325" s="138" t="s">
        <v>120</v>
      </c>
      <c r="E325" s="139" t="s">
        <v>427</v>
      </c>
      <c r="F325" s="266" t="s">
        <v>428</v>
      </c>
      <c r="G325" s="266"/>
      <c r="H325" s="266"/>
      <c r="I325" s="266"/>
      <c r="J325" s="140" t="s">
        <v>215</v>
      </c>
      <c r="K325" s="141">
        <v>7524.399</v>
      </c>
      <c r="L325" s="267"/>
      <c r="M325" s="267"/>
      <c r="N325" s="267">
        <f>ROUND(L325*K325,2)</f>
        <v>0</v>
      </c>
      <c r="O325" s="267"/>
      <c r="P325" s="267"/>
      <c r="Q325" s="267"/>
      <c r="R325" s="142"/>
      <c r="T325" s="143" t="s">
        <v>2</v>
      </c>
      <c r="U325" s="184" t="s">
        <v>35</v>
      </c>
      <c r="V325" s="185">
        <v>0.338</v>
      </c>
      <c r="W325" s="185">
        <f>V325*K325</f>
        <v>2543.2468620000004</v>
      </c>
      <c r="X325" s="185">
        <v>0</v>
      </c>
      <c r="Y325" s="185">
        <f>X325*K325</f>
        <v>0</v>
      </c>
      <c r="Z325" s="185">
        <v>0</v>
      </c>
      <c r="AA325" s="186">
        <f>Z325*K325</f>
        <v>0</v>
      </c>
      <c r="AR325" s="21" t="s">
        <v>124</v>
      </c>
      <c r="AT325" s="21" t="s">
        <v>120</v>
      </c>
      <c r="AU325" s="21" t="s">
        <v>89</v>
      </c>
      <c r="AY325" s="21" t="s">
        <v>119</v>
      </c>
      <c r="BE325" s="146">
        <f>IF(U325="základní",N325,0)</f>
        <v>0</v>
      </c>
      <c r="BF325" s="146">
        <f>IF(U325="snížená",N325,0)</f>
        <v>0</v>
      </c>
      <c r="BG325" s="146">
        <f>IF(U325="zákl. přenesená",N325,0)</f>
        <v>0</v>
      </c>
      <c r="BH325" s="146">
        <f>IF(U325="sníž. přenesená",N325,0)</f>
        <v>0</v>
      </c>
      <c r="BI325" s="146">
        <f>IF(U325="nulová",N325,0)</f>
        <v>0</v>
      </c>
      <c r="BJ325" s="21" t="s">
        <v>76</v>
      </c>
    </row>
    <row r="326" spans="2:18" s="1" customFormat="1" ht="6.95" customHeight="1">
      <c r="B326" s="59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1"/>
    </row>
  </sheetData>
  <mergeCells count="495">
    <mergeCell ref="F176:I176"/>
    <mergeCell ref="L176:M176"/>
    <mergeCell ref="N176:Q176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8:I158"/>
    <mergeCell ref="L158:M158"/>
    <mergeCell ref="N158:Q158"/>
    <mergeCell ref="F159:I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L274:M274"/>
    <mergeCell ref="N274:Q274"/>
    <mergeCell ref="F275:I275"/>
    <mergeCell ref="L275:M275"/>
    <mergeCell ref="N275:Q275"/>
    <mergeCell ref="F276:I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95:I295"/>
    <mergeCell ref="F297:I297"/>
    <mergeCell ref="L297:M297"/>
    <mergeCell ref="N297:Q297"/>
    <mergeCell ref="F309:I309"/>
    <mergeCell ref="L309:M309"/>
    <mergeCell ref="N309:Q309"/>
    <mergeCell ref="F298:I298"/>
    <mergeCell ref="F299:I299"/>
    <mergeCell ref="F300:I300"/>
    <mergeCell ref="F301:I301"/>
    <mergeCell ref="L301:M301"/>
    <mergeCell ref="N301:Q301"/>
    <mergeCell ref="F302:I302"/>
    <mergeCell ref="F303:I303"/>
    <mergeCell ref="F304:I304"/>
    <mergeCell ref="L316:M316"/>
    <mergeCell ref="N316:Q316"/>
    <mergeCell ref="F317:I317"/>
    <mergeCell ref="L317:M317"/>
    <mergeCell ref="N317:Q317"/>
    <mergeCell ref="H1:K1"/>
    <mergeCell ref="S2:AC2"/>
    <mergeCell ref="F310:I310"/>
    <mergeCell ref="F311:I311"/>
    <mergeCell ref="F312:I312"/>
    <mergeCell ref="L312:M312"/>
    <mergeCell ref="N312:Q312"/>
    <mergeCell ref="F313:I313"/>
    <mergeCell ref="L313:M313"/>
    <mergeCell ref="N313:Q313"/>
    <mergeCell ref="F314:I314"/>
    <mergeCell ref="F305:I305"/>
    <mergeCell ref="L305:M305"/>
    <mergeCell ref="N305:Q305"/>
    <mergeCell ref="F306:I306"/>
    <mergeCell ref="F307:I307"/>
    <mergeCell ref="L307:M307"/>
    <mergeCell ref="N307:Q307"/>
    <mergeCell ref="F308:I308"/>
    <mergeCell ref="F322:I322"/>
    <mergeCell ref="F323:I323"/>
    <mergeCell ref="F325:I325"/>
    <mergeCell ref="L325:M325"/>
    <mergeCell ref="N325:Q325"/>
    <mergeCell ref="N116:Q116"/>
    <mergeCell ref="N117:Q117"/>
    <mergeCell ref="N118:Q118"/>
    <mergeCell ref="N244:Q244"/>
    <mergeCell ref="N278:Q278"/>
    <mergeCell ref="N296:Q296"/>
    <mergeCell ref="N320:Q320"/>
    <mergeCell ref="N324:Q324"/>
    <mergeCell ref="F318:I318"/>
    <mergeCell ref="L318:M318"/>
    <mergeCell ref="N318:Q318"/>
    <mergeCell ref="F319:I319"/>
    <mergeCell ref="L319:M319"/>
    <mergeCell ref="N319:Q319"/>
    <mergeCell ref="F321:I321"/>
    <mergeCell ref="L321:M321"/>
    <mergeCell ref="N321:Q321"/>
    <mergeCell ref="F315:I315"/>
    <mergeCell ref="F316:I316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  <ignoredErrors>
    <ignoredError sqref="E120:M121 E176:M177 E175 G175:M175 E169:M174 E168 G168:M168 E179:M179 E178 G178:M178 E180:M180 E181:M181 E182:M182 E183:M183 E184:M184 E185:M187 E188:M188 E189:M189 E192:M245 E191:M191 E190 G190:M190 E247:M248 E246 G246:M246 E249:K249 E250:M274 E275:M277 E278:M278 E296:M296 E295 G295:M295 E299:M305 E298 G298:M298 E307:M313 E306 G306:M306 E323:M324 E322 G322:M322 E315:M318 E314 G314:M314 E123:M167 E122:K122 E297:K297 E325:K325 E321:K321 E320:M320 E319:K319 E280:M294 E279:K279 E119:K119" numberStoredAsText="1"/>
    <ignoredError sqref="N119:Q179 N180:Q180 N181:Q181 N182:Q182 N183:Q183 N184:Q184 N185:Q187 N188:Q188 N189:Q191 N192:Q243 N249:Q249 N250:Q274 N275:Q277 N279:Q295 O278:Q278 N245:Q248 O244:Q244 N297:Q319 O296:Q296 N321:Q323 O320:Q320 N325:Q325 O324:Q324" numberStoredAsText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39"/>
  <sheetViews>
    <sheetView showGridLines="0" workbookViewId="0" topLeftCell="A1">
      <pane ySplit="1" topLeftCell="A2" activePane="bottomLeft" state="frozen"/>
      <selection pane="bottomLeft" activeCell="F233" sqref="F233:I2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2" width="9.33203125" style="0" hidden="1" customWidth="1"/>
  </cols>
  <sheetData>
    <row r="1" spans="1:63" ht="21.75" customHeight="1">
      <c r="A1" s="103"/>
      <c r="B1" s="15"/>
      <c r="C1" s="15"/>
      <c r="D1" s="16"/>
      <c r="E1" s="15"/>
      <c r="F1" s="17"/>
      <c r="G1" s="17"/>
      <c r="H1" s="278"/>
      <c r="I1" s="278"/>
      <c r="J1" s="278"/>
      <c r="K1" s="278"/>
      <c r="L1" s="17"/>
      <c r="M1" s="15"/>
      <c r="N1" s="15"/>
      <c r="O1" s="16"/>
      <c r="P1" s="15"/>
      <c r="Q1" s="15"/>
      <c r="R1" s="15"/>
      <c r="S1" s="17"/>
      <c r="T1" s="17"/>
      <c r="U1" s="103"/>
      <c r="V1" s="10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</row>
    <row r="2" spans="3:46" ht="36.95" customHeight="1">
      <c r="C2" s="257" t="s">
        <v>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S2" s="309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T2" s="21" t="s">
        <v>79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50" t="s">
        <v>90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6"/>
      <c r="T4" s="27" t="s">
        <v>9</v>
      </c>
      <c r="AT4" s="21" t="s">
        <v>3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12</v>
      </c>
      <c r="E6" s="28"/>
      <c r="F6" s="298" t="str">
        <f>'Rekapitulace stavby'!K6</f>
        <v>Stabilizace pravého břehu VT Olše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8"/>
      <c r="R6" s="26"/>
    </row>
    <row r="7" spans="2:18" s="1" customFormat="1" ht="32.85" customHeight="1">
      <c r="B7" s="35"/>
      <c r="C7" s="36"/>
      <c r="D7" s="31" t="s">
        <v>91</v>
      </c>
      <c r="E7" s="36"/>
      <c r="F7" s="307" t="s">
        <v>78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6"/>
      <c r="R7" s="37"/>
    </row>
    <row r="8" spans="2:18" s="1" customFormat="1" ht="14.45" customHeight="1">
      <c r="B8" s="35"/>
      <c r="C8" s="36"/>
      <c r="D8" s="32" t="s">
        <v>14</v>
      </c>
      <c r="E8" s="36"/>
      <c r="F8" s="30" t="s">
        <v>15</v>
      </c>
      <c r="G8" s="36"/>
      <c r="H8" s="36"/>
      <c r="I8" s="36"/>
      <c r="J8" s="36"/>
      <c r="K8" s="36"/>
      <c r="L8" s="36"/>
      <c r="M8" s="32" t="s">
        <v>16</v>
      </c>
      <c r="N8" s="36"/>
      <c r="O8" s="30" t="s">
        <v>2</v>
      </c>
      <c r="P8" s="36"/>
      <c r="Q8" s="36"/>
      <c r="R8" s="37"/>
    </row>
    <row r="9" spans="2:18" s="1" customFormat="1" ht="14.45" customHeight="1">
      <c r="B9" s="35"/>
      <c r="C9" s="36"/>
      <c r="D9" s="32" t="s">
        <v>18</v>
      </c>
      <c r="E9" s="36"/>
      <c r="F9" s="187" t="s">
        <v>571</v>
      </c>
      <c r="G9" s="36"/>
      <c r="H9" s="36"/>
      <c r="I9" s="36"/>
      <c r="J9" s="36"/>
      <c r="K9" s="36"/>
      <c r="L9" s="36"/>
      <c r="M9" s="32" t="s">
        <v>19</v>
      </c>
      <c r="N9" s="36"/>
      <c r="O9" s="291"/>
      <c r="P9" s="291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20</v>
      </c>
      <c r="E11" s="36"/>
      <c r="F11" s="36"/>
      <c r="G11" s="36"/>
      <c r="H11" s="36"/>
      <c r="I11" s="36"/>
      <c r="J11" s="36"/>
      <c r="K11" s="36"/>
      <c r="L11" s="36"/>
      <c r="M11" s="32" t="s">
        <v>21</v>
      </c>
      <c r="N11" s="36"/>
      <c r="O11" s="259" t="s">
        <v>2</v>
      </c>
      <c r="P11" s="259"/>
      <c r="Q11" s="36"/>
      <c r="R11" s="37"/>
    </row>
    <row r="12" spans="2:18" s="1" customFormat="1" ht="18" customHeight="1">
      <c r="B12" s="35"/>
      <c r="C12" s="36"/>
      <c r="D12" s="36"/>
      <c r="E12" s="30" t="s">
        <v>22</v>
      </c>
      <c r="F12" s="36"/>
      <c r="G12" s="36"/>
      <c r="H12" s="36"/>
      <c r="I12" s="36"/>
      <c r="J12" s="36"/>
      <c r="K12" s="36"/>
      <c r="L12" s="36"/>
      <c r="M12" s="32" t="s">
        <v>23</v>
      </c>
      <c r="N12" s="36"/>
      <c r="O12" s="259" t="s">
        <v>2</v>
      </c>
      <c r="P12" s="259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24</v>
      </c>
      <c r="E14" s="36"/>
      <c r="F14" s="36"/>
      <c r="G14" s="36"/>
      <c r="H14" s="36"/>
      <c r="I14" s="36"/>
      <c r="J14" s="36"/>
      <c r="K14" s="36"/>
      <c r="L14" s="36"/>
      <c r="M14" s="32" t="s">
        <v>21</v>
      </c>
      <c r="N14" s="36"/>
      <c r="O14" s="259" t="str">
        <f>IF('Rekapitulace stavby'!AN13="","",'Rekapitulace stavby'!AN13)</f>
        <v/>
      </c>
      <c r="P14" s="259"/>
      <c r="Q14" s="36"/>
      <c r="R14" s="37"/>
    </row>
    <row r="15" spans="2:18" s="1" customFormat="1" ht="18" customHeight="1">
      <c r="B15" s="35"/>
      <c r="C15" s="36"/>
      <c r="D15" s="36"/>
      <c r="E15" s="205" t="str">
        <f>IF('Rekapitulace stavby'!E14="","",'Rekapitulace stavby'!E14)</f>
        <v xml:space="preserve"> </v>
      </c>
      <c r="F15" s="207"/>
      <c r="G15" s="207"/>
      <c r="H15" s="36"/>
      <c r="I15" s="36"/>
      <c r="J15" s="36"/>
      <c r="K15" s="36"/>
      <c r="L15" s="36"/>
      <c r="M15" s="32" t="s">
        <v>23</v>
      </c>
      <c r="N15" s="36"/>
      <c r="O15" s="259" t="str">
        <f>IF('Rekapitulace stavby'!AN14="","",'Rekapitulace stavby'!AN14)</f>
        <v/>
      </c>
      <c r="P15" s="259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26</v>
      </c>
      <c r="E17" s="36"/>
      <c r="F17" s="36"/>
      <c r="G17" s="36"/>
      <c r="H17" s="36"/>
      <c r="I17" s="36"/>
      <c r="J17" s="36"/>
      <c r="K17" s="36"/>
      <c r="L17" s="36"/>
      <c r="M17" s="32" t="s">
        <v>21</v>
      </c>
      <c r="N17" s="36"/>
      <c r="O17" s="259" t="s">
        <v>2</v>
      </c>
      <c r="P17" s="259"/>
      <c r="Q17" s="36"/>
      <c r="R17" s="37"/>
    </row>
    <row r="18" spans="2:18" s="1" customFormat="1" ht="18" customHeight="1">
      <c r="B18" s="35"/>
      <c r="C18" s="36"/>
      <c r="D18" s="36"/>
      <c r="E18" s="30" t="s">
        <v>27</v>
      </c>
      <c r="F18" s="36"/>
      <c r="G18" s="36"/>
      <c r="H18" s="36"/>
      <c r="I18" s="36"/>
      <c r="J18" s="36"/>
      <c r="K18" s="36"/>
      <c r="L18" s="36"/>
      <c r="M18" s="32" t="s">
        <v>23</v>
      </c>
      <c r="N18" s="36"/>
      <c r="O18" s="259" t="s">
        <v>2</v>
      </c>
      <c r="P18" s="25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29</v>
      </c>
      <c r="E20" s="36"/>
      <c r="F20" s="36"/>
      <c r="G20" s="36"/>
      <c r="H20" s="36"/>
      <c r="I20" s="36"/>
      <c r="J20" s="36"/>
      <c r="K20" s="36"/>
      <c r="L20" s="36"/>
      <c r="M20" s="32" t="s">
        <v>21</v>
      </c>
      <c r="N20" s="36"/>
      <c r="O20" s="259" t="s">
        <v>2</v>
      </c>
      <c r="P20" s="259"/>
      <c r="Q20" s="36"/>
      <c r="R20" s="37"/>
    </row>
    <row r="21" spans="2:18" s="1" customFormat="1" ht="18" customHeight="1">
      <c r="B21" s="35"/>
      <c r="C21" s="36"/>
      <c r="D21" s="36"/>
      <c r="E21" s="214" t="s">
        <v>30</v>
      </c>
      <c r="F21" s="36"/>
      <c r="G21" s="36"/>
      <c r="H21" s="36"/>
      <c r="I21" s="36"/>
      <c r="J21" s="36"/>
      <c r="K21" s="36"/>
      <c r="L21" s="36"/>
      <c r="M21" s="32" t="s">
        <v>23</v>
      </c>
      <c r="N21" s="36"/>
      <c r="O21" s="259" t="s">
        <v>2</v>
      </c>
      <c r="P21" s="25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61" t="s">
        <v>2</v>
      </c>
      <c r="F24" s="261"/>
      <c r="G24" s="261"/>
      <c r="H24" s="261"/>
      <c r="I24" s="261"/>
      <c r="J24" s="261"/>
      <c r="K24" s="261"/>
      <c r="L24" s="26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4" t="s">
        <v>92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 hidden="1">
      <c r="B28" s="35"/>
      <c r="C28" s="36"/>
      <c r="D28" s="34"/>
      <c r="E28" s="36"/>
      <c r="F28" s="36"/>
      <c r="G28" s="36"/>
      <c r="H28" s="36"/>
      <c r="I28" s="36"/>
      <c r="J28" s="36"/>
      <c r="K28" s="36"/>
      <c r="L28" s="36"/>
      <c r="M28" s="231">
        <f>N96</f>
        <v>0</v>
      </c>
      <c r="N28" s="231"/>
      <c r="O28" s="231"/>
      <c r="P28" s="231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5" t="s">
        <v>33</v>
      </c>
      <c r="E30" s="36"/>
      <c r="F30" s="36"/>
      <c r="G30" s="36"/>
      <c r="H30" s="36"/>
      <c r="I30" s="36"/>
      <c r="J30" s="36"/>
      <c r="K30" s="36"/>
      <c r="L30" s="36"/>
      <c r="M30" s="308">
        <f>ROUND(M27+M28,2)</f>
        <v>0</v>
      </c>
      <c r="N30" s="290"/>
      <c r="O30" s="290"/>
      <c r="P30" s="29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34</v>
      </c>
      <c r="E32" s="42" t="s">
        <v>35</v>
      </c>
      <c r="F32" s="43">
        <v>0.21</v>
      </c>
      <c r="G32" s="106" t="s">
        <v>36</v>
      </c>
      <c r="H32" s="304">
        <f>ROUND((SUM(BE96:BE97)+SUM(BE115:BE238)),2)</f>
        <v>0</v>
      </c>
      <c r="I32" s="290"/>
      <c r="J32" s="290"/>
      <c r="K32" s="36"/>
      <c r="L32" s="36"/>
      <c r="M32" s="304">
        <f>ROUND(ROUND((SUM(BE96:BE97)+SUM(BE115:BE238)),2)*F32,2)</f>
        <v>0</v>
      </c>
      <c r="N32" s="290"/>
      <c r="O32" s="290"/>
      <c r="P32" s="290"/>
      <c r="Q32" s="36"/>
      <c r="R32" s="37"/>
    </row>
    <row r="33" spans="2:18" s="1" customFormat="1" ht="14.45" customHeight="1">
      <c r="B33" s="35"/>
      <c r="C33" s="36"/>
      <c r="D33" s="36"/>
      <c r="E33" s="42" t="s">
        <v>37</v>
      </c>
      <c r="F33" s="43">
        <v>0.15</v>
      </c>
      <c r="G33" s="106" t="s">
        <v>36</v>
      </c>
      <c r="H33" s="304">
        <f>ROUND((SUM(BF96:BF97)+SUM(BF115:BF238)),2)</f>
        <v>0</v>
      </c>
      <c r="I33" s="290"/>
      <c r="J33" s="290"/>
      <c r="K33" s="36"/>
      <c r="L33" s="36"/>
      <c r="M33" s="304">
        <f>ROUND(ROUND((SUM(BF96:BF97)+SUM(BF115:BF238)),2)*F33,2)</f>
        <v>0</v>
      </c>
      <c r="N33" s="290"/>
      <c r="O33" s="290"/>
      <c r="P33" s="290"/>
      <c r="Q33" s="36"/>
      <c r="R33" s="37"/>
    </row>
    <row r="34" spans="2:18" s="1" customFormat="1" ht="14.45" customHeight="1" hidden="1">
      <c r="B34" s="35"/>
      <c r="C34" s="36"/>
      <c r="D34" s="36"/>
      <c r="E34" s="42" t="s">
        <v>38</v>
      </c>
      <c r="F34" s="43">
        <v>0.21</v>
      </c>
      <c r="G34" s="106" t="s">
        <v>36</v>
      </c>
      <c r="H34" s="304">
        <f>ROUND((SUM(BG96:BG97)+SUM(BG115:BG238)),2)</f>
        <v>0</v>
      </c>
      <c r="I34" s="290"/>
      <c r="J34" s="290"/>
      <c r="K34" s="36"/>
      <c r="L34" s="36"/>
      <c r="M34" s="304">
        <v>0</v>
      </c>
      <c r="N34" s="290"/>
      <c r="O34" s="290"/>
      <c r="P34" s="290"/>
      <c r="Q34" s="36"/>
      <c r="R34" s="37"/>
    </row>
    <row r="35" spans="2:18" s="1" customFormat="1" ht="14.45" customHeight="1" hidden="1">
      <c r="B35" s="35"/>
      <c r="C35" s="36"/>
      <c r="D35" s="36"/>
      <c r="E35" s="42" t="s">
        <v>39</v>
      </c>
      <c r="F35" s="43">
        <v>0.15</v>
      </c>
      <c r="G35" s="106" t="s">
        <v>36</v>
      </c>
      <c r="H35" s="304">
        <f>ROUND((SUM(BH96:BH97)+SUM(BH115:BH238)),2)</f>
        <v>0</v>
      </c>
      <c r="I35" s="290"/>
      <c r="J35" s="290"/>
      <c r="K35" s="36"/>
      <c r="L35" s="36"/>
      <c r="M35" s="304">
        <v>0</v>
      </c>
      <c r="N35" s="290"/>
      <c r="O35" s="290"/>
      <c r="P35" s="290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40</v>
      </c>
      <c r="F36" s="43">
        <v>0</v>
      </c>
      <c r="G36" s="106" t="s">
        <v>36</v>
      </c>
      <c r="H36" s="304">
        <f>ROUND((SUM(BI96:BI97)+SUM(BI115:BI238)),2)</f>
        <v>0</v>
      </c>
      <c r="I36" s="290"/>
      <c r="J36" s="290"/>
      <c r="K36" s="36"/>
      <c r="L36" s="36"/>
      <c r="M36" s="304">
        <v>0</v>
      </c>
      <c r="N36" s="290"/>
      <c r="O36" s="290"/>
      <c r="P36" s="29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2"/>
      <c r="D38" s="107" t="s">
        <v>41</v>
      </c>
      <c r="E38" s="74"/>
      <c r="F38" s="74"/>
      <c r="G38" s="108" t="s">
        <v>42</v>
      </c>
      <c r="H38" s="109" t="s">
        <v>43</v>
      </c>
      <c r="I38" s="74"/>
      <c r="J38" s="74"/>
      <c r="K38" s="74"/>
      <c r="L38" s="305">
        <f>SUM(M30:M36)</f>
        <v>0</v>
      </c>
      <c r="M38" s="305"/>
      <c r="N38" s="305"/>
      <c r="O38" s="305"/>
      <c r="P38" s="306"/>
      <c r="Q38" s="102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8"/>
      <c r="R49" s="26"/>
    </row>
    <row r="50" spans="2:18" s="1" customFormat="1" ht="15">
      <c r="B50" s="35"/>
      <c r="C50" s="202"/>
      <c r="D50" s="221"/>
      <c r="E50" s="202"/>
      <c r="F50" s="202"/>
      <c r="G50" s="202"/>
      <c r="H50" s="202"/>
      <c r="I50" s="202"/>
      <c r="J50" s="221"/>
      <c r="K50" s="202"/>
      <c r="L50" s="202"/>
      <c r="M50" s="202"/>
      <c r="N50" s="202"/>
      <c r="O50" s="202"/>
      <c r="P50" s="202"/>
      <c r="Q50" s="36"/>
      <c r="R50" s="37"/>
    </row>
    <row r="51" spans="2:18" ht="13.5">
      <c r="B51" s="25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8"/>
      <c r="R51" s="26"/>
    </row>
    <row r="52" spans="2:18" ht="13.5">
      <c r="B52" s="25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8"/>
      <c r="R52" s="26"/>
    </row>
    <row r="53" spans="2:18" ht="13.5">
      <c r="B53" s="25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8"/>
      <c r="R53" s="26"/>
    </row>
    <row r="54" spans="2:18" ht="13.5">
      <c r="B54" s="25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8"/>
      <c r="R54" s="26"/>
    </row>
    <row r="55" spans="2:18" ht="13.5">
      <c r="B55" s="25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8"/>
      <c r="R55" s="26"/>
    </row>
    <row r="56" spans="2:18" ht="13.5">
      <c r="B56" s="25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8"/>
      <c r="R56" s="26"/>
    </row>
    <row r="57" spans="2:18" ht="13.5">
      <c r="B57" s="25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8"/>
      <c r="R57" s="26"/>
    </row>
    <row r="58" spans="2:18" ht="13.5">
      <c r="B58" s="25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8"/>
      <c r="R58" s="26"/>
    </row>
    <row r="59" spans="2:18" s="1" customFormat="1" ht="15">
      <c r="B59" s="35"/>
      <c r="C59" s="202"/>
      <c r="D59" s="222"/>
      <c r="E59" s="202"/>
      <c r="F59" s="202"/>
      <c r="G59" s="222"/>
      <c r="H59" s="202"/>
      <c r="I59" s="202"/>
      <c r="J59" s="222"/>
      <c r="K59" s="202"/>
      <c r="L59" s="202"/>
      <c r="M59" s="202"/>
      <c r="N59" s="222"/>
      <c r="O59" s="202"/>
      <c r="P59" s="202"/>
      <c r="Q59" s="36"/>
      <c r="R59" s="37"/>
    </row>
    <row r="60" spans="2:18" ht="13.5">
      <c r="B60" s="25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8"/>
      <c r="R60" s="26"/>
    </row>
    <row r="61" spans="2:18" s="1" customFormat="1" ht="15">
      <c r="B61" s="35"/>
      <c r="C61" s="202"/>
      <c r="D61" s="221"/>
      <c r="E61" s="202"/>
      <c r="F61" s="202"/>
      <c r="G61" s="202"/>
      <c r="H61" s="202"/>
      <c r="I61" s="202"/>
      <c r="J61" s="221"/>
      <c r="K61" s="202"/>
      <c r="L61" s="202"/>
      <c r="M61" s="202"/>
      <c r="N61" s="202"/>
      <c r="O61" s="202"/>
      <c r="P61" s="202"/>
      <c r="Q61" s="36"/>
      <c r="R61" s="37"/>
    </row>
    <row r="62" spans="2:18" ht="13.5">
      <c r="B62" s="25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8"/>
      <c r="R62" s="26"/>
    </row>
    <row r="63" spans="2:18" ht="13.5">
      <c r="B63" s="25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8"/>
      <c r="R63" s="26"/>
    </row>
    <row r="64" spans="2:18" ht="13.5">
      <c r="B64" s="25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8"/>
      <c r="R64" s="26"/>
    </row>
    <row r="65" spans="2:18" ht="13.5">
      <c r="B65" s="25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8"/>
      <c r="R65" s="26"/>
    </row>
    <row r="66" spans="2:18" ht="13.5">
      <c r="B66" s="25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8"/>
      <c r="R66" s="26"/>
    </row>
    <row r="67" spans="2:18" ht="13.5">
      <c r="B67" s="25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8"/>
      <c r="R67" s="26"/>
    </row>
    <row r="68" spans="2:18" ht="13.5">
      <c r="B68" s="25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8"/>
      <c r="R68" s="26"/>
    </row>
    <row r="69" spans="2:18" ht="13.5">
      <c r="B69" s="25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8"/>
      <c r="R69" s="26"/>
    </row>
    <row r="70" spans="2:18" s="1" customFormat="1" ht="15">
      <c r="B70" s="35"/>
      <c r="C70" s="202"/>
      <c r="D70" s="222"/>
      <c r="E70" s="202"/>
      <c r="F70" s="202"/>
      <c r="G70" s="222"/>
      <c r="H70" s="202"/>
      <c r="I70" s="202"/>
      <c r="J70" s="222"/>
      <c r="K70" s="202"/>
      <c r="L70" s="202"/>
      <c r="M70" s="202"/>
      <c r="N70" s="222"/>
      <c r="O70" s="202"/>
      <c r="P70" s="202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50" t="s">
        <v>93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12</v>
      </c>
      <c r="D78" s="36"/>
      <c r="E78" s="36"/>
      <c r="F78" s="298" t="str">
        <f>F6</f>
        <v>Stabilizace pravého břehu VT Olše</v>
      </c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36"/>
      <c r="R78" s="37"/>
    </row>
    <row r="79" spans="2:18" s="1" customFormat="1" ht="36.95" customHeight="1">
      <c r="B79" s="35"/>
      <c r="C79" s="69" t="s">
        <v>91</v>
      </c>
      <c r="D79" s="36"/>
      <c r="E79" s="36"/>
      <c r="F79" s="252" t="str">
        <f>F7</f>
        <v>SO 02 Opevnění pravého břehu a navázání na opěrnou zeď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18</v>
      </c>
      <c r="D81" s="36"/>
      <c r="E81" s="36"/>
      <c r="F81" s="30" t="str">
        <f>F9</f>
        <v>k.ú.  Třinec, k.ú. Konská</v>
      </c>
      <c r="G81" s="36"/>
      <c r="H81" s="36"/>
      <c r="I81" s="36"/>
      <c r="J81" s="36"/>
      <c r="K81" s="32" t="s">
        <v>19</v>
      </c>
      <c r="L81" s="36"/>
      <c r="M81" s="291"/>
      <c r="N81" s="291"/>
      <c r="O81" s="291"/>
      <c r="P81" s="291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20</v>
      </c>
      <c r="D83" s="36"/>
      <c r="E83" s="36"/>
      <c r="F83" s="30" t="str">
        <f>E12</f>
        <v>Povodí Odry, s.p., Varenská 3101/49, Ostrava</v>
      </c>
      <c r="G83" s="36"/>
      <c r="H83" s="36"/>
      <c r="I83" s="36"/>
      <c r="J83" s="36"/>
      <c r="K83" s="32" t="s">
        <v>26</v>
      </c>
      <c r="L83" s="36"/>
      <c r="M83" s="259" t="str">
        <f>E18</f>
        <v>Lineplan, s.r.o, 28. října 1142/168</v>
      </c>
      <c r="N83" s="259"/>
      <c r="O83" s="259"/>
      <c r="P83" s="259"/>
      <c r="Q83" s="259"/>
      <c r="R83" s="37"/>
    </row>
    <row r="84" spans="2:18" s="1" customFormat="1" ht="14.45" customHeight="1">
      <c r="B84" s="35"/>
      <c r="C84" s="32" t="s">
        <v>24</v>
      </c>
      <c r="D84" s="36"/>
      <c r="E84" s="36"/>
      <c r="F84" s="205" t="str">
        <f>IF(E15="","",E15)</f>
        <v xml:space="preserve"> </v>
      </c>
      <c r="G84" s="207"/>
      <c r="H84" s="207"/>
      <c r="I84" s="207"/>
      <c r="J84" s="36"/>
      <c r="K84" s="32" t="s">
        <v>29</v>
      </c>
      <c r="L84" s="36"/>
      <c r="M84" s="259" t="str">
        <f>E21</f>
        <v>Pavla Heinzová Bc.</v>
      </c>
      <c r="N84" s="259"/>
      <c r="O84" s="259"/>
      <c r="P84" s="259"/>
      <c r="Q84" s="259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300" t="s">
        <v>94</v>
      </c>
      <c r="D86" s="301"/>
      <c r="E86" s="301"/>
      <c r="F86" s="301"/>
      <c r="G86" s="301"/>
      <c r="H86" s="102"/>
      <c r="I86" s="102"/>
      <c r="J86" s="102"/>
      <c r="K86" s="102"/>
      <c r="L86" s="102"/>
      <c r="M86" s="102"/>
      <c r="N86" s="300" t="s">
        <v>95</v>
      </c>
      <c r="O86" s="301"/>
      <c r="P86" s="301"/>
      <c r="Q86" s="30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213" t="s">
        <v>92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6">
        <f>N115</f>
        <v>0</v>
      </c>
      <c r="O88" s="302"/>
      <c r="P88" s="302"/>
      <c r="Q88" s="302"/>
      <c r="R88" s="37"/>
      <c r="AU88" s="21" t="s">
        <v>96</v>
      </c>
    </row>
    <row r="89" spans="2:18" s="6" customFormat="1" ht="24.95" customHeight="1">
      <c r="B89" s="111"/>
      <c r="C89" s="112"/>
      <c r="D89" s="113" t="s">
        <v>97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71">
        <f>N116</f>
        <v>0</v>
      </c>
      <c r="O89" s="303"/>
      <c r="P89" s="303"/>
      <c r="Q89" s="303"/>
      <c r="R89" s="114"/>
    </row>
    <row r="90" spans="2:18" s="7" customFormat="1" ht="19.9" customHeight="1">
      <c r="B90" s="115"/>
      <c r="C90" s="116"/>
      <c r="D90" s="117" t="s">
        <v>99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95">
        <f>N117</f>
        <v>0</v>
      </c>
      <c r="O90" s="296"/>
      <c r="P90" s="296"/>
      <c r="Q90" s="296"/>
      <c r="R90" s="118"/>
    </row>
    <row r="91" spans="2:18" s="7" customFormat="1" ht="19.9" customHeight="1">
      <c r="B91" s="115"/>
      <c r="C91" s="116"/>
      <c r="D91" s="117" t="s">
        <v>100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95">
        <f>N165</f>
        <v>0</v>
      </c>
      <c r="O91" s="296"/>
      <c r="P91" s="296"/>
      <c r="Q91" s="296"/>
      <c r="R91" s="118"/>
    </row>
    <row r="92" spans="2:18" s="7" customFormat="1" ht="19.9" customHeight="1">
      <c r="B92" s="115"/>
      <c r="C92" s="116"/>
      <c r="D92" s="117" t="s">
        <v>101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95">
        <f>N202</f>
        <v>0</v>
      </c>
      <c r="O92" s="296"/>
      <c r="P92" s="296"/>
      <c r="Q92" s="296"/>
      <c r="R92" s="118"/>
    </row>
    <row r="93" spans="2:18" s="7" customFormat="1" ht="19.9" customHeight="1">
      <c r="B93" s="115"/>
      <c r="C93" s="116"/>
      <c r="D93" s="117" t="s">
        <v>102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95">
        <f>N229</f>
        <v>0</v>
      </c>
      <c r="O93" s="296"/>
      <c r="P93" s="296"/>
      <c r="Q93" s="296"/>
      <c r="R93" s="118"/>
    </row>
    <row r="94" spans="2:18" s="7" customFormat="1" ht="19.9" customHeight="1">
      <c r="B94" s="115"/>
      <c r="C94" s="116"/>
      <c r="D94" s="117" t="s">
        <v>103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95">
        <f>N237</f>
        <v>0</v>
      </c>
      <c r="O94" s="296"/>
      <c r="P94" s="296"/>
      <c r="Q94" s="296"/>
      <c r="R94" s="118"/>
    </row>
    <row r="95" spans="2:18" s="1" customFormat="1" ht="21.7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</row>
    <row r="96" spans="2:21" s="1" customFormat="1" ht="29.25" customHeight="1" hidden="1">
      <c r="B96" s="35"/>
      <c r="C96" s="11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23">
        <v>0</v>
      </c>
      <c r="O96" s="297"/>
      <c r="P96" s="297"/>
      <c r="Q96" s="297"/>
      <c r="R96" s="37"/>
      <c r="T96" s="119"/>
      <c r="U96" s="120" t="s">
        <v>34</v>
      </c>
    </row>
    <row r="97" spans="2:18" s="1" customFormat="1" ht="18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211" t="s">
        <v>612</v>
      </c>
      <c r="D98" s="102"/>
      <c r="E98" s="102"/>
      <c r="F98" s="102"/>
      <c r="G98" s="102"/>
      <c r="H98" s="102"/>
      <c r="I98" s="102"/>
      <c r="J98" s="102"/>
      <c r="K98" s="102"/>
      <c r="L98" s="224">
        <f>ROUND(SUM(N88+N96),2)</f>
        <v>0</v>
      </c>
      <c r="M98" s="224"/>
      <c r="N98" s="224"/>
      <c r="O98" s="224"/>
      <c r="P98" s="224"/>
      <c r="Q98" s="224"/>
      <c r="R98" s="37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6.95" customHeight="1">
      <c r="B104" s="35"/>
      <c r="C104" s="250" t="s">
        <v>105</v>
      </c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0" customHeight="1">
      <c r="B106" s="35"/>
      <c r="C106" s="32" t="s">
        <v>12</v>
      </c>
      <c r="D106" s="36"/>
      <c r="E106" s="36"/>
      <c r="F106" s="298" t="str">
        <f>F6</f>
        <v>Stabilizace pravého břehu VT Olše</v>
      </c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36"/>
      <c r="R106" s="37"/>
    </row>
    <row r="107" spans="2:18" s="1" customFormat="1" ht="36.95" customHeight="1">
      <c r="B107" s="35"/>
      <c r="C107" s="69" t="s">
        <v>91</v>
      </c>
      <c r="D107" s="36"/>
      <c r="E107" s="36"/>
      <c r="F107" s="252" t="str">
        <f>F7</f>
        <v>SO 02 Opevnění pravého břehu a navázání na opěrnou zeď</v>
      </c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36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18" customHeight="1">
      <c r="B109" s="35"/>
      <c r="C109" s="32" t="s">
        <v>18</v>
      </c>
      <c r="D109" s="36"/>
      <c r="E109" s="36"/>
      <c r="F109" s="30" t="str">
        <f>F9</f>
        <v>k.ú.  Třinec, k.ú. Konská</v>
      </c>
      <c r="G109" s="36"/>
      <c r="H109" s="36"/>
      <c r="I109" s="36"/>
      <c r="J109" s="36"/>
      <c r="K109" s="32" t="s">
        <v>19</v>
      </c>
      <c r="L109" s="36"/>
      <c r="M109" s="291" t="str">
        <f>IF(O9="","",O9)</f>
        <v/>
      </c>
      <c r="N109" s="291"/>
      <c r="O109" s="291"/>
      <c r="P109" s="291"/>
      <c r="Q109" s="36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15">
      <c r="B111" s="35"/>
      <c r="C111" s="32" t="s">
        <v>20</v>
      </c>
      <c r="D111" s="36"/>
      <c r="E111" s="36"/>
      <c r="F111" s="30" t="str">
        <f>E12</f>
        <v>Povodí Odry, s.p., Varenská 3101/49, Ostrava</v>
      </c>
      <c r="G111" s="36"/>
      <c r="H111" s="36"/>
      <c r="I111" s="36"/>
      <c r="J111" s="36"/>
      <c r="K111" s="32" t="s">
        <v>26</v>
      </c>
      <c r="L111" s="36"/>
      <c r="M111" s="259" t="str">
        <f>E18</f>
        <v>Lineplan, s.r.o, 28. října 1142/168</v>
      </c>
      <c r="N111" s="259"/>
      <c r="O111" s="259"/>
      <c r="P111" s="259"/>
      <c r="Q111" s="259"/>
      <c r="R111" s="37"/>
    </row>
    <row r="112" spans="2:18" s="1" customFormat="1" ht="14.45" customHeight="1">
      <c r="B112" s="35"/>
      <c r="C112" s="32" t="s">
        <v>24</v>
      </c>
      <c r="D112" s="36"/>
      <c r="E112" s="36"/>
      <c r="F112" s="205" t="str">
        <f>IF(E15="","",E15)</f>
        <v xml:space="preserve"> </v>
      </c>
      <c r="G112" s="207"/>
      <c r="H112" s="207"/>
      <c r="I112" s="207"/>
      <c r="J112" s="36"/>
      <c r="K112" s="32" t="s">
        <v>29</v>
      </c>
      <c r="L112" s="36"/>
      <c r="M112" s="259" t="str">
        <f>E21</f>
        <v>Pavla Heinzová Bc.</v>
      </c>
      <c r="N112" s="259"/>
      <c r="O112" s="259"/>
      <c r="P112" s="259"/>
      <c r="Q112" s="259"/>
      <c r="R112" s="37"/>
    </row>
    <row r="113" spans="2:18" s="1" customFormat="1" ht="10.3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27" s="8" customFormat="1" ht="29.25" customHeight="1">
      <c r="B114" s="121"/>
      <c r="C114" s="122" t="s">
        <v>106</v>
      </c>
      <c r="D114" s="123" t="s">
        <v>107</v>
      </c>
      <c r="E114" s="123" t="s">
        <v>52</v>
      </c>
      <c r="F114" s="292" t="s">
        <v>108</v>
      </c>
      <c r="G114" s="292"/>
      <c r="H114" s="292"/>
      <c r="I114" s="292"/>
      <c r="J114" s="123" t="s">
        <v>109</v>
      </c>
      <c r="K114" s="123" t="s">
        <v>110</v>
      </c>
      <c r="L114" s="293" t="s">
        <v>111</v>
      </c>
      <c r="M114" s="293"/>
      <c r="N114" s="292" t="s">
        <v>95</v>
      </c>
      <c r="O114" s="292"/>
      <c r="P114" s="292"/>
      <c r="Q114" s="294"/>
      <c r="R114" s="124"/>
      <c r="T114" s="75" t="s">
        <v>112</v>
      </c>
      <c r="U114" s="76" t="s">
        <v>34</v>
      </c>
      <c r="V114" s="76" t="s">
        <v>113</v>
      </c>
      <c r="W114" s="76" t="s">
        <v>114</v>
      </c>
      <c r="X114" s="76" t="s">
        <v>115</v>
      </c>
      <c r="Y114" s="76" t="s">
        <v>116</v>
      </c>
      <c r="Z114" s="76" t="s">
        <v>117</v>
      </c>
      <c r="AA114" s="77" t="s">
        <v>118</v>
      </c>
    </row>
    <row r="115" spans="2:47" s="1" customFormat="1" ht="29.25" customHeight="1">
      <c r="B115" s="35"/>
      <c r="C115" s="79" t="s">
        <v>92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268">
        <f>N116</f>
        <v>0</v>
      </c>
      <c r="O115" s="269"/>
      <c r="P115" s="269"/>
      <c r="Q115" s="269"/>
      <c r="R115" s="37"/>
      <c r="T115" s="78"/>
      <c r="U115" s="51"/>
      <c r="V115" s="51"/>
      <c r="W115" s="125">
        <f>W116</f>
        <v>6484.453693</v>
      </c>
      <c r="X115" s="51"/>
      <c r="Y115" s="125">
        <f>Y116</f>
        <v>3183.05840823</v>
      </c>
      <c r="Z115" s="51"/>
      <c r="AA115" s="126">
        <f>AA116</f>
        <v>0</v>
      </c>
      <c r="AT115" s="21" t="s">
        <v>68</v>
      </c>
      <c r="AU115" s="21" t="s">
        <v>96</v>
      </c>
    </row>
    <row r="116" spans="2:51" s="9" customFormat="1" ht="37.35" customHeight="1">
      <c r="B116" s="127"/>
      <c r="C116" s="128"/>
      <c r="D116" s="129" t="s">
        <v>97</v>
      </c>
      <c r="E116" s="129"/>
      <c r="F116" s="129"/>
      <c r="G116" s="129"/>
      <c r="H116" s="129"/>
      <c r="I116" s="129"/>
      <c r="J116" s="129"/>
      <c r="K116" s="129"/>
      <c r="L116" s="129"/>
      <c r="M116" s="129"/>
      <c r="N116" s="270">
        <f>N117+N165+N202+N229+N237</f>
        <v>0</v>
      </c>
      <c r="O116" s="271"/>
      <c r="P116" s="271"/>
      <c r="Q116" s="271"/>
      <c r="R116" s="130"/>
      <c r="T116" s="131"/>
      <c r="U116" s="128"/>
      <c r="V116" s="128"/>
      <c r="W116" s="132">
        <f>W117+W165+W202+W229+W237</f>
        <v>6484.453693</v>
      </c>
      <c r="X116" s="128"/>
      <c r="Y116" s="132">
        <f>Y117+Y165+Y202+Y229+Y237</f>
        <v>3183.05840823</v>
      </c>
      <c r="Z116" s="128"/>
      <c r="AA116" s="133">
        <f>AA117+AA165+AA202+AA229+AA237</f>
        <v>0</v>
      </c>
      <c r="AR116" s="134" t="s">
        <v>76</v>
      </c>
      <c r="AT116" s="135" t="s">
        <v>68</v>
      </c>
      <c r="AU116" s="135" t="s">
        <v>69</v>
      </c>
      <c r="AY116" s="134" t="s">
        <v>119</v>
      </c>
    </row>
    <row r="117" spans="2:51" s="9" customFormat="1" ht="19.9" customHeight="1">
      <c r="B117" s="127"/>
      <c r="C117" s="128"/>
      <c r="D117" s="136" t="s">
        <v>99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72">
        <f>SUM(N118:Q163)</f>
        <v>0</v>
      </c>
      <c r="O117" s="273"/>
      <c r="P117" s="273"/>
      <c r="Q117" s="273"/>
      <c r="R117" s="130"/>
      <c r="T117" s="131"/>
      <c r="U117" s="128"/>
      <c r="V117" s="128"/>
      <c r="W117" s="132">
        <f>SUM(W118:W164)</f>
        <v>3489.3989909999996</v>
      </c>
      <c r="X117" s="128"/>
      <c r="Y117" s="132">
        <f>SUM(Y118:Y164)</f>
        <v>1451.11741753</v>
      </c>
      <c r="Z117" s="128"/>
      <c r="AA117" s="133">
        <f>SUM(AA118:AA164)</f>
        <v>0</v>
      </c>
      <c r="AR117" s="134" t="s">
        <v>76</v>
      </c>
      <c r="AT117" s="135" t="s">
        <v>68</v>
      </c>
      <c r="AU117" s="135" t="s">
        <v>76</v>
      </c>
      <c r="AY117" s="134" t="s">
        <v>119</v>
      </c>
    </row>
    <row r="118" spans="2:62" s="1" customFormat="1" ht="22.5" customHeight="1">
      <c r="B118" s="137"/>
      <c r="C118" s="138">
        <v>1</v>
      </c>
      <c r="D118" s="138" t="s">
        <v>120</v>
      </c>
      <c r="E118" s="139" t="s">
        <v>330</v>
      </c>
      <c r="F118" s="266" t="s">
        <v>331</v>
      </c>
      <c r="G118" s="266"/>
      <c r="H118" s="266"/>
      <c r="I118" s="266"/>
      <c r="J118" s="140" t="s">
        <v>128</v>
      </c>
      <c r="K118" s="141">
        <v>16.86</v>
      </c>
      <c r="L118" s="267"/>
      <c r="M118" s="267"/>
      <c r="N118" s="267">
        <f>ROUND(L118*K118,2)</f>
        <v>0</v>
      </c>
      <c r="O118" s="267"/>
      <c r="P118" s="267"/>
      <c r="Q118" s="267"/>
      <c r="R118" s="142"/>
      <c r="T118" s="143" t="s">
        <v>2</v>
      </c>
      <c r="U118" s="44" t="s">
        <v>35</v>
      </c>
      <c r="V118" s="144">
        <v>0.789</v>
      </c>
      <c r="W118" s="144">
        <f>V118*K118</f>
        <v>13.30254</v>
      </c>
      <c r="X118" s="144">
        <v>2.25634</v>
      </c>
      <c r="Y118" s="144">
        <f>X118*K118</f>
        <v>38.041892399999995</v>
      </c>
      <c r="Z118" s="144">
        <v>0</v>
      </c>
      <c r="AA118" s="145">
        <f>Z118*K118</f>
        <v>0</v>
      </c>
      <c r="AR118" s="21" t="s">
        <v>124</v>
      </c>
      <c r="AT118" s="21" t="s">
        <v>120</v>
      </c>
      <c r="AU118" s="21" t="s">
        <v>89</v>
      </c>
      <c r="AY118" s="21" t="s">
        <v>119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21" t="s">
        <v>76</v>
      </c>
    </row>
    <row r="119" spans="2:47" s="1" customFormat="1" ht="15.75" customHeight="1">
      <c r="B119" s="35"/>
      <c r="C119" s="36"/>
      <c r="D119" s="36"/>
      <c r="E119" s="36"/>
      <c r="F119" s="262" t="s">
        <v>617</v>
      </c>
      <c r="G119" s="263"/>
      <c r="H119" s="263"/>
      <c r="I119" s="263"/>
      <c r="J119" s="36"/>
      <c r="K119" s="36"/>
      <c r="L119" s="36"/>
      <c r="M119" s="36"/>
      <c r="N119" s="36"/>
      <c r="O119" s="36"/>
      <c r="P119" s="36"/>
      <c r="Q119" s="36"/>
      <c r="R119" s="37"/>
      <c r="T119" s="147"/>
      <c r="U119" s="36"/>
      <c r="V119" s="36"/>
      <c r="W119" s="36"/>
      <c r="X119" s="36"/>
      <c r="Y119" s="36"/>
      <c r="Z119" s="36"/>
      <c r="AA119" s="73"/>
      <c r="AT119" s="21" t="s">
        <v>125</v>
      </c>
      <c r="AU119" s="21" t="s">
        <v>89</v>
      </c>
    </row>
    <row r="120" spans="2:51" s="11" customFormat="1" ht="22.5" customHeight="1">
      <c r="B120" s="156"/>
      <c r="C120" s="157"/>
      <c r="D120" s="157"/>
      <c r="E120" s="158" t="s">
        <v>2</v>
      </c>
      <c r="F120" s="279" t="s">
        <v>429</v>
      </c>
      <c r="G120" s="280"/>
      <c r="H120" s="280"/>
      <c r="I120" s="280"/>
      <c r="J120" s="157"/>
      <c r="K120" s="159" t="s">
        <v>2</v>
      </c>
      <c r="L120" s="157"/>
      <c r="M120" s="157"/>
      <c r="N120" s="157"/>
      <c r="O120" s="157"/>
      <c r="P120" s="157"/>
      <c r="Q120" s="157"/>
      <c r="R120" s="160"/>
      <c r="T120" s="161"/>
      <c r="U120" s="157"/>
      <c r="V120" s="157"/>
      <c r="W120" s="157"/>
      <c r="X120" s="157"/>
      <c r="Y120" s="157"/>
      <c r="Z120" s="157"/>
      <c r="AA120" s="162"/>
      <c r="AT120" s="163" t="s">
        <v>133</v>
      </c>
      <c r="AU120" s="163" t="s">
        <v>89</v>
      </c>
      <c r="AV120" s="11" t="s">
        <v>76</v>
      </c>
      <c r="AW120" s="11" t="s">
        <v>28</v>
      </c>
      <c r="AX120" s="11" t="s">
        <v>69</v>
      </c>
      <c r="AY120" s="163" t="s">
        <v>119</v>
      </c>
    </row>
    <row r="121" spans="2:51" s="10" customFormat="1" ht="22.5" customHeight="1">
      <c r="B121" s="148"/>
      <c r="C121" s="149"/>
      <c r="D121" s="149"/>
      <c r="E121" s="150" t="s">
        <v>2</v>
      </c>
      <c r="F121" s="264" t="s">
        <v>430</v>
      </c>
      <c r="G121" s="265"/>
      <c r="H121" s="265"/>
      <c r="I121" s="265"/>
      <c r="J121" s="149"/>
      <c r="K121" s="151">
        <v>16.86</v>
      </c>
      <c r="L121" s="149"/>
      <c r="M121" s="149"/>
      <c r="N121" s="149"/>
      <c r="O121" s="149"/>
      <c r="P121" s="149"/>
      <c r="Q121" s="149"/>
      <c r="R121" s="152"/>
      <c r="T121" s="153"/>
      <c r="U121" s="149"/>
      <c r="V121" s="149"/>
      <c r="W121" s="149"/>
      <c r="X121" s="149"/>
      <c r="Y121" s="149"/>
      <c r="Z121" s="149"/>
      <c r="AA121" s="154"/>
      <c r="AT121" s="155" t="s">
        <v>133</v>
      </c>
      <c r="AU121" s="155" t="s">
        <v>89</v>
      </c>
      <c r="AV121" s="10" t="s">
        <v>89</v>
      </c>
      <c r="AW121" s="10" t="s">
        <v>28</v>
      </c>
      <c r="AX121" s="10" t="s">
        <v>76</v>
      </c>
      <c r="AY121" s="155" t="s">
        <v>119</v>
      </c>
    </row>
    <row r="122" spans="2:62" s="1" customFormat="1" ht="31.5" customHeight="1">
      <c r="B122" s="137"/>
      <c r="C122" s="138">
        <v>2</v>
      </c>
      <c r="D122" s="138" t="s">
        <v>120</v>
      </c>
      <c r="E122" s="139" t="s">
        <v>333</v>
      </c>
      <c r="F122" s="266" t="s">
        <v>334</v>
      </c>
      <c r="G122" s="266"/>
      <c r="H122" s="266"/>
      <c r="I122" s="266"/>
      <c r="J122" s="140" t="s">
        <v>128</v>
      </c>
      <c r="K122" s="141">
        <v>494.84</v>
      </c>
      <c r="L122" s="267"/>
      <c r="M122" s="267"/>
      <c r="N122" s="267">
        <f>ROUND(L122*K122,2)</f>
        <v>0</v>
      </c>
      <c r="O122" s="267"/>
      <c r="P122" s="267"/>
      <c r="Q122" s="267"/>
      <c r="R122" s="142"/>
      <c r="T122" s="143" t="s">
        <v>2</v>
      </c>
      <c r="U122" s="44" t="s">
        <v>35</v>
      </c>
      <c r="V122" s="144">
        <v>3.899</v>
      </c>
      <c r="W122" s="144">
        <f>V122*K122</f>
        <v>1929.38116</v>
      </c>
      <c r="X122" s="144">
        <v>2.76766</v>
      </c>
      <c r="Y122" s="144">
        <f>X122*K122</f>
        <v>1369.5488744</v>
      </c>
      <c r="Z122" s="144">
        <v>0</v>
      </c>
      <c r="AA122" s="145">
        <f>Z122*K122</f>
        <v>0</v>
      </c>
      <c r="AR122" s="21" t="s">
        <v>124</v>
      </c>
      <c r="AT122" s="21" t="s">
        <v>120</v>
      </c>
      <c r="AU122" s="21" t="s">
        <v>89</v>
      </c>
      <c r="AY122" s="21" t="s">
        <v>119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21" t="s">
        <v>76</v>
      </c>
    </row>
    <row r="123" spans="2:47" s="1" customFormat="1" ht="22.5" customHeight="1" hidden="1">
      <c r="B123" s="35"/>
      <c r="C123" s="36"/>
      <c r="D123" s="36"/>
      <c r="E123" s="36"/>
      <c r="F123" s="262"/>
      <c r="G123" s="263"/>
      <c r="H123" s="263"/>
      <c r="I123" s="263"/>
      <c r="J123" s="36"/>
      <c r="K123" s="36"/>
      <c r="L123" s="36"/>
      <c r="M123" s="36"/>
      <c r="N123" s="36"/>
      <c r="O123" s="36"/>
      <c r="P123" s="36"/>
      <c r="Q123" s="36"/>
      <c r="R123" s="37"/>
      <c r="T123" s="147"/>
      <c r="U123" s="36"/>
      <c r="V123" s="36"/>
      <c r="W123" s="36"/>
      <c r="X123" s="36"/>
      <c r="Y123" s="36"/>
      <c r="Z123" s="36"/>
      <c r="AA123" s="73"/>
      <c r="AT123" s="21" t="s">
        <v>125</v>
      </c>
      <c r="AU123" s="21" t="s">
        <v>89</v>
      </c>
    </row>
    <row r="124" spans="2:51" s="11" customFormat="1" ht="22.5" customHeight="1">
      <c r="B124" s="156"/>
      <c r="C124" s="157"/>
      <c r="D124" s="157"/>
      <c r="E124" s="158" t="s">
        <v>2</v>
      </c>
      <c r="F124" s="279" t="s">
        <v>431</v>
      </c>
      <c r="G124" s="280"/>
      <c r="H124" s="280"/>
      <c r="I124" s="280"/>
      <c r="J124" s="157"/>
      <c r="K124" s="159" t="s">
        <v>2</v>
      </c>
      <c r="L124" s="157"/>
      <c r="M124" s="157"/>
      <c r="N124" s="157"/>
      <c r="O124" s="157"/>
      <c r="P124" s="157"/>
      <c r="Q124" s="157"/>
      <c r="R124" s="160"/>
      <c r="T124" s="161"/>
      <c r="U124" s="157"/>
      <c r="V124" s="157"/>
      <c r="W124" s="157"/>
      <c r="X124" s="157"/>
      <c r="Y124" s="157"/>
      <c r="Z124" s="157"/>
      <c r="AA124" s="162"/>
      <c r="AT124" s="163" t="s">
        <v>133</v>
      </c>
      <c r="AU124" s="163" t="s">
        <v>89</v>
      </c>
      <c r="AV124" s="11" t="s">
        <v>76</v>
      </c>
      <c r="AW124" s="11" t="s">
        <v>28</v>
      </c>
      <c r="AX124" s="11" t="s">
        <v>69</v>
      </c>
      <c r="AY124" s="163" t="s">
        <v>119</v>
      </c>
    </row>
    <row r="125" spans="2:51" s="10" customFormat="1" ht="22.5" customHeight="1">
      <c r="B125" s="148"/>
      <c r="C125" s="149"/>
      <c r="D125" s="149"/>
      <c r="E125" s="150" t="s">
        <v>2</v>
      </c>
      <c r="F125" s="264" t="s">
        <v>432</v>
      </c>
      <c r="G125" s="265"/>
      <c r="H125" s="265"/>
      <c r="I125" s="265"/>
      <c r="J125" s="149"/>
      <c r="K125" s="151">
        <v>263.84</v>
      </c>
      <c r="L125" s="149"/>
      <c r="M125" s="149"/>
      <c r="N125" s="149"/>
      <c r="O125" s="149"/>
      <c r="P125" s="149"/>
      <c r="Q125" s="149"/>
      <c r="R125" s="152"/>
      <c r="T125" s="153"/>
      <c r="U125" s="149"/>
      <c r="V125" s="149"/>
      <c r="W125" s="149"/>
      <c r="X125" s="149"/>
      <c r="Y125" s="149"/>
      <c r="Z125" s="149"/>
      <c r="AA125" s="154"/>
      <c r="AT125" s="155" t="s">
        <v>133</v>
      </c>
      <c r="AU125" s="155" t="s">
        <v>89</v>
      </c>
      <c r="AV125" s="10" t="s">
        <v>89</v>
      </c>
      <c r="AW125" s="10" t="s">
        <v>28</v>
      </c>
      <c r="AX125" s="10" t="s">
        <v>69</v>
      </c>
      <c r="AY125" s="155" t="s">
        <v>119</v>
      </c>
    </row>
    <row r="126" spans="2:51" s="11" customFormat="1" ht="22.5" customHeight="1">
      <c r="B126" s="156"/>
      <c r="C126" s="157"/>
      <c r="D126" s="157"/>
      <c r="E126" s="158" t="s">
        <v>2</v>
      </c>
      <c r="F126" s="279" t="s">
        <v>433</v>
      </c>
      <c r="G126" s="280"/>
      <c r="H126" s="280"/>
      <c r="I126" s="280"/>
      <c r="J126" s="157"/>
      <c r="K126" s="159" t="s">
        <v>2</v>
      </c>
      <c r="L126" s="157"/>
      <c r="M126" s="157"/>
      <c r="N126" s="157"/>
      <c r="O126" s="157"/>
      <c r="P126" s="157"/>
      <c r="Q126" s="157"/>
      <c r="R126" s="160"/>
      <c r="T126" s="161"/>
      <c r="U126" s="157"/>
      <c r="V126" s="157"/>
      <c r="W126" s="157"/>
      <c r="X126" s="157"/>
      <c r="Y126" s="157"/>
      <c r="Z126" s="157"/>
      <c r="AA126" s="162"/>
      <c r="AT126" s="163" t="s">
        <v>133</v>
      </c>
      <c r="AU126" s="163" t="s">
        <v>89</v>
      </c>
      <c r="AV126" s="11" t="s">
        <v>76</v>
      </c>
      <c r="AW126" s="11" t="s">
        <v>28</v>
      </c>
      <c r="AX126" s="11" t="s">
        <v>69</v>
      </c>
      <c r="AY126" s="163" t="s">
        <v>119</v>
      </c>
    </row>
    <row r="127" spans="2:51" s="10" customFormat="1" ht="22.5" customHeight="1">
      <c r="B127" s="148"/>
      <c r="C127" s="149"/>
      <c r="D127" s="149"/>
      <c r="E127" s="150" t="s">
        <v>2</v>
      </c>
      <c r="F127" s="264" t="s">
        <v>434</v>
      </c>
      <c r="G127" s="265"/>
      <c r="H127" s="265"/>
      <c r="I127" s="265"/>
      <c r="J127" s="149"/>
      <c r="K127" s="151">
        <v>231</v>
      </c>
      <c r="L127" s="149"/>
      <c r="M127" s="149"/>
      <c r="N127" s="149"/>
      <c r="O127" s="149"/>
      <c r="P127" s="149"/>
      <c r="Q127" s="149"/>
      <c r="R127" s="152"/>
      <c r="T127" s="153"/>
      <c r="U127" s="149"/>
      <c r="V127" s="149"/>
      <c r="W127" s="149"/>
      <c r="X127" s="149"/>
      <c r="Y127" s="149"/>
      <c r="Z127" s="149"/>
      <c r="AA127" s="154"/>
      <c r="AT127" s="155" t="s">
        <v>133</v>
      </c>
      <c r="AU127" s="155" t="s">
        <v>89</v>
      </c>
      <c r="AV127" s="10" t="s">
        <v>89</v>
      </c>
      <c r="AW127" s="10" t="s">
        <v>28</v>
      </c>
      <c r="AX127" s="10" t="s">
        <v>69</v>
      </c>
      <c r="AY127" s="155" t="s">
        <v>119</v>
      </c>
    </row>
    <row r="128" spans="2:51" s="12" customFormat="1" ht="22.5" customHeight="1">
      <c r="B128" s="164"/>
      <c r="C128" s="165"/>
      <c r="D128" s="165"/>
      <c r="E128" s="166" t="s">
        <v>2</v>
      </c>
      <c r="F128" s="283" t="s">
        <v>144</v>
      </c>
      <c r="G128" s="284"/>
      <c r="H128" s="284"/>
      <c r="I128" s="284"/>
      <c r="J128" s="165"/>
      <c r="K128" s="167">
        <v>494.84</v>
      </c>
      <c r="L128" s="165"/>
      <c r="M128" s="165"/>
      <c r="N128" s="165"/>
      <c r="O128" s="165"/>
      <c r="P128" s="165"/>
      <c r="Q128" s="165"/>
      <c r="R128" s="168"/>
      <c r="T128" s="169"/>
      <c r="U128" s="165"/>
      <c r="V128" s="165"/>
      <c r="W128" s="165"/>
      <c r="X128" s="165"/>
      <c r="Y128" s="165"/>
      <c r="Z128" s="165"/>
      <c r="AA128" s="170"/>
      <c r="AT128" s="171" t="s">
        <v>133</v>
      </c>
      <c r="AU128" s="171" t="s">
        <v>89</v>
      </c>
      <c r="AV128" s="12" t="s">
        <v>124</v>
      </c>
      <c r="AW128" s="12" t="s">
        <v>28</v>
      </c>
      <c r="AX128" s="12" t="s">
        <v>76</v>
      </c>
      <c r="AY128" s="171" t="s">
        <v>119</v>
      </c>
    </row>
    <row r="129" spans="2:62" s="1" customFormat="1" ht="31.5" customHeight="1">
      <c r="B129" s="137"/>
      <c r="C129" s="138">
        <v>3</v>
      </c>
      <c r="D129" s="138" t="s">
        <v>120</v>
      </c>
      <c r="E129" s="139" t="s">
        <v>335</v>
      </c>
      <c r="F129" s="266" t="s">
        <v>336</v>
      </c>
      <c r="G129" s="266"/>
      <c r="H129" s="266"/>
      <c r="I129" s="266"/>
      <c r="J129" s="140" t="s">
        <v>123</v>
      </c>
      <c r="K129" s="141">
        <v>114.37</v>
      </c>
      <c r="L129" s="267"/>
      <c r="M129" s="267"/>
      <c r="N129" s="267">
        <f>ROUND(L129*K129,2)</f>
        <v>0</v>
      </c>
      <c r="O129" s="267"/>
      <c r="P129" s="267"/>
      <c r="Q129" s="267"/>
      <c r="R129" s="142"/>
      <c r="T129" s="143" t="s">
        <v>2</v>
      </c>
      <c r="U129" s="44" t="s">
        <v>35</v>
      </c>
      <c r="V129" s="144">
        <v>1.895</v>
      </c>
      <c r="W129" s="144">
        <f>V129*K129</f>
        <v>216.73115</v>
      </c>
      <c r="X129" s="144">
        <v>0.00765</v>
      </c>
      <c r="Y129" s="144">
        <f>X129*K129</f>
        <v>0.8749304999999999</v>
      </c>
      <c r="Z129" s="144">
        <v>0</v>
      </c>
      <c r="AA129" s="145">
        <f>Z129*K129</f>
        <v>0</v>
      </c>
      <c r="AR129" s="21" t="s">
        <v>124</v>
      </c>
      <c r="AT129" s="21" t="s">
        <v>120</v>
      </c>
      <c r="AU129" s="21" t="s">
        <v>89</v>
      </c>
      <c r="AY129" s="21" t="s">
        <v>119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21" t="s">
        <v>76</v>
      </c>
    </row>
    <row r="130" spans="2:47" s="1" customFormat="1" ht="22.5" customHeight="1" hidden="1">
      <c r="B130" s="35"/>
      <c r="C130" s="36"/>
      <c r="D130" s="36"/>
      <c r="E130" s="36"/>
      <c r="F130" s="262"/>
      <c r="G130" s="263"/>
      <c r="H130" s="263"/>
      <c r="I130" s="263"/>
      <c r="J130" s="36"/>
      <c r="K130" s="36"/>
      <c r="L130" s="36"/>
      <c r="M130" s="36"/>
      <c r="N130" s="36"/>
      <c r="O130" s="36"/>
      <c r="P130" s="36"/>
      <c r="Q130" s="36"/>
      <c r="R130" s="37"/>
      <c r="T130" s="147"/>
      <c r="U130" s="36"/>
      <c r="V130" s="36"/>
      <c r="W130" s="36"/>
      <c r="X130" s="36"/>
      <c r="Y130" s="36"/>
      <c r="Z130" s="36"/>
      <c r="AA130" s="73"/>
      <c r="AT130" s="21" t="s">
        <v>125</v>
      </c>
      <c r="AU130" s="21" t="s">
        <v>89</v>
      </c>
    </row>
    <row r="131" spans="2:51" s="11" customFormat="1" ht="22.5" customHeight="1">
      <c r="B131" s="156"/>
      <c r="C131" s="157"/>
      <c r="D131" s="157"/>
      <c r="E131" s="158" t="s">
        <v>2</v>
      </c>
      <c r="F131" s="279" t="s">
        <v>431</v>
      </c>
      <c r="G131" s="280"/>
      <c r="H131" s="280"/>
      <c r="I131" s="280"/>
      <c r="J131" s="157"/>
      <c r="K131" s="159" t="s">
        <v>2</v>
      </c>
      <c r="L131" s="157"/>
      <c r="M131" s="157"/>
      <c r="N131" s="157"/>
      <c r="O131" s="157"/>
      <c r="P131" s="157"/>
      <c r="Q131" s="157"/>
      <c r="R131" s="160"/>
      <c r="T131" s="161"/>
      <c r="U131" s="157"/>
      <c r="V131" s="157"/>
      <c r="W131" s="157"/>
      <c r="X131" s="157"/>
      <c r="Y131" s="157"/>
      <c r="Z131" s="157"/>
      <c r="AA131" s="162"/>
      <c r="AT131" s="163" t="s">
        <v>133</v>
      </c>
      <c r="AU131" s="163" t="s">
        <v>89</v>
      </c>
      <c r="AV131" s="11" t="s">
        <v>76</v>
      </c>
      <c r="AW131" s="11" t="s">
        <v>28</v>
      </c>
      <c r="AX131" s="11" t="s">
        <v>69</v>
      </c>
      <c r="AY131" s="163" t="s">
        <v>119</v>
      </c>
    </row>
    <row r="132" spans="2:51" s="10" customFormat="1" ht="22.5" customHeight="1">
      <c r="B132" s="148"/>
      <c r="C132" s="149"/>
      <c r="D132" s="149"/>
      <c r="E132" s="150" t="s">
        <v>2</v>
      </c>
      <c r="F132" s="264" t="s">
        <v>435</v>
      </c>
      <c r="G132" s="265"/>
      <c r="H132" s="265"/>
      <c r="I132" s="265"/>
      <c r="J132" s="149"/>
      <c r="K132" s="151">
        <v>60.57</v>
      </c>
      <c r="L132" s="149"/>
      <c r="M132" s="149"/>
      <c r="N132" s="149"/>
      <c r="O132" s="149"/>
      <c r="P132" s="149"/>
      <c r="Q132" s="149"/>
      <c r="R132" s="152"/>
      <c r="T132" s="153"/>
      <c r="U132" s="149"/>
      <c r="V132" s="149"/>
      <c r="W132" s="149"/>
      <c r="X132" s="149"/>
      <c r="Y132" s="149"/>
      <c r="Z132" s="149"/>
      <c r="AA132" s="154"/>
      <c r="AT132" s="155" t="s">
        <v>133</v>
      </c>
      <c r="AU132" s="155" t="s">
        <v>89</v>
      </c>
      <c r="AV132" s="10" t="s">
        <v>89</v>
      </c>
      <c r="AW132" s="10" t="s">
        <v>28</v>
      </c>
      <c r="AX132" s="10" t="s">
        <v>69</v>
      </c>
      <c r="AY132" s="155" t="s">
        <v>119</v>
      </c>
    </row>
    <row r="133" spans="2:51" s="11" customFormat="1" ht="22.5" customHeight="1">
      <c r="B133" s="156"/>
      <c r="C133" s="157"/>
      <c r="D133" s="157"/>
      <c r="E133" s="158" t="s">
        <v>2</v>
      </c>
      <c r="F133" s="279" t="s">
        <v>433</v>
      </c>
      <c r="G133" s="280"/>
      <c r="H133" s="280"/>
      <c r="I133" s="280"/>
      <c r="J133" s="157"/>
      <c r="K133" s="159" t="s">
        <v>2</v>
      </c>
      <c r="L133" s="157"/>
      <c r="M133" s="157"/>
      <c r="N133" s="157"/>
      <c r="O133" s="157"/>
      <c r="P133" s="157"/>
      <c r="Q133" s="157"/>
      <c r="R133" s="160"/>
      <c r="T133" s="161"/>
      <c r="U133" s="157"/>
      <c r="V133" s="157"/>
      <c r="W133" s="157"/>
      <c r="X133" s="157"/>
      <c r="Y133" s="157"/>
      <c r="Z133" s="157"/>
      <c r="AA133" s="162"/>
      <c r="AT133" s="163" t="s">
        <v>133</v>
      </c>
      <c r="AU133" s="163" t="s">
        <v>89</v>
      </c>
      <c r="AV133" s="11" t="s">
        <v>76</v>
      </c>
      <c r="AW133" s="11" t="s">
        <v>28</v>
      </c>
      <c r="AX133" s="11" t="s">
        <v>69</v>
      </c>
      <c r="AY133" s="163" t="s">
        <v>119</v>
      </c>
    </row>
    <row r="134" spans="2:51" s="10" customFormat="1" ht="22.5" customHeight="1">
      <c r="B134" s="148"/>
      <c r="C134" s="149"/>
      <c r="D134" s="149"/>
      <c r="E134" s="150" t="s">
        <v>2</v>
      </c>
      <c r="F134" s="264" t="s">
        <v>436</v>
      </c>
      <c r="G134" s="265"/>
      <c r="H134" s="265"/>
      <c r="I134" s="265"/>
      <c r="J134" s="149"/>
      <c r="K134" s="151">
        <v>53.8</v>
      </c>
      <c r="L134" s="149"/>
      <c r="M134" s="149"/>
      <c r="N134" s="149"/>
      <c r="O134" s="149"/>
      <c r="P134" s="149"/>
      <c r="Q134" s="149"/>
      <c r="R134" s="152"/>
      <c r="T134" s="153"/>
      <c r="U134" s="149"/>
      <c r="V134" s="149"/>
      <c r="W134" s="149"/>
      <c r="X134" s="149"/>
      <c r="Y134" s="149"/>
      <c r="Z134" s="149"/>
      <c r="AA134" s="154"/>
      <c r="AT134" s="155" t="s">
        <v>133</v>
      </c>
      <c r="AU134" s="155" t="s">
        <v>89</v>
      </c>
      <c r="AV134" s="10" t="s">
        <v>89</v>
      </c>
      <c r="AW134" s="10" t="s">
        <v>28</v>
      </c>
      <c r="AX134" s="10" t="s">
        <v>69</v>
      </c>
      <c r="AY134" s="155" t="s">
        <v>119</v>
      </c>
    </row>
    <row r="135" spans="2:51" s="12" customFormat="1" ht="22.5" customHeight="1">
      <c r="B135" s="164"/>
      <c r="C135" s="165"/>
      <c r="D135" s="165"/>
      <c r="E135" s="166" t="s">
        <v>2</v>
      </c>
      <c r="F135" s="283" t="s">
        <v>144</v>
      </c>
      <c r="G135" s="284"/>
      <c r="H135" s="284"/>
      <c r="I135" s="284"/>
      <c r="J135" s="165"/>
      <c r="K135" s="167">
        <v>114.37</v>
      </c>
      <c r="L135" s="165"/>
      <c r="M135" s="165"/>
      <c r="N135" s="165"/>
      <c r="O135" s="165"/>
      <c r="P135" s="165"/>
      <c r="Q135" s="165"/>
      <c r="R135" s="168"/>
      <c r="T135" s="169"/>
      <c r="U135" s="165"/>
      <c r="V135" s="165"/>
      <c r="W135" s="165"/>
      <c r="X135" s="165"/>
      <c r="Y135" s="165"/>
      <c r="Z135" s="165"/>
      <c r="AA135" s="170"/>
      <c r="AT135" s="171" t="s">
        <v>133</v>
      </c>
      <c r="AU135" s="171" t="s">
        <v>89</v>
      </c>
      <c r="AV135" s="12" t="s">
        <v>124</v>
      </c>
      <c r="AW135" s="12" t="s">
        <v>28</v>
      </c>
      <c r="AX135" s="12" t="s">
        <v>76</v>
      </c>
      <c r="AY135" s="171" t="s">
        <v>119</v>
      </c>
    </row>
    <row r="136" spans="2:62" s="1" customFormat="1" ht="31.5" customHeight="1">
      <c r="B136" s="137"/>
      <c r="C136" s="138">
        <v>4</v>
      </c>
      <c r="D136" s="138" t="s">
        <v>120</v>
      </c>
      <c r="E136" s="139" t="s">
        <v>338</v>
      </c>
      <c r="F136" s="266" t="s">
        <v>339</v>
      </c>
      <c r="G136" s="266"/>
      <c r="H136" s="266"/>
      <c r="I136" s="266"/>
      <c r="J136" s="140" t="s">
        <v>123</v>
      </c>
      <c r="K136" s="141">
        <v>114.37</v>
      </c>
      <c r="L136" s="267"/>
      <c r="M136" s="267"/>
      <c r="N136" s="267">
        <f>ROUND(L136*K136,2)</f>
        <v>0</v>
      </c>
      <c r="O136" s="267"/>
      <c r="P136" s="267"/>
      <c r="Q136" s="267"/>
      <c r="R136" s="142"/>
      <c r="T136" s="143" t="s">
        <v>2</v>
      </c>
      <c r="U136" s="44" t="s">
        <v>35</v>
      </c>
      <c r="V136" s="144">
        <v>0.628</v>
      </c>
      <c r="W136" s="144">
        <f>V136*K136</f>
        <v>71.82436</v>
      </c>
      <c r="X136" s="144">
        <v>0.00086</v>
      </c>
      <c r="Y136" s="144">
        <f>X136*K136</f>
        <v>0.0983582</v>
      </c>
      <c r="Z136" s="144">
        <v>0</v>
      </c>
      <c r="AA136" s="145">
        <f>Z136*K136</f>
        <v>0</v>
      </c>
      <c r="AR136" s="21" t="s">
        <v>124</v>
      </c>
      <c r="AT136" s="21" t="s">
        <v>120</v>
      </c>
      <c r="AU136" s="21" t="s">
        <v>89</v>
      </c>
      <c r="AY136" s="21" t="s">
        <v>119</v>
      </c>
      <c r="BE136" s="146">
        <f>IF(U136="základní",N136,0)</f>
        <v>0</v>
      </c>
      <c r="BF136" s="146">
        <f>IF(U136="snížená",N136,0)</f>
        <v>0</v>
      </c>
      <c r="BG136" s="146">
        <f>IF(U136="zákl. přenesená",N136,0)</f>
        <v>0</v>
      </c>
      <c r="BH136" s="146">
        <f>IF(U136="sníž. přenesená",N136,0)</f>
        <v>0</v>
      </c>
      <c r="BI136" s="146">
        <f>IF(U136="nulová",N136,0)</f>
        <v>0</v>
      </c>
      <c r="BJ136" s="21" t="s">
        <v>76</v>
      </c>
    </row>
    <row r="137" spans="2:62" s="1" customFormat="1" ht="31.5" customHeight="1">
      <c r="B137" s="137"/>
      <c r="C137" s="138">
        <v>5</v>
      </c>
      <c r="D137" s="138" t="s">
        <v>120</v>
      </c>
      <c r="E137" s="139" t="s">
        <v>437</v>
      </c>
      <c r="F137" s="266" t="s">
        <v>438</v>
      </c>
      <c r="G137" s="266"/>
      <c r="H137" s="266"/>
      <c r="I137" s="266"/>
      <c r="J137" s="140" t="s">
        <v>123</v>
      </c>
      <c r="K137" s="141">
        <v>200.4</v>
      </c>
      <c r="L137" s="267"/>
      <c r="M137" s="267"/>
      <c r="N137" s="267">
        <f>ROUND(L137*K137,2)</f>
        <v>0</v>
      </c>
      <c r="O137" s="267"/>
      <c r="P137" s="267"/>
      <c r="Q137" s="267"/>
      <c r="R137" s="142"/>
      <c r="T137" s="143" t="s">
        <v>2</v>
      </c>
      <c r="U137" s="44" t="s">
        <v>35</v>
      </c>
      <c r="V137" s="144">
        <v>1.823</v>
      </c>
      <c r="W137" s="144">
        <f>V137*K137</f>
        <v>365.3292</v>
      </c>
      <c r="X137" s="144">
        <v>0.08702</v>
      </c>
      <c r="Y137" s="144">
        <f>X137*K137</f>
        <v>17.438808</v>
      </c>
      <c r="Z137" s="144">
        <v>0</v>
      </c>
      <c r="AA137" s="145">
        <f>Z137*K137</f>
        <v>0</v>
      </c>
      <c r="AR137" s="21" t="s">
        <v>124</v>
      </c>
      <c r="AT137" s="21" t="s">
        <v>120</v>
      </c>
      <c r="AU137" s="21" t="s">
        <v>89</v>
      </c>
      <c r="AY137" s="21" t="s">
        <v>119</v>
      </c>
      <c r="BE137" s="146">
        <f>IF(U137="základní",N137,0)</f>
        <v>0</v>
      </c>
      <c r="BF137" s="146">
        <f>IF(U137="snížená",N137,0)</f>
        <v>0</v>
      </c>
      <c r="BG137" s="146">
        <f>IF(U137="zákl. přenesená",N137,0)</f>
        <v>0</v>
      </c>
      <c r="BH137" s="146">
        <f>IF(U137="sníž. přenesená",N137,0)</f>
        <v>0</v>
      </c>
      <c r="BI137" s="146">
        <f>IF(U137="nulová",N137,0)</f>
        <v>0</v>
      </c>
      <c r="BJ137" s="21" t="s">
        <v>76</v>
      </c>
    </row>
    <row r="138" spans="2:51" s="11" customFormat="1" ht="22.5" customHeight="1">
      <c r="B138" s="156"/>
      <c r="C138" s="157"/>
      <c r="D138" s="157"/>
      <c r="E138" s="158" t="s">
        <v>2</v>
      </c>
      <c r="F138" s="287" t="s">
        <v>431</v>
      </c>
      <c r="G138" s="288"/>
      <c r="H138" s="288"/>
      <c r="I138" s="288"/>
      <c r="J138" s="157"/>
      <c r="K138" s="159" t="s">
        <v>2</v>
      </c>
      <c r="L138" s="157"/>
      <c r="M138" s="157"/>
      <c r="N138" s="157"/>
      <c r="O138" s="157"/>
      <c r="P138" s="157"/>
      <c r="Q138" s="157"/>
      <c r="R138" s="160"/>
      <c r="T138" s="161"/>
      <c r="U138" s="157"/>
      <c r="V138" s="157"/>
      <c r="W138" s="157"/>
      <c r="X138" s="157"/>
      <c r="Y138" s="157"/>
      <c r="Z138" s="157"/>
      <c r="AA138" s="162"/>
      <c r="AT138" s="163" t="s">
        <v>133</v>
      </c>
      <c r="AU138" s="163" t="s">
        <v>89</v>
      </c>
      <c r="AV138" s="11" t="s">
        <v>76</v>
      </c>
      <c r="AW138" s="11" t="s">
        <v>28</v>
      </c>
      <c r="AX138" s="11" t="s">
        <v>69</v>
      </c>
      <c r="AY138" s="163" t="s">
        <v>119</v>
      </c>
    </row>
    <row r="139" spans="2:51" s="10" customFormat="1" ht="22.5" customHeight="1">
      <c r="B139" s="148"/>
      <c r="C139" s="149"/>
      <c r="D139" s="149"/>
      <c r="E139" s="150" t="s">
        <v>2</v>
      </c>
      <c r="F139" s="264" t="s">
        <v>439</v>
      </c>
      <c r="G139" s="265"/>
      <c r="H139" s="265"/>
      <c r="I139" s="265"/>
      <c r="J139" s="149"/>
      <c r="K139" s="151">
        <v>111.57</v>
      </c>
      <c r="L139" s="149"/>
      <c r="M139" s="149"/>
      <c r="N139" s="149"/>
      <c r="O139" s="149"/>
      <c r="P139" s="149"/>
      <c r="Q139" s="149"/>
      <c r="R139" s="152"/>
      <c r="T139" s="153"/>
      <c r="U139" s="149"/>
      <c r="V139" s="149"/>
      <c r="W139" s="149"/>
      <c r="X139" s="149"/>
      <c r="Y139" s="149"/>
      <c r="Z139" s="149"/>
      <c r="AA139" s="154"/>
      <c r="AT139" s="155" t="s">
        <v>133</v>
      </c>
      <c r="AU139" s="155" t="s">
        <v>89</v>
      </c>
      <c r="AV139" s="10" t="s">
        <v>89</v>
      </c>
      <c r="AW139" s="10" t="s">
        <v>28</v>
      </c>
      <c r="AX139" s="10" t="s">
        <v>69</v>
      </c>
      <c r="AY139" s="155" t="s">
        <v>119</v>
      </c>
    </row>
    <row r="140" spans="2:51" s="11" customFormat="1" ht="22.5" customHeight="1">
      <c r="B140" s="156"/>
      <c r="C140" s="157"/>
      <c r="D140" s="157"/>
      <c r="E140" s="158" t="s">
        <v>2</v>
      </c>
      <c r="F140" s="279" t="s">
        <v>433</v>
      </c>
      <c r="G140" s="280"/>
      <c r="H140" s="280"/>
      <c r="I140" s="280"/>
      <c r="J140" s="157"/>
      <c r="K140" s="159" t="s">
        <v>2</v>
      </c>
      <c r="L140" s="157"/>
      <c r="M140" s="157"/>
      <c r="N140" s="157"/>
      <c r="O140" s="157"/>
      <c r="P140" s="157"/>
      <c r="Q140" s="157"/>
      <c r="R140" s="160"/>
      <c r="T140" s="161"/>
      <c r="U140" s="157"/>
      <c r="V140" s="157"/>
      <c r="W140" s="157"/>
      <c r="X140" s="157"/>
      <c r="Y140" s="157"/>
      <c r="Z140" s="157"/>
      <c r="AA140" s="162"/>
      <c r="AT140" s="163" t="s">
        <v>133</v>
      </c>
      <c r="AU140" s="163" t="s">
        <v>89</v>
      </c>
      <c r="AV140" s="11" t="s">
        <v>76</v>
      </c>
      <c r="AW140" s="11" t="s">
        <v>28</v>
      </c>
      <c r="AX140" s="11" t="s">
        <v>69</v>
      </c>
      <c r="AY140" s="163" t="s">
        <v>119</v>
      </c>
    </row>
    <row r="141" spans="2:51" s="10" customFormat="1" ht="22.5" customHeight="1">
      <c r="B141" s="148"/>
      <c r="C141" s="149"/>
      <c r="D141" s="149"/>
      <c r="E141" s="150" t="s">
        <v>2</v>
      </c>
      <c r="F141" s="264" t="s">
        <v>440</v>
      </c>
      <c r="G141" s="265"/>
      <c r="H141" s="265"/>
      <c r="I141" s="265"/>
      <c r="J141" s="149"/>
      <c r="K141" s="151">
        <v>88.83</v>
      </c>
      <c r="L141" s="149"/>
      <c r="M141" s="149"/>
      <c r="N141" s="149"/>
      <c r="O141" s="149"/>
      <c r="P141" s="149"/>
      <c r="Q141" s="149"/>
      <c r="R141" s="152"/>
      <c r="T141" s="153"/>
      <c r="U141" s="149"/>
      <c r="V141" s="149"/>
      <c r="W141" s="149"/>
      <c r="X141" s="149"/>
      <c r="Y141" s="149"/>
      <c r="Z141" s="149"/>
      <c r="AA141" s="154"/>
      <c r="AT141" s="155" t="s">
        <v>133</v>
      </c>
      <c r="AU141" s="155" t="s">
        <v>89</v>
      </c>
      <c r="AV141" s="10" t="s">
        <v>89</v>
      </c>
      <c r="AW141" s="10" t="s">
        <v>28</v>
      </c>
      <c r="AX141" s="10" t="s">
        <v>69</v>
      </c>
      <c r="AY141" s="155" t="s">
        <v>119</v>
      </c>
    </row>
    <row r="142" spans="2:51" s="12" customFormat="1" ht="22.5" customHeight="1">
      <c r="B142" s="164"/>
      <c r="C142" s="165"/>
      <c r="D142" s="165"/>
      <c r="E142" s="166" t="s">
        <v>2</v>
      </c>
      <c r="F142" s="283" t="s">
        <v>144</v>
      </c>
      <c r="G142" s="284"/>
      <c r="H142" s="284"/>
      <c r="I142" s="284"/>
      <c r="J142" s="165"/>
      <c r="K142" s="167">
        <v>200.4</v>
      </c>
      <c r="L142" s="165"/>
      <c r="M142" s="165"/>
      <c r="N142" s="165"/>
      <c r="O142" s="165"/>
      <c r="P142" s="165"/>
      <c r="Q142" s="165"/>
      <c r="R142" s="168"/>
      <c r="T142" s="169"/>
      <c r="U142" s="165"/>
      <c r="V142" s="165"/>
      <c r="W142" s="165"/>
      <c r="X142" s="165"/>
      <c r="Y142" s="165"/>
      <c r="Z142" s="165"/>
      <c r="AA142" s="170"/>
      <c r="AT142" s="171" t="s">
        <v>133</v>
      </c>
      <c r="AU142" s="171" t="s">
        <v>89</v>
      </c>
      <c r="AV142" s="12" t="s">
        <v>124</v>
      </c>
      <c r="AW142" s="12" t="s">
        <v>28</v>
      </c>
      <c r="AX142" s="12" t="s">
        <v>76</v>
      </c>
      <c r="AY142" s="171" t="s">
        <v>119</v>
      </c>
    </row>
    <row r="143" spans="2:62" s="1" customFormat="1" ht="31.5" customHeight="1">
      <c r="B143" s="137"/>
      <c r="C143" s="138">
        <v>6</v>
      </c>
      <c r="D143" s="138" t="s">
        <v>120</v>
      </c>
      <c r="E143" s="139" t="s">
        <v>441</v>
      </c>
      <c r="F143" s="266" t="s">
        <v>442</v>
      </c>
      <c r="G143" s="266"/>
      <c r="H143" s="266"/>
      <c r="I143" s="266"/>
      <c r="J143" s="140" t="s">
        <v>123</v>
      </c>
      <c r="K143" s="141">
        <v>200.4</v>
      </c>
      <c r="L143" s="267"/>
      <c r="M143" s="267"/>
      <c r="N143" s="267">
        <f>ROUND(L143*K143,2)</f>
        <v>0</v>
      </c>
      <c r="O143" s="267"/>
      <c r="P143" s="267"/>
      <c r="Q143" s="267"/>
      <c r="R143" s="142"/>
      <c r="T143" s="143" t="s">
        <v>2</v>
      </c>
      <c r="U143" s="44" t="s">
        <v>35</v>
      </c>
      <c r="V143" s="144">
        <v>0.76</v>
      </c>
      <c r="W143" s="144">
        <f>V143*K143</f>
        <v>152.304</v>
      </c>
      <c r="X143" s="144">
        <v>0</v>
      </c>
      <c r="Y143" s="144">
        <f>X143*K143</f>
        <v>0</v>
      </c>
      <c r="Z143" s="144">
        <v>0</v>
      </c>
      <c r="AA143" s="145">
        <f>Z143*K143</f>
        <v>0</v>
      </c>
      <c r="AR143" s="21" t="s">
        <v>124</v>
      </c>
      <c r="AT143" s="21" t="s">
        <v>120</v>
      </c>
      <c r="AU143" s="21" t="s">
        <v>89</v>
      </c>
      <c r="AY143" s="21" t="s">
        <v>119</v>
      </c>
      <c r="BE143" s="146">
        <f>IF(U143="základní",N143,0)</f>
        <v>0</v>
      </c>
      <c r="BF143" s="146">
        <f>IF(U143="snížená",N143,0)</f>
        <v>0</v>
      </c>
      <c r="BG143" s="146">
        <f>IF(U143="zákl. přenesená",N143,0)</f>
        <v>0</v>
      </c>
      <c r="BH143" s="146">
        <f>IF(U143="sníž. přenesená",N143,0)</f>
        <v>0</v>
      </c>
      <c r="BI143" s="146">
        <f>IF(U143="nulová",N143,0)</f>
        <v>0</v>
      </c>
      <c r="BJ143" s="21" t="s">
        <v>76</v>
      </c>
    </row>
    <row r="144" spans="2:62" s="1" customFormat="1" ht="31.5" customHeight="1">
      <c r="B144" s="137"/>
      <c r="C144" s="138">
        <v>7</v>
      </c>
      <c r="D144" s="138" t="s">
        <v>120</v>
      </c>
      <c r="E144" s="139" t="s">
        <v>340</v>
      </c>
      <c r="F144" s="266" t="s">
        <v>341</v>
      </c>
      <c r="G144" s="266"/>
      <c r="H144" s="266"/>
      <c r="I144" s="266"/>
      <c r="J144" s="140" t="s">
        <v>215</v>
      </c>
      <c r="K144" s="141">
        <v>5.558</v>
      </c>
      <c r="L144" s="267"/>
      <c r="M144" s="267"/>
      <c r="N144" s="267">
        <f>ROUND(L144*K144,2)</f>
        <v>0</v>
      </c>
      <c r="O144" s="267"/>
      <c r="P144" s="267"/>
      <c r="Q144" s="267"/>
      <c r="R144" s="142"/>
      <c r="T144" s="143" t="s">
        <v>2</v>
      </c>
      <c r="U144" s="44" t="s">
        <v>35</v>
      </c>
      <c r="V144" s="144">
        <v>33.527</v>
      </c>
      <c r="W144" s="144">
        <f>V144*K144</f>
        <v>186.343066</v>
      </c>
      <c r="X144" s="144">
        <v>1.0858</v>
      </c>
      <c r="Y144" s="144">
        <f>X144*K144</f>
        <v>6.0348764</v>
      </c>
      <c r="Z144" s="144">
        <v>0</v>
      </c>
      <c r="AA144" s="145">
        <f>Z144*K144</f>
        <v>0</v>
      </c>
      <c r="AR144" s="21" t="s">
        <v>124</v>
      </c>
      <c r="AT144" s="21" t="s">
        <v>120</v>
      </c>
      <c r="AU144" s="21" t="s">
        <v>89</v>
      </c>
      <c r="AY144" s="21" t="s">
        <v>119</v>
      </c>
      <c r="BE144" s="146">
        <f>IF(U144="základní",N144,0)</f>
        <v>0</v>
      </c>
      <c r="BF144" s="146">
        <f>IF(U144="snížená",N144,0)</f>
        <v>0</v>
      </c>
      <c r="BG144" s="146">
        <f>IF(U144="zákl. přenesená",N144,0)</f>
        <v>0</v>
      </c>
      <c r="BH144" s="146">
        <f>IF(U144="sníž. přenesená",N144,0)</f>
        <v>0</v>
      </c>
      <c r="BI144" s="146">
        <f>IF(U144="nulová",N144,0)</f>
        <v>0</v>
      </c>
      <c r="BJ144" s="21" t="s">
        <v>76</v>
      </c>
    </row>
    <row r="145" spans="2:51" s="11" customFormat="1" ht="22.5" customHeight="1">
      <c r="B145" s="156"/>
      <c r="C145" s="157"/>
      <c r="D145" s="157"/>
      <c r="E145" s="158" t="s">
        <v>2</v>
      </c>
      <c r="F145" s="287" t="s">
        <v>431</v>
      </c>
      <c r="G145" s="288"/>
      <c r="H145" s="288"/>
      <c r="I145" s="288"/>
      <c r="J145" s="157"/>
      <c r="K145" s="159" t="s">
        <v>2</v>
      </c>
      <c r="L145" s="157"/>
      <c r="M145" s="157"/>
      <c r="N145" s="157"/>
      <c r="O145" s="157"/>
      <c r="P145" s="157"/>
      <c r="Q145" s="157"/>
      <c r="R145" s="160"/>
      <c r="T145" s="161"/>
      <c r="U145" s="157"/>
      <c r="V145" s="157"/>
      <c r="W145" s="157"/>
      <c r="X145" s="157"/>
      <c r="Y145" s="157"/>
      <c r="Z145" s="157"/>
      <c r="AA145" s="162"/>
      <c r="AT145" s="163" t="s">
        <v>133</v>
      </c>
      <c r="AU145" s="163" t="s">
        <v>89</v>
      </c>
      <c r="AV145" s="11" t="s">
        <v>76</v>
      </c>
      <c r="AW145" s="11" t="s">
        <v>28</v>
      </c>
      <c r="AX145" s="11" t="s">
        <v>69</v>
      </c>
      <c r="AY145" s="163" t="s">
        <v>119</v>
      </c>
    </row>
    <row r="146" spans="2:51" s="10" customFormat="1" ht="22.5" customHeight="1">
      <c r="B146" s="148"/>
      <c r="C146" s="149"/>
      <c r="D146" s="149"/>
      <c r="E146" s="150" t="s">
        <v>2</v>
      </c>
      <c r="F146" s="264" t="s">
        <v>443</v>
      </c>
      <c r="G146" s="265"/>
      <c r="H146" s="265"/>
      <c r="I146" s="265"/>
      <c r="J146" s="149"/>
      <c r="K146" s="151">
        <v>2920.82</v>
      </c>
      <c r="L146" s="149"/>
      <c r="M146" s="149"/>
      <c r="N146" s="149"/>
      <c r="O146" s="149"/>
      <c r="P146" s="149"/>
      <c r="Q146" s="149"/>
      <c r="R146" s="152"/>
      <c r="T146" s="153"/>
      <c r="U146" s="149"/>
      <c r="V146" s="149"/>
      <c r="W146" s="149"/>
      <c r="X146" s="149"/>
      <c r="Y146" s="149"/>
      <c r="Z146" s="149"/>
      <c r="AA146" s="154"/>
      <c r="AT146" s="155" t="s">
        <v>133</v>
      </c>
      <c r="AU146" s="155" t="s">
        <v>89</v>
      </c>
      <c r="AV146" s="10" t="s">
        <v>89</v>
      </c>
      <c r="AW146" s="10" t="s">
        <v>28</v>
      </c>
      <c r="AX146" s="10" t="s">
        <v>69</v>
      </c>
      <c r="AY146" s="155" t="s">
        <v>119</v>
      </c>
    </row>
    <row r="147" spans="2:51" s="11" customFormat="1" ht="22.5" customHeight="1">
      <c r="B147" s="156"/>
      <c r="C147" s="157"/>
      <c r="D147" s="157"/>
      <c r="E147" s="158" t="s">
        <v>2</v>
      </c>
      <c r="F147" s="279" t="s">
        <v>433</v>
      </c>
      <c r="G147" s="280"/>
      <c r="H147" s="280"/>
      <c r="I147" s="280"/>
      <c r="J147" s="157"/>
      <c r="K147" s="159" t="s">
        <v>2</v>
      </c>
      <c r="L147" s="157"/>
      <c r="M147" s="157"/>
      <c r="N147" s="157"/>
      <c r="O147" s="157"/>
      <c r="P147" s="157"/>
      <c r="Q147" s="157"/>
      <c r="R147" s="160"/>
      <c r="T147" s="161"/>
      <c r="U147" s="157"/>
      <c r="V147" s="157"/>
      <c r="W147" s="157"/>
      <c r="X147" s="157"/>
      <c r="Y147" s="157"/>
      <c r="Z147" s="157"/>
      <c r="AA147" s="162"/>
      <c r="AT147" s="163" t="s">
        <v>133</v>
      </c>
      <c r="AU147" s="163" t="s">
        <v>89</v>
      </c>
      <c r="AV147" s="11" t="s">
        <v>76</v>
      </c>
      <c r="AW147" s="11" t="s">
        <v>28</v>
      </c>
      <c r="AX147" s="11" t="s">
        <v>69</v>
      </c>
      <c r="AY147" s="163" t="s">
        <v>119</v>
      </c>
    </row>
    <row r="148" spans="2:51" s="10" customFormat="1" ht="22.5" customHeight="1">
      <c r="B148" s="148"/>
      <c r="C148" s="149"/>
      <c r="D148" s="149"/>
      <c r="E148" s="150" t="s">
        <v>2</v>
      </c>
      <c r="F148" s="264" t="s">
        <v>444</v>
      </c>
      <c r="G148" s="265"/>
      <c r="H148" s="265"/>
      <c r="I148" s="265"/>
      <c r="J148" s="149"/>
      <c r="K148" s="151">
        <v>2636.83</v>
      </c>
      <c r="L148" s="149"/>
      <c r="M148" s="149"/>
      <c r="N148" s="149"/>
      <c r="O148" s="149"/>
      <c r="P148" s="149"/>
      <c r="Q148" s="149"/>
      <c r="R148" s="152"/>
      <c r="T148" s="153"/>
      <c r="U148" s="149"/>
      <c r="V148" s="149"/>
      <c r="W148" s="149"/>
      <c r="X148" s="149"/>
      <c r="Y148" s="149"/>
      <c r="Z148" s="149"/>
      <c r="AA148" s="154"/>
      <c r="AT148" s="155" t="s">
        <v>133</v>
      </c>
      <c r="AU148" s="155" t="s">
        <v>89</v>
      </c>
      <c r="AV148" s="10" t="s">
        <v>89</v>
      </c>
      <c r="AW148" s="10" t="s">
        <v>28</v>
      </c>
      <c r="AX148" s="10" t="s">
        <v>69</v>
      </c>
      <c r="AY148" s="155" t="s">
        <v>119</v>
      </c>
    </row>
    <row r="149" spans="2:51" s="13" customFormat="1" ht="22.5" customHeight="1">
      <c r="B149" s="176"/>
      <c r="C149" s="177"/>
      <c r="D149" s="177"/>
      <c r="E149" s="178" t="s">
        <v>2</v>
      </c>
      <c r="F149" s="285" t="s">
        <v>350</v>
      </c>
      <c r="G149" s="286"/>
      <c r="H149" s="286"/>
      <c r="I149" s="286"/>
      <c r="J149" s="177"/>
      <c r="K149" s="179">
        <v>5557.65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133</v>
      </c>
      <c r="AU149" s="183" t="s">
        <v>89</v>
      </c>
      <c r="AV149" s="13" t="s">
        <v>155</v>
      </c>
      <c r="AW149" s="13" t="s">
        <v>28</v>
      </c>
      <c r="AX149" s="13" t="s">
        <v>69</v>
      </c>
      <c r="AY149" s="183" t="s">
        <v>119</v>
      </c>
    </row>
    <row r="150" spans="2:51" s="10" customFormat="1" ht="22.5" customHeight="1">
      <c r="B150" s="148"/>
      <c r="C150" s="149"/>
      <c r="D150" s="149"/>
      <c r="E150" s="150" t="s">
        <v>2</v>
      </c>
      <c r="F150" s="264" t="s">
        <v>445</v>
      </c>
      <c r="G150" s="265"/>
      <c r="H150" s="265"/>
      <c r="I150" s="265"/>
      <c r="J150" s="149"/>
      <c r="K150" s="151">
        <v>5.558</v>
      </c>
      <c r="L150" s="149"/>
      <c r="M150" s="149"/>
      <c r="N150" s="149"/>
      <c r="O150" s="149"/>
      <c r="P150" s="149"/>
      <c r="Q150" s="149"/>
      <c r="R150" s="152"/>
      <c r="T150" s="153"/>
      <c r="U150" s="149"/>
      <c r="V150" s="149"/>
      <c r="W150" s="149"/>
      <c r="X150" s="149"/>
      <c r="Y150" s="149"/>
      <c r="Z150" s="149"/>
      <c r="AA150" s="154"/>
      <c r="AT150" s="155" t="s">
        <v>133</v>
      </c>
      <c r="AU150" s="155" t="s">
        <v>89</v>
      </c>
      <c r="AV150" s="10" t="s">
        <v>89</v>
      </c>
      <c r="AW150" s="10" t="s">
        <v>28</v>
      </c>
      <c r="AX150" s="10" t="s">
        <v>76</v>
      </c>
      <c r="AY150" s="155" t="s">
        <v>119</v>
      </c>
    </row>
    <row r="151" spans="2:62" s="1" customFormat="1" ht="31.5" customHeight="1">
      <c r="B151" s="137"/>
      <c r="C151" s="138">
        <v>8</v>
      </c>
      <c r="D151" s="138" t="s">
        <v>120</v>
      </c>
      <c r="E151" s="139" t="s">
        <v>352</v>
      </c>
      <c r="F151" s="266" t="s">
        <v>353</v>
      </c>
      <c r="G151" s="266"/>
      <c r="H151" s="266"/>
      <c r="I151" s="266"/>
      <c r="J151" s="140" t="s">
        <v>215</v>
      </c>
      <c r="K151" s="141">
        <v>17.773</v>
      </c>
      <c r="L151" s="267"/>
      <c r="M151" s="267"/>
      <c r="N151" s="267">
        <f>ROUND(L151*K151,2)</f>
        <v>0</v>
      </c>
      <c r="O151" s="267"/>
      <c r="P151" s="267"/>
      <c r="Q151" s="267"/>
      <c r="R151" s="142"/>
      <c r="T151" s="143" t="s">
        <v>2</v>
      </c>
      <c r="U151" s="44" t="s">
        <v>35</v>
      </c>
      <c r="V151" s="144">
        <v>22.055</v>
      </c>
      <c r="W151" s="144">
        <f>V151*K151</f>
        <v>391.983515</v>
      </c>
      <c r="X151" s="144">
        <v>1.05631</v>
      </c>
      <c r="Y151" s="144">
        <f>X151*K151</f>
        <v>18.77379763</v>
      </c>
      <c r="Z151" s="144">
        <v>0</v>
      </c>
      <c r="AA151" s="145">
        <f>Z151*K151</f>
        <v>0</v>
      </c>
      <c r="AR151" s="21" t="s">
        <v>124</v>
      </c>
      <c r="AT151" s="21" t="s">
        <v>120</v>
      </c>
      <c r="AU151" s="21" t="s">
        <v>89</v>
      </c>
      <c r="AY151" s="21" t="s">
        <v>119</v>
      </c>
      <c r="BE151" s="146">
        <f>IF(U151="základní",N151,0)</f>
        <v>0</v>
      </c>
      <c r="BF151" s="146">
        <f>IF(U151="snížená",N151,0)</f>
        <v>0</v>
      </c>
      <c r="BG151" s="146">
        <f>IF(U151="zákl. přenesená",N151,0)</f>
        <v>0</v>
      </c>
      <c r="BH151" s="146">
        <f>IF(U151="sníž. přenesená",N151,0)</f>
        <v>0</v>
      </c>
      <c r="BI151" s="146">
        <f>IF(U151="nulová",N151,0)</f>
        <v>0</v>
      </c>
      <c r="BJ151" s="21" t="s">
        <v>76</v>
      </c>
    </row>
    <row r="152" spans="2:47" s="1" customFormat="1" ht="22.5" customHeight="1">
      <c r="B152" s="35"/>
      <c r="C152" s="36"/>
      <c r="D152" s="36"/>
      <c r="E152" s="36"/>
      <c r="F152" s="262" t="s">
        <v>354</v>
      </c>
      <c r="G152" s="263"/>
      <c r="H152" s="263"/>
      <c r="I152" s="263"/>
      <c r="J152" s="36"/>
      <c r="K152" s="36"/>
      <c r="L152" s="36"/>
      <c r="M152" s="36"/>
      <c r="N152" s="36"/>
      <c r="O152" s="36"/>
      <c r="P152" s="36"/>
      <c r="Q152" s="36"/>
      <c r="R152" s="37"/>
      <c r="T152" s="147"/>
      <c r="U152" s="36"/>
      <c r="V152" s="36"/>
      <c r="W152" s="36"/>
      <c r="X152" s="36"/>
      <c r="Y152" s="36"/>
      <c r="Z152" s="36"/>
      <c r="AA152" s="73"/>
      <c r="AT152" s="21" t="s">
        <v>125</v>
      </c>
      <c r="AU152" s="21" t="s">
        <v>89</v>
      </c>
    </row>
    <row r="153" spans="2:51" s="11" customFormat="1" ht="22.5" customHeight="1">
      <c r="B153" s="156"/>
      <c r="C153" s="157"/>
      <c r="D153" s="157"/>
      <c r="E153" s="158" t="s">
        <v>2</v>
      </c>
      <c r="F153" s="279" t="s">
        <v>431</v>
      </c>
      <c r="G153" s="280"/>
      <c r="H153" s="280"/>
      <c r="I153" s="280"/>
      <c r="J153" s="157"/>
      <c r="K153" s="159" t="s">
        <v>2</v>
      </c>
      <c r="L153" s="157"/>
      <c r="M153" s="157"/>
      <c r="N153" s="157"/>
      <c r="O153" s="157"/>
      <c r="P153" s="157"/>
      <c r="Q153" s="157"/>
      <c r="R153" s="160"/>
      <c r="T153" s="161"/>
      <c r="U153" s="157"/>
      <c r="V153" s="157"/>
      <c r="W153" s="157"/>
      <c r="X153" s="157"/>
      <c r="Y153" s="157"/>
      <c r="Z153" s="157"/>
      <c r="AA153" s="162"/>
      <c r="AT153" s="163" t="s">
        <v>133</v>
      </c>
      <c r="AU153" s="163" t="s">
        <v>89</v>
      </c>
      <c r="AV153" s="11" t="s">
        <v>76</v>
      </c>
      <c r="AW153" s="11" t="s">
        <v>28</v>
      </c>
      <c r="AX153" s="11" t="s">
        <v>69</v>
      </c>
      <c r="AY153" s="163" t="s">
        <v>119</v>
      </c>
    </row>
    <row r="154" spans="2:51" s="10" customFormat="1" ht="22.5" customHeight="1">
      <c r="B154" s="148"/>
      <c r="C154" s="149"/>
      <c r="D154" s="149"/>
      <c r="E154" s="150" t="s">
        <v>2</v>
      </c>
      <c r="F154" s="264" t="s">
        <v>446</v>
      </c>
      <c r="G154" s="265"/>
      <c r="H154" s="265"/>
      <c r="I154" s="265"/>
      <c r="J154" s="149"/>
      <c r="K154" s="151">
        <v>9144.01</v>
      </c>
      <c r="L154" s="149"/>
      <c r="M154" s="149"/>
      <c r="N154" s="149"/>
      <c r="O154" s="149"/>
      <c r="P154" s="149"/>
      <c r="Q154" s="149"/>
      <c r="R154" s="152"/>
      <c r="T154" s="153"/>
      <c r="U154" s="149"/>
      <c r="V154" s="149"/>
      <c r="W154" s="149"/>
      <c r="X154" s="149"/>
      <c r="Y154" s="149"/>
      <c r="Z154" s="149"/>
      <c r="AA154" s="154"/>
      <c r="AT154" s="155" t="s">
        <v>133</v>
      </c>
      <c r="AU154" s="155" t="s">
        <v>89</v>
      </c>
      <c r="AV154" s="10" t="s">
        <v>89</v>
      </c>
      <c r="AW154" s="10" t="s">
        <v>28</v>
      </c>
      <c r="AX154" s="10" t="s">
        <v>69</v>
      </c>
      <c r="AY154" s="155" t="s">
        <v>119</v>
      </c>
    </row>
    <row r="155" spans="2:51" s="11" customFormat="1" ht="22.5" customHeight="1">
      <c r="B155" s="156"/>
      <c r="C155" s="157"/>
      <c r="D155" s="157"/>
      <c r="E155" s="158" t="s">
        <v>2</v>
      </c>
      <c r="F155" s="279" t="s">
        <v>433</v>
      </c>
      <c r="G155" s="280"/>
      <c r="H155" s="280"/>
      <c r="I155" s="280"/>
      <c r="J155" s="157"/>
      <c r="K155" s="159" t="s">
        <v>2</v>
      </c>
      <c r="L155" s="157"/>
      <c r="M155" s="157"/>
      <c r="N155" s="157"/>
      <c r="O155" s="157"/>
      <c r="P155" s="157"/>
      <c r="Q155" s="157"/>
      <c r="R155" s="160"/>
      <c r="T155" s="161"/>
      <c r="U155" s="157"/>
      <c r="V155" s="157"/>
      <c r="W155" s="157"/>
      <c r="X155" s="157"/>
      <c r="Y155" s="157"/>
      <c r="Z155" s="157"/>
      <c r="AA155" s="162"/>
      <c r="AT155" s="163" t="s">
        <v>133</v>
      </c>
      <c r="AU155" s="163" t="s">
        <v>89</v>
      </c>
      <c r="AV155" s="11" t="s">
        <v>76</v>
      </c>
      <c r="AW155" s="11" t="s">
        <v>28</v>
      </c>
      <c r="AX155" s="11" t="s">
        <v>69</v>
      </c>
      <c r="AY155" s="163" t="s">
        <v>119</v>
      </c>
    </row>
    <row r="156" spans="2:51" s="10" customFormat="1" ht="22.5" customHeight="1">
      <c r="B156" s="148"/>
      <c r="C156" s="149"/>
      <c r="D156" s="149"/>
      <c r="E156" s="150" t="s">
        <v>2</v>
      </c>
      <c r="F156" s="264" t="s">
        <v>447</v>
      </c>
      <c r="G156" s="265"/>
      <c r="H156" s="265"/>
      <c r="I156" s="265"/>
      <c r="J156" s="149"/>
      <c r="K156" s="151">
        <v>8629.32</v>
      </c>
      <c r="L156" s="149"/>
      <c r="M156" s="149"/>
      <c r="N156" s="149"/>
      <c r="O156" s="149"/>
      <c r="P156" s="149"/>
      <c r="Q156" s="149"/>
      <c r="R156" s="152"/>
      <c r="T156" s="153"/>
      <c r="U156" s="149"/>
      <c r="V156" s="149"/>
      <c r="W156" s="149"/>
      <c r="X156" s="149"/>
      <c r="Y156" s="149"/>
      <c r="Z156" s="149"/>
      <c r="AA156" s="154"/>
      <c r="AT156" s="155" t="s">
        <v>133</v>
      </c>
      <c r="AU156" s="155" t="s">
        <v>89</v>
      </c>
      <c r="AV156" s="10" t="s">
        <v>89</v>
      </c>
      <c r="AW156" s="10" t="s">
        <v>28</v>
      </c>
      <c r="AX156" s="10" t="s">
        <v>69</v>
      </c>
      <c r="AY156" s="155" t="s">
        <v>119</v>
      </c>
    </row>
    <row r="157" spans="2:51" s="13" customFormat="1" ht="22.5" customHeight="1">
      <c r="B157" s="176"/>
      <c r="C157" s="177"/>
      <c r="D157" s="177"/>
      <c r="E157" s="178" t="s">
        <v>2</v>
      </c>
      <c r="F157" s="285" t="s">
        <v>350</v>
      </c>
      <c r="G157" s="286"/>
      <c r="H157" s="286"/>
      <c r="I157" s="286"/>
      <c r="J157" s="177"/>
      <c r="K157" s="179">
        <v>17773.33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133</v>
      </c>
      <c r="AU157" s="183" t="s">
        <v>89</v>
      </c>
      <c r="AV157" s="13" t="s">
        <v>155</v>
      </c>
      <c r="AW157" s="13" t="s">
        <v>28</v>
      </c>
      <c r="AX157" s="13" t="s">
        <v>69</v>
      </c>
      <c r="AY157" s="183" t="s">
        <v>119</v>
      </c>
    </row>
    <row r="158" spans="2:51" s="10" customFormat="1" ht="22.5" customHeight="1">
      <c r="B158" s="148"/>
      <c r="C158" s="149"/>
      <c r="D158" s="149"/>
      <c r="E158" s="150" t="s">
        <v>2</v>
      </c>
      <c r="F158" s="264" t="s">
        <v>448</v>
      </c>
      <c r="G158" s="265"/>
      <c r="H158" s="265"/>
      <c r="I158" s="265"/>
      <c r="J158" s="149"/>
      <c r="K158" s="151">
        <v>17.773</v>
      </c>
      <c r="L158" s="149"/>
      <c r="M158" s="149"/>
      <c r="N158" s="149"/>
      <c r="O158" s="149"/>
      <c r="P158" s="149"/>
      <c r="Q158" s="149"/>
      <c r="R158" s="152"/>
      <c r="T158" s="153"/>
      <c r="U158" s="149"/>
      <c r="V158" s="149"/>
      <c r="W158" s="149"/>
      <c r="X158" s="149"/>
      <c r="Y158" s="149"/>
      <c r="Z158" s="149"/>
      <c r="AA158" s="154"/>
      <c r="AT158" s="155" t="s">
        <v>133</v>
      </c>
      <c r="AU158" s="155" t="s">
        <v>89</v>
      </c>
      <c r="AV158" s="10" t="s">
        <v>89</v>
      </c>
      <c r="AW158" s="10" t="s">
        <v>28</v>
      </c>
      <c r="AX158" s="10" t="s">
        <v>76</v>
      </c>
      <c r="AY158" s="155" t="s">
        <v>119</v>
      </c>
    </row>
    <row r="159" spans="2:62" s="1" customFormat="1" ht="31.5" customHeight="1">
      <c r="B159" s="137"/>
      <c r="C159" s="138">
        <v>9</v>
      </c>
      <c r="D159" s="138" t="s">
        <v>120</v>
      </c>
      <c r="E159" s="139" t="s">
        <v>360</v>
      </c>
      <c r="F159" s="266" t="s">
        <v>361</v>
      </c>
      <c r="G159" s="266"/>
      <c r="H159" s="266"/>
      <c r="I159" s="266"/>
      <c r="J159" s="140" t="s">
        <v>123</v>
      </c>
      <c r="K159" s="141">
        <v>100</v>
      </c>
      <c r="L159" s="267"/>
      <c r="M159" s="267"/>
      <c r="N159" s="267">
        <f>ROUND(L159*K159,2)</f>
        <v>0</v>
      </c>
      <c r="O159" s="267"/>
      <c r="P159" s="267"/>
      <c r="Q159" s="267"/>
      <c r="R159" s="142"/>
      <c r="T159" s="143" t="s">
        <v>2</v>
      </c>
      <c r="U159" s="44" t="s">
        <v>35</v>
      </c>
      <c r="V159" s="144">
        <v>0.23</v>
      </c>
      <c r="W159" s="144">
        <f>V159*K159</f>
        <v>23</v>
      </c>
      <c r="X159" s="144">
        <v>0.00063</v>
      </c>
      <c r="Y159" s="144">
        <f>X159*K159</f>
        <v>0.063</v>
      </c>
      <c r="Z159" s="144">
        <v>0</v>
      </c>
      <c r="AA159" s="145">
        <f>Z159*K159</f>
        <v>0</v>
      </c>
      <c r="AR159" s="21" t="s">
        <v>124</v>
      </c>
      <c r="AT159" s="21" t="s">
        <v>120</v>
      </c>
      <c r="AU159" s="21" t="s">
        <v>89</v>
      </c>
      <c r="AY159" s="21" t="s">
        <v>119</v>
      </c>
      <c r="BE159" s="146">
        <f>IF(U159="základní",N159,0)</f>
        <v>0</v>
      </c>
      <c r="BF159" s="146">
        <f>IF(U159="snížená",N159,0)</f>
        <v>0</v>
      </c>
      <c r="BG159" s="146">
        <f>IF(U159="zákl. přenesená",N159,0)</f>
        <v>0</v>
      </c>
      <c r="BH159" s="146">
        <f>IF(U159="sníž. přenesená",N159,0)</f>
        <v>0</v>
      </c>
      <c r="BI159" s="146">
        <f>IF(U159="nulová",N159,0)</f>
        <v>0</v>
      </c>
      <c r="BJ159" s="21" t="s">
        <v>76</v>
      </c>
    </row>
    <row r="160" spans="2:47" s="1" customFormat="1" ht="22.5" customHeight="1">
      <c r="B160" s="35"/>
      <c r="C160" s="36"/>
      <c r="D160" s="36"/>
      <c r="E160" s="36"/>
      <c r="F160" s="262" t="s">
        <v>362</v>
      </c>
      <c r="G160" s="263"/>
      <c r="H160" s="263"/>
      <c r="I160" s="263"/>
      <c r="J160" s="36"/>
      <c r="K160" s="36"/>
      <c r="L160" s="36"/>
      <c r="M160" s="36"/>
      <c r="N160" s="36"/>
      <c r="O160" s="36"/>
      <c r="P160" s="36"/>
      <c r="Q160" s="36"/>
      <c r="R160" s="37"/>
      <c r="T160" s="147"/>
      <c r="U160" s="36"/>
      <c r="V160" s="36"/>
      <c r="W160" s="36"/>
      <c r="X160" s="36"/>
      <c r="Y160" s="36"/>
      <c r="Z160" s="36"/>
      <c r="AA160" s="73"/>
      <c r="AT160" s="21" t="s">
        <v>125</v>
      </c>
      <c r="AU160" s="21" t="s">
        <v>89</v>
      </c>
    </row>
    <row r="161" spans="2:62" s="1" customFormat="1" ht="31.5" customHeight="1">
      <c r="B161" s="137"/>
      <c r="C161" s="138">
        <v>10</v>
      </c>
      <c r="D161" s="138" t="s">
        <v>120</v>
      </c>
      <c r="E161" s="139" t="s">
        <v>363</v>
      </c>
      <c r="F161" s="266" t="s">
        <v>364</v>
      </c>
      <c r="G161" s="266"/>
      <c r="H161" s="266"/>
      <c r="I161" s="266"/>
      <c r="J161" s="140" t="s">
        <v>365</v>
      </c>
      <c r="K161" s="141">
        <v>96</v>
      </c>
      <c r="L161" s="267"/>
      <c r="M161" s="267"/>
      <c r="N161" s="267">
        <f>ROUND(L161*K161,2)</f>
        <v>0</v>
      </c>
      <c r="O161" s="267"/>
      <c r="P161" s="267"/>
      <c r="Q161" s="267"/>
      <c r="R161" s="142"/>
      <c r="T161" s="143" t="s">
        <v>2</v>
      </c>
      <c r="U161" s="44" t="s">
        <v>35</v>
      </c>
      <c r="V161" s="144">
        <v>1.21</v>
      </c>
      <c r="W161" s="144">
        <f>V161*K161</f>
        <v>116.16</v>
      </c>
      <c r="X161" s="144">
        <v>0.00236</v>
      </c>
      <c r="Y161" s="144">
        <f>X161*K161</f>
        <v>0.22656</v>
      </c>
      <c r="Z161" s="144">
        <v>0</v>
      </c>
      <c r="AA161" s="145">
        <f>Z161*K161</f>
        <v>0</v>
      </c>
      <c r="AR161" s="21" t="s">
        <v>124</v>
      </c>
      <c r="AT161" s="21" t="s">
        <v>120</v>
      </c>
      <c r="AU161" s="21" t="s">
        <v>89</v>
      </c>
      <c r="AY161" s="21" t="s">
        <v>119</v>
      </c>
      <c r="BE161" s="146">
        <f>IF(U161="základní",N161,0)</f>
        <v>0</v>
      </c>
      <c r="BF161" s="146">
        <f>IF(U161="snížená",N161,0)</f>
        <v>0</v>
      </c>
      <c r="BG161" s="146">
        <f>IF(U161="zákl. přenesená",N161,0)</f>
        <v>0</v>
      </c>
      <c r="BH161" s="146">
        <f>IF(U161="sníž. přenesená",N161,0)</f>
        <v>0</v>
      </c>
      <c r="BI161" s="146">
        <f>IF(U161="nulová",N161,0)</f>
        <v>0</v>
      </c>
      <c r="BJ161" s="21" t="s">
        <v>76</v>
      </c>
    </row>
    <row r="162" spans="2:47" s="1" customFormat="1" ht="22.5" customHeight="1">
      <c r="B162" s="35"/>
      <c r="C162" s="36"/>
      <c r="D162" s="36"/>
      <c r="E162" s="36"/>
      <c r="F162" s="262" t="s">
        <v>366</v>
      </c>
      <c r="G162" s="263"/>
      <c r="H162" s="263"/>
      <c r="I162" s="263"/>
      <c r="J162" s="36"/>
      <c r="K162" s="36"/>
      <c r="L162" s="36"/>
      <c r="M162" s="36"/>
      <c r="N162" s="36"/>
      <c r="O162" s="36"/>
      <c r="P162" s="36"/>
      <c r="Q162" s="36"/>
      <c r="R162" s="37"/>
      <c r="T162" s="147"/>
      <c r="U162" s="36"/>
      <c r="V162" s="36"/>
      <c r="W162" s="36"/>
      <c r="X162" s="36"/>
      <c r="Y162" s="36"/>
      <c r="Z162" s="36"/>
      <c r="AA162" s="73"/>
      <c r="AT162" s="21" t="s">
        <v>125</v>
      </c>
      <c r="AU162" s="21" t="s">
        <v>89</v>
      </c>
    </row>
    <row r="163" spans="2:62" s="1" customFormat="1" ht="31.5" customHeight="1">
      <c r="B163" s="137"/>
      <c r="C163" s="138">
        <v>11</v>
      </c>
      <c r="D163" s="138" t="s">
        <v>120</v>
      </c>
      <c r="E163" s="139" t="s">
        <v>367</v>
      </c>
      <c r="F163" s="266" t="s">
        <v>368</v>
      </c>
      <c r="G163" s="266"/>
      <c r="H163" s="266"/>
      <c r="I163" s="266"/>
      <c r="J163" s="140" t="s">
        <v>365</v>
      </c>
      <c r="K163" s="141">
        <v>96</v>
      </c>
      <c r="L163" s="267"/>
      <c r="M163" s="267"/>
      <c r="N163" s="267">
        <f>ROUND(L163*K163,2)</f>
        <v>0</v>
      </c>
      <c r="O163" s="267"/>
      <c r="P163" s="267"/>
      <c r="Q163" s="267"/>
      <c r="R163" s="142"/>
      <c r="T163" s="143" t="s">
        <v>2</v>
      </c>
      <c r="U163" s="44" t="s">
        <v>35</v>
      </c>
      <c r="V163" s="144">
        <v>0.24</v>
      </c>
      <c r="W163" s="144">
        <f>V163*K163</f>
        <v>23.04</v>
      </c>
      <c r="X163" s="144">
        <v>0.00017</v>
      </c>
      <c r="Y163" s="144">
        <f>X163*K163</f>
        <v>0.01632</v>
      </c>
      <c r="Z163" s="144">
        <v>0</v>
      </c>
      <c r="AA163" s="145">
        <f>Z163*K163</f>
        <v>0</v>
      </c>
      <c r="AR163" s="21" t="s">
        <v>124</v>
      </c>
      <c r="AT163" s="21" t="s">
        <v>120</v>
      </c>
      <c r="AU163" s="21" t="s">
        <v>89</v>
      </c>
      <c r="AY163" s="21" t="s">
        <v>119</v>
      </c>
      <c r="BE163" s="146">
        <f>IF(U163="základní",N163,0)</f>
        <v>0</v>
      </c>
      <c r="BF163" s="146">
        <f>IF(U163="snížená",N163,0)</f>
        <v>0</v>
      </c>
      <c r="BG163" s="146">
        <f>IF(U163="zákl. přenesená",N163,0)</f>
        <v>0</v>
      </c>
      <c r="BH163" s="146">
        <f>IF(U163="sníž. přenesená",N163,0)</f>
        <v>0</v>
      </c>
      <c r="BI163" s="146">
        <f>IF(U163="nulová",N163,0)</f>
        <v>0</v>
      </c>
      <c r="BJ163" s="21" t="s">
        <v>76</v>
      </c>
    </row>
    <row r="164" spans="2:47" s="1" customFormat="1" ht="22.5" customHeight="1">
      <c r="B164" s="35"/>
      <c r="C164" s="36"/>
      <c r="D164" s="36"/>
      <c r="E164" s="36"/>
      <c r="F164" s="262" t="s">
        <v>369</v>
      </c>
      <c r="G164" s="263"/>
      <c r="H164" s="263"/>
      <c r="I164" s="263"/>
      <c r="J164" s="36"/>
      <c r="K164" s="36"/>
      <c r="L164" s="36"/>
      <c r="M164" s="36"/>
      <c r="N164" s="36"/>
      <c r="O164" s="36"/>
      <c r="P164" s="36"/>
      <c r="Q164" s="36"/>
      <c r="R164" s="37"/>
      <c r="T164" s="147"/>
      <c r="U164" s="36"/>
      <c r="V164" s="36"/>
      <c r="W164" s="36"/>
      <c r="X164" s="36"/>
      <c r="Y164" s="36"/>
      <c r="Z164" s="36"/>
      <c r="AA164" s="73"/>
      <c r="AT164" s="21" t="s">
        <v>125</v>
      </c>
      <c r="AU164" s="21" t="s">
        <v>89</v>
      </c>
    </row>
    <row r="165" spans="2:51" s="9" customFormat="1" ht="29.85" customHeight="1">
      <c r="B165" s="127"/>
      <c r="C165" s="128"/>
      <c r="D165" s="136" t="s">
        <v>100</v>
      </c>
      <c r="E165" s="136"/>
      <c r="F165" s="136"/>
      <c r="G165" s="136"/>
      <c r="H165" s="136"/>
      <c r="I165" s="136"/>
      <c r="J165" s="136"/>
      <c r="K165" s="136"/>
      <c r="L165" s="136"/>
      <c r="M165" s="136"/>
      <c r="N165" s="272">
        <f>SUM(N166:Q199)</f>
        <v>0</v>
      </c>
      <c r="O165" s="273"/>
      <c r="P165" s="273"/>
      <c r="Q165" s="273"/>
      <c r="R165" s="130"/>
      <c r="T165" s="131"/>
      <c r="U165" s="128"/>
      <c r="V165" s="128"/>
      <c r="W165" s="132">
        <f>SUM(W166:W201)</f>
        <v>1781.394898</v>
      </c>
      <c r="X165" s="128"/>
      <c r="Y165" s="132">
        <f>SUM(Y166:Y201)</f>
        <v>1731.4637795</v>
      </c>
      <c r="Z165" s="128"/>
      <c r="AA165" s="133">
        <f>SUM(AA166:AA201)</f>
        <v>0</v>
      </c>
      <c r="AR165" s="134" t="s">
        <v>76</v>
      </c>
      <c r="AT165" s="135" t="s">
        <v>68</v>
      </c>
      <c r="AU165" s="135" t="s">
        <v>76</v>
      </c>
      <c r="AY165" s="134" t="s">
        <v>119</v>
      </c>
    </row>
    <row r="166" spans="2:62" s="1" customFormat="1" ht="31.5" customHeight="1">
      <c r="B166" s="137"/>
      <c r="C166" s="138">
        <v>12</v>
      </c>
      <c r="D166" s="138" t="s">
        <v>120</v>
      </c>
      <c r="E166" s="139" t="s">
        <v>370</v>
      </c>
      <c r="F166" s="266" t="s">
        <v>449</v>
      </c>
      <c r="G166" s="266"/>
      <c r="H166" s="266"/>
      <c r="I166" s="266"/>
      <c r="J166" s="140" t="s">
        <v>128</v>
      </c>
      <c r="K166" s="141">
        <v>13.6</v>
      </c>
      <c r="L166" s="267"/>
      <c r="M166" s="267"/>
      <c r="N166" s="267">
        <f>ROUND(L166*K166,2)</f>
        <v>0</v>
      </c>
      <c r="O166" s="267"/>
      <c r="P166" s="267"/>
      <c r="Q166" s="267"/>
      <c r="R166" s="142"/>
      <c r="T166" s="143" t="s">
        <v>2</v>
      </c>
      <c r="U166" s="44" t="s">
        <v>35</v>
      </c>
      <c r="V166" s="144">
        <v>0.147</v>
      </c>
      <c r="W166" s="144">
        <f>V166*K166</f>
        <v>1.9991999999999999</v>
      </c>
      <c r="X166" s="144">
        <v>2.205</v>
      </c>
      <c r="Y166" s="144">
        <f>X166*K166</f>
        <v>29.988</v>
      </c>
      <c r="Z166" s="144">
        <v>0</v>
      </c>
      <c r="AA166" s="145">
        <f>Z166*K166</f>
        <v>0</v>
      </c>
      <c r="AR166" s="21" t="s">
        <v>124</v>
      </c>
      <c r="AT166" s="21" t="s">
        <v>120</v>
      </c>
      <c r="AU166" s="21" t="s">
        <v>89</v>
      </c>
      <c r="AY166" s="21" t="s">
        <v>119</v>
      </c>
      <c r="BE166" s="146">
        <f>IF(U166="základní",N166,0)</f>
        <v>0</v>
      </c>
      <c r="BF166" s="146">
        <f>IF(U166="snížená",N166,0)</f>
        <v>0</v>
      </c>
      <c r="BG166" s="146">
        <f>IF(U166="zákl. přenesená",N166,0)</f>
        <v>0</v>
      </c>
      <c r="BH166" s="146">
        <f>IF(U166="sníž. přenesená",N166,0)</f>
        <v>0</v>
      </c>
      <c r="BI166" s="146">
        <f>IF(U166="nulová",N166,0)</f>
        <v>0</v>
      </c>
      <c r="BJ166" s="21" t="s">
        <v>76</v>
      </c>
    </row>
    <row r="167" spans="2:47" s="1" customFormat="1" ht="22.5" customHeight="1">
      <c r="B167" s="35"/>
      <c r="C167" s="36"/>
      <c r="D167" s="36"/>
      <c r="E167" s="36"/>
      <c r="F167" s="262" t="s">
        <v>450</v>
      </c>
      <c r="G167" s="263"/>
      <c r="H167" s="263"/>
      <c r="I167" s="263"/>
      <c r="J167" s="36"/>
      <c r="K167" s="36"/>
      <c r="L167" s="36"/>
      <c r="M167" s="36"/>
      <c r="N167" s="36"/>
      <c r="O167" s="36"/>
      <c r="P167" s="36"/>
      <c r="Q167" s="36"/>
      <c r="R167" s="37"/>
      <c r="T167" s="147"/>
      <c r="U167" s="36"/>
      <c r="V167" s="36"/>
      <c r="W167" s="36"/>
      <c r="X167" s="36"/>
      <c r="Y167" s="36"/>
      <c r="Z167" s="36"/>
      <c r="AA167" s="73"/>
      <c r="AT167" s="21" t="s">
        <v>125</v>
      </c>
      <c r="AU167" s="21" t="s">
        <v>89</v>
      </c>
    </row>
    <row r="168" spans="2:51" s="11" customFormat="1" ht="22.5" customHeight="1">
      <c r="B168" s="156"/>
      <c r="C168" s="157"/>
      <c r="D168" s="157"/>
      <c r="E168" s="158" t="s">
        <v>2</v>
      </c>
      <c r="F168" s="279" t="s">
        <v>431</v>
      </c>
      <c r="G168" s="280"/>
      <c r="H168" s="280"/>
      <c r="I168" s="280"/>
      <c r="J168" s="157"/>
      <c r="K168" s="159" t="s">
        <v>2</v>
      </c>
      <c r="L168" s="157"/>
      <c r="M168" s="157"/>
      <c r="N168" s="157"/>
      <c r="O168" s="157"/>
      <c r="P168" s="157"/>
      <c r="Q168" s="157"/>
      <c r="R168" s="160"/>
      <c r="T168" s="161"/>
      <c r="U168" s="157"/>
      <c r="V168" s="157"/>
      <c r="W168" s="157"/>
      <c r="X168" s="157"/>
      <c r="Y168" s="157"/>
      <c r="Z168" s="157"/>
      <c r="AA168" s="162"/>
      <c r="AT168" s="163" t="s">
        <v>133</v>
      </c>
      <c r="AU168" s="163" t="s">
        <v>89</v>
      </c>
      <c r="AV168" s="11" t="s">
        <v>76</v>
      </c>
      <c r="AW168" s="11" t="s">
        <v>28</v>
      </c>
      <c r="AX168" s="11" t="s">
        <v>69</v>
      </c>
      <c r="AY168" s="163" t="s">
        <v>119</v>
      </c>
    </row>
    <row r="169" spans="2:51" s="10" customFormat="1" ht="22.5" customHeight="1">
      <c r="B169" s="148"/>
      <c r="C169" s="149"/>
      <c r="D169" s="149"/>
      <c r="E169" s="150" t="s">
        <v>2</v>
      </c>
      <c r="F169" s="264" t="s">
        <v>205</v>
      </c>
      <c r="G169" s="265"/>
      <c r="H169" s="265"/>
      <c r="I169" s="265"/>
      <c r="J169" s="149"/>
      <c r="K169" s="151">
        <v>9</v>
      </c>
      <c r="L169" s="149"/>
      <c r="M169" s="149"/>
      <c r="N169" s="149"/>
      <c r="O169" s="149"/>
      <c r="P169" s="149"/>
      <c r="Q169" s="149"/>
      <c r="R169" s="152"/>
      <c r="T169" s="153"/>
      <c r="U169" s="149"/>
      <c r="V169" s="149"/>
      <c r="W169" s="149"/>
      <c r="X169" s="149"/>
      <c r="Y169" s="149"/>
      <c r="Z169" s="149"/>
      <c r="AA169" s="154"/>
      <c r="AT169" s="155" t="s">
        <v>133</v>
      </c>
      <c r="AU169" s="155" t="s">
        <v>89</v>
      </c>
      <c r="AV169" s="10" t="s">
        <v>89</v>
      </c>
      <c r="AW169" s="10" t="s">
        <v>28</v>
      </c>
      <c r="AX169" s="10" t="s">
        <v>69</v>
      </c>
      <c r="AY169" s="155" t="s">
        <v>119</v>
      </c>
    </row>
    <row r="170" spans="2:51" s="11" customFormat="1" ht="22.5" customHeight="1">
      <c r="B170" s="156"/>
      <c r="C170" s="157"/>
      <c r="D170" s="157"/>
      <c r="E170" s="158" t="s">
        <v>2</v>
      </c>
      <c r="F170" s="279" t="s">
        <v>433</v>
      </c>
      <c r="G170" s="280"/>
      <c r="H170" s="280"/>
      <c r="I170" s="280"/>
      <c r="J170" s="157"/>
      <c r="K170" s="159" t="s">
        <v>2</v>
      </c>
      <c r="L170" s="157"/>
      <c r="M170" s="157"/>
      <c r="N170" s="157"/>
      <c r="O170" s="157"/>
      <c r="P170" s="157"/>
      <c r="Q170" s="157"/>
      <c r="R170" s="160"/>
      <c r="T170" s="161"/>
      <c r="U170" s="157"/>
      <c r="V170" s="157"/>
      <c r="W170" s="157"/>
      <c r="X170" s="157"/>
      <c r="Y170" s="157"/>
      <c r="Z170" s="157"/>
      <c r="AA170" s="162"/>
      <c r="AT170" s="163" t="s">
        <v>133</v>
      </c>
      <c r="AU170" s="163" t="s">
        <v>89</v>
      </c>
      <c r="AV170" s="11" t="s">
        <v>76</v>
      </c>
      <c r="AW170" s="11" t="s">
        <v>28</v>
      </c>
      <c r="AX170" s="11" t="s">
        <v>69</v>
      </c>
      <c r="AY170" s="163" t="s">
        <v>119</v>
      </c>
    </row>
    <row r="171" spans="2:51" s="10" customFormat="1" ht="22.5" customHeight="1">
      <c r="B171" s="148"/>
      <c r="C171" s="149"/>
      <c r="D171" s="149"/>
      <c r="E171" s="150" t="s">
        <v>2</v>
      </c>
      <c r="F171" s="264" t="s">
        <v>451</v>
      </c>
      <c r="G171" s="265"/>
      <c r="H171" s="265"/>
      <c r="I171" s="265"/>
      <c r="J171" s="149"/>
      <c r="K171" s="151">
        <v>4.6</v>
      </c>
      <c r="L171" s="149"/>
      <c r="M171" s="149"/>
      <c r="N171" s="149"/>
      <c r="O171" s="149"/>
      <c r="P171" s="149"/>
      <c r="Q171" s="149"/>
      <c r="R171" s="152"/>
      <c r="T171" s="153"/>
      <c r="U171" s="149"/>
      <c r="V171" s="149"/>
      <c r="W171" s="149"/>
      <c r="X171" s="149"/>
      <c r="Y171" s="149"/>
      <c r="Z171" s="149"/>
      <c r="AA171" s="154"/>
      <c r="AT171" s="155" t="s">
        <v>133</v>
      </c>
      <c r="AU171" s="155" t="s">
        <v>89</v>
      </c>
      <c r="AV171" s="10" t="s">
        <v>89</v>
      </c>
      <c r="AW171" s="10" t="s">
        <v>28</v>
      </c>
      <c r="AX171" s="10" t="s">
        <v>69</v>
      </c>
      <c r="AY171" s="155" t="s">
        <v>119</v>
      </c>
    </row>
    <row r="172" spans="2:51" s="12" customFormat="1" ht="22.5" customHeight="1">
      <c r="B172" s="164"/>
      <c r="C172" s="165"/>
      <c r="D172" s="165"/>
      <c r="E172" s="166" t="s">
        <v>2</v>
      </c>
      <c r="F172" s="283" t="s">
        <v>144</v>
      </c>
      <c r="G172" s="284"/>
      <c r="H172" s="284"/>
      <c r="I172" s="284"/>
      <c r="J172" s="165"/>
      <c r="K172" s="167">
        <v>13.6</v>
      </c>
      <c r="L172" s="165"/>
      <c r="M172" s="165"/>
      <c r="N172" s="165"/>
      <c r="O172" s="165"/>
      <c r="P172" s="165"/>
      <c r="Q172" s="165"/>
      <c r="R172" s="168"/>
      <c r="T172" s="169"/>
      <c r="U172" s="165"/>
      <c r="V172" s="165"/>
      <c r="W172" s="165"/>
      <c r="X172" s="165"/>
      <c r="Y172" s="165"/>
      <c r="Z172" s="165"/>
      <c r="AA172" s="170"/>
      <c r="AT172" s="171" t="s">
        <v>133</v>
      </c>
      <c r="AU172" s="171" t="s">
        <v>89</v>
      </c>
      <c r="AV172" s="12" t="s">
        <v>124</v>
      </c>
      <c r="AW172" s="12" t="s">
        <v>28</v>
      </c>
      <c r="AX172" s="12" t="s">
        <v>76</v>
      </c>
      <c r="AY172" s="171" t="s">
        <v>119</v>
      </c>
    </row>
    <row r="173" spans="2:62" s="1" customFormat="1" ht="31.5" customHeight="1">
      <c r="B173" s="137"/>
      <c r="C173" s="138">
        <v>13</v>
      </c>
      <c r="D173" s="138" t="s">
        <v>120</v>
      </c>
      <c r="E173" s="139" t="s">
        <v>372</v>
      </c>
      <c r="F173" s="266" t="s">
        <v>373</v>
      </c>
      <c r="G173" s="266"/>
      <c r="H173" s="266"/>
      <c r="I173" s="266"/>
      <c r="J173" s="140" t="s">
        <v>123</v>
      </c>
      <c r="K173" s="141">
        <v>141.5</v>
      </c>
      <c r="L173" s="267"/>
      <c r="M173" s="267"/>
      <c r="N173" s="267">
        <f>ROUND(L173*K173,2)</f>
        <v>0</v>
      </c>
      <c r="O173" s="267"/>
      <c r="P173" s="267"/>
      <c r="Q173" s="267"/>
      <c r="R173" s="142"/>
      <c r="T173" s="143" t="s">
        <v>2</v>
      </c>
      <c r="U173" s="44" t="s">
        <v>35</v>
      </c>
      <c r="V173" s="144">
        <v>0.128</v>
      </c>
      <c r="W173" s="144">
        <f>V173*K173</f>
        <v>18.112000000000002</v>
      </c>
      <c r="X173" s="144">
        <v>0.00028</v>
      </c>
      <c r="Y173" s="144">
        <f>X173*K173</f>
        <v>0.039619999999999995</v>
      </c>
      <c r="Z173" s="144">
        <v>0</v>
      </c>
      <c r="AA173" s="145">
        <f>Z173*K173</f>
        <v>0</v>
      </c>
      <c r="AR173" s="21" t="s">
        <v>124</v>
      </c>
      <c r="AT173" s="21" t="s">
        <v>120</v>
      </c>
      <c r="AU173" s="21" t="s">
        <v>89</v>
      </c>
      <c r="AY173" s="21" t="s">
        <v>119</v>
      </c>
      <c r="BE173" s="146">
        <f>IF(U173="základní",N173,0)</f>
        <v>0</v>
      </c>
      <c r="BF173" s="146">
        <f>IF(U173="snížená",N173,0)</f>
        <v>0</v>
      </c>
      <c r="BG173" s="146">
        <f>IF(U173="zákl. přenesená",N173,0)</f>
        <v>0</v>
      </c>
      <c r="BH173" s="146">
        <f>IF(U173="sníž. přenesená",N173,0)</f>
        <v>0</v>
      </c>
      <c r="BI173" s="146">
        <f>IF(U173="nulová",N173,0)</f>
        <v>0</v>
      </c>
      <c r="BJ173" s="21" t="s">
        <v>76</v>
      </c>
    </row>
    <row r="174" spans="2:47" s="1" customFormat="1" ht="22.5" customHeight="1">
      <c r="B174" s="35"/>
      <c r="C174" s="36"/>
      <c r="D174" s="36"/>
      <c r="E174" s="36"/>
      <c r="F174" s="262" t="s">
        <v>374</v>
      </c>
      <c r="G174" s="263"/>
      <c r="H174" s="263"/>
      <c r="I174" s="263"/>
      <c r="J174" s="36"/>
      <c r="K174" s="36"/>
      <c r="L174" s="36"/>
      <c r="M174" s="36"/>
      <c r="N174" s="36"/>
      <c r="O174" s="36"/>
      <c r="P174" s="36"/>
      <c r="Q174" s="36"/>
      <c r="R174" s="37"/>
      <c r="T174" s="147"/>
      <c r="U174" s="36"/>
      <c r="V174" s="36"/>
      <c r="W174" s="36"/>
      <c r="X174" s="36"/>
      <c r="Y174" s="36"/>
      <c r="Z174" s="36"/>
      <c r="AA174" s="73"/>
      <c r="AT174" s="21" t="s">
        <v>125</v>
      </c>
      <c r="AU174" s="21" t="s">
        <v>89</v>
      </c>
    </row>
    <row r="175" spans="2:51" s="11" customFormat="1" ht="22.5" customHeight="1">
      <c r="B175" s="156"/>
      <c r="C175" s="157"/>
      <c r="D175" s="157"/>
      <c r="E175" s="158" t="s">
        <v>2</v>
      </c>
      <c r="F175" s="279" t="s">
        <v>452</v>
      </c>
      <c r="G175" s="280"/>
      <c r="H175" s="280"/>
      <c r="I175" s="280"/>
      <c r="J175" s="157"/>
      <c r="K175" s="159" t="s">
        <v>2</v>
      </c>
      <c r="L175" s="157"/>
      <c r="M175" s="157"/>
      <c r="N175" s="157"/>
      <c r="O175" s="157"/>
      <c r="P175" s="157"/>
      <c r="Q175" s="157"/>
      <c r="R175" s="160"/>
      <c r="T175" s="161"/>
      <c r="U175" s="157"/>
      <c r="V175" s="157"/>
      <c r="W175" s="157"/>
      <c r="X175" s="157"/>
      <c r="Y175" s="157"/>
      <c r="Z175" s="157"/>
      <c r="AA175" s="162"/>
      <c r="AT175" s="163" t="s">
        <v>133</v>
      </c>
      <c r="AU175" s="163" t="s">
        <v>89</v>
      </c>
      <c r="AV175" s="11" t="s">
        <v>76</v>
      </c>
      <c r="AW175" s="11" t="s">
        <v>28</v>
      </c>
      <c r="AX175" s="11" t="s">
        <v>69</v>
      </c>
      <c r="AY175" s="163" t="s">
        <v>119</v>
      </c>
    </row>
    <row r="176" spans="2:51" s="10" customFormat="1" ht="22.5" customHeight="1">
      <c r="B176" s="148"/>
      <c r="C176" s="149"/>
      <c r="D176" s="149"/>
      <c r="E176" s="150" t="s">
        <v>2</v>
      </c>
      <c r="F176" s="264" t="s">
        <v>453</v>
      </c>
      <c r="G176" s="265"/>
      <c r="H176" s="265"/>
      <c r="I176" s="265"/>
      <c r="J176" s="149"/>
      <c r="K176" s="151">
        <v>85.5</v>
      </c>
      <c r="L176" s="149"/>
      <c r="M176" s="149"/>
      <c r="N176" s="149"/>
      <c r="O176" s="149"/>
      <c r="P176" s="149"/>
      <c r="Q176" s="149"/>
      <c r="R176" s="152"/>
      <c r="T176" s="153"/>
      <c r="U176" s="149"/>
      <c r="V176" s="149"/>
      <c r="W176" s="149"/>
      <c r="X176" s="149"/>
      <c r="Y176" s="149"/>
      <c r="Z176" s="149"/>
      <c r="AA176" s="154"/>
      <c r="AT176" s="155" t="s">
        <v>133</v>
      </c>
      <c r="AU176" s="155" t="s">
        <v>89</v>
      </c>
      <c r="AV176" s="10" t="s">
        <v>89</v>
      </c>
      <c r="AW176" s="10" t="s">
        <v>28</v>
      </c>
      <c r="AX176" s="10" t="s">
        <v>69</v>
      </c>
      <c r="AY176" s="155" t="s">
        <v>119</v>
      </c>
    </row>
    <row r="177" spans="2:51" s="11" customFormat="1" ht="22.5" customHeight="1">
      <c r="B177" s="156"/>
      <c r="C177" s="157"/>
      <c r="D177" s="157"/>
      <c r="E177" s="158" t="s">
        <v>2</v>
      </c>
      <c r="F177" s="279" t="s">
        <v>377</v>
      </c>
      <c r="G177" s="280"/>
      <c r="H177" s="280"/>
      <c r="I177" s="280"/>
      <c r="J177" s="157"/>
      <c r="K177" s="159" t="s">
        <v>2</v>
      </c>
      <c r="L177" s="157"/>
      <c r="M177" s="157"/>
      <c r="N177" s="157"/>
      <c r="O177" s="157"/>
      <c r="P177" s="157"/>
      <c r="Q177" s="157"/>
      <c r="R177" s="160"/>
      <c r="T177" s="161"/>
      <c r="U177" s="157"/>
      <c r="V177" s="157"/>
      <c r="W177" s="157"/>
      <c r="X177" s="157"/>
      <c r="Y177" s="157"/>
      <c r="Z177" s="157"/>
      <c r="AA177" s="162"/>
      <c r="AT177" s="163" t="s">
        <v>133</v>
      </c>
      <c r="AU177" s="163" t="s">
        <v>89</v>
      </c>
      <c r="AV177" s="11" t="s">
        <v>76</v>
      </c>
      <c r="AW177" s="11" t="s">
        <v>28</v>
      </c>
      <c r="AX177" s="11" t="s">
        <v>69</v>
      </c>
      <c r="AY177" s="163" t="s">
        <v>119</v>
      </c>
    </row>
    <row r="178" spans="2:51" s="10" customFormat="1" ht="22.5" customHeight="1">
      <c r="B178" s="148"/>
      <c r="C178" s="149"/>
      <c r="D178" s="149"/>
      <c r="E178" s="150" t="s">
        <v>2</v>
      </c>
      <c r="F178" s="264" t="s">
        <v>337</v>
      </c>
      <c r="G178" s="265"/>
      <c r="H178" s="265"/>
      <c r="I178" s="265"/>
      <c r="J178" s="149"/>
      <c r="K178" s="151">
        <v>56</v>
      </c>
      <c r="L178" s="149"/>
      <c r="M178" s="149"/>
      <c r="N178" s="149"/>
      <c r="O178" s="149"/>
      <c r="P178" s="149"/>
      <c r="Q178" s="149"/>
      <c r="R178" s="152"/>
      <c r="T178" s="153"/>
      <c r="U178" s="149"/>
      <c r="V178" s="149"/>
      <c r="W178" s="149"/>
      <c r="X178" s="149"/>
      <c r="Y178" s="149"/>
      <c r="Z178" s="149"/>
      <c r="AA178" s="154"/>
      <c r="AT178" s="155" t="s">
        <v>133</v>
      </c>
      <c r="AU178" s="155" t="s">
        <v>89</v>
      </c>
      <c r="AV178" s="10" t="s">
        <v>89</v>
      </c>
      <c r="AW178" s="10" t="s">
        <v>28</v>
      </c>
      <c r="AX178" s="10" t="s">
        <v>69</v>
      </c>
      <c r="AY178" s="155" t="s">
        <v>119</v>
      </c>
    </row>
    <row r="179" spans="2:51" s="12" customFormat="1" ht="22.5" customHeight="1">
      <c r="B179" s="164"/>
      <c r="C179" s="165"/>
      <c r="D179" s="165"/>
      <c r="E179" s="166" t="s">
        <v>2</v>
      </c>
      <c r="F179" s="283" t="s">
        <v>144</v>
      </c>
      <c r="G179" s="284"/>
      <c r="H179" s="284"/>
      <c r="I179" s="284"/>
      <c r="J179" s="165"/>
      <c r="K179" s="167">
        <v>141.5</v>
      </c>
      <c r="L179" s="165"/>
      <c r="M179" s="165"/>
      <c r="N179" s="165"/>
      <c r="O179" s="165"/>
      <c r="P179" s="165"/>
      <c r="Q179" s="165"/>
      <c r="R179" s="168"/>
      <c r="T179" s="169"/>
      <c r="U179" s="165"/>
      <c r="V179" s="165"/>
      <c r="W179" s="165"/>
      <c r="X179" s="165"/>
      <c r="Y179" s="165"/>
      <c r="Z179" s="165"/>
      <c r="AA179" s="170"/>
      <c r="AT179" s="171" t="s">
        <v>133</v>
      </c>
      <c r="AU179" s="171" t="s">
        <v>89</v>
      </c>
      <c r="AV179" s="12" t="s">
        <v>124</v>
      </c>
      <c r="AW179" s="12" t="s">
        <v>28</v>
      </c>
      <c r="AX179" s="12" t="s">
        <v>76</v>
      </c>
      <c r="AY179" s="171" t="s">
        <v>119</v>
      </c>
    </row>
    <row r="180" spans="2:62" s="1" customFormat="1" ht="22.5" customHeight="1">
      <c r="B180" s="137"/>
      <c r="C180" s="172">
        <v>14</v>
      </c>
      <c r="D180" s="172" t="s">
        <v>216</v>
      </c>
      <c r="E180" s="173" t="s">
        <v>379</v>
      </c>
      <c r="F180" s="276" t="s">
        <v>380</v>
      </c>
      <c r="G180" s="276"/>
      <c r="H180" s="276"/>
      <c r="I180" s="276"/>
      <c r="J180" s="174" t="s">
        <v>123</v>
      </c>
      <c r="K180" s="175">
        <v>155.65</v>
      </c>
      <c r="L180" s="277"/>
      <c r="M180" s="277"/>
      <c r="N180" s="277">
        <f>ROUND(L180*K180,2)</f>
        <v>0</v>
      </c>
      <c r="O180" s="267"/>
      <c r="P180" s="267"/>
      <c r="Q180" s="267"/>
      <c r="R180" s="142"/>
      <c r="T180" s="143" t="s">
        <v>2</v>
      </c>
      <c r="U180" s="44" t="s">
        <v>35</v>
      </c>
      <c r="V180" s="144">
        <v>0</v>
      </c>
      <c r="W180" s="144">
        <f>V180*K180</f>
        <v>0</v>
      </c>
      <c r="X180" s="144">
        <v>0.0004</v>
      </c>
      <c r="Y180" s="144">
        <f>X180*K180</f>
        <v>0.06226</v>
      </c>
      <c r="Z180" s="144">
        <v>0</v>
      </c>
      <c r="AA180" s="145">
        <f>Z180*K180</f>
        <v>0</v>
      </c>
      <c r="AR180" s="21" t="s">
        <v>194</v>
      </c>
      <c r="AT180" s="21" t="s">
        <v>216</v>
      </c>
      <c r="AU180" s="21" t="s">
        <v>89</v>
      </c>
      <c r="AY180" s="21" t="s">
        <v>119</v>
      </c>
      <c r="BE180" s="146">
        <f>IF(U180="základní",N180,0)</f>
        <v>0</v>
      </c>
      <c r="BF180" s="146">
        <f>IF(U180="snížená",N180,0)</f>
        <v>0</v>
      </c>
      <c r="BG180" s="146">
        <f>IF(U180="zákl. přenesená",N180,0)</f>
        <v>0</v>
      </c>
      <c r="BH180" s="146">
        <f>IF(U180="sníž. přenesená",N180,0)</f>
        <v>0</v>
      </c>
      <c r="BI180" s="146">
        <f>IF(U180="nulová",N180,0)</f>
        <v>0</v>
      </c>
      <c r="BJ180" s="21" t="s">
        <v>76</v>
      </c>
    </row>
    <row r="181" spans="2:47" s="1" customFormat="1" ht="54" customHeight="1">
      <c r="B181" s="35"/>
      <c r="C181" s="36"/>
      <c r="D181" s="36"/>
      <c r="E181" s="36"/>
      <c r="F181" s="262" t="s">
        <v>381</v>
      </c>
      <c r="G181" s="263"/>
      <c r="H181" s="263"/>
      <c r="I181" s="263"/>
      <c r="J181" s="36"/>
      <c r="K181" s="36"/>
      <c r="L181" s="36"/>
      <c r="M181" s="36"/>
      <c r="N181" s="36"/>
      <c r="O181" s="36"/>
      <c r="P181" s="36"/>
      <c r="Q181" s="36"/>
      <c r="R181" s="37"/>
      <c r="T181" s="147"/>
      <c r="U181" s="36"/>
      <c r="V181" s="36"/>
      <c r="W181" s="36"/>
      <c r="X181" s="36"/>
      <c r="Y181" s="36"/>
      <c r="Z181" s="36"/>
      <c r="AA181" s="73"/>
      <c r="AT181" s="21" t="s">
        <v>125</v>
      </c>
      <c r="AU181" s="21" t="s">
        <v>89</v>
      </c>
    </row>
    <row r="182" spans="2:51" s="10" customFormat="1" ht="22.5" customHeight="1">
      <c r="B182" s="148"/>
      <c r="C182" s="149"/>
      <c r="D182" s="149"/>
      <c r="E182" s="150" t="s">
        <v>2</v>
      </c>
      <c r="F182" s="264" t="s">
        <v>454</v>
      </c>
      <c r="G182" s="265"/>
      <c r="H182" s="265"/>
      <c r="I182" s="265"/>
      <c r="J182" s="149"/>
      <c r="K182" s="151">
        <v>155.65</v>
      </c>
      <c r="L182" s="149"/>
      <c r="M182" s="149"/>
      <c r="N182" s="149"/>
      <c r="O182" s="149"/>
      <c r="P182" s="149"/>
      <c r="Q182" s="149"/>
      <c r="R182" s="152"/>
      <c r="T182" s="153"/>
      <c r="U182" s="149"/>
      <c r="V182" s="149"/>
      <c r="W182" s="149"/>
      <c r="X182" s="149"/>
      <c r="Y182" s="149"/>
      <c r="Z182" s="149"/>
      <c r="AA182" s="154"/>
      <c r="AT182" s="155" t="s">
        <v>133</v>
      </c>
      <c r="AU182" s="155" t="s">
        <v>89</v>
      </c>
      <c r="AV182" s="10" t="s">
        <v>89</v>
      </c>
      <c r="AW182" s="10" t="s">
        <v>28</v>
      </c>
      <c r="AX182" s="10" t="s">
        <v>76</v>
      </c>
      <c r="AY182" s="155" t="s">
        <v>119</v>
      </c>
    </row>
    <row r="183" spans="2:62" s="1" customFormat="1" ht="31.5" customHeight="1">
      <c r="B183" s="137"/>
      <c r="C183" s="138">
        <v>15</v>
      </c>
      <c r="D183" s="138" t="s">
        <v>120</v>
      </c>
      <c r="E183" s="139" t="s">
        <v>455</v>
      </c>
      <c r="F183" s="266" t="s">
        <v>456</v>
      </c>
      <c r="G183" s="266"/>
      <c r="H183" s="266"/>
      <c r="I183" s="266"/>
      <c r="J183" s="140" t="s">
        <v>128</v>
      </c>
      <c r="K183" s="141">
        <v>487.75</v>
      </c>
      <c r="L183" s="267"/>
      <c r="M183" s="267"/>
      <c r="N183" s="267">
        <f>ROUND(L183*K183,2)</f>
        <v>0</v>
      </c>
      <c r="O183" s="267"/>
      <c r="P183" s="267"/>
      <c r="Q183" s="267"/>
      <c r="R183" s="142"/>
      <c r="T183" s="143" t="s">
        <v>2</v>
      </c>
      <c r="U183" s="44" t="s">
        <v>35</v>
      </c>
      <c r="V183" s="144">
        <v>2.714</v>
      </c>
      <c r="W183" s="144">
        <f>V183*K183</f>
        <v>1323.7535</v>
      </c>
      <c r="X183" s="144">
        <v>2.79989</v>
      </c>
      <c r="Y183" s="144">
        <f>X183*K183</f>
        <v>1365.6463475</v>
      </c>
      <c r="Z183" s="144">
        <v>0</v>
      </c>
      <c r="AA183" s="145">
        <f>Z183*K183</f>
        <v>0</v>
      </c>
      <c r="AR183" s="21" t="s">
        <v>124</v>
      </c>
      <c r="AT183" s="21" t="s">
        <v>120</v>
      </c>
      <c r="AU183" s="21" t="s">
        <v>89</v>
      </c>
      <c r="AY183" s="21" t="s">
        <v>119</v>
      </c>
      <c r="BE183" s="146">
        <f>IF(U183="základní",N183,0)</f>
        <v>0</v>
      </c>
      <c r="BF183" s="146">
        <f>IF(U183="snížená",N183,0)</f>
        <v>0</v>
      </c>
      <c r="BG183" s="146">
        <f>IF(U183="zákl. přenesená",N183,0)</f>
        <v>0</v>
      </c>
      <c r="BH183" s="146">
        <f>IF(U183="sníž. přenesená",N183,0)</f>
        <v>0</v>
      </c>
      <c r="BI183" s="146">
        <f>IF(U183="nulová",N183,0)</f>
        <v>0</v>
      </c>
      <c r="BJ183" s="21" t="s">
        <v>76</v>
      </c>
    </row>
    <row r="184" spans="2:47" s="1" customFormat="1" ht="22.5" customHeight="1">
      <c r="B184" s="35"/>
      <c r="C184" s="36"/>
      <c r="D184" s="36"/>
      <c r="E184" s="36"/>
      <c r="F184" s="262" t="s">
        <v>457</v>
      </c>
      <c r="G184" s="263"/>
      <c r="H184" s="263"/>
      <c r="I184" s="263"/>
      <c r="J184" s="36"/>
      <c r="K184" s="36"/>
      <c r="L184" s="36"/>
      <c r="M184" s="36"/>
      <c r="N184" s="36"/>
      <c r="O184" s="36"/>
      <c r="P184" s="36"/>
      <c r="Q184" s="36"/>
      <c r="R184" s="37"/>
      <c r="T184" s="147"/>
      <c r="U184" s="36"/>
      <c r="V184" s="36"/>
      <c r="W184" s="36"/>
      <c r="X184" s="36"/>
      <c r="Y184" s="36"/>
      <c r="Z184" s="36"/>
      <c r="AA184" s="73"/>
      <c r="AT184" s="21" t="s">
        <v>125</v>
      </c>
      <c r="AU184" s="21" t="s">
        <v>89</v>
      </c>
    </row>
    <row r="185" spans="2:51" s="11" customFormat="1" ht="22.5" customHeight="1">
      <c r="B185" s="156"/>
      <c r="C185" s="157"/>
      <c r="D185" s="157"/>
      <c r="E185" s="158" t="s">
        <v>2</v>
      </c>
      <c r="F185" s="279" t="s">
        <v>431</v>
      </c>
      <c r="G185" s="280"/>
      <c r="H185" s="280"/>
      <c r="I185" s="280"/>
      <c r="J185" s="157"/>
      <c r="K185" s="159" t="s">
        <v>2</v>
      </c>
      <c r="L185" s="157"/>
      <c r="M185" s="157"/>
      <c r="N185" s="157"/>
      <c r="O185" s="157"/>
      <c r="P185" s="157"/>
      <c r="Q185" s="157"/>
      <c r="R185" s="160"/>
      <c r="T185" s="161"/>
      <c r="U185" s="157"/>
      <c r="V185" s="157"/>
      <c r="W185" s="157"/>
      <c r="X185" s="157"/>
      <c r="Y185" s="157"/>
      <c r="Z185" s="157"/>
      <c r="AA185" s="162"/>
      <c r="AT185" s="163" t="s">
        <v>133</v>
      </c>
      <c r="AU185" s="163" t="s">
        <v>89</v>
      </c>
      <c r="AV185" s="11" t="s">
        <v>76</v>
      </c>
      <c r="AW185" s="11" t="s">
        <v>28</v>
      </c>
      <c r="AX185" s="11" t="s">
        <v>69</v>
      </c>
      <c r="AY185" s="163" t="s">
        <v>119</v>
      </c>
    </row>
    <row r="186" spans="2:51" s="10" customFormat="1" ht="22.5" customHeight="1">
      <c r="B186" s="148"/>
      <c r="C186" s="149"/>
      <c r="D186" s="149"/>
      <c r="E186" s="150" t="s">
        <v>2</v>
      </c>
      <c r="F186" s="264" t="s">
        <v>458</v>
      </c>
      <c r="G186" s="265"/>
      <c r="H186" s="265"/>
      <c r="I186" s="265"/>
      <c r="J186" s="149"/>
      <c r="K186" s="151">
        <v>266</v>
      </c>
      <c r="L186" s="149"/>
      <c r="M186" s="149"/>
      <c r="N186" s="149"/>
      <c r="O186" s="149"/>
      <c r="P186" s="149"/>
      <c r="Q186" s="149"/>
      <c r="R186" s="152"/>
      <c r="T186" s="153"/>
      <c r="U186" s="149"/>
      <c r="V186" s="149"/>
      <c r="W186" s="149"/>
      <c r="X186" s="149"/>
      <c r="Y186" s="149"/>
      <c r="Z186" s="149"/>
      <c r="AA186" s="154"/>
      <c r="AT186" s="155" t="s">
        <v>133</v>
      </c>
      <c r="AU186" s="155" t="s">
        <v>89</v>
      </c>
      <c r="AV186" s="10" t="s">
        <v>89</v>
      </c>
      <c r="AW186" s="10" t="s">
        <v>28</v>
      </c>
      <c r="AX186" s="10" t="s">
        <v>69</v>
      </c>
      <c r="AY186" s="155" t="s">
        <v>119</v>
      </c>
    </row>
    <row r="187" spans="2:51" s="11" customFormat="1" ht="22.5" customHeight="1">
      <c r="B187" s="156"/>
      <c r="C187" s="157"/>
      <c r="D187" s="157"/>
      <c r="E187" s="158" t="s">
        <v>2</v>
      </c>
      <c r="F187" s="279" t="s">
        <v>433</v>
      </c>
      <c r="G187" s="280"/>
      <c r="H187" s="280"/>
      <c r="I187" s="280"/>
      <c r="J187" s="157"/>
      <c r="K187" s="159" t="s">
        <v>2</v>
      </c>
      <c r="L187" s="157"/>
      <c r="M187" s="157"/>
      <c r="N187" s="157"/>
      <c r="O187" s="157"/>
      <c r="P187" s="157"/>
      <c r="Q187" s="157"/>
      <c r="R187" s="160"/>
      <c r="T187" s="161"/>
      <c r="U187" s="157"/>
      <c r="V187" s="157"/>
      <c r="W187" s="157"/>
      <c r="X187" s="157"/>
      <c r="Y187" s="157"/>
      <c r="Z187" s="157"/>
      <c r="AA187" s="162"/>
      <c r="AT187" s="163" t="s">
        <v>133</v>
      </c>
      <c r="AU187" s="163" t="s">
        <v>89</v>
      </c>
      <c r="AV187" s="11" t="s">
        <v>76</v>
      </c>
      <c r="AW187" s="11" t="s">
        <v>28</v>
      </c>
      <c r="AX187" s="11" t="s">
        <v>69</v>
      </c>
      <c r="AY187" s="163" t="s">
        <v>119</v>
      </c>
    </row>
    <row r="188" spans="2:51" s="10" customFormat="1" ht="22.5" customHeight="1">
      <c r="B188" s="148"/>
      <c r="C188" s="149"/>
      <c r="D188" s="149"/>
      <c r="E188" s="150" t="s">
        <v>2</v>
      </c>
      <c r="F188" s="264" t="s">
        <v>459</v>
      </c>
      <c r="G188" s="265"/>
      <c r="H188" s="265"/>
      <c r="I188" s="265"/>
      <c r="J188" s="149"/>
      <c r="K188" s="151">
        <v>221.75</v>
      </c>
      <c r="L188" s="149"/>
      <c r="M188" s="149"/>
      <c r="N188" s="149"/>
      <c r="O188" s="149"/>
      <c r="P188" s="149"/>
      <c r="Q188" s="149"/>
      <c r="R188" s="152"/>
      <c r="T188" s="153"/>
      <c r="U188" s="149"/>
      <c r="V188" s="149"/>
      <c r="W188" s="149"/>
      <c r="X188" s="149"/>
      <c r="Y188" s="149"/>
      <c r="Z188" s="149"/>
      <c r="AA188" s="154"/>
      <c r="AT188" s="155" t="s">
        <v>133</v>
      </c>
      <c r="AU188" s="155" t="s">
        <v>89</v>
      </c>
      <c r="AV188" s="10" t="s">
        <v>89</v>
      </c>
      <c r="AW188" s="10" t="s">
        <v>28</v>
      </c>
      <c r="AX188" s="10" t="s">
        <v>69</v>
      </c>
      <c r="AY188" s="155" t="s">
        <v>119</v>
      </c>
    </row>
    <row r="189" spans="2:51" s="12" customFormat="1" ht="22.5" customHeight="1">
      <c r="B189" s="164"/>
      <c r="C189" s="165"/>
      <c r="D189" s="165"/>
      <c r="E189" s="166" t="s">
        <v>2</v>
      </c>
      <c r="F189" s="283" t="s">
        <v>144</v>
      </c>
      <c r="G189" s="284"/>
      <c r="H189" s="284"/>
      <c r="I189" s="284"/>
      <c r="J189" s="165"/>
      <c r="K189" s="167">
        <v>487.75</v>
      </c>
      <c r="L189" s="165"/>
      <c r="M189" s="165"/>
      <c r="N189" s="165"/>
      <c r="O189" s="165"/>
      <c r="P189" s="165"/>
      <c r="Q189" s="165"/>
      <c r="R189" s="168"/>
      <c r="T189" s="169"/>
      <c r="U189" s="165"/>
      <c r="V189" s="165"/>
      <c r="W189" s="165"/>
      <c r="X189" s="165"/>
      <c r="Y189" s="165"/>
      <c r="Z189" s="165"/>
      <c r="AA189" s="170"/>
      <c r="AT189" s="171" t="s">
        <v>133</v>
      </c>
      <c r="AU189" s="171" t="s">
        <v>89</v>
      </c>
      <c r="AV189" s="12" t="s">
        <v>124</v>
      </c>
      <c r="AW189" s="12" t="s">
        <v>28</v>
      </c>
      <c r="AX189" s="12" t="s">
        <v>76</v>
      </c>
      <c r="AY189" s="171" t="s">
        <v>119</v>
      </c>
    </row>
    <row r="190" spans="2:62" s="1" customFormat="1" ht="31.5" customHeight="1">
      <c r="B190" s="137"/>
      <c r="C190" s="138">
        <v>16</v>
      </c>
      <c r="D190" s="138" t="s">
        <v>120</v>
      </c>
      <c r="E190" s="139" t="s">
        <v>383</v>
      </c>
      <c r="F190" s="266" t="s">
        <v>384</v>
      </c>
      <c r="G190" s="266"/>
      <c r="H190" s="266"/>
      <c r="I190" s="266"/>
      <c r="J190" s="140" t="s">
        <v>128</v>
      </c>
      <c r="K190" s="141">
        <v>129.225</v>
      </c>
      <c r="L190" s="267"/>
      <c r="M190" s="267"/>
      <c r="N190" s="267">
        <f>ROUND(L190*K190,2)</f>
        <v>0</v>
      </c>
      <c r="O190" s="267"/>
      <c r="P190" s="267"/>
      <c r="Q190" s="267"/>
      <c r="R190" s="142"/>
      <c r="T190" s="143" t="s">
        <v>2</v>
      </c>
      <c r="U190" s="44" t="s">
        <v>35</v>
      </c>
      <c r="V190" s="144">
        <v>2.35</v>
      </c>
      <c r="W190" s="144">
        <f>V190*K190</f>
        <v>303.67875</v>
      </c>
      <c r="X190" s="144">
        <v>1.9968</v>
      </c>
      <c r="Y190" s="144">
        <f>X190*K190</f>
        <v>258.03648</v>
      </c>
      <c r="Z190" s="144">
        <v>0</v>
      </c>
      <c r="AA190" s="145">
        <f>Z190*K190</f>
        <v>0</v>
      </c>
      <c r="AR190" s="21" t="s">
        <v>124</v>
      </c>
      <c r="AT190" s="21" t="s">
        <v>120</v>
      </c>
      <c r="AU190" s="21" t="s">
        <v>89</v>
      </c>
      <c r="AY190" s="21" t="s">
        <v>119</v>
      </c>
      <c r="BE190" s="146">
        <f>IF(U190="základní",N190,0)</f>
        <v>0</v>
      </c>
      <c r="BF190" s="146">
        <f>IF(U190="snížená",N190,0)</f>
        <v>0</v>
      </c>
      <c r="BG190" s="146">
        <f>IF(U190="zákl. přenesená",N190,0)</f>
        <v>0</v>
      </c>
      <c r="BH190" s="146">
        <f>IF(U190="sníž. přenesená",N190,0)</f>
        <v>0</v>
      </c>
      <c r="BI190" s="146">
        <f>IF(U190="nulová",N190,0)</f>
        <v>0</v>
      </c>
      <c r="BJ190" s="21" t="s">
        <v>76</v>
      </c>
    </row>
    <row r="191" spans="2:47" s="1" customFormat="1" ht="22.5" customHeight="1">
      <c r="B191" s="35"/>
      <c r="C191" s="36"/>
      <c r="D191" s="36"/>
      <c r="E191" s="36"/>
      <c r="F191" s="262" t="s">
        <v>460</v>
      </c>
      <c r="G191" s="263"/>
      <c r="H191" s="263"/>
      <c r="I191" s="263"/>
      <c r="J191" s="36"/>
      <c r="K191" s="36"/>
      <c r="L191" s="36"/>
      <c r="M191" s="36"/>
      <c r="N191" s="36"/>
      <c r="O191" s="36"/>
      <c r="P191" s="36"/>
      <c r="Q191" s="36"/>
      <c r="R191" s="37"/>
      <c r="T191" s="147"/>
      <c r="U191" s="36"/>
      <c r="V191" s="36"/>
      <c r="W191" s="36"/>
      <c r="X191" s="36"/>
      <c r="Y191" s="36"/>
      <c r="Z191" s="36"/>
      <c r="AA191" s="73"/>
      <c r="AT191" s="21" t="s">
        <v>125</v>
      </c>
      <c r="AU191" s="21" t="s">
        <v>89</v>
      </c>
    </row>
    <row r="192" spans="2:51" s="11" customFormat="1" ht="22.5" customHeight="1">
      <c r="B192" s="156"/>
      <c r="C192" s="157"/>
      <c r="D192" s="157"/>
      <c r="E192" s="158" t="s">
        <v>2</v>
      </c>
      <c r="F192" s="279" t="s">
        <v>461</v>
      </c>
      <c r="G192" s="280"/>
      <c r="H192" s="280"/>
      <c r="I192" s="280"/>
      <c r="J192" s="157"/>
      <c r="K192" s="159" t="s">
        <v>2</v>
      </c>
      <c r="L192" s="157"/>
      <c r="M192" s="157"/>
      <c r="N192" s="157"/>
      <c r="O192" s="157"/>
      <c r="P192" s="157"/>
      <c r="Q192" s="157"/>
      <c r="R192" s="160"/>
      <c r="T192" s="161"/>
      <c r="U192" s="157"/>
      <c r="V192" s="157"/>
      <c r="W192" s="157"/>
      <c r="X192" s="157"/>
      <c r="Y192" s="157"/>
      <c r="Z192" s="157"/>
      <c r="AA192" s="162"/>
      <c r="AT192" s="163" t="s">
        <v>133</v>
      </c>
      <c r="AU192" s="163" t="s">
        <v>89</v>
      </c>
      <c r="AV192" s="11" t="s">
        <v>76</v>
      </c>
      <c r="AW192" s="11" t="s">
        <v>28</v>
      </c>
      <c r="AX192" s="11" t="s">
        <v>69</v>
      </c>
      <c r="AY192" s="163" t="s">
        <v>119</v>
      </c>
    </row>
    <row r="193" spans="2:51" s="10" customFormat="1" ht="22.5" customHeight="1">
      <c r="B193" s="148"/>
      <c r="C193" s="149"/>
      <c r="D193" s="149"/>
      <c r="E193" s="150" t="s">
        <v>2</v>
      </c>
      <c r="F193" s="264" t="s">
        <v>462</v>
      </c>
      <c r="G193" s="265"/>
      <c r="H193" s="265"/>
      <c r="I193" s="265"/>
      <c r="J193" s="149"/>
      <c r="K193" s="151">
        <v>63.825</v>
      </c>
      <c r="L193" s="149"/>
      <c r="M193" s="149"/>
      <c r="N193" s="149"/>
      <c r="O193" s="149"/>
      <c r="P193" s="149"/>
      <c r="Q193" s="149"/>
      <c r="R193" s="152"/>
      <c r="T193" s="153"/>
      <c r="U193" s="149"/>
      <c r="V193" s="149"/>
      <c r="W193" s="149"/>
      <c r="X193" s="149"/>
      <c r="Y193" s="149"/>
      <c r="Z193" s="149"/>
      <c r="AA193" s="154"/>
      <c r="AT193" s="155" t="s">
        <v>133</v>
      </c>
      <c r="AU193" s="155" t="s">
        <v>89</v>
      </c>
      <c r="AV193" s="10" t="s">
        <v>89</v>
      </c>
      <c r="AW193" s="10" t="s">
        <v>28</v>
      </c>
      <c r="AX193" s="10" t="s">
        <v>69</v>
      </c>
      <c r="AY193" s="155" t="s">
        <v>119</v>
      </c>
    </row>
    <row r="194" spans="2:51" s="11" customFormat="1" ht="22.5" customHeight="1">
      <c r="B194" s="156"/>
      <c r="C194" s="157"/>
      <c r="D194" s="157"/>
      <c r="E194" s="158" t="s">
        <v>2</v>
      </c>
      <c r="F194" s="279" t="s">
        <v>463</v>
      </c>
      <c r="G194" s="280"/>
      <c r="H194" s="280"/>
      <c r="I194" s="280"/>
      <c r="J194" s="157"/>
      <c r="K194" s="159" t="s">
        <v>2</v>
      </c>
      <c r="L194" s="157"/>
      <c r="M194" s="157"/>
      <c r="N194" s="157"/>
      <c r="O194" s="157"/>
      <c r="P194" s="157"/>
      <c r="Q194" s="157"/>
      <c r="R194" s="160"/>
      <c r="T194" s="161"/>
      <c r="U194" s="157"/>
      <c r="V194" s="157"/>
      <c r="W194" s="157"/>
      <c r="X194" s="157"/>
      <c r="Y194" s="157"/>
      <c r="Z194" s="157"/>
      <c r="AA194" s="162"/>
      <c r="AT194" s="163" t="s">
        <v>133</v>
      </c>
      <c r="AU194" s="163" t="s">
        <v>89</v>
      </c>
      <c r="AV194" s="11" t="s">
        <v>76</v>
      </c>
      <c r="AW194" s="11" t="s">
        <v>28</v>
      </c>
      <c r="AX194" s="11" t="s">
        <v>69</v>
      </c>
      <c r="AY194" s="163" t="s">
        <v>119</v>
      </c>
    </row>
    <row r="195" spans="2:51" s="10" customFormat="1" ht="22.5" customHeight="1">
      <c r="B195" s="148"/>
      <c r="C195" s="149"/>
      <c r="D195" s="149"/>
      <c r="E195" s="150" t="s">
        <v>2</v>
      </c>
      <c r="F195" s="264" t="s">
        <v>464</v>
      </c>
      <c r="G195" s="265"/>
      <c r="H195" s="265"/>
      <c r="I195" s="265"/>
      <c r="J195" s="149"/>
      <c r="K195" s="151">
        <v>65.4</v>
      </c>
      <c r="L195" s="149"/>
      <c r="M195" s="149"/>
      <c r="N195" s="149"/>
      <c r="O195" s="149"/>
      <c r="P195" s="149"/>
      <c r="Q195" s="149"/>
      <c r="R195" s="152"/>
      <c r="T195" s="153"/>
      <c r="U195" s="149"/>
      <c r="V195" s="149"/>
      <c r="W195" s="149"/>
      <c r="X195" s="149"/>
      <c r="Y195" s="149"/>
      <c r="Z195" s="149"/>
      <c r="AA195" s="154"/>
      <c r="AT195" s="155" t="s">
        <v>133</v>
      </c>
      <c r="AU195" s="155" t="s">
        <v>89</v>
      </c>
      <c r="AV195" s="10" t="s">
        <v>89</v>
      </c>
      <c r="AW195" s="10" t="s">
        <v>28</v>
      </c>
      <c r="AX195" s="10" t="s">
        <v>69</v>
      </c>
      <c r="AY195" s="155" t="s">
        <v>119</v>
      </c>
    </row>
    <row r="196" spans="2:51" s="12" customFormat="1" ht="22.5" customHeight="1">
      <c r="B196" s="164"/>
      <c r="C196" s="165"/>
      <c r="D196" s="165"/>
      <c r="E196" s="166" t="s">
        <v>2</v>
      </c>
      <c r="F196" s="283" t="s">
        <v>144</v>
      </c>
      <c r="G196" s="284"/>
      <c r="H196" s="284"/>
      <c r="I196" s="284"/>
      <c r="J196" s="165"/>
      <c r="K196" s="167">
        <v>129.225</v>
      </c>
      <c r="L196" s="165"/>
      <c r="M196" s="165"/>
      <c r="N196" s="165"/>
      <c r="O196" s="165"/>
      <c r="P196" s="165"/>
      <c r="Q196" s="165"/>
      <c r="R196" s="168"/>
      <c r="T196" s="169"/>
      <c r="U196" s="165"/>
      <c r="V196" s="165"/>
      <c r="W196" s="165"/>
      <c r="X196" s="165"/>
      <c r="Y196" s="165"/>
      <c r="Z196" s="165"/>
      <c r="AA196" s="170"/>
      <c r="AT196" s="171" t="s">
        <v>133</v>
      </c>
      <c r="AU196" s="171" t="s">
        <v>89</v>
      </c>
      <c r="AV196" s="12" t="s">
        <v>124</v>
      </c>
      <c r="AW196" s="12" t="s">
        <v>28</v>
      </c>
      <c r="AX196" s="12" t="s">
        <v>76</v>
      </c>
      <c r="AY196" s="171" t="s">
        <v>119</v>
      </c>
    </row>
    <row r="197" spans="2:62" s="1" customFormat="1" ht="22.5" customHeight="1">
      <c r="B197" s="137"/>
      <c r="C197" s="138">
        <v>17</v>
      </c>
      <c r="D197" s="138" t="s">
        <v>120</v>
      </c>
      <c r="E197" s="139" t="s">
        <v>386</v>
      </c>
      <c r="F197" s="266" t="s">
        <v>387</v>
      </c>
      <c r="G197" s="266"/>
      <c r="H197" s="266"/>
      <c r="I197" s="266"/>
      <c r="J197" s="140" t="s">
        <v>123</v>
      </c>
      <c r="K197" s="141">
        <v>258.45</v>
      </c>
      <c r="L197" s="267"/>
      <c r="M197" s="267"/>
      <c r="N197" s="267">
        <f>ROUND(L197*K197,2)</f>
        <v>0</v>
      </c>
      <c r="O197" s="267"/>
      <c r="P197" s="267"/>
      <c r="Q197" s="267"/>
      <c r="R197" s="142"/>
      <c r="T197" s="143" t="s">
        <v>2</v>
      </c>
      <c r="U197" s="44" t="s">
        <v>35</v>
      </c>
      <c r="V197" s="144">
        <v>0.46</v>
      </c>
      <c r="W197" s="144">
        <f>V197*K197</f>
        <v>118.887</v>
      </c>
      <c r="X197" s="144">
        <v>0</v>
      </c>
      <c r="Y197" s="144">
        <f>X197*K197</f>
        <v>0</v>
      </c>
      <c r="Z197" s="144">
        <v>0</v>
      </c>
      <c r="AA197" s="145">
        <f>Z197*K197</f>
        <v>0</v>
      </c>
      <c r="AR197" s="21" t="s">
        <v>124</v>
      </c>
      <c r="AT197" s="21" t="s">
        <v>120</v>
      </c>
      <c r="AU197" s="21" t="s">
        <v>89</v>
      </c>
      <c r="AY197" s="21" t="s">
        <v>119</v>
      </c>
      <c r="BE197" s="146">
        <f>IF(U197="základní",N197,0)</f>
        <v>0</v>
      </c>
      <c r="BF197" s="146">
        <f>IF(U197="snížená",N197,0)</f>
        <v>0</v>
      </c>
      <c r="BG197" s="146">
        <f>IF(U197="zákl. přenesená",N197,0)</f>
        <v>0</v>
      </c>
      <c r="BH197" s="146">
        <f>IF(U197="sníž. přenesená",N197,0)</f>
        <v>0</v>
      </c>
      <c r="BI197" s="146">
        <f>IF(U197="nulová",N197,0)</f>
        <v>0</v>
      </c>
      <c r="BJ197" s="21" t="s">
        <v>76</v>
      </c>
    </row>
    <row r="198" spans="2:51" s="10" customFormat="1" ht="22.5" customHeight="1">
      <c r="B198" s="148"/>
      <c r="C198" s="149"/>
      <c r="D198" s="149"/>
      <c r="E198" s="150" t="s">
        <v>2</v>
      </c>
      <c r="F198" s="281" t="s">
        <v>465</v>
      </c>
      <c r="G198" s="282"/>
      <c r="H198" s="282"/>
      <c r="I198" s="282"/>
      <c r="J198" s="149"/>
      <c r="K198" s="151">
        <v>258.45</v>
      </c>
      <c r="L198" s="149"/>
      <c r="M198" s="149"/>
      <c r="N198" s="149"/>
      <c r="O198" s="149"/>
      <c r="P198" s="149"/>
      <c r="Q198" s="149"/>
      <c r="R198" s="152"/>
      <c r="T198" s="153"/>
      <c r="U198" s="149"/>
      <c r="V198" s="149"/>
      <c r="W198" s="149"/>
      <c r="X198" s="149"/>
      <c r="Y198" s="149"/>
      <c r="Z198" s="149"/>
      <c r="AA198" s="154"/>
      <c r="AT198" s="155" t="s">
        <v>133</v>
      </c>
      <c r="AU198" s="155" t="s">
        <v>89</v>
      </c>
      <c r="AV198" s="10" t="s">
        <v>89</v>
      </c>
      <c r="AW198" s="10" t="s">
        <v>28</v>
      </c>
      <c r="AX198" s="10" t="s">
        <v>76</v>
      </c>
      <c r="AY198" s="155" t="s">
        <v>119</v>
      </c>
    </row>
    <row r="199" spans="2:62" s="1" customFormat="1" ht="22.5" customHeight="1">
      <c r="B199" s="137"/>
      <c r="C199" s="138">
        <v>18</v>
      </c>
      <c r="D199" s="138" t="s">
        <v>120</v>
      </c>
      <c r="E199" s="139" t="s">
        <v>389</v>
      </c>
      <c r="F199" s="266" t="s">
        <v>390</v>
      </c>
      <c r="G199" s="266"/>
      <c r="H199" s="266"/>
      <c r="I199" s="266"/>
      <c r="J199" s="140" t="s">
        <v>128</v>
      </c>
      <c r="K199" s="141">
        <v>38.768</v>
      </c>
      <c r="L199" s="267"/>
      <c r="M199" s="267"/>
      <c r="N199" s="267">
        <f>ROUND(L199*K199,2)</f>
        <v>0</v>
      </c>
      <c r="O199" s="267"/>
      <c r="P199" s="267"/>
      <c r="Q199" s="267"/>
      <c r="R199" s="142"/>
      <c r="T199" s="143" t="s">
        <v>2</v>
      </c>
      <c r="U199" s="44" t="s">
        <v>35</v>
      </c>
      <c r="V199" s="144">
        <v>0.386</v>
      </c>
      <c r="W199" s="144">
        <f>V199*K199</f>
        <v>14.964448</v>
      </c>
      <c r="X199" s="144">
        <v>2.004</v>
      </c>
      <c r="Y199" s="144">
        <f>X199*K199</f>
        <v>77.691072</v>
      </c>
      <c r="Z199" s="144">
        <v>0</v>
      </c>
      <c r="AA199" s="145">
        <f>Z199*K199</f>
        <v>0</v>
      </c>
      <c r="AR199" s="21" t="s">
        <v>124</v>
      </c>
      <c r="AT199" s="21" t="s">
        <v>120</v>
      </c>
      <c r="AU199" s="21" t="s">
        <v>89</v>
      </c>
      <c r="AY199" s="21" t="s">
        <v>119</v>
      </c>
      <c r="BE199" s="146">
        <f>IF(U199="základní",N199,0)</f>
        <v>0</v>
      </c>
      <c r="BF199" s="146">
        <f>IF(U199="snížená",N199,0)</f>
        <v>0</v>
      </c>
      <c r="BG199" s="146">
        <f>IF(U199="zákl. přenesená",N199,0)</f>
        <v>0</v>
      </c>
      <c r="BH199" s="146">
        <f>IF(U199="sníž. přenesená",N199,0)</f>
        <v>0</v>
      </c>
      <c r="BI199" s="146">
        <f>IF(U199="nulová",N199,0)</f>
        <v>0</v>
      </c>
      <c r="BJ199" s="21" t="s">
        <v>76</v>
      </c>
    </row>
    <row r="200" spans="2:47" s="1" customFormat="1" ht="31.5" customHeight="1">
      <c r="B200" s="35"/>
      <c r="C200" s="36"/>
      <c r="D200" s="36"/>
      <c r="E200" s="36"/>
      <c r="F200" s="262" t="s">
        <v>618</v>
      </c>
      <c r="G200" s="263"/>
      <c r="H200" s="263"/>
      <c r="I200" s="263"/>
      <c r="J200" s="36"/>
      <c r="K200" s="36"/>
      <c r="L200" s="36"/>
      <c r="M200" s="36"/>
      <c r="N200" s="36"/>
      <c r="O200" s="36"/>
      <c r="P200" s="36"/>
      <c r="Q200" s="36"/>
      <c r="R200" s="37"/>
      <c r="T200" s="147"/>
      <c r="U200" s="36"/>
      <c r="V200" s="36"/>
      <c r="W200" s="36"/>
      <c r="X200" s="36"/>
      <c r="Y200" s="36"/>
      <c r="Z200" s="36"/>
      <c r="AA200" s="73"/>
      <c r="AT200" s="21" t="s">
        <v>125</v>
      </c>
      <c r="AU200" s="21" t="s">
        <v>89</v>
      </c>
    </row>
    <row r="201" spans="2:51" s="10" customFormat="1" ht="22.5" customHeight="1">
      <c r="B201" s="148"/>
      <c r="C201" s="149"/>
      <c r="D201" s="149"/>
      <c r="E201" s="150" t="s">
        <v>2</v>
      </c>
      <c r="F201" s="264" t="s">
        <v>466</v>
      </c>
      <c r="G201" s="265"/>
      <c r="H201" s="265"/>
      <c r="I201" s="265"/>
      <c r="J201" s="149"/>
      <c r="K201" s="151">
        <v>38.768</v>
      </c>
      <c r="L201" s="149"/>
      <c r="M201" s="149"/>
      <c r="N201" s="149"/>
      <c r="O201" s="149"/>
      <c r="P201" s="149"/>
      <c r="Q201" s="149"/>
      <c r="R201" s="152"/>
      <c r="T201" s="153"/>
      <c r="U201" s="149"/>
      <c r="V201" s="149"/>
      <c r="W201" s="149"/>
      <c r="X201" s="149"/>
      <c r="Y201" s="149"/>
      <c r="Z201" s="149"/>
      <c r="AA201" s="154"/>
      <c r="AT201" s="155" t="s">
        <v>133</v>
      </c>
      <c r="AU201" s="155" t="s">
        <v>89</v>
      </c>
      <c r="AV201" s="10" t="s">
        <v>89</v>
      </c>
      <c r="AW201" s="10" t="s">
        <v>28</v>
      </c>
      <c r="AX201" s="10" t="s">
        <v>76</v>
      </c>
      <c r="AY201" s="155" t="s">
        <v>119</v>
      </c>
    </row>
    <row r="202" spans="2:51" s="9" customFormat="1" ht="29.85" customHeight="1">
      <c r="B202" s="127"/>
      <c r="C202" s="128"/>
      <c r="D202" s="136" t="s">
        <v>101</v>
      </c>
      <c r="E202" s="136"/>
      <c r="F202" s="136"/>
      <c r="G202" s="136"/>
      <c r="H202" s="136"/>
      <c r="I202" s="136"/>
      <c r="J202" s="136"/>
      <c r="K202" s="136"/>
      <c r="L202" s="136"/>
      <c r="M202" s="136"/>
      <c r="N202" s="272">
        <f>SUM(N203:Q228)</f>
        <v>0</v>
      </c>
      <c r="O202" s="273"/>
      <c r="P202" s="273"/>
      <c r="Q202" s="273"/>
      <c r="R202" s="130"/>
      <c r="T202" s="131"/>
      <c r="U202" s="128"/>
      <c r="V202" s="128"/>
      <c r="W202" s="132">
        <f>SUM(W203:W228)</f>
        <v>36.0702</v>
      </c>
      <c r="X202" s="128"/>
      <c r="Y202" s="132">
        <f>SUM(Y203:Y228)</f>
        <v>0.2780892</v>
      </c>
      <c r="Z202" s="128"/>
      <c r="AA202" s="133">
        <f>SUM(AA203:AA228)</f>
        <v>0</v>
      </c>
      <c r="AR202" s="134" t="s">
        <v>76</v>
      </c>
      <c r="AT202" s="135" t="s">
        <v>68</v>
      </c>
      <c r="AU202" s="135" t="s">
        <v>76</v>
      </c>
      <c r="AY202" s="134" t="s">
        <v>119</v>
      </c>
    </row>
    <row r="203" spans="2:62" s="1" customFormat="1" ht="31.5" customHeight="1">
      <c r="B203" s="137"/>
      <c r="C203" s="138">
        <v>19</v>
      </c>
      <c r="D203" s="138" t="s">
        <v>120</v>
      </c>
      <c r="E203" s="139" t="s">
        <v>391</v>
      </c>
      <c r="F203" s="266" t="s">
        <v>392</v>
      </c>
      <c r="G203" s="266"/>
      <c r="H203" s="266"/>
      <c r="I203" s="266"/>
      <c r="J203" s="140" t="s">
        <v>365</v>
      </c>
      <c r="K203" s="141">
        <v>61</v>
      </c>
      <c r="L203" s="267"/>
      <c r="M203" s="267"/>
      <c r="N203" s="267">
        <f>ROUND(L203*K203,2)</f>
        <v>0</v>
      </c>
      <c r="O203" s="267"/>
      <c r="P203" s="267"/>
      <c r="Q203" s="267"/>
      <c r="R203" s="142"/>
      <c r="T203" s="143" t="s">
        <v>2</v>
      </c>
      <c r="U203" s="44" t="s">
        <v>35</v>
      </c>
      <c r="V203" s="144">
        <v>0.039</v>
      </c>
      <c r="W203" s="144">
        <f>V203*K203</f>
        <v>2.379</v>
      </c>
      <c r="X203" s="144">
        <v>0</v>
      </c>
      <c r="Y203" s="144">
        <f>X203*K203</f>
        <v>0</v>
      </c>
      <c r="Z203" s="144">
        <v>0</v>
      </c>
      <c r="AA203" s="145">
        <f>Z203*K203</f>
        <v>0</v>
      </c>
      <c r="AR203" s="21" t="s">
        <v>124</v>
      </c>
      <c r="AT203" s="21" t="s">
        <v>120</v>
      </c>
      <c r="AU203" s="21" t="s">
        <v>89</v>
      </c>
      <c r="AY203" s="21" t="s">
        <v>119</v>
      </c>
      <c r="BE203" s="146">
        <f>IF(U203="základní",N203,0)</f>
        <v>0</v>
      </c>
      <c r="BF203" s="146">
        <f>IF(U203="snížená",N203,0)</f>
        <v>0</v>
      </c>
      <c r="BG203" s="146">
        <f>IF(U203="zákl. přenesená",N203,0)</f>
        <v>0</v>
      </c>
      <c r="BH203" s="146">
        <f>IF(U203="sníž. přenesená",N203,0)</f>
        <v>0</v>
      </c>
      <c r="BI203" s="146">
        <f>IF(U203="nulová",N203,0)</f>
        <v>0</v>
      </c>
      <c r="BJ203" s="21" t="s">
        <v>76</v>
      </c>
    </row>
    <row r="204" spans="2:47" s="1" customFormat="1" ht="19.5" customHeight="1">
      <c r="B204" s="35"/>
      <c r="C204" s="36"/>
      <c r="D204" s="36"/>
      <c r="E204" s="36"/>
      <c r="F204" s="262" t="s">
        <v>467</v>
      </c>
      <c r="G204" s="263"/>
      <c r="H204" s="263"/>
      <c r="I204" s="263"/>
      <c r="J204" s="36"/>
      <c r="K204" s="36"/>
      <c r="L204" s="36"/>
      <c r="M204" s="36"/>
      <c r="N204" s="36"/>
      <c r="O204" s="36"/>
      <c r="P204" s="36"/>
      <c r="Q204" s="36"/>
      <c r="R204" s="37"/>
      <c r="T204" s="147"/>
      <c r="U204" s="36"/>
      <c r="V204" s="36"/>
      <c r="W204" s="36"/>
      <c r="X204" s="36"/>
      <c r="Y204" s="36"/>
      <c r="Z204" s="36"/>
      <c r="AA204" s="73"/>
      <c r="AT204" s="21" t="s">
        <v>125</v>
      </c>
      <c r="AU204" s="21" t="s">
        <v>89</v>
      </c>
    </row>
    <row r="205" spans="2:51" s="11" customFormat="1" ht="22.5" customHeight="1">
      <c r="B205" s="156"/>
      <c r="C205" s="157"/>
      <c r="D205" s="157"/>
      <c r="E205" s="158" t="s">
        <v>2</v>
      </c>
      <c r="F205" s="279" t="s">
        <v>468</v>
      </c>
      <c r="G205" s="280"/>
      <c r="H205" s="280"/>
      <c r="I205" s="280"/>
      <c r="J205" s="157"/>
      <c r="K205" s="159" t="s">
        <v>2</v>
      </c>
      <c r="L205" s="157"/>
      <c r="M205" s="157"/>
      <c r="N205" s="157"/>
      <c r="O205" s="157"/>
      <c r="P205" s="157"/>
      <c r="Q205" s="157"/>
      <c r="R205" s="160"/>
      <c r="T205" s="161"/>
      <c r="U205" s="157"/>
      <c r="V205" s="157"/>
      <c r="W205" s="157"/>
      <c r="X205" s="157"/>
      <c r="Y205" s="157"/>
      <c r="Z205" s="157"/>
      <c r="AA205" s="162"/>
      <c r="AT205" s="163" t="s">
        <v>133</v>
      </c>
      <c r="AU205" s="163" t="s">
        <v>89</v>
      </c>
      <c r="AV205" s="11" t="s">
        <v>76</v>
      </c>
      <c r="AW205" s="11" t="s">
        <v>28</v>
      </c>
      <c r="AX205" s="11" t="s">
        <v>69</v>
      </c>
      <c r="AY205" s="163" t="s">
        <v>119</v>
      </c>
    </row>
    <row r="206" spans="2:51" s="10" customFormat="1" ht="22.5" customHeight="1">
      <c r="B206" s="148"/>
      <c r="C206" s="149"/>
      <c r="D206" s="149"/>
      <c r="E206" s="150" t="s">
        <v>2</v>
      </c>
      <c r="F206" s="264" t="s">
        <v>469</v>
      </c>
      <c r="G206" s="265"/>
      <c r="H206" s="265"/>
      <c r="I206" s="265"/>
      <c r="J206" s="149"/>
      <c r="K206" s="151">
        <v>40</v>
      </c>
      <c r="L206" s="149"/>
      <c r="M206" s="149"/>
      <c r="N206" s="149"/>
      <c r="O206" s="149"/>
      <c r="P206" s="149"/>
      <c r="Q206" s="149"/>
      <c r="R206" s="152"/>
      <c r="T206" s="153"/>
      <c r="U206" s="149"/>
      <c r="V206" s="149"/>
      <c r="W206" s="149"/>
      <c r="X206" s="149"/>
      <c r="Y206" s="149"/>
      <c r="Z206" s="149"/>
      <c r="AA206" s="154"/>
      <c r="AT206" s="155" t="s">
        <v>133</v>
      </c>
      <c r="AU206" s="155" t="s">
        <v>89</v>
      </c>
      <c r="AV206" s="10" t="s">
        <v>89</v>
      </c>
      <c r="AW206" s="10" t="s">
        <v>28</v>
      </c>
      <c r="AX206" s="10" t="s">
        <v>69</v>
      </c>
      <c r="AY206" s="155" t="s">
        <v>119</v>
      </c>
    </row>
    <row r="207" spans="2:51" s="11" customFormat="1" ht="22.5" customHeight="1">
      <c r="B207" s="156"/>
      <c r="C207" s="157"/>
      <c r="D207" s="157"/>
      <c r="E207" s="158" t="s">
        <v>2</v>
      </c>
      <c r="F207" s="279" t="s">
        <v>470</v>
      </c>
      <c r="G207" s="280"/>
      <c r="H207" s="280"/>
      <c r="I207" s="280"/>
      <c r="J207" s="157"/>
      <c r="K207" s="159" t="s">
        <v>2</v>
      </c>
      <c r="L207" s="157"/>
      <c r="M207" s="157"/>
      <c r="N207" s="157"/>
      <c r="O207" s="157"/>
      <c r="P207" s="157"/>
      <c r="Q207" s="157"/>
      <c r="R207" s="160"/>
      <c r="T207" s="161"/>
      <c r="U207" s="157"/>
      <c r="V207" s="157"/>
      <c r="W207" s="157"/>
      <c r="X207" s="157"/>
      <c r="Y207" s="157"/>
      <c r="Z207" s="157"/>
      <c r="AA207" s="162"/>
      <c r="AT207" s="163" t="s">
        <v>133</v>
      </c>
      <c r="AU207" s="163" t="s">
        <v>89</v>
      </c>
      <c r="AV207" s="11" t="s">
        <v>76</v>
      </c>
      <c r="AW207" s="11" t="s">
        <v>28</v>
      </c>
      <c r="AX207" s="11" t="s">
        <v>69</v>
      </c>
      <c r="AY207" s="163" t="s">
        <v>119</v>
      </c>
    </row>
    <row r="208" spans="2:51" s="10" customFormat="1" ht="22.5" customHeight="1">
      <c r="B208" s="148"/>
      <c r="C208" s="149"/>
      <c r="D208" s="149"/>
      <c r="E208" s="150" t="s">
        <v>2</v>
      </c>
      <c r="F208" s="264" t="s">
        <v>6</v>
      </c>
      <c r="G208" s="265"/>
      <c r="H208" s="265"/>
      <c r="I208" s="265"/>
      <c r="J208" s="149"/>
      <c r="K208" s="151">
        <v>21</v>
      </c>
      <c r="L208" s="149"/>
      <c r="M208" s="149"/>
      <c r="N208" s="149"/>
      <c r="O208" s="149"/>
      <c r="P208" s="149"/>
      <c r="Q208" s="149"/>
      <c r="R208" s="152"/>
      <c r="T208" s="153"/>
      <c r="U208" s="149"/>
      <c r="V208" s="149"/>
      <c r="W208" s="149"/>
      <c r="X208" s="149"/>
      <c r="Y208" s="149"/>
      <c r="Z208" s="149"/>
      <c r="AA208" s="154"/>
      <c r="AT208" s="155" t="s">
        <v>133</v>
      </c>
      <c r="AU208" s="155" t="s">
        <v>89</v>
      </c>
      <c r="AV208" s="10" t="s">
        <v>89</v>
      </c>
      <c r="AW208" s="10" t="s">
        <v>28</v>
      </c>
      <c r="AX208" s="10" t="s">
        <v>69</v>
      </c>
      <c r="AY208" s="155" t="s">
        <v>119</v>
      </c>
    </row>
    <row r="209" spans="2:51" s="12" customFormat="1" ht="22.5" customHeight="1">
      <c r="B209" s="164"/>
      <c r="C209" s="165"/>
      <c r="D209" s="165"/>
      <c r="E209" s="166" t="s">
        <v>2</v>
      </c>
      <c r="F209" s="283" t="s">
        <v>144</v>
      </c>
      <c r="G209" s="284"/>
      <c r="H209" s="284"/>
      <c r="I209" s="284"/>
      <c r="J209" s="165"/>
      <c r="K209" s="167">
        <v>61</v>
      </c>
      <c r="L209" s="165"/>
      <c r="M209" s="165"/>
      <c r="N209" s="165"/>
      <c r="O209" s="165"/>
      <c r="P209" s="165"/>
      <c r="Q209" s="165"/>
      <c r="R209" s="168"/>
      <c r="T209" s="169"/>
      <c r="U209" s="165"/>
      <c r="V209" s="165"/>
      <c r="W209" s="165"/>
      <c r="X209" s="165"/>
      <c r="Y209" s="165"/>
      <c r="Z209" s="165"/>
      <c r="AA209" s="170"/>
      <c r="AT209" s="171" t="s">
        <v>133</v>
      </c>
      <c r="AU209" s="171" t="s">
        <v>89</v>
      </c>
      <c r="AV209" s="12" t="s">
        <v>124</v>
      </c>
      <c r="AW209" s="12" t="s">
        <v>28</v>
      </c>
      <c r="AX209" s="12" t="s">
        <v>76</v>
      </c>
      <c r="AY209" s="171" t="s">
        <v>119</v>
      </c>
    </row>
    <row r="210" spans="2:62" s="1" customFormat="1" ht="22.5" customHeight="1">
      <c r="B210" s="137"/>
      <c r="C210" s="172">
        <v>20</v>
      </c>
      <c r="D210" s="172" t="s">
        <v>216</v>
      </c>
      <c r="E210" s="173" t="s">
        <v>395</v>
      </c>
      <c r="F210" s="276" t="s">
        <v>396</v>
      </c>
      <c r="G210" s="276"/>
      <c r="H210" s="276"/>
      <c r="I210" s="276"/>
      <c r="J210" s="174" t="s">
        <v>365</v>
      </c>
      <c r="K210" s="175">
        <v>67.1</v>
      </c>
      <c r="L210" s="277"/>
      <c r="M210" s="277"/>
      <c r="N210" s="277">
        <f>ROUND(L210*K210,2)</f>
        <v>0</v>
      </c>
      <c r="O210" s="267"/>
      <c r="P210" s="267"/>
      <c r="Q210" s="267"/>
      <c r="R210" s="142"/>
      <c r="T210" s="143" t="s">
        <v>2</v>
      </c>
      <c r="U210" s="44" t="s">
        <v>35</v>
      </c>
      <c r="V210" s="144">
        <v>0</v>
      </c>
      <c r="W210" s="144">
        <f>V210*K210</f>
        <v>0</v>
      </c>
      <c r="X210" s="144">
        <v>0.00114</v>
      </c>
      <c r="Y210" s="144">
        <f>X210*K210</f>
        <v>0.07649399999999999</v>
      </c>
      <c r="Z210" s="144">
        <v>0</v>
      </c>
      <c r="AA210" s="145">
        <f>Z210*K210</f>
        <v>0</v>
      </c>
      <c r="AR210" s="21" t="s">
        <v>194</v>
      </c>
      <c r="AT210" s="21" t="s">
        <v>216</v>
      </c>
      <c r="AU210" s="21" t="s">
        <v>89</v>
      </c>
      <c r="AY210" s="21" t="s">
        <v>119</v>
      </c>
      <c r="BE210" s="146">
        <f>IF(U210="základní",N210,0)</f>
        <v>0</v>
      </c>
      <c r="BF210" s="146">
        <f>IF(U210="snížená",N210,0)</f>
        <v>0</v>
      </c>
      <c r="BG210" s="146">
        <f>IF(U210="zákl. přenesená",N210,0)</f>
        <v>0</v>
      </c>
      <c r="BH210" s="146">
        <f>IF(U210="sníž. přenesená",N210,0)</f>
        <v>0</v>
      </c>
      <c r="BI210" s="146">
        <f>IF(U210="nulová",N210,0)</f>
        <v>0</v>
      </c>
      <c r="BJ210" s="21" t="s">
        <v>76</v>
      </c>
    </row>
    <row r="211" spans="2:47" s="1" customFormat="1" ht="42" customHeight="1">
      <c r="B211" s="35"/>
      <c r="C211" s="36"/>
      <c r="D211" s="36"/>
      <c r="E211" s="36"/>
      <c r="F211" s="262" t="s">
        <v>471</v>
      </c>
      <c r="G211" s="263"/>
      <c r="H211" s="263"/>
      <c r="I211" s="263"/>
      <c r="J211" s="36"/>
      <c r="K211" s="36"/>
      <c r="L211" s="36"/>
      <c r="M211" s="36"/>
      <c r="N211" s="36"/>
      <c r="O211" s="36"/>
      <c r="P211" s="36"/>
      <c r="Q211" s="36"/>
      <c r="R211" s="37"/>
      <c r="T211" s="147"/>
      <c r="U211" s="36"/>
      <c r="V211" s="36"/>
      <c r="W211" s="36"/>
      <c r="X211" s="36"/>
      <c r="Y211" s="36"/>
      <c r="Z211" s="36"/>
      <c r="AA211" s="73"/>
      <c r="AT211" s="21" t="s">
        <v>125</v>
      </c>
      <c r="AU211" s="21" t="s">
        <v>89</v>
      </c>
    </row>
    <row r="212" spans="2:51" s="10" customFormat="1" ht="22.5" customHeight="1">
      <c r="B212" s="148"/>
      <c r="C212" s="149"/>
      <c r="D212" s="149"/>
      <c r="E212" s="150" t="s">
        <v>2</v>
      </c>
      <c r="F212" s="264" t="s">
        <v>472</v>
      </c>
      <c r="G212" s="265"/>
      <c r="H212" s="265"/>
      <c r="I212" s="265"/>
      <c r="J212" s="149"/>
      <c r="K212" s="151">
        <v>67.1</v>
      </c>
      <c r="L212" s="149"/>
      <c r="M212" s="149"/>
      <c r="N212" s="149"/>
      <c r="O212" s="149"/>
      <c r="P212" s="149"/>
      <c r="Q212" s="149"/>
      <c r="R212" s="152"/>
      <c r="T212" s="153"/>
      <c r="U212" s="149"/>
      <c r="V212" s="149"/>
      <c r="W212" s="149"/>
      <c r="X212" s="149"/>
      <c r="Y212" s="149"/>
      <c r="Z212" s="149"/>
      <c r="AA212" s="154"/>
      <c r="AT212" s="155" t="s">
        <v>133</v>
      </c>
      <c r="AU212" s="155" t="s">
        <v>89</v>
      </c>
      <c r="AV212" s="10" t="s">
        <v>89</v>
      </c>
      <c r="AW212" s="10" t="s">
        <v>28</v>
      </c>
      <c r="AX212" s="10" t="s">
        <v>76</v>
      </c>
      <c r="AY212" s="155" t="s">
        <v>119</v>
      </c>
    </row>
    <row r="213" spans="2:62" s="1" customFormat="1" ht="31.5" customHeight="1">
      <c r="B213" s="137"/>
      <c r="C213" s="138">
        <v>21</v>
      </c>
      <c r="D213" s="138" t="s">
        <v>120</v>
      </c>
      <c r="E213" s="139" t="s">
        <v>473</v>
      </c>
      <c r="F213" s="266" t="s">
        <v>400</v>
      </c>
      <c r="G213" s="266"/>
      <c r="H213" s="266"/>
      <c r="I213" s="266"/>
      <c r="J213" s="140" t="s">
        <v>136</v>
      </c>
      <c r="K213" s="141">
        <v>12</v>
      </c>
      <c r="L213" s="267"/>
      <c r="M213" s="267"/>
      <c r="N213" s="267">
        <f>ROUND(L213*K213,2)</f>
        <v>0</v>
      </c>
      <c r="O213" s="267"/>
      <c r="P213" s="267"/>
      <c r="Q213" s="267"/>
      <c r="R213" s="142"/>
      <c r="T213" s="143" t="s">
        <v>2</v>
      </c>
      <c r="U213" s="44" t="s">
        <v>35</v>
      </c>
      <c r="V213" s="144">
        <v>0</v>
      </c>
      <c r="W213" s="144">
        <f>V213*K213</f>
        <v>0</v>
      </c>
      <c r="X213" s="144">
        <v>0</v>
      </c>
      <c r="Y213" s="144">
        <f>X213*K213</f>
        <v>0</v>
      </c>
      <c r="Z213" s="144">
        <v>0</v>
      </c>
      <c r="AA213" s="145">
        <f>Z213*K213</f>
        <v>0</v>
      </c>
      <c r="AR213" s="21" t="s">
        <v>124</v>
      </c>
      <c r="AT213" s="21" t="s">
        <v>120</v>
      </c>
      <c r="AU213" s="21" t="s">
        <v>89</v>
      </c>
      <c r="AY213" s="21" t="s">
        <v>119</v>
      </c>
      <c r="BE213" s="146">
        <f>IF(U213="základní",N213,0)</f>
        <v>0</v>
      </c>
      <c r="BF213" s="146">
        <f>IF(U213="snížená",N213,0)</f>
        <v>0</v>
      </c>
      <c r="BG213" s="146">
        <f>IF(U213="zákl. přenesená",N213,0)</f>
        <v>0</v>
      </c>
      <c r="BH213" s="146">
        <f>IF(U213="sníž. přenesená",N213,0)</f>
        <v>0</v>
      </c>
      <c r="BI213" s="146">
        <f>IF(U213="nulová",N213,0)</f>
        <v>0</v>
      </c>
      <c r="BJ213" s="21" t="s">
        <v>76</v>
      </c>
    </row>
    <row r="214" spans="2:47" s="1" customFormat="1" ht="42" customHeight="1">
      <c r="B214" s="35"/>
      <c r="C214" s="36"/>
      <c r="D214" s="36"/>
      <c r="E214" s="36"/>
      <c r="F214" s="262" t="s">
        <v>401</v>
      </c>
      <c r="G214" s="263"/>
      <c r="H214" s="263"/>
      <c r="I214" s="263"/>
      <c r="J214" s="36"/>
      <c r="K214" s="36"/>
      <c r="L214" s="36"/>
      <c r="M214" s="36"/>
      <c r="N214" s="36"/>
      <c r="O214" s="36"/>
      <c r="P214" s="36"/>
      <c r="Q214" s="36"/>
      <c r="R214" s="37"/>
      <c r="T214" s="147"/>
      <c r="U214" s="36"/>
      <c r="V214" s="36"/>
      <c r="W214" s="36"/>
      <c r="X214" s="36"/>
      <c r="Y214" s="36"/>
      <c r="Z214" s="36"/>
      <c r="AA214" s="73"/>
      <c r="AT214" s="21" t="s">
        <v>125</v>
      </c>
      <c r="AU214" s="21" t="s">
        <v>89</v>
      </c>
    </row>
    <row r="215" spans="2:62" s="1" customFormat="1" ht="22.5" customHeight="1">
      <c r="B215" s="137"/>
      <c r="C215" s="138">
        <v>22</v>
      </c>
      <c r="D215" s="138" t="s">
        <v>120</v>
      </c>
      <c r="E215" s="139" t="s">
        <v>474</v>
      </c>
      <c r="F215" s="266" t="s">
        <v>410</v>
      </c>
      <c r="G215" s="266"/>
      <c r="H215" s="266"/>
      <c r="I215" s="266"/>
      <c r="J215" s="140" t="s">
        <v>365</v>
      </c>
      <c r="K215" s="141">
        <v>21.6</v>
      </c>
      <c r="L215" s="267"/>
      <c r="M215" s="267"/>
      <c r="N215" s="267">
        <f>ROUND(L215*K215,2)</f>
        <v>0</v>
      </c>
      <c r="O215" s="267"/>
      <c r="P215" s="267"/>
      <c r="Q215" s="267"/>
      <c r="R215" s="142"/>
      <c r="T215" s="143" t="s">
        <v>2</v>
      </c>
      <c r="U215" s="44" t="s">
        <v>35</v>
      </c>
      <c r="V215" s="144">
        <v>0.034</v>
      </c>
      <c r="W215" s="144">
        <f>V215*K215</f>
        <v>0.7344</v>
      </c>
      <c r="X215" s="144">
        <v>0</v>
      </c>
      <c r="Y215" s="144">
        <f>X215*K215</f>
        <v>0</v>
      </c>
      <c r="Z215" s="144">
        <v>0</v>
      </c>
      <c r="AA215" s="145">
        <f>Z215*K215</f>
        <v>0</v>
      </c>
      <c r="AR215" s="21" t="s">
        <v>124</v>
      </c>
      <c r="AT215" s="21" t="s">
        <v>120</v>
      </c>
      <c r="AU215" s="21" t="s">
        <v>89</v>
      </c>
      <c r="AY215" s="21" t="s">
        <v>119</v>
      </c>
      <c r="BE215" s="146">
        <f>IF(U215="základní",N215,0)</f>
        <v>0</v>
      </c>
      <c r="BF215" s="146">
        <f>IF(U215="snížená",N215,0)</f>
        <v>0</v>
      </c>
      <c r="BG215" s="146">
        <f>IF(U215="zákl. přenesená",N215,0)</f>
        <v>0</v>
      </c>
      <c r="BH215" s="146">
        <f>IF(U215="sníž. přenesená",N215,0)</f>
        <v>0</v>
      </c>
      <c r="BI215" s="146">
        <f>IF(U215="nulová",N215,0)</f>
        <v>0</v>
      </c>
      <c r="BJ215" s="21" t="s">
        <v>76</v>
      </c>
    </row>
    <row r="216" spans="2:47" s="1" customFormat="1" ht="22.5" customHeight="1" hidden="1">
      <c r="B216" s="35"/>
      <c r="C216" s="36"/>
      <c r="D216" s="36"/>
      <c r="E216" s="36"/>
      <c r="F216" s="262"/>
      <c r="G216" s="263"/>
      <c r="H216" s="263"/>
      <c r="I216" s="263"/>
      <c r="J216" s="36"/>
      <c r="K216" s="36"/>
      <c r="L216" s="36"/>
      <c r="M216" s="36"/>
      <c r="N216" s="36"/>
      <c r="O216" s="36"/>
      <c r="P216" s="36"/>
      <c r="Q216" s="36"/>
      <c r="R216" s="37"/>
      <c r="T216" s="147"/>
      <c r="U216" s="36"/>
      <c r="V216" s="36"/>
      <c r="W216" s="36"/>
      <c r="X216" s="36"/>
      <c r="Y216" s="36"/>
      <c r="Z216" s="36"/>
      <c r="AA216" s="73"/>
      <c r="AT216" s="21" t="s">
        <v>125</v>
      </c>
      <c r="AU216" s="21" t="s">
        <v>89</v>
      </c>
    </row>
    <row r="217" spans="2:62" s="1" customFormat="1" ht="22.5" customHeight="1">
      <c r="B217" s="137"/>
      <c r="C217" s="172">
        <v>23</v>
      </c>
      <c r="D217" s="172" t="s">
        <v>216</v>
      </c>
      <c r="E217" s="173" t="s">
        <v>475</v>
      </c>
      <c r="F217" s="276" t="s">
        <v>412</v>
      </c>
      <c r="G217" s="276"/>
      <c r="H217" s="276"/>
      <c r="I217" s="276"/>
      <c r="J217" s="174" t="s">
        <v>365</v>
      </c>
      <c r="K217" s="175">
        <v>23.76</v>
      </c>
      <c r="L217" s="277"/>
      <c r="M217" s="277"/>
      <c r="N217" s="277">
        <f>ROUND(L217*K217,2)</f>
        <v>0</v>
      </c>
      <c r="O217" s="267"/>
      <c r="P217" s="267"/>
      <c r="Q217" s="267"/>
      <c r="R217" s="142"/>
      <c r="T217" s="143" t="s">
        <v>2</v>
      </c>
      <c r="U217" s="44" t="s">
        <v>35</v>
      </c>
      <c r="V217" s="144">
        <v>0</v>
      </c>
      <c r="W217" s="144">
        <f>V217*K217</f>
        <v>0</v>
      </c>
      <c r="X217" s="144">
        <v>0.00469</v>
      </c>
      <c r="Y217" s="144">
        <f>X217*K217</f>
        <v>0.1114344</v>
      </c>
      <c r="Z217" s="144">
        <v>0</v>
      </c>
      <c r="AA217" s="145">
        <f>Z217*K217</f>
        <v>0</v>
      </c>
      <c r="AR217" s="21" t="s">
        <v>194</v>
      </c>
      <c r="AT217" s="21" t="s">
        <v>216</v>
      </c>
      <c r="AU217" s="21" t="s">
        <v>89</v>
      </c>
      <c r="AY217" s="21" t="s">
        <v>119</v>
      </c>
      <c r="BE217" s="146">
        <f>IF(U217="základní",N217,0)</f>
        <v>0</v>
      </c>
      <c r="BF217" s="146">
        <f>IF(U217="snížená",N217,0)</f>
        <v>0</v>
      </c>
      <c r="BG217" s="146">
        <f>IF(U217="zákl. přenesená",N217,0)</f>
        <v>0</v>
      </c>
      <c r="BH217" s="146">
        <f>IF(U217="sníž. přenesená",N217,0)</f>
        <v>0</v>
      </c>
      <c r="BI217" s="146">
        <f>IF(U217="nulová",N217,0)</f>
        <v>0</v>
      </c>
      <c r="BJ217" s="21" t="s">
        <v>76</v>
      </c>
    </row>
    <row r="218" spans="2:47" s="1" customFormat="1" ht="30" customHeight="1">
      <c r="B218" s="35"/>
      <c r="C218" s="36"/>
      <c r="D218" s="36"/>
      <c r="E218" s="36"/>
      <c r="F218" s="262" t="s">
        <v>413</v>
      </c>
      <c r="G218" s="263"/>
      <c r="H218" s="263"/>
      <c r="I218" s="263"/>
      <c r="J218" s="36"/>
      <c r="K218" s="36"/>
      <c r="L218" s="36"/>
      <c r="M218" s="36"/>
      <c r="N218" s="36"/>
      <c r="O218" s="36"/>
      <c r="P218" s="36"/>
      <c r="Q218" s="36"/>
      <c r="R218" s="37"/>
      <c r="T218" s="147"/>
      <c r="U218" s="36"/>
      <c r="V218" s="36"/>
      <c r="W218" s="36"/>
      <c r="X218" s="36"/>
      <c r="Y218" s="36"/>
      <c r="Z218" s="36"/>
      <c r="AA218" s="73"/>
      <c r="AT218" s="21" t="s">
        <v>125</v>
      </c>
      <c r="AU218" s="21" t="s">
        <v>89</v>
      </c>
    </row>
    <row r="219" spans="2:51" s="10" customFormat="1" ht="22.5" customHeight="1">
      <c r="B219" s="148"/>
      <c r="C219" s="149"/>
      <c r="D219" s="149"/>
      <c r="E219" s="150" t="s">
        <v>2</v>
      </c>
      <c r="F219" s="264" t="s">
        <v>476</v>
      </c>
      <c r="G219" s="265"/>
      <c r="H219" s="265"/>
      <c r="I219" s="265"/>
      <c r="J219" s="149"/>
      <c r="K219" s="151">
        <v>23.76</v>
      </c>
      <c r="L219" s="149"/>
      <c r="M219" s="149"/>
      <c r="N219" s="149"/>
      <c r="O219" s="149"/>
      <c r="P219" s="149"/>
      <c r="Q219" s="149"/>
      <c r="R219" s="152"/>
      <c r="T219" s="153"/>
      <c r="U219" s="149"/>
      <c r="V219" s="149"/>
      <c r="W219" s="149"/>
      <c r="X219" s="149"/>
      <c r="Y219" s="149"/>
      <c r="Z219" s="149"/>
      <c r="AA219" s="154"/>
      <c r="AT219" s="155" t="s">
        <v>133</v>
      </c>
      <c r="AU219" s="155" t="s">
        <v>89</v>
      </c>
      <c r="AV219" s="10" t="s">
        <v>89</v>
      </c>
      <c r="AW219" s="10" t="s">
        <v>28</v>
      </c>
      <c r="AX219" s="10" t="s">
        <v>76</v>
      </c>
      <c r="AY219" s="155" t="s">
        <v>119</v>
      </c>
    </row>
    <row r="220" spans="2:62" s="1" customFormat="1" ht="31.5" customHeight="1">
      <c r="B220" s="137"/>
      <c r="C220" s="138">
        <v>24</v>
      </c>
      <c r="D220" s="138" t="s">
        <v>120</v>
      </c>
      <c r="E220" s="139" t="s">
        <v>402</v>
      </c>
      <c r="F220" s="266" t="s">
        <v>403</v>
      </c>
      <c r="G220" s="266"/>
      <c r="H220" s="266"/>
      <c r="I220" s="266"/>
      <c r="J220" s="140" t="s">
        <v>365</v>
      </c>
      <c r="K220" s="141">
        <v>25.2</v>
      </c>
      <c r="L220" s="267"/>
      <c r="M220" s="267"/>
      <c r="N220" s="267">
        <f>ROUND(L220*K220,2)</f>
        <v>0</v>
      </c>
      <c r="O220" s="267"/>
      <c r="P220" s="267"/>
      <c r="Q220" s="267"/>
      <c r="R220" s="142"/>
      <c r="T220" s="143" t="s">
        <v>2</v>
      </c>
      <c r="U220" s="44" t="s">
        <v>35</v>
      </c>
      <c r="V220" s="144">
        <v>0.034</v>
      </c>
      <c r="W220" s="144">
        <f>V220*K220</f>
        <v>0.8568</v>
      </c>
      <c r="X220" s="144">
        <v>0</v>
      </c>
      <c r="Y220" s="144">
        <f>X220*K220</f>
        <v>0</v>
      </c>
      <c r="Z220" s="144">
        <v>0</v>
      </c>
      <c r="AA220" s="145">
        <f>Z220*K220</f>
        <v>0</v>
      </c>
      <c r="AR220" s="21" t="s">
        <v>124</v>
      </c>
      <c r="AT220" s="21" t="s">
        <v>120</v>
      </c>
      <c r="AU220" s="21" t="s">
        <v>89</v>
      </c>
      <c r="AY220" s="21" t="s">
        <v>119</v>
      </c>
      <c r="BE220" s="146">
        <f>IF(U220="základní",N220,0)</f>
        <v>0</v>
      </c>
      <c r="BF220" s="146">
        <f>IF(U220="snížená",N220,0)</f>
        <v>0</v>
      </c>
      <c r="BG220" s="146">
        <f>IF(U220="zákl. přenesená",N220,0)</f>
        <v>0</v>
      </c>
      <c r="BH220" s="146">
        <f>IF(U220="sníž. přenesená",N220,0)</f>
        <v>0</v>
      </c>
      <c r="BI220" s="146">
        <f>IF(U220="nulová",N220,0)</f>
        <v>0</v>
      </c>
      <c r="BJ220" s="21" t="s">
        <v>76</v>
      </c>
    </row>
    <row r="221" spans="2:47" s="1" customFormat="1" ht="22.5" customHeight="1">
      <c r="B221" s="35"/>
      <c r="C221" s="36"/>
      <c r="D221" s="36"/>
      <c r="E221" s="36"/>
      <c r="F221" s="262" t="s">
        <v>404</v>
      </c>
      <c r="G221" s="263"/>
      <c r="H221" s="263"/>
      <c r="I221" s="263"/>
      <c r="J221" s="36"/>
      <c r="K221" s="36"/>
      <c r="L221" s="36"/>
      <c r="M221" s="36"/>
      <c r="N221" s="36"/>
      <c r="O221" s="36"/>
      <c r="P221" s="36"/>
      <c r="Q221" s="36"/>
      <c r="R221" s="37"/>
      <c r="T221" s="147"/>
      <c r="U221" s="36"/>
      <c r="V221" s="36"/>
      <c r="W221" s="36"/>
      <c r="X221" s="36"/>
      <c r="Y221" s="36"/>
      <c r="Z221" s="36"/>
      <c r="AA221" s="73"/>
      <c r="AT221" s="21" t="s">
        <v>125</v>
      </c>
      <c r="AU221" s="21" t="s">
        <v>89</v>
      </c>
    </row>
    <row r="222" spans="2:62" s="1" customFormat="1" ht="22.5" customHeight="1">
      <c r="B222" s="137"/>
      <c r="C222" s="172">
        <v>25</v>
      </c>
      <c r="D222" s="172" t="s">
        <v>216</v>
      </c>
      <c r="E222" s="173" t="s">
        <v>405</v>
      </c>
      <c r="F222" s="276" t="s">
        <v>406</v>
      </c>
      <c r="G222" s="276"/>
      <c r="H222" s="276"/>
      <c r="I222" s="276"/>
      <c r="J222" s="174" t="s">
        <v>365</v>
      </c>
      <c r="K222" s="175">
        <v>27.72</v>
      </c>
      <c r="L222" s="277"/>
      <c r="M222" s="277"/>
      <c r="N222" s="277">
        <f>ROUND(L222*K222,2)</f>
        <v>0</v>
      </c>
      <c r="O222" s="267"/>
      <c r="P222" s="267"/>
      <c r="Q222" s="267"/>
      <c r="R222" s="142"/>
      <c r="T222" s="143" t="s">
        <v>2</v>
      </c>
      <c r="U222" s="44" t="s">
        <v>35</v>
      </c>
      <c r="V222" s="144">
        <v>0</v>
      </c>
      <c r="W222" s="144">
        <f>V222*K222</f>
        <v>0</v>
      </c>
      <c r="X222" s="144">
        <v>0.00114</v>
      </c>
      <c r="Y222" s="144">
        <f>X222*K222</f>
        <v>0.0316008</v>
      </c>
      <c r="Z222" s="144">
        <v>0</v>
      </c>
      <c r="AA222" s="145">
        <f>Z222*K222</f>
        <v>0</v>
      </c>
      <c r="AR222" s="21" t="s">
        <v>194</v>
      </c>
      <c r="AT222" s="21" t="s">
        <v>216</v>
      </c>
      <c r="AU222" s="21" t="s">
        <v>89</v>
      </c>
      <c r="AY222" s="21" t="s">
        <v>119</v>
      </c>
      <c r="BE222" s="146">
        <f>IF(U222="základní",N222,0)</f>
        <v>0</v>
      </c>
      <c r="BF222" s="146">
        <f>IF(U222="snížená",N222,0)</f>
        <v>0</v>
      </c>
      <c r="BG222" s="146">
        <f>IF(U222="zákl. přenesená",N222,0)</f>
        <v>0</v>
      </c>
      <c r="BH222" s="146">
        <f>IF(U222="sníž. přenesená",N222,0)</f>
        <v>0</v>
      </c>
      <c r="BI222" s="146">
        <f>IF(U222="nulová",N222,0)</f>
        <v>0</v>
      </c>
      <c r="BJ222" s="21" t="s">
        <v>76</v>
      </c>
    </row>
    <row r="223" spans="2:47" s="1" customFormat="1" ht="22.5" customHeight="1">
      <c r="B223" s="35"/>
      <c r="C223" s="36"/>
      <c r="D223" s="36"/>
      <c r="E223" s="36"/>
      <c r="F223" s="262" t="s">
        <v>477</v>
      </c>
      <c r="G223" s="263"/>
      <c r="H223" s="263"/>
      <c r="I223" s="263"/>
      <c r="J223" s="36"/>
      <c r="K223" s="36"/>
      <c r="L223" s="36"/>
      <c r="M223" s="36"/>
      <c r="N223" s="36"/>
      <c r="O223" s="36"/>
      <c r="P223" s="36"/>
      <c r="Q223" s="36"/>
      <c r="R223" s="37"/>
      <c r="T223" s="147"/>
      <c r="U223" s="36"/>
      <c r="V223" s="36"/>
      <c r="W223" s="36"/>
      <c r="X223" s="36"/>
      <c r="Y223" s="36"/>
      <c r="Z223" s="36"/>
      <c r="AA223" s="73"/>
      <c r="AT223" s="21" t="s">
        <v>125</v>
      </c>
      <c r="AU223" s="21" t="s">
        <v>89</v>
      </c>
    </row>
    <row r="224" spans="2:51" s="10" customFormat="1" ht="22.5" customHeight="1">
      <c r="B224" s="148"/>
      <c r="C224" s="149"/>
      <c r="D224" s="149"/>
      <c r="E224" s="150" t="s">
        <v>2</v>
      </c>
      <c r="F224" s="264" t="s">
        <v>478</v>
      </c>
      <c r="G224" s="265"/>
      <c r="H224" s="265"/>
      <c r="I224" s="265"/>
      <c r="J224" s="149"/>
      <c r="K224" s="151">
        <v>27.72</v>
      </c>
      <c r="L224" s="149"/>
      <c r="M224" s="149"/>
      <c r="N224" s="149"/>
      <c r="O224" s="149"/>
      <c r="P224" s="149"/>
      <c r="Q224" s="149"/>
      <c r="R224" s="152"/>
      <c r="T224" s="153"/>
      <c r="U224" s="149"/>
      <c r="V224" s="149"/>
      <c r="W224" s="149"/>
      <c r="X224" s="149"/>
      <c r="Y224" s="149"/>
      <c r="Z224" s="149"/>
      <c r="AA224" s="154"/>
      <c r="AT224" s="155" t="s">
        <v>133</v>
      </c>
      <c r="AU224" s="155" t="s">
        <v>89</v>
      </c>
      <c r="AV224" s="10" t="s">
        <v>89</v>
      </c>
      <c r="AW224" s="10" t="s">
        <v>28</v>
      </c>
      <c r="AX224" s="10" t="s">
        <v>76</v>
      </c>
      <c r="AY224" s="155" t="s">
        <v>119</v>
      </c>
    </row>
    <row r="225" spans="2:62" s="1" customFormat="1" ht="22.5" customHeight="1">
      <c r="B225" s="137"/>
      <c r="C225" s="138">
        <v>26</v>
      </c>
      <c r="D225" s="138" t="s">
        <v>120</v>
      </c>
      <c r="E225" s="139" t="s">
        <v>479</v>
      </c>
      <c r="F225" s="266" t="s">
        <v>416</v>
      </c>
      <c r="G225" s="266"/>
      <c r="H225" s="266"/>
      <c r="I225" s="266"/>
      <c r="J225" s="140" t="s">
        <v>136</v>
      </c>
      <c r="K225" s="141">
        <v>12</v>
      </c>
      <c r="L225" s="267"/>
      <c r="M225" s="267"/>
      <c r="N225" s="267">
        <f>ROUND(L225*K225,2)</f>
        <v>0</v>
      </c>
      <c r="O225" s="267"/>
      <c r="P225" s="267"/>
      <c r="Q225" s="267"/>
      <c r="R225" s="142"/>
      <c r="T225" s="143" t="s">
        <v>2</v>
      </c>
      <c r="U225" s="44" t="s">
        <v>35</v>
      </c>
      <c r="V225" s="144">
        <v>0.745</v>
      </c>
      <c r="W225" s="144">
        <f>V225*K225</f>
        <v>8.94</v>
      </c>
      <c r="X225" s="144">
        <v>1E-05</v>
      </c>
      <c r="Y225" s="144">
        <f>X225*K225</f>
        <v>0.00012000000000000002</v>
      </c>
      <c r="Z225" s="144">
        <v>0</v>
      </c>
      <c r="AA225" s="145">
        <f>Z225*K225</f>
        <v>0</v>
      </c>
      <c r="AR225" s="21" t="s">
        <v>124</v>
      </c>
      <c r="AT225" s="21" t="s">
        <v>120</v>
      </c>
      <c r="AU225" s="21" t="s">
        <v>89</v>
      </c>
      <c r="AY225" s="21" t="s">
        <v>119</v>
      </c>
      <c r="BE225" s="146">
        <f>IF(U225="základní",N225,0)</f>
        <v>0</v>
      </c>
      <c r="BF225" s="146">
        <f>IF(U225="snížená",N225,0)</f>
        <v>0</v>
      </c>
      <c r="BG225" s="146">
        <f>IF(U225="zákl. přenesená",N225,0)</f>
        <v>0</v>
      </c>
      <c r="BH225" s="146">
        <f>IF(U225="sníž. přenesená",N225,0)</f>
        <v>0</v>
      </c>
      <c r="BI225" s="146">
        <f>IF(U225="nulová",N225,0)</f>
        <v>0</v>
      </c>
      <c r="BJ225" s="21" t="s">
        <v>76</v>
      </c>
    </row>
    <row r="226" spans="2:62" s="1" customFormat="1" ht="22.5" customHeight="1">
      <c r="B226" s="137"/>
      <c r="C226" s="172">
        <v>27</v>
      </c>
      <c r="D226" s="172" t="s">
        <v>216</v>
      </c>
      <c r="E226" s="173" t="s">
        <v>480</v>
      </c>
      <c r="F226" s="276" t="s">
        <v>418</v>
      </c>
      <c r="G226" s="276"/>
      <c r="H226" s="276"/>
      <c r="I226" s="276"/>
      <c r="J226" s="174" t="s">
        <v>136</v>
      </c>
      <c r="K226" s="175">
        <v>12</v>
      </c>
      <c r="L226" s="277"/>
      <c r="M226" s="277"/>
      <c r="N226" s="277">
        <f>ROUND(L226*K226,2)</f>
        <v>0</v>
      </c>
      <c r="O226" s="267"/>
      <c r="P226" s="267"/>
      <c r="Q226" s="267"/>
      <c r="R226" s="142"/>
      <c r="T226" s="143" t="s">
        <v>2</v>
      </c>
      <c r="U226" s="44" t="s">
        <v>35</v>
      </c>
      <c r="V226" s="144">
        <v>0</v>
      </c>
      <c r="W226" s="144">
        <f>V226*K226</f>
        <v>0</v>
      </c>
      <c r="X226" s="144">
        <v>0.002</v>
      </c>
      <c r="Y226" s="144">
        <f>X226*K226</f>
        <v>0.024</v>
      </c>
      <c r="Z226" s="144">
        <v>0</v>
      </c>
      <c r="AA226" s="145">
        <f>Z226*K226</f>
        <v>0</v>
      </c>
      <c r="AR226" s="21" t="s">
        <v>194</v>
      </c>
      <c r="AT226" s="21" t="s">
        <v>216</v>
      </c>
      <c r="AU226" s="21" t="s">
        <v>89</v>
      </c>
      <c r="AY226" s="21" t="s">
        <v>119</v>
      </c>
      <c r="BE226" s="146">
        <f>IF(U226="základní",N226,0)</f>
        <v>0</v>
      </c>
      <c r="BF226" s="146">
        <f>IF(U226="snížená",N226,0)</f>
        <v>0</v>
      </c>
      <c r="BG226" s="146">
        <f>IF(U226="zákl. přenesená",N226,0)</f>
        <v>0</v>
      </c>
      <c r="BH226" s="146">
        <f>IF(U226="sníž. přenesená",N226,0)</f>
        <v>0</v>
      </c>
      <c r="BI226" s="146">
        <f>IF(U226="nulová",N226,0)</f>
        <v>0</v>
      </c>
      <c r="BJ226" s="21" t="s">
        <v>76</v>
      </c>
    </row>
    <row r="227" spans="2:62" s="1" customFormat="1" ht="22.5" customHeight="1">
      <c r="B227" s="137"/>
      <c r="C227" s="138">
        <v>28</v>
      </c>
      <c r="D227" s="138" t="s">
        <v>120</v>
      </c>
      <c r="E227" s="139" t="s">
        <v>419</v>
      </c>
      <c r="F227" s="266" t="s">
        <v>420</v>
      </c>
      <c r="G227" s="266"/>
      <c r="H227" s="266"/>
      <c r="I227" s="266"/>
      <c r="J227" s="140" t="s">
        <v>136</v>
      </c>
      <c r="K227" s="141">
        <v>12</v>
      </c>
      <c r="L227" s="267"/>
      <c r="M227" s="267"/>
      <c r="N227" s="267">
        <f>ROUND(L227*K227,2)</f>
        <v>0</v>
      </c>
      <c r="O227" s="267"/>
      <c r="P227" s="267"/>
      <c r="Q227" s="267"/>
      <c r="R227" s="142"/>
      <c r="T227" s="143" t="s">
        <v>2</v>
      </c>
      <c r="U227" s="44" t="s">
        <v>35</v>
      </c>
      <c r="V227" s="144">
        <v>1.93</v>
      </c>
      <c r="W227" s="144">
        <f>V227*K227</f>
        <v>23.16</v>
      </c>
      <c r="X227" s="144">
        <v>0.00287</v>
      </c>
      <c r="Y227" s="144">
        <f>X227*K227</f>
        <v>0.03444</v>
      </c>
      <c r="Z227" s="144">
        <v>0</v>
      </c>
      <c r="AA227" s="145">
        <f>Z227*K227</f>
        <v>0</v>
      </c>
      <c r="AR227" s="21" t="s">
        <v>124</v>
      </c>
      <c r="AT227" s="21" t="s">
        <v>120</v>
      </c>
      <c r="AU227" s="21" t="s">
        <v>89</v>
      </c>
      <c r="AY227" s="21" t="s">
        <v>119</v>
      </c>
      <c r="BE227" s="146">
        <f>IF(U227="základní",N227,0)</f>
        <v>0</v>
      </c>
      <c r="BF227" s="146">
        <f>IF(U227="snížená",N227,0)</f>
        <v>0</v>
      </c>
      <c r="BG227" s="146">
        <f>IF(U227="zákl. přenesená",N227,0)</f>
        <v>0</v>
      </c>
      <c r="BH227" s="146">
        <f>IF(U227="sníž. přenesená",N227,0)</f>
        <v>0</v>
      </c>
      <c r="BI227" s="146">
        <f>IF(U227="nulová",N227,0)</f>
        <v>0</v>
      </c>
      <c r="BJ227" s="21" t="s">
        <v>76</v>
      </c>
    </row>
    <row r="228" spans="2:62" s="1" customFormat="1" ht="22.5" customHeight="1">
      <c r="B228" s="137"/>
      <c r="C228" s="172">
        <v>29</v>
      </c>
      <c r="D228" s="172" t="s">
        <v>216</v>
      </c>
      <c r="E228" s="173" t="s">
        <v>481</v>
      </c>
      <c r="F228" s="276" t="s">
        <v>422</v>
      </c>
      <c r="G228" s="276"/>
      <c r="H228" s="276"/>
      <c r="I228" s="276"/>
      <c r="J228" s="174" t="s">
        <v>136</v>
      </c>
      <c r="K228" s="175">
        <v>12</v>
      </c>
      <c r="L228" s="277"/>
      <c r="M228" s="277"/>
      <c r="N228" s="277">
        <f>ROUND(L228*K228,2)</f>
        <v>0</v>
      </c>
      <c r="O228" s="267"/>
      <c r="P228" s="267"/>
      <c r="Q228" s="267"/>
      <c r="R228" s="142"/>
      <c r="T228" s="143" t="s">
        <v>2</v>
      </c>
      <c r="U228" s="44" t="s">
        <v>35</v>
      </c>
      <c r="V228" s="144">
        <v>0</v>
      </c>
      <c r="W228" s="144">
        <f>V228*K228</f>
        <v>0</v>
      </c>
      <c r="X228" s="144">
        <v>0</v>
      </c>
      <c r="Y228" s="144">
        <f>X228*K228</f>
        <v>0</v>
      </c>
      <c r="Z228" s="144">
        <v>0</v>
      </c>
      <c r="AA228" s="145">
        <f>Z228*K228</f>
        <v>0</v>
      </c>
      <c r="AR228" s="21" t="s">
        <v>194</v>
      </c>
      <c r="AT228" s="21" t="s">
        <v>216</v>
      </c>
      <c r="AU228" s="21" t="s">
        <v>89</v>
      </c>
      <c r="AY228" s="21" t="s">
        <v>119</v>
      </c>
      <c r="BE228" s="146">
        <f>IF(U228="základní",N228,0)</f>
        <v>0</v>
      </c>
      <c r="BF228" s="146">
        <f>IF(U228="snížená",N228,0)</f>
        <v>0</v>
      </c>
      <c r="BG228" s="146">
        <f>IF(U228="zákl. přenesená",N228,0)</f>
        <v>0</v>
      </c>
      <c r="BH228" s="146">
        <f>IF(U228="sníž. přenesená",N228,0)</f>
        <v>0</v>
      </c>
      <c r="BI228" s="146">
        <f>IF(U228="nulová",N228,0)</f>
        <v>0</v>
      </c>
      <c r="BJ228" s="21" t="s">
        <v>76</v>
      </c>
    </row>
    <row r="229" spans="2:51" s="9" customFormat="1" ht="29.85" customHeight="1">
      <c r="B229" s="127"/>
      <c r="C229" s="128"/>
      <c r="D229" s="136" t="s">
        <v>102</v>
      </c>
      <c r="E229" s="136"/>
      <c r="F229" s="136"/>
      <c r="G229" s="136"/>
      <c r="H229" s="136"/>
      <c r="I229" s="136"/>
      <c r="J229" s="136"/>
      <c r="K229" s="136"/>
      <c r="L229" s="136"/>
      <c r="M229" s="136"/>
      <c r="N229" s="274">
        <f>N230</f>
        <v>0</v>
      </c>
      <c r="O229" s="275"/>
      <c r="P229" s="275"/>
      <c r="Q229" s="275"/>
      <c r="R229" s="130"/>
      <c r="T229" s="131"/>
      <c r="U229" s="128"/>
      <c r="V229" s="128"/>
      <c r="W229" s="132">
        <f>SUM(W230:W236)</f>
        <v>101.716</v>
      </c>
      <c r="X229" s="128"/>
      <c r="Y229" s="132">
        <f>SUM(Y230:Y236)</f>
        <v>0.199122</v>
      </c>
      <c r="Z229" s="128"/>
      <c r="AA229" s="133">
        <f>SUM(AA230:AA236)</f>
        <v>0</v>
      </c>
      <c r="AR229" s="134" t="s">
        <v>76</v>
      </c>
      <c r="AT229" s="135" t="s">
        <v>68</v>
      </c>
      <c r="AU229" s="135" t="s">
        <v>76</v>
      </c>
      <c r="AY229" s="134" t="s">
        <v>119</v>
      </c>
    </row>
    <row r="230" spans="2:62" s="1" customFormat="1" ht="31.5" customHeight="1">
      <c r="B230" s="137"/>
      <c r="C230" s="138">
        <v>30</v>
      </c>
      <c r="D230" s="138" t="s">
        <v>120</v>
      </c>
      <c r="E230" s="139" t="s">
        <v>482</v>
      </c>
      <c r="F230" s="266" t="s">
        <v>424</v>
      </c>
      <c r="G230" s="266"/>
      <c r="H230" s="266"/>
      <c r="I230" s="266"/>
      <c r="J230" s="140" t="s">
        <v>365</v>
      </c>
      <c r="K230" s="141">
        <v>86.2</v>
      </c>
      <c r="L230" s="267"/>
      <c r="M230" s="267"/>
      <c r="N230" s="267">
        <f>ROUND(L230*K230,2)</f>
        <v>0</v>
      </c>
      <c r="O230" s="267"/>
      <c r="P230" s="267"/>
      <c r="Q230" s="267"/>
      <c r="R230" s="142"/>
      <c r="T230" s="143" t="s">
        <v>2</v>
      </c>
      <c r="U230" s="44" t="s">
        <v>35</v>
      </c>
      <c r="V230" s="144">
        <v>1.18</v>
      </c>
      <c r="W230" s="144">
        <f>V230*K230</f>
        <v>101.716</v>
      </c>
      <c r="X230" s="144">
        <v>0.00231</v>
      </c>
      <c r="Y230" s="144">
        <f>X230*K230</f>
        <v>0.199122</v>
      </c>
      <c r="Z230" s="144">
        <v>0</v>
      </c>
      <c r="AA230" s="145">
        <f>Z230*K230</f>
        <v>0</v>
      </c>
      <c r="AR230" s="21" t="s">
        <v>124</v>
      </c>
      <c r="AT230" s="21" t="s">
        <v>120</v>
      </c>
      <c r="AU230" s="21" t="s">
        <v>89</v>
      </c>
      <c r="AY230" s="21" t="s">
        <v>119</v>
      </c>
      <c r="BE230" s="146">
        <f>IF(U230="základní",N230,0)</f>
        <v>0</v>
      </c>
      <c r="BF230" s="146">
        <f>IF(U230="snížená",N230,0)</f>
        <v>0</v>
      </c>
      <c r="BG230" s="146">
        <f>IF(U230="zákl. přenesená",N230,0)</f>
        <v>0</v>
      </c>
      <c r="BH230" s="146">
        <f>IF(U230="sníž. přenesená",N230,0)</f>
        <v>0</v>
      </c>
      <c r="BI230" s="146">
        <f>IF(U230="nulová",N230,0)</f>
        <v>0</v>
      </c>
      <c r="BJ230" s="21" t="s">
        <v>76</v>
      </c>
    </row>
    <row r="231" spans="2:47" s="1" customFormat="1" ht="29.25" customHeight="1">
      <c r="B231" s="35"/>
      <c r="C231" s="36"/>
      <c r="D231" s="36"/>
      <c r="E231" s="36"/>
      <c r="F231" s="262" t="s">
        <v>623</v>
      </c>
      <c r="G231" s="263"/>
      <c r="H231" s="263"/>
      <c r="I231" s="263"/>
      <c r="J231" s="36"/>
      <c r="K231" s="36"/>
      <c r="L231" s="36"/>
      <c r="M231" s="36"/>
      <c r="N231" s="36"/>
      <c r="O231" s="36"/>
      <c r="P231" s="36"/>
      <c r="Q231" s="36"/>
      <c r="R231" s="37"/>
      <c r="T231" s="147"/>
      <c r="U231" s="36"/>
      <c r="V231" s="36"/>
      <c r="W231" s="36"/>
      <c r="X231" s="36"/>
      <c r="Y231" s="36"/>
      <c r="Z231" s="36"/>
      <c r="AA231" s="73"/>
      <c r="AT231" s="21" t="s">
        <v>125</v>
      </c>
      <c r="AU231" s="21" t="s">
        <v>89</v>
      </c>
    </row>
    <row r="232" spans="2:51" s="11" customFormat="1" ht="19.5" customHeight="1">
      <c r="B232" s="156"/>
      <c r="C232" s="157"/>
      <c r="D232" s="157"/>
      <c r="E232" s="158" t="s">
        <v>2</v>
      </c>
      <c r="F232" s="279" t="s">
        <v>431</v>
      </c>
      <c r="G232" s="280"/>
      <c r="H232" s="280"/>
      <c r="I232" s="280"/>
      <c r="J232" s="157"/>
      <c r="K232" s="159" t="s">
        <v>2</v>
      </c>
      <c r="L232" s="157"/>
      <c r="M232" s="157"/>
      <c r="N232" s="157"/>
      <c r="O232" s="157"/>
      <c r="P232" s="157"/>
      <c r="Q232" s="157"/>
      <c r="R232" s="160"/>
      <c r="T232" s="161"/>
      <c r="U232" s="157"/>
      <c r="V232" s="157"/>
      <c r="W232" s="157"/>
      <c r="X232" s="157"/>
      <c r="Y232" s="157"/>
      <c r="Z232" s="157"/>
      <c r="AA232" s="162"/>
      <c r="AT232" s="163" t="s">
        <v>133</v>
      </c>
      <c r="AU232" s="163" t="s">
        <v>89</v>
      </c>
      <c r="AV232" s="11" t="s">
        <v>76</v>
      </c>
      <c r="AW232" s="11" t="s">
        <v>28</v>
      </c>
      <c r="AX232" s="11" t="s">
        <v>69</v>
      </c>
      <c r="AY232" s="163" t="s">
        <v>119</v>
      </c>
    </row>
    <row r="233" spans="2:51" s="10" customFormat="1" ht="22.5" customHeight="1">
      <c r="B233" s="148"/>
      <c r="C233" s="149"/>
      <c r="D233" s="149"/>
      <c r="E233" s="150" t="s">
        <v>2</v>
      </c>
      <c r="F233" s="264" t="s">
        <v>426</v>
      </c>
      <c r="G233" s="265"/>
      <c r="H233" s="265"/>
      <c r="I233" s="265"/>
      <c r="J233" s="149"/>
      <c r="K233" s="151">
        <v>42</v>
      </c>
      <c r="L233" s="149"/>
      <c r="M233" s="149"/>
      <c r="N233" s="149"/>
      <c r="O233" s="149"/>
      <c r="P233" s="149"/>
      <c r="Q233" s="149"/>
      <c r="R233" s="152"/>
      <c r="T233" s="153"/>
      <c r="U233" s="149"/>
      <c r="V233" s="149"/>
      <c r="W233" s="149"/>
      <c r="X233" s="149"/>
      <c r="Y233" s="149"/>
      <c r="Z233" s="149"/>
      <c r="AA233" s="154"/>
      <c r="AT233" s="155" t="s">
        <v>133</v>
      </c>
      <c r="AU233" s="155" t="s">
        <v>89</v>
      </c>
      <c r="AV233" s="10" t="s">
        <v>89</v>
      </c>
      <c r="AW233" s="10" t="s">
        <v>28</v>
      </c>
      <c r="AX233" s="10" t="s">
        <v>69</v>
      </c>
      <c r="AY233" s="155" t="s">
        <v>119</v>
      </c>
    </row>
    <row r="234" spans="2:51" s="11" customFormat="1" ht="22.5" customHeight="1">
      <c r="B234" s="156"/>
      <c r="C234" s="157"/>
      <c r="D234" s="157"/>
      <c r="E234" s="158" t="s">
        <v>2</v>
      </c>
      <c r="F234" s="279" t="s">
        <v>433</v>
      </c>
      <c r="G234" s="280"/>
      <c r="H234" s="280"/>
      <c r="I234" s="280"/>
      <c r="J234" s="157"/>
      <c r="K234" s="159" t="s">
        <v>2</v>
      </c>
      <c r="L234" s="157"/>
      <c r="M234" s="157"/>
      <c r="N234" s="157"/>
      <c r="O234" s="157"/>
      <c r="P234" s="157"/>
      <c r="Q234" s="157"/>
      <c r="R234" s="160"/>
      <c r="T234" s="161"/>
      <c r="U234" s="157"/>
      <c r="V234" s="157"/>
      <c r="W234" s="157"/>
      <c r="X234" s="157"/>
      <c r="Y234" s="157"/>
      <c r="Z234" s="157"/>
      <c r="AA234" s="162"/>
      <c r="AT234" s="163" t="s">
        <v>133</v>
      </c>
      <c r="AU234" s="163" t="s">
        <v>89</v>
      </c>
      <c r="AV234" s="11" t="s">
        <v>76</v>
      </c>
      <c r="AW234" s="11" t="s">
        <v>28</v>
      </c>
      <c r="AX234" s="11" t="s">
        <v>69</v>
      </c>
      <c r="AY234" s="163" t="s">
        <v>119</v>
      </c>
    </row>
    <row r="235" spans="2:51" s="10" customFormat="1" ht="22.5" customHeight="1">
      <c r="B235" s="148"/>
      <c r="C235" s="149"/>
      <c r="D235" s="149"/>
      <c r="E235" s="150" t="s">
        <v>2</v>
      </c>
      <c r="F235" s="264" t="s">
        <v>483</v>
      </c>
      <c r="G235" s="265"/>
      <c r="H235" s="265"/>
      <c r="I235" s="265"/>
      <c r="J235" s="149"/>
      <c r="K235" s="151">
        <v>44.2</v>
      </c>
      <c r="L235" s="149"/>
      <c r="M235" s="149"/>
      <c r="N235" s="149"/>
      <c r="O235" s="149"/>
      <c r="P235" s="149"/>
      <c r="Q235" s="149"/>
      <c r="R235" s="152"/>
      <c r="T235" s="153"/>
      <c r="U235" s="149"/>
      <c r="V235" s="149"/>
      <c r="W235" s="149"/>
      <c r="X235" s="149"/>
      <c r="Y235" s="149"/>
      <c r="Z235" s="149"/>
      <c r="AA235" s="154"/>
      <c r="AT235" s="155" t="s">
        <v>133</v>
      </c>
      <c r="AU235" s="155" t="s">
        <v>89</v>
      </c>
      <c r="AV235" s="10" t="s">
        <v>89</v>
      </c>
      <c r="AW235" s="10" t="s">
        <v>28</v>
      </c>
      <c r="AX235" s="10" t="s">
        <v>69</v>
      </c>
      <c r="AY235" s="155" t="s">
        <v>119</v>
      </c>
    </row>
    <row r="236" spans="2:51" s="12" customFormat="1" ht="22.5" customHeight="1">
      <c r="B236" s="164"/>
      <c r="C236" s="165"/>
      <c r="D236" s="165"/>
      <c r="E236" s="166" t="s">
        <v>2</v>
      </c>
      <c r="F236" s="283" t="s">
        <v>144</v>
      </c>
      <c r="G236" s="284"/>
      <c r="H236" s="284"/>
      <c r="I236" s="284"/>
      <c r="J236" s="165"/>
      <c r="K236" s="167">
        <v>86.2</v>
      </c>
      <c r="L236" s="165"/>
      <c r="M236" s="165"/>
      <c r="N236" s="165"/>
      <c r="O236" s="165"/>
      <c r="P236" s="165"/>
      <c r="Q236" s="165"/>
      <c r="R236" s="168"/>
      <c r="T236" s="169"/>
      <c r="U236" s="165"/>
      <c r="V236" s="165"/>
      <c r="W236" s="165"/>
      <c r="X236" s="165"/>
      <c r="Y236" s="165"/>
      <c r="Z236" s="165"/>
      <c r="AA236" s="170"/>
      <c r="AT236" s="171" t="s">
        <v>133</v>
      </c>
      <c r="AU236" s="171" t="s">
        <v>89</v>
      </c>
      <c r="AV236" s="12" t="s">
        <v>124</v>
      </c>
      <c r="AW236" s="12" t="s">
        <v>28</v>
      </c>
      <c r="AX236" s="12" t="s">
        <v>76</v>
      </c>
      <c r="AY236" s="171" t="s">
        <v>119</v>
      </c>
    </row>
    <row r="237" spans="2:51" s="9" customFormat="1" ht="29.85" customHeight="1">
      <c r="B237" s="127"/>
      <c r="C237" s="128"/>
      <c r="D237" s="136" t="s">
        <v>103</v>
      </c>
      <c r="E237" s="136"/>
      <c r="F237" s="136"/>
      <c r="G237" s="136"/>
      <c r="H237" s="136"/>
      <c r="I237" s="136"/>
      <c r="J237" s="136"/>
      <c r="K237" s="136"/>
      <c r="L237" s="136"/>
      <c r="M237" s="136"/>
      <c r="N237" s="272">
        <f>N238</f>
        <v>0</v>
      </c>
      <c r="O237" s="273"/>
      <c r="P237" s="273"/>
      <c r="Q237" s="273"/>
      <c r="R237" s="130"/>
      <c r="T237" s="131"/>
      <c r="U237" s="128"/>
      <c r="V237" s="128"/>
      <c r="W237" s="132">
        <f>W238</f>
        <v>1075.8736040000001</v>
      </c>
      <c r="X237" s="128"/>
      <c r="Y237" s="132">
        <f>Y238</f>
        <v>0</v>
      </c>
      <c r="Z237" s="128"/>
      <c r="AA237" s="133">
        <f>AA238</f>
        <v>0</v>
      </c>
      <c r="AR237" s="134" t="s">
        <v>76</v>
      </c>
      <c r="AT237" s="135" t="s">
        <v>68</v>
      </c>
      <c r="AU237" s="135" t="s">
        <v>76</v>
      </c>
      <c r="AY237" s="134" t="s">
        <v>119</v>
      </c>
    </row>
    <row r="238" spans="2:62" s="1" customFormat="1" ht="22.5" customHeight="1">
      <c r="B238" s="137"/>
      <c r="C238" s="138">
        <v>31</v>
      </c>
      <c r="D238" s="138" t="s">
        <v>120</v>
      </c>
      <c r="E238" s="139" t="s">
        <v>427</v>
      </c>
      <c r="F238" s="266" t="s">
        <v>428</v>
      </c>
      <c r="G238" s="266"/>
      <c r="H238" s="266"/>
      <c r="I238" s="266"/>
      <c r="J238" s="140" t="s">
        <v>215</v>
      </c>
      <c r="K238" s="141">
        <v>3183.058</v>
      </c>
      <c r="L238" s="267"/>
      <c r="M238" s="267"/>
      <c r="N238" s="267">
        <f>ROUND(L238*K238,2)</f>
        <v>0</v>
      </c>
      <c r="O238" s="267"/>
      <c r="P238" s="267"/>
      <c r="Q238" s="267"/>
      <c r="R238" s="142"/>
      <c r="T238" s="143" t="s">
        <v>2</v>
      </c>
      <c r="U238" s="184" t="s">
        <v>35</v>
      </c>
      <c r="V238" s="185">
        <v>0.338</v>
      </c>
      <c r="W238" s="185">
        <f>V238*K238</f>
        <v>1075.8736040000001</v>
      </c>
      <c r="X238" s="185">
        <v>0</v>
      </c>
      <c r="Y238" s="185">
        <f>X238*K238</f>
        <v>0</v>
      </c>
      <c r="Z238" s="185">
        <v>0</v>
      </c>
      <c r="AA238" s="186">
        <f>Z238*K238</f>
        <v>0</v>
      </c>
      <c r="AR238" s="21" t="s">
        <v>124</v>
      </c>
      <c r="AT238" s="21" t="s">
        <v>120</v>
      </c>
      <c r="AU238" s="21" t="s">
        <v>89</v>
      </c>
      <c r="AY238" s="21" t="s">
        <v>119</v>
      </c>
      <c r="BE238" s="146">
        <f>IF(U238="základní",N238,0)</f>
        <v>0</v>
      </c>
      <c r="BF238" s="146">
        <f>IF(U238="snížená",N238,0)</f>
        <v>0</v>
      </c>
      <c r="BG238" s="146">
        <f>IF(U238="zákl. přenesená",N238,0)</f>
        <v>0</v>
      </c>
      <c r="BH238" s="146">
        <f>IF(U238="sníž. přenesená",N238,0)</f>
        <v>0</v>
      </c>
      <c r="BI238" s="146">
        <f>IF(U238="nulová",N238,0)</f>
        <v>0</v>
      </c>
      <c r="BJ238" s="21" t="s">
        <v>76</v>
      </c>
    </row>
    <row r="239" spans="2:18" s="1" customFormat="1" ht="6.95" customHeight="1">
      <c r="B239" s="5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1"/>
    </row>
  </sheetData>
  <mergeCells count="24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F120:I120"/>
    <mergeCell ref="F121:I121"/>
    <mergeCell ref="F122:I122"/>
    <mergeCell ref="L122:M122"/>
    <mergeCell ref="N122:Q122"/>
    <mergeCell ref="F123:I123"/>
    <mergeCell ref="F124:I124"/>
    <mergeCell ref="F125:I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7:I227"/>
    <mergeCell ref="L227:M227"/>
    <mergeCell ref="N227:Q227"/>
    <mergeCell ref="F228:I228"/>
    <mergeCell ref="L228:M228"/>
    <mergeCell ref="N228:Q228"/>
    <mergeCell ref="F221:I221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H1:K1"/>
    <mergeCell ref="S2:AC2"/>
    <mergeCell ref="F238:I238"/>
    <mergeCell ref="L238:M238"/>
    <mergeCell ref="N238:Q238"/>
    <mergeCell ref="N115:Q115"/>
    <mergeCell ref="N116:Q116"/>
    <mergeCell ref="N117:Q117"/>
    <mergeCell ref="N165:Q165"/>
    <mergeCell ref="N202:Q202"/>
    <mergeCell ref="N229:Q229"/>
    <mergeCell ref="N237:Q237"/>
    <mergeCell ref="F230:I230"/>
    <mergeCell ref="L230:M230"/>
    <mergeCell ref="N230:Q230"/>
    <mergeCell ref="F231:I231"/>
    <mergeCell ref="F232:I232"/>
    <mergeCell ref="F233:I233"/>
    <mergeCell ref="F234:I234"/>
    <mergeCell ref="F235:I235"/>
    <mergeCell ref="F236:I236"/>
    <mergeCell ref="F226:I226"/>
    <mergeCell ref="L226:M226"/>
    <mergeCell ref="N226:Q226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  <ignoredErrors>
    <ignoredError sqref="E118:E238 F125:I127 F132:I135 F139:I141 F169:I171 F178 F186:I188 F208 F233:I235" numberStoredAsText="1"/>
    <ignoredError sqref="N118:Q164 N166:Q201 N203:Q228 O202:Q202 N230:Q236 O229:Q229 N238:Q238 O237:Q237" unlockedFormula="1"/>
    <ignoredError sqref="N2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0"/>
  <sheetViews>
    <sheetView showGridLines="0" workbookViewId="0" topLeftCell="A1">
      <pane ySplit="1" topLeftCell="A141" activePane="bottomLeft" state="frozen"/>
      <selection pane="bottomLeft" activeCell="F141" sqref="F141:I14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2" width="9.33203125" style="0" hidden="1" customWidth="1"/>
  </cols>
  <sheetData>
    <row r="1" spans="1:62" ht="21.75" customHeight="1">
      <c r="A1" s="103"/>
      <c r="B1" s="15"/>
      <c r="C1" s="15"/>
      <c r="D1" s="16"/>
      <c r="E1" s="15"/>
      <c r="F1" s="17"/>
      <c r="G1" s="17"/>
      <c r="H1" s="278"/>
      <c r="I1" s="278"/>
      <c r="J1" s="278"/>
      <c r="K1" s="278"/>
      <c r="L1" s="17"/>
      <c r="M1" s="15"/>
      <c r="N1" s="15"/>
      <c r="O1" s="16"/>
      <c r="P1" s="15"/>
      <c r="Q1" s="15"/>
      <c r="R1" s="15"/>
      <c r="S1" s="17"/>
      <c r="T1" s="17"/>
      <c r="U1" s="103"/>
      <c r="V1" s="10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</row>
    <row r="2" spans="3:46" ht="36.95" customHeight="1">
      <c r="C2" s="257" t="s">
        <v>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S2" s="225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50" t="s">
        <v>90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6"/>
      <c r="T4" s="27" t="s">
        <v>9</v>
      </c>
      <c r="AT4" s="21" t="s">
        <v>3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12</v>
      </c>
      <c r="E6" s="28"/>
      <c r="F6" s="298" t="str">
        <f>'Rekapitulace stavby'!K6</f>
        <v>Stabilizace pravého břehu VT Olše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8"/>
      <c r="R6" s="26"/>
    </row>
    <row r="7" spans="2:18" s="1" customFormat="1" ht="32.85" customHeight="1">
      <c r="B7" s="35"/>
      <c r="C7" s="36"/>
      <c r="D7" s="31" t="s">
        <v>91</v>
      </c>
      <c r="E7" s="36"/>
      <c r="F7" s="307" t="s">
        <v>80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6"/>
      <c r="R7" s="37"/>
    </row>
    <row r="8" spans="2:18" s="1" customFormat="1" ht="14.45" customHeight="1">
      <c r="B8" s="35"/>
      <c r="C8" s="36"/>
      <c r="D8" s="32" t="s">
        <v>14</v>
      </c>
      <c r="E8" s="36"/>
      <c r="F8" s="30" t="s">
        <v>15</v>
      </c>
      <c r="G8" s="36"/>
      <c r="H8" s="36"/>
      <c r="I8" s="36"/>
      <c r="J8" s="36"/>
      <c r="K8" s="36"/>
      <c r="L8" s="36"/>
      <c r="M8" s="32" t="s">
        <v>16</v>
      </c>
      <c r="N8" s="36"/>
      <c r="O8" s="30" t="s">
        <v>2</v>
      </c>
      <c r="P8" s="36"/>
      <c r="Q8" s="36"/>
      <c r="R8" s="37"/>
    </row>
    <row r="9" spans="2:18" s="1" customFormat="1" ht="14.45" customHeight="1">
      <c r="B9" s="35"/>
      <c r="C9" s="36"/>
      <c r="D9" s="32" t="s">
        <v>18</v>
      </c>
      <c r="E9" s="36"/>
      <c r="F9" s="187" t="s">
        <v>571</v>
      </c>
      <c r="G9" s="36"/>
      <c r="H9" s="36"/>
      <c r="I9" s="36"/>
      <c r="J9" s="36"/>
      <c r="K9" s="36"/>
      <c r="L9" s="36"/>
      <c r="M9" s="32" t="s">
        <v>19</v>
      </c>
      <c r="N9" s="36"/>
      <c r="O9" s="291"/>
      <c r="P9" s="291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20</v>
      </c>
      <c r="E11" s="36"/>
      <c r="F11" s="36"/>
      <c r="G11" s="36"/>
      <c r="H11" s="36"/>
      <c r="I11" s="36"/>
      <c r="J11" s="36"/>
      <c r="K11" s="36"/>
      <c r="L11" s="36"/>
      <c r="M11" s="32" t="s">
        <v>21</v>
      </c>
      <c r="N11" s="36"/>
      <c r="O11" s="259" t="s">
        <v>2</v>
      </c>
      <c r="P11" s="259"/>
      <c r="Q11" s="36"/>
      <c r="R11" s="37"/>
    </row>
    <row r="12" spans="2:18" s="1" customFormat="1" ht="18" customHeight="1">
      <c r="B12" s="35"/>
      <c r="C12" s="36"/>
      <c r="D12" s="36"/>
      <c r="E12" s="30" t="s">
        <v>22</v>
      </c>
      <c r="F12" s="36"/>
      <c r="G12" s="36"/>
      <c r="H12" s="36"/>
      <c r="I12" s="36"/>
      <c r="J12" s="36"/>
      <c r="K12" s="36"/>
      <c r="L12" s="36"/>
      <c r="M12" s="32" t="s">
        <v>23</v>
      </c>
      <c r="N12" s="36"/>
      <c r="O12" s="259" t="s">
        <v>2</v>
      </c>
      <c r="P12" s="259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24</v>
      </c>
      <c r="E14" s="36"/>
      <c r="F14" s="36"/>
      <c r="G14" s="36"/>
      <c r="H14" s="36"/>
      <c r="I14" s="36"/>
      <c r="J14" s="36"/>
      <c r="K14" s="36"/>
      <c r="L14" s="36"/>
      <c r="M14" s="32" t="s">
        <v>21</v>
      </c>
      <c r="N14" s="36"/>
      <c r="O14" s="259" t="str">
        <f>IF('Rekapitulace stavby'!AN13="","",'Rekapitulace stavby'!AN13)</f>
        <v/>
      </c>
      <c r="P14" s="259"/>
      <c r="Q14" s="36"/>
      <c r="R14" s="37"/>
    </row>
    <row r="15" spans="2:18" s="1" customFormat="1" ht="18" customHeight="1">
      <c r="B15" s="35"/>
      <c r="C15" s="36"/>
      <c r="D15" s="36"/>
      <c r="E15" s="205" t="str">
        <f>IF('Rekapitulace stavby'!E14="","",'Rekapitulace stavby'!E14)</f>
        <v xml:space="preserve"> </v>
      </c>
      <c r="F15" s="207"/>
      <c r="G15" s="207"/>
      <c r="H15" s="36"/>
      <c r="I15" s="36"/>
      <c r="J15" s="36"/>
      <c r="K15" s="36"/>
      <c r="L15" s="36"/>
      <c r="M15" s="32" t="s">
        <v>23</v>
      </c>
      <c r="N15" s="36"/>
      <c r="O15" s="259" t="str">
        <f>IF('Rekapitulace stavby'!AN14="","",'Rekapitulace stavby'!AN14)</f>
        <v/>
      </c>
      <c r="P15" s="259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26</v>
      </c>
      <c r="E17" s="36"/>
      <c r="F17" s="36"/>
      <c r="G17" s="36"/>
      <c r="H17" s="36"/>
      <c r="I17" s="36"/>
      <c r="J17" s="36"/>
      <c r="K17" s="36"/>
      <c r="L17" s="36"/>
      <c r="M17" s="32" t="s">
        <v>21</v>
      </c>
      <c r="N17" s="36"/>
      <c r="O17" s="259" t="s">
        <v>2</v>
      </c>
      <c r="P17" s="259"/>
      <c r="Q17" s="36"/>
      <c r="R17" s="37"/>
    </row>
    <row r="18" spans="2:18" s="1" customFormat="1" ht="18" customHeight="1">
      <c r="B18" s="35"/>
      <c r="C18" s="36"/>
      <c r="D18" s="36"/>
      <c r="E18" s="30" t="s">
        <v>27</v>
      </c>
      <c r="F18" s="36"/>
      <c r="G18" s="36"/>
      <c r="H18" s="36"/>
      <c r="I18" s="36"/>
      <c r="J18" s="36"/>
      <c r="K18" s="36"/>
      <c r="L18" s="36"/>
      <c r="M18" s="32" t="s">
        <v>23</v>
      </c>
      <c r="N18" s="36"/>
      <c r="O18" s="259" t="s">
        <v>2</v>
      </c>
      <c r="P18" s="25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29</v>
      </c>
      <c r="E20" s="36"/>
      <c r="F20" s="36"/>
      <c r="G20" s="36"/>
      <c r="H20" s="36"/>
      <c r="I20" s="36"/>
      <c r="J20" s="36"/>
      <c r="K20" s="36"/>
      <c r="L20" s="36"/>
      <c r="M20" s="32" t="s">
        <v>21</v>
      </c>
      <c r="N20" s="36"/>
      <c r="O20" s="259" t="s">
        <v>2</v>
      </c>
      <c r="P20" s="259"/>
      <c r="Q20" s="36"/>
      <c r="R20" s="37"/>
    </row>
    <row r="21" spans="2:18" s="1" customFormat="1" ht="18" customHeight="1">
      <c r="B21" s="35"/>
      <c r="C21" s="36"/>
      <c r="D21" s="36"/>
      <c r="E21" s="214" t="s">
        <v>30</v>
      </c>
      <c r="F21" s="36"/>
      <c r="G21" s="36"/>
      <c r="H21" s="36"/>
      <c r="I21" s="36"/>
      <c r="J21" s="36"/>
      <c r="K21" s="36"/>
      <c r="L21" s="36"/>
      <c r="M21" s="32" t="s">
        <v>23</v>
      </c>
      <c r="N21" s="36"/>
      <c r="O21" s="259" t="s">
        <v>2</v>
      </c>
      <c r="P21" s="25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61" t="s">
        <v>2</v>
      </c>
      <c r="F24" s="261"/>
      <c r="G24" s="261"/>
      <c r="H24" s="261"/>
      <c r="I24" s="261"/>
      <c r="J24" s="261"/>
      <c r="K24" s="261"/>
      <c r="L24" s="26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4" t="s">
        <v>92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 hidden="1">
      <c r="B28" s="35"/>
      <c r="C28" s="36"/>
      <c r="D28" s="34"/>
      <c r="E28" s="36"/>
      <c r="F28" s="36"/>
      <c r="G28" s="36"/>
      <c r="H28" s="36"/>
      <c r="I28" s="36"/>
      <c r="J28" s="36"/>
      <c r="K28" s="36"/>
      <c r="L28" s="36"/>
      <c r="M28" s="231">
        <f>N100</f>
        <v>0</v>
      </c>
      <c r="N28" s="231"/>
      <c r="O28" s="231"/>
      <c r="P28" s="231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5" t="s">
        <v>33</v>
      </c>
      <c r="E30" s="36"/>
      <c r="F30" s="36"/>
      <c r="G30" s="36"/>
      <c r="H30" s="36"/>
      <c r="I30" s="36"/>
      <c r="J30" s="36"/>
      <c r="K30" s="36"/>
      <c r="L30" s="36"/>
      <c r="M30" s="308">
        <f>ROUND(M27+M28,2)</f>
        <v>0</v>
      </c>
      <c r="N30" s="290"/>
      <c r="O30" s="290"/>
      <c r="P30" s="29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34</v>
      </c>
      <c r="E32" s="42" t="s">
        <v>35</v>
      </c>
      <c r="F32" s="43">
        <v>0.21</v>
      </c>
      <c r="G32" s="106" t="s">
        <v>36</v>
      </c>
      <c r="H32" s="304">
        <f>ROUND((SUM(BE100:BE101)+SUM(BE119:BE169)),2)</f>
        <v>0</v>
      </c>
      <c r="I32" s="290"/>
      <c r="J32" s="290"/>
      <c r="K32" s="36"/>
      <c r="L32" s="36"/>
      <c r="M32" s="304">
        <f>ROUND(ROUND((SUM(BE100:BE101)+SUM(BE119:BE169)),2)*F32,2)</f>
        <v>0</v>
      </c>
      <c r="N32" s="290"/>
      <c r="O32" s="290"/>
      <c r="P32" s="290"/>
      <c r="Q32" s="36"/>
      <c r="R32" s="37"/>
    </row>
    <row r="33" spans="2:18" s="1" customFormat="1" ht="14.45" customHeight="1">
      <c r="B33" s="35"/>
      <c r="C33" s="36"/>
      <c r="D33" s="36"/>
      <c r="E33" s="42" t="s">
        <v>37</v>
      </c>
      <c r="F33" s="43">
        <v>0.15</v>
      </c>
      <c r="G33" s="106" t="s">
        <v>36</v>
      </c>
      <c r="H33" s="304">
        <f>ROUND((SUM(BF100:BF101)+SUM(BF119:BF169)),2)</f>
        <v>0</v>
      </c>
      <c r="I33" s="290"/>
      <c r="J33" s="290"/>
      <c r="K33" s="36"/>
      <c r="L33" s="36"/>
      <c r="M33" s="304">
        <f>ROUND(ROUND((SUM(BF100:BF101)+SUM(BF119:BF169)),2)*F33,2)</f>
        <v>0</v>
      </c>
      <c r="N33" s="290"/>
      <c r="O33" s="290"/>
      <c r="P33" s="290"/>
      <c r="Q33" s="36"/>
      <c r="R33" s="37"/>
    </row>
    <row r="34" spans="2:18" s="1" customFormat="1" ht="14.45" customHeight="1" hidden="1">
      <c r="B34" s="35"/>
      <c r="C34" s="36"/>
      <c r="D34" s="36"/>
      <c r="E34" s="42" t="s">
        <v>38</v>
      </c>
      <c r="F34" s="43">
        <v>0.21</v>
      </c>
      <c r="G34" s="106" t="s">
        <v>36</v>
      </c>
      <c r="H34" s="304">
        <f>ROUND((SUM(BG100:BG101)+SUM(BG119:BG169)),2)</f>
        <v>0</v>
      </c>
      <c r="I34" s="290"/>
      <c r="J34" s="290"/>
      <c r="K34" s="36"/>
      <c r="L34" s="36"/>
      <c r="M34" s="304">
        <v>0</v>
      </c>
      <c r="N34" s="290"/>
      <c r="O34" s="290"/>
      <c r="P34" s="290"/>
      <c r="Q34" s="36"/>
      <c r="R34" s="37"/>
    </row>
    <row r="35" spans="2:18" s="1" customFormat="1" ht="14.45" customHeight="1" hidden="1">
      <c r="B35" s="35"/>
      <c r="C35" s="36"/>
      <c r="D35" s="36"/>
      <c r="E35" s="42" t="s">
        <v>39</v>
      </c>
      <c r="F35" s="43">
        <v>0.15</v>
      </c>
      <c r="G35" s="106" t="s">
        <v>36</v>
      </c>
      <c r="H35" s="304">
        <f>ROUND((SUM(BH100:BH101)+SUM(BH119:BH169)),2)</f>
        <v>0</v>
      </c>
      <c r="I35" s="290"/>
      <c r="J35" s="290"/>
      <c r="K35" s="36"/>
      <c r="L35" s="36"/>
      <c r="M35" s="304">
        <v>0</v>
      </c>
      <c r="N35" s="290"/>
      <c r="O35" s="290"/>
      <c r="P35" s="290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40</v>
      </c>
      <c r="F36" s="43">
        <v>0</v>
      </c>
      <c r="G36" s="106" t="s">
        <v>36</v>
      </c>
      <c r="H36" s="304">
        <f>ROUND((SUM(BI100:BI101)+SUM(BI119:BI169)),2)</f>
        <v>0</v>
      </c>
      <c r="I36" s="290"/>
      <c r="J36" s="290"/>
      <c r="K36" s="36"/>
      <c r="L36" s="36"/>
      <c r="M36" s="304">
        <v>0</v>
      </c>
      <c r="N36" s="290"/>
      <c r="O36" s="290"/>
      <c r="P36" s="29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2"/>
      <c r="D38" s="107" t="s">
        <v>41</v>
      </c>
      <c r="E38" s="74"/>
      <c r="F38" s="74"/>
      <c r="G38" s="108" t="s">
        <v>42</v>
      </c>
      <c r="H38" s="109" t="s">
        <v>43</v>
      </c>
      <c r="I38" s="74"/>
      <c r="J38" s="74"/>
      <c r="K38" s="74"/>
      <c r="L38" s="305">
        <f>SUM(M30:M36)</f>
        <v>0</v>
      </c>
      <c r="M38" s="305"/>
      <c r="N38" s="305"/>
      <c r="O38" s="305"/>
      <c r="P38" s="306"/>
      <c r="Q38" s="102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8"/>
      <c r="R49" s="26"/>
    </row>
    <row r="50" spans="2:18" s="1" customFormat="1" ht="15">
      <c r="B50" s="35"/>
      <c r="C50" s="36"/>
      <c r="D50" s="221"/>
      <c r="E50" s="202"/>
      <c r="F50" s="202"/>
      <c r="G50" s="202"/>
      <c r="H50" s="202"/>
      <c r="I50" s="202"/>
      <c r="J50" s="221"/>
      <c r="K50" s="202"/>
      <c r="L50" s="202"/>
      <c r="M50" s="202"/>
      <c r="N50" s="202"/>
      <c r="O50" s="202"/>
      <c r="P50" s="202"/>
      <c r="Q50" s="36"/>
      <c r="R50" s="37"/>
    </row>
    <row r="51" spans="2:18" ht="13.5">
      <c r="B51" s="25"/>
      <c r="C51" s="28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8"/>
      <c r="R51" s="26"/>
    </row>
    <row r="52" spans="2:18" ht="13.5">
      <c r="B52" s="25"/>
      <c r="C52" s="28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8"/>
      <c r="R52" s="26"/>
    </row>
    <row r="53" spans="2:18" ht="13.5">
      <c r="B53" s="25"/>
      <c r="C53" s="28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8"/>
      <c r="R53" s="26"/>
    </row>
    <row r="54" spans="2:18" ht="13.5">
      <c r="B54" s="25"/>
      <c r="C54" s="28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8"/>
      <c r="R54" s="26"/>
    </row>
    <row r="55" spans="2:18" ht="13.5">
      <c r="B55" s="25"/>
      <c r="C55" s="28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8"/>
      <c r="R55" s="26"/>
    </row>
    <row r="56" spans="2:18" ht="13.5">
      <c r="B56" s="25"/>
      <c r="C56" s="28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8"/>
      <c r="R56" s="26"/>
    </row>
    <row r="57" spans="2:18" ht="13.5">
      <c r="B57" s="25"/>
      <c r="C57" s="28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8"/>
      <c r="R57" s="26"/>
    </row>
    <row r="58" spans="2:18" ht="13.5">
      <c r="B58" s="25"/>
      <c r="C58" s="28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8"/>
      <c r="R58" s="26"/>
    </row>
    <row r="59" spans="2:18" s="1" customFormat="1" ht="15">
      <c r="B59" s="35"/>
      <c r="C59" s="36"/>
      <c r="D59" s="222"/>
      <c r="E59" s="202"/>
      <c r="F59" s="202"/>
      <c r="G59" s="222"/>
      <c r="H59" s="202"/>
      <c r="I59" s="202"/>
      <c r="J59" s="222"/>
      <c r="K59" s="202"/>
      <c r="L59" s="202"/>
      <c r="M59" s="202"/>
      <c r="N59" s="222"/>
      <c r="O59" s="202"/>
      <c r="P59" s="202"/>
      <c r="Q59" s="36"/>
      <c r="R59" s="37"/>
    </row>
    <row r="60" spans="2:18" ht="13.5">
      <c r="B60" s="25"/>
      <c r="C60" s="28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8"/>
      <c r="R60" s="26"/>
    </row>
    <row r="61" spans="2:18" s="1" customFormat="1" ht="15">
      <c r="B61" s="35"/>
      <c r="C61" s="36"/>
      <c r="D61" s="221"/>
      <c r="E61" s="202"/>
      <c r="F61" s="202"/>
      <c r="G61" s="202"/>
      <c r="H61" s="202"/>
      <c r="I61" s="202"/>
      <c r="J61" s="221"/>
      <c r="K61" s="202"/>
      <c r="L61" s="202"/>
      <c r="M61" s="202"/>
      <c r="N61" s="202"/>
      <c r="O61" s="202"/>
      <c r="P61" s="202"/>
      <c r="Q61" s="36"/>
      <c r="R61" s="37"/>
    </row>
    <row r="62" spans="2:18" ht="13.5">
      <c r="B62" s="25"/>
      <c r="C62" s="28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8"/>
      <c r="R62" s="26"/>
    </row>
    <row r="63" spans="2:18" ht="13.5">
      <c r="B63" s="25"/>
      <c r="C63" s="28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8"/>
      <c r="R63" s="26"/>
    </row>
    <row r="64" spans="2:18" ht="13.5">
      <c r="B64" s="25"/>
      <c r="C64" s="28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8"/>
      <c r="R64" s="26"/>
    </row>
    <row r="65" spans="2:18" ht="13.5">
      <c r="B65" s="25"/>
      <c r="C65" s="28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8"/>
      <c r="R65" s="26"/>
    </row>
    <row r="66" spans="2:18" ht="13.5">
      <c r="B66" s="25"/>
      <c r="C66" s="28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8"/>
      <c r="R66" s="26"/>
    </row>
    <row r="67" spans="2:18" ht="13.5">
      <c r="B67" s="25"/>
      <c r="C67" s="28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8"/>
      <c r="R67" s="26"/>
    </row>
    <row r="68" spans="2:18" ht="13.5">
      <c r="B68" s="25"/>
      <c r="C68" s="28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8"/>
      <c r="R68" s="26"/>
    </row>
    <row r="69" spans="2:18" ht="13.5">
      <c r="B69" s="25"/>
      <c r="C69" s="28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8"/>
      <c r="R69" s="26"/>
    </row>
    <row r="70" spans="2:18" s="1" customFormat="1" ht="15">
      <c r="B70" s="35"/>
      <c r="C70" s="36"/>
      <c r="D70" s="222"/>
      <c r="E70" s="202"/>
      <c r="F70" s="202"/>
      <c r="G70" s="222"/>
      <c r="H70" s="202"/>
      <c r="I70" s="202"/>
      <c r="J70" s="222"/>
      <c r="K70" s="202"/>
      <c r="L70" s="202"/>
      <c r="M70" s="202"/>
      <c r="N70" s="222"/>
      <c r="O70" s="202"/>
      <c r="P70" s="202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50" t="s">
        <v>93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12</v>
      </c>
      <c r="D78" s="36"/>
      <c r="E78" s="36"/>
      <c r="F78" s="298" t="str">
        <f>F6</f>
        <v>Stabilizace pravého břehu VT Olše</v>
      </c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36"/>
      <c r="R78" s="37"/>
    </row>
    <row r="79" spans="2:18" s="1" customFormat="1" ht="36.95" customHeight="1">
      <c r="B79" s="35"/>
      <c r="C79" s="69" t="s">
        <v>91</v>
      </c>
      <c r="D79" s="36"/>
      <c r="E79" s="36"/>
      <c r="F79" s="252" t="str">
        <f>F7</f>
        <v>SO 03  Ochranná hráz pro výstavbu opěrné zdi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18</v>
      </c>
      <c r="D81" s="36"/>
      <c r="E81" s="36"/>
      <c r="F81" s="30" t="str">
        <f>F9</f>
        <v>k.ú.  Třinec, k.ú. Konská</v>
      </c>
      <c r="G81" s="36"/>
      <c r="H81" s="36"/>
      <c r="I81" s="36"/>
      <c r="J81" s="36"/>
      <c r="K81" s="32" t="s">
        <v>19</v>
      </c>
      <c r="L81" s="36"/>
      <c r="M81" s="291" t="str">
        <f>IF(O9="","",O9)</f>
        <v/>
      </c>
      <c r="N81" s="291"/>
      <c r="O81" s="291"/>
      <c r="P81" s="291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20</v>
      </c>
      <c r="D83" s="36"/>
      <c r="E83" s="36"/>
      <c r="F83" s="30" t="str">
        <f>E12</f>
        <v>Povodí Odry, s.p., Varenská 3101/49, Ostrava</v>
      </c>
      <c r="G83" s="36"/>
      <c r="H83" s="36"/>
      <c r="I83" s="36"/>
      <c r="J83" s="36"/>
      <c r="K83" s="32" t="s">
        <v>26</v>
      </c>
      <c r="L83" s="36"/>
      <c r="M83" s="259" t="str">
        <f>E18</f>
        <v>Lineplan, s.r.o, 28. října 1142/168</v>
      </c>
      <c r="N83" s="259"/>
      <c r="O83" s="259"/>
      <c r="P83" s="259"/>
      <c r="Q83" s="259"/>
      <c r="R83" s="37"/>
    </row>
    <row r="84" spans="2:18" s="1" customFormat="1" ht="14.45" customHeight="1">
      <c r="B84" s="35"/>
      <c r="C84" s="32" t="s">
        <v>24</v>
      </c>
      <c r="D84" s="36"/>
      <c r="E84" s="36"/>
      <c r="F84" s="205" t="str">
        <f>IF(E15="","",E15)</f>
        <v xml:space="preserve"> </v>
      </c>
      <c r="G84" s="207"/>
      <c r="H84" s="207"/>
      <c r="I84" s="207"/>
      <c r="J84" s="36"/>
      <c r="K84" s="32" t="s">
        <v>29</v>
      </c>
      <c r="L84" s="36"/>
      <c r="M84" s="259" t="str">
        <f>E21</f>
        <v>Pavla Heinzová Bc.</v>
      </c>
      <c r="N84" s="259"/>
      <c r="O84" s="259"/>
      <c r="P84" s="259"/>
      <c r="Q84" s="259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300" t="s">
        <v>94</v>
      </c>
      <c r="D86" s="301"/>
      <c r="E86" s="301"/>
      <c r="F86" s="301"/>
      <c r="G86" s="301"/>
      <c r="H86" s="102"/>
      <c r="I86" s="102"/>
      <c r="J86" s="102"/>
      <c r="K86" s="102"/>
      <c r="L86" s="102"/>
      <c r="M86" s="102"/>
      <c r="N86" s="300" t="s">
        <v>95</v>
      </c>
      <c r="O86" s="301"/>
      <c r="P86" s="301"/>
      <c r="Q86" s="30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213" t="s">
        <v>611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6">
        <f>N119</f>
        <v>0</v>
      </c>
      <c r="O88" s="302"/>
      <c r="P88" s="302"/>
      <c r="Q88" s="302"/>
      <c r="R88" s="37"/>
      <c r="AU88" s="21" t="s">
        <v>96</v>
      </c>
    </row>
    <row r="89" spans="2:18" s="6" customFormat="1" ht="24.95" customHeight="1">
      <c r="B89" s="111"/>
      <c r="C89" s="112"/>
      <c r="D89" s="113" t="s">
        <v>97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71">
        <f>N120</f>
        <v>0</v>
      </c>
      <c r="O89" s="303"/>
      <c r="P89" s="303"/>
      <c r="Q89" s="303"/>
      <c r="R89" s="114"/>
    </row>
    <row r="90" spans="2:18" s="7" customFormat="1" ht="19.9" customHeight="1">
      <c r="B90" s="115"/>
      <c r="C90" s="116"/>
      <c r="D90" s="117" t="s">
        <v>98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95">
        <f>N121</f>
        <v>0</v>
      </c>
      <c r="O90" s="296"/>
      <c r="P90" s="296"/>
      <c r="Q90" s="296"/>
      <c r="R90" s="118"/>
    </row>
    <row r="91" spans="2:18" s="7" customFormat="1" ht="19.9" customHeight="1">
      <c r="B91" s="115"/>
      <c r="C91" s="116"/>
      <c r="D91" s="117" t="s">
        <v>484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95">
        <f>N139</f>
        <v>0</v>
      </c>
      <c r="O91" s="296"/>
      <c r="P91" s="296"/>
      <c r="Q91" s="296"/>
      <c r="R91" s="118"/>
    </row>
    <row r="92" spans="2:18" s="7" customFormat="1" ht="19.9" customHeight="1">
      <c r="B92" s="115"/>
      <c r="C92" s="116"/>
      <c r="D92" s="117" t="s">
        <v>100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95">
        <f>N143</f>
        <v>0</v>
      </c>
      <c r="O92" s="296"/>
      <c r="P92" s="296"/>
      <c r="Q92" s="296"/>
      <c r="R92" s="118"/>
    </row>
    <row r="93" spans="2:18" s="7" customFormat="1" ht="19.9" customHeight="1">
      <c r="B93" s="115"/>
      <c r="C93" s="116"/>
      <c r="D93" s="117" t="s">
        <v>101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95">
        <f>N151</f>
        <v>0</v>
      </c>
      <c r="O93" s="296"/>
      <c r="P93" s="296"/>
      <c r="Q93" s="296"/>
      <c r="R93" s="118"/>
    </row>
    <row r="94" spans="2:18" s="7" customFormat="1" ht="19.9" customHeight="1">
      <c r="B94" s="115"/>
      <c r="C94" s="116"/>
      <c r="D94" s="117" t="s">
        <v>485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95">
        <f>N155</f>
        <v>0</v>
      </c>
      <c r="O94" s="296"/>
      <c r="P94" s="296"/>
      <c r="Q94" s="296"/>
      <c r="R94" s="118"/>
    </row>
    <row r="95" spans="2:18" s="7" customFormat="1" ht="19.9" customHeight="1">
      <c r="B95" s="115"/>
      <c r="C95" s="116"/>
      <c r="D95" s="117" t="s">
        <v>486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95">
        <f>N156</f>
        <v>0</v>
      </c>
      <c r="O95" s="296"/>
      <c r="P95" s="296"/>
      <c r="Q95" s="296"/>
      <c r="R95" s="118"/>
    </row>
    <row r="96" spans="2:18" s="7" customFormat="1" ht="19.9" customHeight="1">
      <c r="B96" s="115"/>
      <c r="C96" s="116"/>
      <c r="D96" s="117" t="s">
        <v>103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95">
        <f>N164</f>
        <v>0</v>
      </c>
      <c r="O96" s="296"/>
      <c r="P96" s="296"/>
      <c r="Q96" s="296"/>
      <c r="R96" s="118"/>
    </row>
    <row r="97" spans="2:18" s="6" customFormat="1" ht="24.95" customHeight="1">
      <c r="B97" s="111"/>
      <c r="C97" s="112"/>
      <c r="D97" s="113" t="s">
        <v>487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71">
        <f>N166</f>
        <v>0</v>
      </c>
      <c r="O97" s="303"/>
      <c r="P97" s="303"/>
      <c r="Q97" s="303"/>
      <c r="R97" s="114"/>
    </row>
    <row r="98" spans="2:18" s="7" customFormat="1" ht="19.9" customHeight="1">
      <c r="B98" s="115"/>
      <c r="C98" s="116"/>
      <c r="D98" s="117" t="s">
        <v>488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95">
        <f>N167</f>
        <v>0</v>
      </c>
      <c r="O98" s="296"/>
      <c r="P98" s="296"/>
      <c r="Q98" s="296"/>
      <c r="R98" s="118"/>
    </row>
    <row r="99" spans="2:18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21" s="1" customFormat="1" ht="29.25" customHeight="1" hidden="1">
      <c r="B100" s="35"/>
      <c r="C100" s="11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23">
        <v>0</v>
      </c>
      <c r="O100" s="297"/>
      <c r="P100" s="297"/>
      <c r="Q100" s="297"/>
      <c r="R100" s="37"/>
      <c r="T100" s="119"/>
      <c r="U100" s="120" t="s">
        <v>34</v>
      </c>
    </row>
    <row r="101" spans="2:18" s="1" customFormat="1" ht="18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18" s="1" customFormat="1" ht="29.25" customHeight="1">
      <c r="B102" s="35"/>
      <c r="C102" s="211" t="s">
        <v>613</v>
      </c>
      <c r="D102" s="102"/>
      <c r="E102" s="102"/>
      <c r="F102" s="102"/>
      <c r="G102" s="102"/>
      <c r="H102" s="102"/>
      <c r="I102" s="102"/>
      <c r="J102" s="102"/>
      <c r="K102" s="102"/>
      <c r="L102" s="224">
        <f>ROUND(SUM(N88+N100),2)</f>
        <v>0</v>
      </c>
      <c r="M102" s="224"/>
      <c r="N102" s="224"/>
      <c r="O102" s="224"/>
      <c r="P102" s="224"/>
      <c r="Q102" s="224"/>
      <c r="R102" s="37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7" spans="2:18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5" customHeight="1">
      <c r="B108" s="35"/>
      <c r="C108" s="250" t="s">
        <v>105</v>
      </c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2" t="s">
        <v>12</v>
      </c>
      <c r="D110" s="36"/>
      <c r="E110" s="36"/>
      <c r="F110" s="298" t="str">
        <f>F6</f>
        <v>Stabilizace pravého břehu VT Olše</v>
      </c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36"/>
      <c r="R110" s="37"/>
    </row>
    <row r="111" spans="2:18" s="1" customFormat="1" ht="36.95" customHeight="1">
      <c r="B111" s="35"/>
      <c r="C111" s="69" t="s">
        <v>91</v>
      </c>
      <c r="D111" s="36"/>
      <c r="E111" s="36"/>
      <c r="F111" s="252" t="str">
        <f>F7</f>
        <v>SO 03  Ochranná hráz pro výstavbu opěrné zdi</v>
      </c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8" customHeight="1">
      <c r="B113" s="35"/>
      <c r="C113" s="32" t="s">
        <v>18</v>
      </c>
      <c r="D113" s="36"/>
      <c r="E113" s="36"/>
      <c r="F113" s="30" t="str">
        <f>F9</f>
        <v>k.ú.  Třinec, k.ú. Konská</v>
      </c>
      <c r="G113" s="36"/>
      <c r="H113" s="36"/>
      <c r="I113" s="36"/>
      <c r="J113" s="36"/>
      <c r="K113" s="32" t="s">
        <v>19</v>
      </c>
      <c r="L113" s="36"/>
      <c r="M113" s="291" t="str">
        <f>IF(O9="","",O9)</f>
        <v/>
      </c>
      <c r="N113" s="291"/>
      <c r="O113" s="291"/>
      <c r="P113" s="291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5">
      <c r="B115" s="35"/>
      <c r="C115" s="32" t="s">
        <v>20</v>
      </c>
      <c r="D115" s="36"/>
      <c r="E115" s="36"/>
      <c r="F115" s="30" t="str">
        <f>E12</f>
        <v>Povodí Odry, s.p., Varenská 3101/49, Ostrava</v>
      </c>
      <c r="G115" s="36"/>
      <c r="H115" s="36"/>
      <c r="I115" s="36"/>
      <c r="J115" s="36"/>
      <c r="K115" s="32" t="s">
        <v>26</v>
      </c>
      <c r="L115" s="36"/>
      <c r="M115" s="259" t="str">
        <f>E18</f>
        <v>Lineplan, s.r.o, 28. října 1142/168</v>
      </c>
      <c r="N115" s="259"/>
      <c r="O115" s="259"/>
      <c r="P115" s="259"/>
      <c r="Q115" s="259"/>
      <c r="R115" s="37"/>
    </row>
    <row r="116" spans="2:18" s="1" customFormat="1" ht="14.45" customHeight="1">
      <c r="B116" s="35"/>
      <c r="C116" s="32" t="s">
        <v>24</v>
      </c>
      <c r="D116" s="36"/>
      <c r="E116" s="36"/>
      <c r="F116" s="205" t="str">
        <f>IF(E15="","",E15)</f>
        <v xml:space="preserve"> </v>
      </c>
      <c r="G116" s="207"/>
      <c r="H116" s="207"/>
      <c r="I116" s="207"/>
      <c r="J116" s="36"/>
      <c r="K116" s="32" t="s">
        <v>29</v>
      </c>
      <c r="L116" s="36"/>
      <c r="M116" s="259" t="str">
        <f>E21</f>
        <v>Pavla Heinzová Bc.</v>
      </c>
      <c r="N116" s="259"/>
      <c r="O116" s="259"/>
      <c r="P116" s="259"/>
      <c r="Q116" s="259"/>
      <c r="R116" s="37"/>
    </row>
    <row r="117" spans="2:18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27" s="8" customFormat="1" ht="29.25" customHeight="1">
      <c r="B118" s="121"/>
      <c r="C118" s="122" t="s">
        <v>106</v>
      </c>
      <c r="D118" s="123" t="s">
        <v>107</v>
      </c>
      <c r="E118" s="123" t="s">
        <v>52</v>
      </c>
      <c r="F118" s="292" t="s">
        <v>108</v>
      </c>
      <c r="G118" s="292"/>
      <c r="H118" s="292"/>
      <c r="I118" s="292"/>
      <c r="J118" s="123" t="s">
        <v>109</v>
      </c>
      <c r="K118" s="123" t="s">
        <v>110</v>
      </c>
      <c r="L118" s="293" t="s">
        <v>111</v>
      </c>
      <c r="M118" s="293"/>
      <c r="N118" s="292" t="s">
        <v>95</v>
      </c>
      <c r="O118" s="292"/>
      <c r="P118" s="292"/>
      <c r="Q118" s="294"/>
      <c r="R118" s="124"/>
      <c r="T118" s="75" t="s">
        <v>112</v>
      </c>
      <c r="U118" s="76" t="s">
        <v>34</v>
      </c>
      <c r="V118" s="76" t="s">
        <v>113</v>
      </c>
      <c r="W118" s="76" t="s">
        <v>114</v>
      </c>
      <c r="X118" s="76" t="s">
        <v>115</v>
      </c>
      <c r="Y118" s="76" t="s">
        <v>116</v>
      </c>
      <c r="Z118" s="76" t="s">
        <v>117</v>
      </c>
      <c r="AA118" s="77" t="s">
        <v>118</v>
      </c>
    </row>
    <row r="119" spans="2:47" s="1" customFormat="1" ht="29.25" customHeight="1">
      <c r="B119" s="35"/>
      <c r="C119" s="79" t="s">
        <v>92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68">
        <f>N120+N166</f>
        <v>0</v>
      </c>
      <c r="O119" s="269"/>
      <c r="P119" s="269"/>
      <c r="Q119" s="269"/>
      <c r="R119" s="37"/>
      <c r="T119" s="78"/>
      <c r="U119" s="51"/>
      <c r="V119" s="51"/>
      <c r="W119" s="125">
        <f>W120+W166</f>
        <v>3968.222491999999</v>
      </c>
      <c r="X119" s="51"/>
      <c r="Y119" s="125">
        <f>Y120+Y166</f>
        <v>590.7526300000001</v>
      </c>
      <c r="Z119" s="51"/>
      <c r="AA119" s="126">
        <f>AA120+AA166</f>
        <v>361.795</v>
      </c>
      <c r="AT119" s="21" t="s">
        <v>68</v>
      </c>
      <c r="AU119" s="21" t="s">
        <v>96</v>
      </c>
    </row>
    <row r="120" spans="2:51" s="9" customFormat="1" ht="37.35" customHeight="1">
      <c r="B120" s="127"/>
      <c r="C120" s="128"/>
      <c r="D120" s="129" t="s">
        <v>97</v>
      </c>
      <c r="E120" s="129"/>
      <c r="F120" s="129"/>
      <c r="G120" s="129"/>
      <c r="H120" s="129"/>
      <c r="I120" s="129"/>
      <c r="J120" s="129"/>
      <c r="K120" s="129"/>
      <c r="L120" s="129"/>
      <c r="M120" s="129"/>
      <c r="N120" s="270">
        <f>N121+N139+N143+N151+N155</f>
        <v>0</v>
      </c>
      <c r="O120" s="271"/>
      <c r="P120" s="271"/>
      <c r="Q120" s="271"/>
      <c r="R120" s="130"/>
      <c r="T120" s="131"/>
      <c r="U120" s="128"/>
      <c r="V120" s="128"/>
      <c r="W120" s="132">
        <f>W121+W139+W143+W151+W155+W156+W164</f>
        <v>2558.7084919999993</v>
      </c>
      <c r="X120" s="128"/>
      <c r="Y120" s="132">
        <f>Y121+Y139+Y143+Y151+Y155+Y156+Y164</f>
        <v>587.3676300000001</v>
      </c>
      <c r="Z120" s="128"/>
      <c r="AA120" s="133">
        <f>AA121+AA139+AA143+AA151+AA155+AA156+AA164</f>
        <v>348.255</v>
      </c>
      <c r="AR120" s="134" t="s">
        <v>76</v>
      </c>
      <c r="AT120" s="135" t="s">
        <v>68</v>
      </c>
      <c r="AU120" s="135" t="s">
        <v>69</v>
      </c>
      <c r="AY120" s="134" t="s">
        <v>119</v>
      </c>
    </row>
    <row r="121" spans="2:51" s="9" customFormat="1" ht="19.9" customHeight="1">
      <c r="B121" s="127"/>
      <c r="C121" s="128"/>
      <c r="D121" s="136" t="s">
        <v>98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72">
        <f>SUM(N122:Q137)</f>
        <v>0</v>
      </c>
      <c r="O121" s="273"/>
      <c r="P121" s="273"/>
      <c r="Q121" s="273"/>
      <c r="R121" s="130"/>
      <c r="T121" s="131"/>
      <c r="U121" s="128"/>
      <c r="V121" s="128"/>
      <c r="W121" s="132">
        <f>SUM(W122:W138)</f>
        <v>1442.2769999999996</v>
      </c>
      <c r="X121" s="128"/>
      <c r="Y121" s="132">
        <f>SUM(Y122:Y138)</f>
        <v>0</v>
      </c>
      <c r="Z121" s="128"/>
      <c r="AA121" s="133">
        <f>SUM(AA122:AA138)</f>
        <v>0</v>
      </c>
      <c r="AR121" s="134" t="s">
        <v>76</v>
      </c>
      <c r="AT121" s="135" t="s">
        <v>68</v>
      </c>
      <c r="AU121" s="135" t="s">
        <v>76</v>
      </c>
      <c r="AY121" s="134" t="s">
        <v>119</v>
      </c>
    </row>
    <row r="122" spans="2:62" s="1" customFormat="1" ht="31.5" customHeight="1">
      <c r="B122" s="137"/>
      <c r="C122" s="138">
        <v>1</v>
      </c>
      <c r="D122" s="138" t="s">
        <v>120</v>
      </c>
      <c r="E122" s="139" t="s">
        <v>489</v>
      </c>
      <c r="F122" s="266" t="s">
        <v>490</v>
      </c>
      <c r="G122" s="266"/>
      <c r="H122" s="266"/>
      <c r="I122" s="266"/>
      <c r="J122" s="140" t="s">
        <v>128</v>
      </c>
      <c r="K122" s="141">
        <v>2439</v>
      </c>
      <c r="L122" s="267"/>
      <c r="M122" s="267"/>
      <c r="N122" s="267">
        <f>ROUND(L122*K122,2)</f>
        <v>0</v>
      </c>
      <c r="O122" s="267"/>
      <c r="P122" s="267"/>
      <c r="Q122" s="267"/>
      <c r="R122" s="142"/>
      <c r="S122" s="200"/>
      <c r="T122" s="143" t="s">
        <v>2</v>
      </c>
      <c r="U122" s="44" t="s">
        <v>35</v>
      </c>
      <c r="V122" s="144">
        <v>0.228</v>
      </c>
      <c r="W122" s="144">
        <f>V122*K122</f>
        <v>556.092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21" t="s">
        <v>124</v>
      </c>
      <c r="AT122" s="21" t="s">
        <v>120</v>
      </c>
      <c r="AU122" s="21" t="s">
        <v>89</v>
      </c>
      <c r="AY122" s="21" t="s">
        <v>119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21" t="s">
        <v>76</v>
      </c>
    </row>
    <row r="123" spans="2:62" s="1" customFormat="1" ht="31.5" customHeight="1">
      <c r="B123" s="137"/>
      <c r="C123" s="138" t="s">
        <v>89</v>
      </c>
      <c r="D123" s="138" t="s">
        <v>120</v>
      </c>
      <c r="E123" s="139" t="s">
        <v>234</v>
      </c>
      <c r="F123" s="266" t="s">
        <v>235</v>
      </c>
      <c r="G123" s="266"/>
      <c r="H123" s="266"/>
      <c r="I123" s="266"/>
      <c r="J123" s="140" t="s">
        <v>128</v>
      </c>
      <c r="K123" s="141">
        <v>1219.5</v>
      </c>
      <c r="L123" s="267"/>
      <c r="M123" s="267"/>
      <c r="N123" s="267">
        <f>ROUND(L123*K123,2)</f>
        <v>0</v>
      </c>
      <c r="O123" s="267"/>
      <c r="P123" s="267"/>
      <c r="Q123" s="267"/>
      <c r="R123" s="142"/>
      <c r="S123" s="200"/>
      <c r="T123" s="143" t="s">
        <v>2</v>
      </c>
      <c r="U123" s="44" t="s">
        <v>35</v>
      </c>
      <c r="V123" s="144">
        <v>0.034</v>
      </c>
      <c r="W123" s="144">
        <f>V123*K123</f>
        <v>41.463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21" t="s">
        <v>124</v>
      </c>
      <c r="AT123" s="21" t="s">
        <v>120</v>
      </c>
      <c r="AU123" s="21" t="s">
        <v>89</v>
      </c>
      <c r="AY123" s="21" t="s">
        <v>119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21" t="s">
        <v>76</v>
      </c>
    </row>
    <row r="124" spans="2:47" s="1" customFormat="1" ht="16.5" customHeight="1">
      <c r="B124" s="35"/>
      <c r="C124" s="36"/>
      <c r="D124" s="36"/>
      <c r="E124" s="36"/>
      <c r="F124" s="262" t="s">
        <v>236</v>
      </c>
      <c r="G124" s="263"/>
      <c r="H124" s="263"/>
      <c r="I124" s="263"/>
      <c r="J124" s="36"/>
      <c r="K124" s="36"/>
      <c r="L124" s="36"/>
      <c r="M124" s="36"/>
      <c r="N124" s="36"/>
      <c r="O124" s="36"/>
      <c r="P124" s="36"/>
      <c r="Q124" s="36"/>
      <c r="R124" s="37"/>
      <c r="T124" s="147"/>
      <c r="U124" s="36"/>
      <c r="V124" s="36"/>
      <c r="W124" s="36"/>
      <c r="X124" s="36"/>
      <c r="Y124" s="36"/>
      <c r="Z124" s="36"/>
      <c r="AA124" s="73"/>
      <c r="AT124" s="21" t="s">
        <v>125</v>
      </c>
      <c r="AU124" s="21" t="s">
        <v>89</v>
      </c>
    </row>
    <row r="125" spans="2:51" s="10" customFormat="1" ht="12" customHeight="1">
      <c r="B125" s="148"/>
      <c r="C125" s="149"/>
      <c r="D125" s="149"/>
      <c r="E125" s="150" t="s">
        <v>2</v>
      </c>
      <c r="F125" s="264" t="s">
        <v>591</v>
      </c>
      <c r="G125" s="265"/>
      <c r="H125" s="265"/>
      <c r="I125" s="265"/>
      <c r="J125" s="149"/>
      <c r="K125" s="151">
        <v>1219.5</v>
      </c>
      <c r="L125" s="149"/>
      <c r="M125" s="149"/>
      <c r="N125" s="149"/>
      <c r="O125" s="149"/>
      <c r="P125" s="149"/>
      <c r="Q125" s="149"/>
      <c r="R125" s="152"/>
      <c r="T125" s="153"/>
      <c r="U125" s="149"/>
      <c r="V125" s="149"/>
      <c r="W125" s="149"/>
      <c r="X125" s="149"/>
      <c r="Y125" s="149"/>
      <c r="Z125" s="149"/>
      <c r="AA125" s="154"/>
      <c r="AT125" s="155" t="s">
        <v>133</v>
      </c>
      <c r="AU125" s="155" t="s">
        <v>89</v>
      </c>
      <c r="AV125" s="10" t="s">
        <v>89</v>
      </c>
      <c r="AW125" s="10" t="s">
        <v>28</v>
      </c>
      <c r="AX125" s="10" t="s">
        <v>76</v>
      </c>
      <c r="AY125" s="155" t="s">
        <v>119</v>
      </c>
    </row>
    <row r="126" spans="2:62" s="1" customFormat="1" ht="31.5" customHeight="1">
      <c r="B126" s="137"/>
      <c r="C126" s="138">
        <v>3</v>
      </c>
      <c r="D126" s="138" t="s">
        <v>120</v>
      </c>
      <c r="E126" s="139" t="s">
        <v>489</v>
      </c>
      <c r="F126" s="266" t="s">
        <v>490</v>
      </c>
      <c r="G126" s="266"/>
      <c r="H126" s="266"/>
      <c r="I126" s="266"/>
      <c r="J126" s="140" t="s">
        <v>128</v>
      </c>
      <c r="K126" s="141">
        <v>1605</v>
      </c>
      <c r="L126" s="267"/>
      <c r="M126" s="267"/>
      <c r="N126" s="267">
        <f>ROUND(L126*K126,2)</f>
        <v>0</v>
      </c>
      <c r="O126" s="267"/>
      <c r="P126" s="267"/>
      <c r="Q126" s="267"/>
      <c r="R126" s="142"/>
      <c r="T126" s="143" t="s">
        <v>2</v>
      </c>
      <c r="U126" s="44" t="s">
        <v>35</v>
      </c>
      <c r="V126" s="144">
        <v>0.228</v>
      </c>
      <c r="W126" s="144">
        <f>V126*K126</f>
        <v>365.94</v>
      </c>
      <c r="X126" s="144">
        <v>0</v>
      </c>
      <c r="Y126" s="144">
        <f>X126*K126</f>
        <v>0</v>
      </c>
      <c r="Z126" s="144">
        <v>0</v>
      </c>
      <c r="AA126" s="145">
        <f>Z126*K126</f>
        <v>0</v>
      </c>
      <c r="AR126" s="21" t="s">
        <v>124</v>
      </c>
      <c r="AT126" s="21" t="s">
        <v>120</v>
      </c>
      <c r="AU126" s="21" t="s">
        <v>89</v>
      </c>
      <c r="AY126" s="21" t="s">
        <v>119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21" t="s">
        <v>76</v>
      </c>
    </row>
    <row r="127" spans="2:47" s="1" customFormat="1" ht="30" customHeight="1">
      <c r="B127" s="35"/>
      <c r="C127" s="36"/>
      <c r="D127" s="36"/>
      <c r="E127" s="36"/>
      <c r="F127" s="262" t="s">
        <v>491</v>
      </c>
      <c r="G127" s="263"/>
      <c r="H127" s="263"/>
      <c r="I127" s="263"/>
      <c r="J127" s="36"/>
      <c r="K127" s="36"/>
      <c r="L127" s="36"/>
      <c r="M127" s="36"/>
      <c r="N127" s="36"/>
      <c r="O127" s="36"/>
      <c r="P127" s="36"/>
      <c r="Q127" s="36"/>
      <c r="R127" s="37"/>
      <c r="T127" s="147"/>
      <c r="U127" s="36"/>
      <c r="V127" s="36"/>
      <c r="W127" s="36"/>
      <c r="X127" s="36"/>
      <c r="Y127" s="36"/>
      <c r="Z127" s="36"/>
      <c r="AA127" s="73"/>
      <c r="AT127" s="21" t="s">
        <v>125</v>
      </c>
      <c r="AU127" s="21" t="s">
        <v>89</v>
      </c>
    </row>
    <row r="128" spans="2:62" s="1" customFormat="1" ht="31.5" customHeight="1">
      <c r="B128" s="137"/>
      <c r="C128" s="138">
        <v>4</v>
      </c>
      <c r="D128" s="138" t="s">
        <v>120</v>
      </c>
      <c r="E128" s="139" t="s">
        <v>234</v>
      </c>
      <c r="F128" s="266" t="s">
        <v>235</v>
      </c>
      <c r="G128" s="266"/>
      <c r="H128" s="266"/>
      <c r="I128" s="266"/>
      <c r="J128" s="140" t="s">
        <v>128</v>
      </c>
      <c r="K128" s="141">
        <v>802.5</v>
      </c>
      <c r="L128" s="267"/>
      <c r="M128" s="267"/>
      <c r="N128" s="267">
        <f>ROUND(L128*K128,2)</f>
        <v>0</v>
      </c>
      <c r="O128" s="267"/>
      <c r="P128" s="267"/>
      <c r="Q128" s="267"/>
      <c r="R128" s="142"/>
      <c r="T128" s="143" t="s">
        <v>2</v>
      </c>
      <c r="U128" s="44" t="s">
        <v>35</v>
      </c>
      <c r="V128" s="144">
        <v>0.034</v>
      </c>
      <c r="W128" s="144">
        <f>V128*K128</f>
        <v>27.285000000000004</v>
      </c>
      <c r="X128" s="144">
        <v>0</v>
      </c>
      <c r="Y128" s="144">
        <f>X128*K128</f>
        <v>0</v>
      </c>
      <c r="Z128" s="144">
        <v>0</v>
      </c>
      <c r="AA128" s="145">
        <f>Z128*K128</f>
        <v>0</v>
      </c>
      <c r="AR128" s="21" t="s">
        <v>124</v>
      </c>
      <c r="AT128" s="21" t="s">
        <v>120</v>
      </c>
      <c r="AU128" s="21" t="s">
        <v>89</v>
      </c>
      <c r="AY128" s="21" t="s">
        <v>119</v>
      </c>
      <c r="BE128" s="146">
        <f>IF(U128="základní",N128,0)</f>
        <v>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21" t="s">
        <v>76</v>
      </c>
    </row>
    <row r="129" spans="2:47" s="1" customFormat="1" ht="16.5" customHeight="1">
      <c r="B129" s="35"/>
      <c r="C129" s="36"/>
      <c r="D129" s="36"/>
      <c r="E129" s="36"/>
      <c r="F129" s="262" t="s">
        <v>492</v>
      </c>
      <c r="G129" s="263"/>
      <c r="H129" s="263"/>
      <c r="I129" s="263"/>
      <c r="J129" s="36"/>
      <c r="K129" s="36"/>
      <c r="L129" s="36"/>
      <c r="M129" s="36"/>
      <c r="N129" s="36"/>
      <c r="O129" s="36"/>
      <c r="P129" s="36"/>
      <c r="Q129" s="36"/>
      <c r="R129" s="37"/>
      <c r="T129" s="147"/>
      <c r="U129" s="36"/>
      <c r="V129" s="36"/>
      <c r="W129" s="36"/>
      <c r="X129" s="36"/>
      <c r="Y129" s="36"/>
      <c r="Z129" s="36"/>
      <c r="AA129" s="73"/>
      <c r="AT129" s="21" t="s">
        <v>125</v>
      </c>
      <c r="AU129" s="21" t="s">
        <v>89</v>
      </c>
    </row>
    <row r="130" spans="2:51" s="10" customFormat="1" ht="13.5" customHeight="1">
      <c r="B130" s="148"/>
      <c r="C130" s="149"/>
      <c r="D130" s="149"/>
      <c r="E130" s="150" t="s">
        <v>2</v>
      </c>
      <c r="F130" s="264" t="s">
        <v>592</v>
      </c>
      <c r="G130" s="265"/>
      <c r="H130" s="265"/>
      <c r="I130" s="265"/>
      <c r="J130" s="149"/>
      <c r="K130" s="151">
        <v>802.5</v>
      </c>
      <c r="L130" s="149"/>
      <c r="M130" s="149"/>
      <c r="N130" s="149"/>
      <c r="O130" s="149"/>
      <c r="P130" s="149"/>
      <c r="Q130" s="149"/>
      <c r="R130" s="152"/>
      <c r="T130" s="153"/>
      <c r="U130" s="149"/>
      <c r="V130" s="149"/>
      <c r="W130" s="149"/>
      <c r="X130" s="149"/>
      <c r="Y130" s="149"/>
      <c r="Z130" s="149"/>
      <c r="AA130" s="154"/>
      <c r="AT130" s="155" t="s">
        <v>133</v>
      </c>
      <c r="AU130" s="155" t="s">
        <v>89</v>
      </c>
      <c r="AV130" s="10" t="s">
        <v>89</v>
      </c>
      <c r="AW130" s="10" t="s">
        <v>28</v>
      </c>
      <c r="AX130" s="10" t="s">
        <v>76</v>
      </c>
      <c r="AY130" s="155" t="s">
        <v>119</v>
      </c>
    </row>
    <row r="131" spans="2:62" s="1" customFormat="1" ht="31.5" customHeight="1">
      <c r="B131" s="137"/>
      <c r="C131" s="138">
        <v>5</v>
      </c>
      <c r="D131" s="138" t="s">
        <v>120</v>
      </c>
      <c r="E131" s="139" t="s">
        <v>238</v>
      </c>
      <c r="F131" s="266" t="s">
        <v>239</v>
      </c>
      <c r="G131" s="266"/>
      <c r="H131" s="266"/>
      <c r="I131" s="266"/>
      <c r="J131" s="140" t="s">
        <v>128</v>
      </c>
      <c r="K131" s="141">
        <v>1605</v>
      </c>
      <c r="L131" s="267"/>
      <c r="M131" s="267"/>
      <c r="N131" s="267">
        <f>ROUND(L131*K131,2)</f>
        <v>0</v>
      </c>
      <c r="O131" s="267"/>
      <c r="P131" s="267"/>
      <c r="Q131" s="267"/>
      <c r="R131" s="142"/>
      <c r="T131" s="143" t="s">
        <v>2</v>
      </c>
      <c r="U131" s="44" t="s">
        <v>35</v>
      </c>
      <c r="V131" s="144">
        <v>0.05</v>
      </c>
      <c r="W131" s="144">
        <f>V131*K131</f>
        <v>80.25</v>
      </c>
      <c r="X131" s="144">
        <v>0</v>
      </c>
      <c r="Y131" s="144">
        <f>X131*K131</f>
        <v>0</v>
      </c>
      <c r="Z131" s="144">
        <v>0</v>
      </c>
      <c r="AA131" s="145">
        <f>Z131*K131</f>
        <v>0</v>
      </c>
      <c r="AR131" s="21" t="s">
        <v>124</v>
      </c>
      <c r="AT131" s="21" t="s">
        <v>120</v>
      </c>
      <c r="AU131" s="21" t="s">
        <v>89</v>
      </c>
      <c r="AY131" s="21" t="s">
        <v>119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21" t="s">
        <v>76</v>
      </c>
    </row>
    <row r="132" spans="2:62" s="1" customFormat="1" ht="31.5" customHeight="1">
      <c r="B132" s="137"/>
      <c r="C132" s="138">
        <v>6</v>
      </c>
      <c r="D132" s="138" t="s">
        <v>120</v>
      </c>
      <c r="E132" s="139" t="s">
        <v>230</v>
      </c>
      <c r="F132" s="315" t="s">
        <v>231</v>
      </c>
      <c r="G132" s="315"/>
      <c r="H132" s="315"/>
      <c r="I132" s="315"/>
      <c r="J132" s="140" t="s">
        <v>128</v>
      </c>
      <c r="K132" s="141">
        <v>2439</v>
      </c>
      <c r="L132" s="267"/>
      <c r="M132" s="267"/>
      <c r="N132" s="267">
        <f>ROUND(L132*K132,2)</f>
        <v>0</v>
      </c>
      <c r="O132" s="267"/>
      <c r="P132" s="267"/>
      <c r="Q132" s="267"/>
      <c r="R132" s="142"/>
      <c r="T132" s="143" t="s">
        <v>2</v>
      </c>
      <c r="U132" s="44" t="s">
        <v>35</v>
      </c>
      <c r="V132" s="144">
        <v>0.046</v>
      </c>
      <c r="W132" s="144">
        <f>V132*K132</f>
        <v>112.194</v>
      </c>
      <c r="X132" s="144">
        <v>0</v>
      </c>
      <c r="Y132" s="144">
        <f>X132*K132</f>
        <v>0</v>
      </c>
      <c r="Z132" s="144">
        <v>0</v>
      </c>
      <c r="AA132" s="145">
        <f>Z132*K132</f>
        <v>0</v>
      </c>
      <c r="AR132" s="21" t="s">
        <v>124</v>
      </c>
      <c r="AT132" s="21" t="s">
        <v>120</v>
      </c>
      <c r="AU132" s="21" t="s">
        <v>89</v>
      </c>
      <c r="AY132" s="21" t="s">
        <v>119</v>
      </c>
      <c r="BE132" s="146">
        <f>IF(U132="základní",N132,0)</f>
        <v>0</v>
      </c>
      <c r="BF132" s="146">
        <f>IF(U132="snížená",N132,0)</f>
        <v>0</v>
      </c>
      <c r="BG132" s="146">
        <f>IF(U132="zákl. přenesená",N132,0)</f>
        <v>0</v>
      </c>
      <c r="BH132" s="146">
        <f>IF(U132="sníž. přenesená",N132,0)</f>
        <v>0</v>
      </c>
      <c r="BI132" s="146">
        <f>IF(U132="nulová",N132,0)</f>
        <v>0</v>
      </c>
      <c r="BJ132" s="21" t="s">
        <v>76</v>
      </c>
    </row>
    <row r="133" spans="2:62" s="1" customFormat="1" ht="31.5" customHeight="1">
      <c r="B133" s="137"/>
      <c r="C133" s="138">
        <v>7</v>
      </c>
      <c r="D133" s="138" t="s">
        <v>120</v>
      </c>
      <c r="E133" s="139" t="s">
        <v>242</v>
      </c>
      <c r="F133" s="266" t="s">
        <v>243</v>
      </c>
      <c r="G133" s="266"/>
      <c r="H133" s="266"/>
      <c r="I133" s="266"/>
      <c r="J133" s="140" t="s">
        <v>128</v>
      </c>
      <c r="K133" s="141">
        <v>2439</v>
      </c>
      <c r="L133" s="267"/>
      <c r="M133" s="267"/>
      <c r="N133" s="267">
        <f>ROUND(L133*K133,2)</f>
        <v>0</v>
      </c>
      <c r="O133" s="267"/>
      <c r="P133" s="267"/>
      <c r="Q133" s="267"/>
      <c r="R133" s="142"/>
      <c r="T133" s="143" t="s">
        <v>2</v>
      </c>
      <c r="U133" s="44" t="s">
        <v>35</v>
      </c>
      <c r="V133" s="144">
        <v>0.054</v>
      </c>
      <c r="W133" s="144">
        <f>V133*K133</f>
        <v>131.706</v>
      </c>
      <c r="X133" s="144">
        <v>0</v>
      </c>
      <c r="Y133" s="144">
        <f>X133*K133</f>
        <v>0</v>
      </c>
      <c r="Z133" s="144">
        <v>0</v>
      </c>
      <c r="AA133" s="145">
        <f>Z133*K133</f>
        <v>0</v>
      </c>
      <c r="AR133" s="21" t="s">
        <v>124</v>
      </c>
      <c r="AT133" s="21" t="s">
        <v>120</v>
      </c>
      <c r="AU133" s="21" t="s">
        <v>89</v>
      </c>
      <c r="AY133" s="21" t="s">
        <v>119</v>
      </c>
      <c r="BE133" s="146">
        <f>IF(U133="základní",N133,0)</f>
        <v>0</v>
      </c>
      <c r="BF133" s="146">
        <f>IF(U133="snížená",N133,0)</f>
        <v>0</v>
      </c>
      <c r="BG133" s="146">
        <f>IF(U133="zákl. přenesená",N133,0)</f>
        <v>0</v>
      </c>
      <c r="BH133" s="146">
        <f>IF(U133="sníž. přenesená",N133,0)</f>
        <v>0</v>
      </c>
      <c r="BI133" s="146">
        <f>IF(U133="nulová",N133,0)</f>
        <v>0</v>
      </c>
      <c r="BJ133" s="21" t="s">
        <v>76</v>
      </c>
    </row>
    <row r="134" spans="2:47" s="1" customFormat="1" ht="22.5" customHeight="1" hidden="1">
      <c r="B134" s="35"/>
      <c r="C134" s="36"/>
      <c r="D134" s="36"/>
      <c r="E134" s="36"/>
      <c r="F134" s="262"/>
      <c r="G134" s="263"/>
      <c r="H134" s="263"/>
      <c r="I134" s="263"/>
      <c r="J134" s="36"/>
      <c r="K134" s="36"/>
      <c r="L134" s="36"/>
      <c r="M134" s="36"/>
      <c r="N134" s="36"/>
      <c r="O134" s="36"/>
      <c r="P134" s="36"/>
      <c r="Q134" s="36"/>
      <c r="R134" s="37"/>
      <c r="T134" s="147"/>
      <c r="U134" s="36"/>
      <c r="V134" s="36"/>
      <c r="W134" s="36"/>
      <c r="X134" s="36"/>
      <c r="Y134" s="36"/>
      <c r="Z134" s="36"/>
      <c r="AA134" s="73"/>
      <c r="AT134" s="21"/>
      <c r="AU134" s="21"/>
    </row>
    <row r="135" spans="2:62" s="1" customFormat="1" ht="22.5" customHeight="1">
      <c r="B135" s="137"/>
      <c r="C135" s="138">
        <v>8</v>
      </c>
      <c r="D135" s="138" t="s">
        <v>120</v>
      </c>
      <c r="E135" s="139" t="s">
        <v>494</v>
      </c>
      <c r="F135" s="266" t="s">
        <v>495</v>
      </c>
      <c r="G135" s="266"/>
      <c r="H135" s="266"/>
      <c r="I135" s="266"/>
      <c r="J135" s="140" t="s">
        <v>128</v>
      </c>
      <c r="K135" s="141">
        <v>3642</v>
      </c>
      <c r="L135" s="267"/>
      <c r="M135" s="267"/>
      <c r="N135" s="267">
        <f>ROUND(L135*K135,2)</f>
        <v>0</v>
      </c>
      <c r="O135" s="267"/>
      <c r="P135" s="267"/>
      <c r="Q135" s="267"/>
      <c r="R135" s="142"/>
      <c r="T135" s="143" t="s">
        <v>2</v>
      </c>
      <c r="U135" s="44" t="s">
        <v>35</v>
      </c>
      <c r="V135" s="144">
        <v>0.031</v>
      </c>
      <c r="W135" s="144">
        <f>V135*K135</f>
        <v>112.902</v>
      </c>
      <c r="X135" s="144">
        <v>0</v>
      </c>
      <c r="Y135" s="144">
        <f>X135*K135</f>
        <v>0</v>
      </c>
      <c r="Z135" s="144">
        <v>0</v>
      </c>
      <c r="AA135" s="145">
        <f>Z135*K135</f>
        <v>0</v>
      </c>
      <c r="AR135" s="21" t="s">
        <v>124</v>
      </c>
      <c r="AT135" s="21" t="s">
        <v>120</v>
      </c>
      <c r="AU135" s="21" t="s">
        <v>89</v>
      </c>
      <c r="AY135" s="21" t="s">
        <v>119</v>
      </c>
      <c r="BE135" s="146">
        <f>IF(U135="základní",N135,0)</f>
        <v>0</v>
      </c>
      <c r="BF135" s="146">
        <f>IF(U135="snížená",N135,0)</f>
        <v>0</v>
      </c>
      <c r="BG135" s="146">
        <f>IF(U135="zákl. přenesená",N135,0)</f>
        <v>0</v>
      </c>
      <c r="BH135" s="146">
        <f>IF(U135="sníž. přenesená",N135,0)</f>
        <v>0</v>
      </c>
      <c r="BI135" s="146">
        <f>IF(U135="nulová",N135,0)</f>
        <v>0</v>
      </c>
      <c r="BJ135" s="21" t="s">
        <v>76</v>
      </c>
    </row>
    <row r="136" spans="2:47" s="1" customFormat="1" ht="22.5" customHeight="1">
      <c r="B136" s="35"/>
      <c r="C136" s="36"/>
      <c r="D136" s="36"/>
      <c r="E136" s="36"/>
      <c r="F136" s="262" t="s">
        <v>496</v>
      </c>
      <c r="G136" s="263"/>
      <c r="H136" s="263"/>
      <c r="I136" s="263"/>
      <c r="J136" s="36"/>
      <c r="K136" s="36"/>
      <c r="L136" s="36"/>
      <c r="M136" s="36"/>
      <c r="N136" s="36"/>
      <c r="O136" s="36"/>
      <c r="P136" s="36"/>
      <c r="Q136" s="36"/>
      <c r="R136" s="37"/>
      <c r="T136" s="147"/>
      <c r="U136" s="36"/>
      <c r="V136" s="36"/>
      <c r="W136" s="36"/>
      <c r="X136" s="36"/>
      <c r="Y136" s="36"/>
      <c r="Z136" s="36"/>
      <c r="AA136" s="73"/>
      <c r="AT136" s="21" t="s">
        <v>125</v>
      </c>
      <c r="AU136" s="21" t="s">
        <v>89</v>
      </c>
    </row>
    <row r="137" spans="2:62" s="1" customFormat="1" ht="20.25" customHeight="1">
      <c r="B137" s="137"/>
      <c r="C137" s="138">
        <v>9</v>
      </c>
      <c r="D137" s="138" t="s">
        <v>120</v>
      </c>
      <c r="E137" s="139" t="s">
        <v>497</v>
      </c>
      <c r="F137" s="266" t="s">
        <v>498</v>
      </c>
      <c r="G137" s="266"/>
      <c r="H137" s="266"/>
      <c r="I137" s="266"/>
      <c r="J137" s="140" t="s">
        <v>128</v>
      </c>
      <c r="K137" s="141">
        <v>1605</v>
      </c>
      <c r="L137" s="267"/>
      <c r="M137" s="267"/>
      <c r="N137" s="267">
        <f>ROUND(L137*K137,2)</f>
        <v>0</v>
      </c>
      <c r="O137" s="267"/>
      <c r="P137" s="267"/>
      <c r="Q137" s="267"/>
      <c r="R137" s="142"/>
      <c r="T137" s="143" t="s">
        <v>2</v>
      </c>
      <c r="U137" s="44" t="s">
        <v>35</v>
      </c>
      <c r="V137" s="144">
        <v>0.009</v>
      </c>
      <c r="W137" s="144">
        <f>V137*K137</f>
        <v>14.444999999999999</v>
      </c>
      <c r="X137" s="144">
        <v>0</v>
      </c>
      <c r="Y137" s="144">
        <f>X137*K137</f>
        <v>0</v>
      </c>
      <c r="Z137" s="144">
        <v>0</v>
      </c>
      <c r="AA137" s="145">
        <f>Z137*K137</f>
        <v>0</v>
      </c>
      <c r="AR137" s="21" t="s">
        <v>124</v>
      </c>
      <c r="AT137" s="21" t="s">
        <v>120</v>
      </c>
      <c r="AU137" s="21" t="s">
        <v>89</v>
      </c>
      <c r="AY137" s="21" t="s">
        <v>119</v>
      </c>
      <c r="BE137" s="146">
        <f>IF(U137="základní",N137,0)</f>
        <v>0</v>
      </c>
      <c r="BF137" s="146">
        <f>IF(U137="snížená",N137,0)</f>
        <v>0</v>
      </c>
      <c r="BG137" s="146">
        <f>IF(U137="zákl. přenesená",N137,0)</f>
        <v>0</v>
      </c>
      <c r="BH137" s="146">
        <f>IF(U137="sníž. přenesená",N137,0)</f>
        <v>0</v>
      </c>
      <c r="BI137" s="146">
        <f>IF(U137="nulová",N137,0)</f>
        <v>0</v>
      </c>
      <c r="BJ137" s="21" t="s">
        <v>76</v>
      </c>
    </row>
    <row r="138" spans="2:47" s="1" customFormat="1" ht="22.5" customHeight="1">
      <c r="B138" s="35"/>
      <c r="C138" s="36"/>
      <c r="D138" s="36"/>
      <c r="E138" s="36"/>
      <c r="F138" s="262" t="s">
        <v>624</v>
      </c>
      <c r="G138" s="263"/>
      <c r="H138" s="263"/>
      <c r="I138" s="263"/>
      <c r="J138" s="36"/>
      <c r="K138" s="36"/>
      <c r="L138" s="36"/>
      <c r="M138" s="36"/>
      <c r="N138" s="36"/>
      <c r="O138" s="36"/>
      <c r="P138" s="36"/>
      <c r="Q138" s="36"/>
      <c r="R138" s="37"/>
      <c r="T138" s="147"/>
      <c r="U138" s="36"/>
      <c r="V138" s="36"/>
      <c r="W138" s="36"/>
      <c r="X138" s="36"/>
      <c r="Y138" s="36"/>
      <c r="Z138" s="36"/>
      <c r="AA138" s="73"/>
      <c r="AT138" s="21" t="s">
        <v>125</v>
      </c>
      <c r="AU138" s="21" t="s">
        <v>89</v>
      </c>
    </row>
    <row r="139" spans="2:51" s="9" customFormat="1" ht="29.85" customHeight="1">
      <c r="B139" s="127"/>
      <c r="C139" s="128"/>
      <c r="D139" s="136" t="s">
        <v>484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272">
        <f>SUM(N140:Q142)</f>
        <v>0</v>
      </c>
      <c r="O139" s="273"/>
      <c r="P139" s="273"/>
      <c r="Q139" s="273"/>
      <c r="R139" s="130"/>
      <c r="T139" s="131"/>
      <c r="U139" s="128"/>
      <c r="V139" s="128"/>
      <c r="W139" s="132">
        <f>SUM(W140:W142)</f>
        <v>118.701</v>
      </c>
      <c r="X139" s="128"/>
      <c r="Y139" s="132">
        <f>SUM(Y140:Y142)</f>
        <v>459.108</v>
      </c>
      <c r="Z139" s="128"/>
      <c r="AA139" s="133">
        <f>SUM(AA140:AA142)</f>
        <v>0</v>
      </c>
      <c r="AR139" s="134" t="s">
        <v>76</v>
      </c>
      <c r="AT139" s="135" t="s">
        <v>68</v>
      </c>
      <c r="AU139" s="135" t="s">
        <v>76</v>
      </c>
      <c r="AY139" s="134" t="s">
        <v>119</v>
      </c>
    </row>
    <row r="140" spans="2:62" s="1" customFormat="1" ht="22.5" customHeight="1">
      <c r="B140" s="137"/>
      <c r="C140" s="138">
        <v>10</v>
      </c>
      <c r="D140" s="138" t="s">
        <v>120</v>
      </c>
      <c r="E140" s="139" t="s">
        <v>499</v>
      </c>
      <c r="F140" s="266" t="s">
        <v>500</v>
      </c>
      <c r="G140" s="266"/>
      <c r="H140" s="266"/>
      <c r="I140" s="266"/>
      <c r="J140" s="140" t="s">
        <v>123</v>
      </c>
      <c r="K140" s="141">
        <v>981</v>
      </c>
      <c r="L140" s="267"/>
      <c r="M140" s="267"/>
      <c r="N140" s="267">
        <f>ROUND(L140*K140,2)</f>
        <v>0</v>
      </c>
      <c r="O140" s="267"/>
      <c r="P140" s="267"/>
      <c r="Q140" s="267"/>
      <c r="R140" s="142"/>
      <c r="T140" s="143" t="s">
        <v>2</v>
      </c>
      <c r="U140" s="44" t="s">
        <v>35</v>
      </c>
      <c r="V140" s="144">
        <v>0.121</v>
      </c>
      <c r="W140" s="144">
        <f>V140*K140</f>
        <v>118.701</v>
      </c>
      <c r="X140" s="144">
        <v>0.108</v>
      </c>
      <c r="Y140" s="144">
        <f>X140*K140</f>
        <v>105.948</v>
      </c>
      <c r="Z140" s="144">
        <v>0</v>
      </c>
      <c r="AA140" s="145">
        <f>Z140*K140</f>
        <v>0</v>
      </c>
      <c r="AR140" s="21" t="s">
        <v>124</v>
      </c>
      <c r="AT140" s="21" t="s">
        <v>120</v>
      </c>
      <c r="AU140" s="21" t="s">
        <v>89</v>
      </c>
      <c r="AY140" s="21" t="s">
        <v>119</v>
      </c>
      <c r="BE140" s="146">
        <f>IF(U140="základní",N140,0)</f>
        <v>0</v>
      </c>
      <c r="BF140" s="146">
        <f>IF(U140="snížená",N140,0)</f>
        <v>0</v>
      </c>
      <c r="BG140" s="146">
        <f>IF(U140="zákl. přenesená",N140,0)</f>
        <v>0</v>
      </c>
      <c r="BH140" s="146">
        <f>IF(U140="sníž. přenesená",N140,0)</f>
        <v>0</v>
      </c>
      <c r="BI140" s="146">
        <f>IF(U140="nulová",N140,0)</f>
        <v>0</v>
      </c>
      <c r="BJ140" s="21" t="s">
        <v>76</v>
      </c>
    </row>
    <row r="141" spans="2:47" s="1" customFormat="1" ht="22.5" customHeight="1">
      <c r="B141" s="35"/>
      <c r="C141" s="36"/>
      <c r="D141" s="36"/>
      <c r="E141" s="36"/>
      <c r="F141" s="262" t="s">
        <v>501</v>
      </c>
      <c r="G141" s="263"/>
      <c r="H141" s="263"/>
      <c r="I141" s="263"/>
      <c r="J141" s="36"/>
      <c r="K141" s="36"/>
      <c r="L141" s="36"/>
      <c r="M141" s="36"/>
      <c r="N141" s="36"/>
      <c r="O141" s="36"/>
      <c r="P141" s="36"/>
      <c r="Q141" s="36"/>
      <c r="R141" s="37"/>
      <c r="T141" s="147"/>
      <c r="U141" s="36"/>
      <c r="V141" s="36"/>
      <c r="W141" s="36"/>
      <c r="X141" s="36"/>
      <c r="Y141" s="36"/>
      <c r="Z141" s="36"/>
      <c r="AA141" s="73"/>
      <c r="AT141" s="21" t="s">
        <v>125</v>
      </c>
      <c r="AU141" s="21" t="s">
        <v>89</v>
      </c>
    </row>
    <row r="142" spans="2:62" s="1" customFormat="1" ht="22.5" customHeight="1">
      <c r="B142" s="137"/>
      <c r="C142" s="172">
        <v>11</v>
      </c>
      <c r="D142" s="172" t="s">
        <v>216</v>
      </c>
      <c r="E142" s="173" t="s">
        <v>502</v>
      </c>
      <c r="F142" s="276" t="s">
        <v>503</v>
      </c>
      <c r="G142" s="276"/>
      <c r="H142" s="276"/>
      <c r="I142" s="276"/>
      <c r="J142" s="174" t="s">
        <v>136</v>
      </c>
      <c r="K142" s="175">
        <v>218</v>
      </c>
      <c r="L142" s="277"/>
      <c r="M142" s="277"/>
      <c r="N142" s="277">
        <f>ROUND(L142*K142,2)</f>
        <v>0</v>
      </c>
      <c r="O142" s="267"/>
      <c r="P142" s="267"/>
      <c r="Q142" s="267"/>
      <c r="R142" s="142"/>
      <c r="T142" s="143" t="s">
        <v>2</v>
      </c>
      <c r="U142" s="44" t="s">
        <v>35</v>
      </c>
      <c r="V142" s="144">
        <v>0</v>
      </c>
      <c r="W142" s="144">
        <f>V142*K142</f>
        <v>0</v>
      </c>
      <c r="X142" s="144">
        <v>1.62</v>
      </c>
      <c r="Y142" s="144">
        <f>X142*K142</f>
        <v>353.16</v>
      </c>
      <c r="Z142" s="144">
        <v>0</v>
      </c>
      <c r="AA142" s="145">
        <f>Z142*K142</f>
        <v>0</v>
      </c>
      <c r="AR142" s="21" t="s">
        <v>194</v>
      </c>
      <c r="AT142" s="21" t="s">
        <v>216</v>
      </c>
      <c r="AU142" s="21" t="s">
        <v>89</v>
      </c>
      <c r="AY142" s="21" t="s">
        <v>119</v>
      </c>
      <c r="BE142" s="146">
        <f>IF(U142="základní",N142,0)</f>
        <v>0</v>
      </c>
      <c r="BF142" s="146">
        <f>IF(U142="snížená",N142,0)</f>
        <v>0</v>
      </c>
      <c r="BG142" s="146">
        <f>IF(U142="zákl. přenesená",N142,0)</f>
        <v>0</v>
      </c>
      <c r="BH142" s="146">
        <f>IF(U142="sníž. přenesená",N142,0)</f>
        <v>0</v>
      </c>
      <c r="BI142" s="146">
        <f>IF(U142="nulová",N142,0)</f>
        <v>0</v>
      </c>
      <c r="BJ142" s="21" t="s">
        <v>76</v>
      </c>
    </row>
    <row r="143" spans="2:51" s="9" customFormat="1" ht="43.5" customHeight="1">
      <c r="B143" s="127"/>
      <c r="C143" s="128"/>
      <c r="D143" s="136" t="s">
        <v>100</v>
      </c>
      <c r="E143" s="136"/>
      <c r="F143" s="136"/>
      <c r="G143" s="136"/>
      <c r="H143" s="136"/>
      <c r="I143" s="136"/>
      <c r="J143" s="136"/>
      <c r="K143" s="136"/>
      <c r="L143" s="136"/>
      <c r="M143" s="136"/>
      <c r="N143" s="272">
        <f>SUM(N144:Q148)</f>
        <v>0</v>
      </c>
      <c r="O143" s="273"/>
      <c r="P143" s="273"/>
      <c r="Q143" s="273"/>
      <c r="R143" s="130"/>
      <c r="T143" s="131"/>
      <c r="U143" s="128"/>
      <c r="V143" s="128"/>
      <c r="W143" s="132">
        <f>SUM(W144:W150)</f>
        <v>591.047</v>
      </c>
      <c r="X143" s="128"/>
      <c r="Y143" s="132">
        <f>SUM(Y144:Y150)</f>
        <v>124.51373000000001</v>
      </c>
      <c r="Z143" s="128"/>
      <c r="AA143" s="133">
        <f>SUM(AA144:AA150)</f>
        <v>0</v>
      </c>
      <c r="AR143" s="134" t="s">
        <v>76</v>
      </c>
      <c r="AT143" s="135" t="s">
        <v>68</v>
      </c>
      <c r="AU143" s="135" t="s">
        <v>76</v>
      </c>
      <c r="AY143" s="134" t="s">
        <v>119</v>
      </c>
    </row>
    <row r="144" spans="2:62" s="1" customFormat="1" ht="31.5" customHeight="1">
      <c r="B144" s="137"/>
      <c r="C144" s="138">
        <v>12</v>
      </c>
      <c r="D144" s="138" t="s">
        <v>120</v>
      </c>
      <c r="E144" s="139" t="s">
        <v>504</v>
      </c>
      <c r="F144" s="266" t="s">
        <v>505</v>
      </c>
      <c r="G144" s="266"/>
      <c r="H144" s="266"/>
      <c r="I144" s="266"/>
      <c r="J144" s="140" t="s">
        <v>128</v>
      </c>
      <c r="K144" s="141">
        <v>65</v>
      </c>
      <c r="L144" s="267"/>
      <c r="M144" s="267"/>
      <c r="N144" s="267">
        <f>ROUND(L144*K144,2)</f>
        <v>0</v>
      </c>
      <c r="O144" s="267"/>
      <c r="P144" s="267"/>
      <c r="Q144" s="267"/>
      <c r="R144" s="142"/>
      <c r="T144" s="143" t="s">
        <v>2</v>
      </c>
      <c r="U144" s="44" t="s">
        <v>35</v>
      </c>
      <c r="V144" s="144">
        <v>1.219</v>
      </c>
      <c r="W144" s="144">
        <f>V144*K144</f>
        <v>79.235</v>
      </c>
      <c r="X144" s="144">
        <v>1.848</v>
      </c>
      <c r="Y144" s="144">
        <f>X144*K144</f>
        <v>120.12</v>
      </c>
      <c r="Z144" s="144">
        <v>0</v>
      </c>
      <c r="AA144" s="145">
        <f>Z144*K144</f>
        <v>0</v>
      </c>
      <c r="AR144" s="21" t="s">
        <v>124</v>
      </c>
      <c r="AT144" s="21" t="s">
        <v>120</v>
      </c>
      <c r="AU144" s="21" t="s">
        <v>89</v>
      </c>
      <c r="AY144" s="21" t="s">
        <v>119</v>
      </c>
      <c r="BE144" s="146">
        <f>IF(U144="základní",N144,0)</f>
        <v>0</v>
      </c>
      <c r="BF144" s="146">
        <f>IF(U144="snížená",N144,0)</f>
        <v>0</v>
      </c>
      <c r="BG144" s="146">
        <f>IF(U144="zákl. přenesená",N144,0)</f>
        <v>0</v>
      </c>
      <c r="BH144" s="146">
        <f>IF(U144="sníž. přenesená",N144,0)</f>
        <v>0</v>
      </c>
      <c r="BI144" s="146">
        <f>IF(U144="nulová",N144,0)</f>
        <v>0</v>
      </c>
      <c r="BJ144" s="21" t="s">
        <v>76</v>
      </c>
    </row>
    <row r="145" spans="2:47" s="1" customFormat="1" ht="22.5" customHeight="1">
      <c r="B145" s="35"/>
      <c r="C145" s="36"/>
      <c r="D145" s="36"/>
      <c r="E145" s="36"/>
      <c r="F145" s="262" t="s">
        <v>506</v>
      </c>
      <c r="G145" s="263"/>
      <c r="H145" s="263"/>
      <c r="I145" s="263"/>
      <c r="J145" s="36"/>
      <c r="K145" s="36"/>
      <c r="L145" s="36"/>
      <c r="M145" s="36"/>
      <c r="N145" s="36"/>
      <c r="O145" s="36"/>
      <c r="P145" s="36"/>
      <c r="Q145" s="36"/>
      <c r="R145" s="37"/>
      <c r="T145" s="147"/>
      <c r="U145" s="36"/>
      <c r="V145" s="36"/>
      <c r="W145" s="36"/>
      <c r="X145" s="36"/>
      <c r="Y145" s="36"/>
      <c r="Z145" s="36"/>
      <c r="AA145" s="73"/>
      <c r="AT145" s="21" t="s">
        <v>125</v>
      </c>
      <c r="AU145" s="21" t="s">
        <v>89</v>
      </c>
    </row>
    <row r="146" spans="2:62" s="1" customFormat="1" ht="22.5" customHeight="1">
      <c r="B146" s="137"/>
      <c r="C146" s="138">
        <v>13</v>
      </c>
      <c r="D146" s="138" t="s">
        <v>120</v>
      </c>
      <c r="E146" s="139" t="s">
        <v>507</v>
      </c>
      <c r="F146" s="266" t="s">
        <v>508</v>
      </c>
      <c r="G146" s="266"/>
      <c r="H146" s="266"/>
      <c r="I146" s="266"/>
      <c r="J146" s="140" t="s">
        <v>123</v>
      </c>
      <c r="K146" s="141">
        <v>1354</v>
      </c>
      <c r="L146" s="267"/>
      <c r="M146" s="267"/>
      <c r="N146" s="267">
        <f>ROUND(L146*K146,2)</f>
        <v>0</v>
      </c>
      <c r="O146" s="267"/>
      <c r="P146" s="267"/>
      <c r="Q146" s="267"/>
      <c r="R146" s="142"/>
      <c r="T146" s="143" t="s">
        <v>2</v>
      </c>
      <c r="U146" s="44" t="s">
        <v>35</v>
      </c>
      <c r="V146" s="144">
        <v>0.378</v>
      </c>
      <c r="W146" s="144">
        <f>V146*K146</f>
        <v>511.812</v>
      </c>
      <c r="X146" s="144">
        <v>0.0022</v>
      </c>
      <c r="Y146" s="144">
        <f>X146*K146</f>
        <v>2.9788</v>
      </c>
      <c r="Z146" s="144">
        <v>0</v>
      </c>
      <c r="AA146" s="145">
        <f>Z146*K146</f>
        <v>0</v>
      </c>
      <c r="AR146" s="21" t="s">
        <v>124</v>
      </c>
      <c r="AT146" s="21" t="s">
        <v>120</v>
      </c>
      <c r="AU146" s="21" t="s">
        <v>89</v>
      </c>
      <c r="AY146" s="21" t="s">
        <v>119</v>
      </c>
      <c r="BE146" s="146">
        <f>IF(U146="základní",N146,0)</f>
        <v>0</v>
      </c>
      <c r="BF146" s="146">
        <f>IF(U146="snížená",N146,0)</f>
        <v>0</v>
      </c>
      <c r="BG146" s="146">
        <f>IF(U146="zákl. přenesená",N146,0)</f>
        <v>0</v>
      </c>
      <c r="BH146" s="146">
        <f>IF(U146="sníž. přenesená",N146,0)</f>
        <v>0</v>
      </c>
      <c r="BI146" s="146">
        <f>IF(U146="nulová",N146,0)</f>
        <v>0</v>
      </c>
      <c r="BJ146" s="21" t="s">
        <v>76</v>
      </c>
    </row>
    <row r="147" spans="2:47" s="1" customFormat="1" ht="22.5" customHeight="1">
      <c r="B147" s="35"/>
      <c r="C147" s="36"/>
      <c r="D147" s="36"/>
      <c r="E147" s="36"/>
      <c r="F147" s="262" t="s">
        <v>509</v>
      </c>
      <c r="G147" s="263"/>
      <c r="H147" s="263"/>
      <c r="I147" s="263"/>
      <c r="J147" s="36"/>
      <c r="K147" s="36"/>
      <c r="L147" s="36"/>
      <c r="M147" s="36"/>
      <c r="N147" s="36"/>
      <c r="O147" s="36"/>
      <c r="P147" s="36"/>
      <c r="Q147" s="36"/>
      <c r="R147" s="37"/>
      <c r="T147" s="147"/>
      <c r="U147" s="36"/>
      <c r="V147" s="36"/>
      <c r="W147" s="36"/>
      <c r="X147" s="36"/>
      <c r="Y147" s="36"/>
      <c r="Z147" s="36"/>
      <c r="AA147" s="73"/>
      <c r="AT147" s="21" t="s">
        <v>125</v>
      </c>
      <c r="AU147" s="21" t="s">
        <v>89</v>
      </c>
    </row>
    <row r="148" spans="2:62" s="1" customFormat="1" ht="22.5" customHeight="1">
      <c r="B148" s="137"/>
      <c r="C148" s="172">
        <v>14</v>
      </c>
      <c r="D148" s="172" t="s">
        <v>216</v>
      </c>
      <c r="E148" s="173" t="s">
        <v>510</v>
      </c>
      <c r="F148" s="276" t="s">
        <v>511</v>
      </c>
      <c r="G148" s="276"/>
      <c r="H148" s="276"/>
      <c r="I148" s="276"/>
      <c r="J148" s="174" t="s">
        <v>123</v>
      </c>
      <c r="K148" s="175">
        <v>1489.4</v>
      </c>
      <c r="L148" s="277"/>
      <c r="M148" s="277"/>
      <c r="N148" s="277">
        <f>ROUND(L148*K148,2)</f>
        <v>0</v>
      </c>
      <c r="O148" s="267"/>
      <c r="P148" s="267"/>
      <c r="Q148" s="267"/>
      <c r="R148" s="142"/>
      <c r="T148" s="143" t="s">
        <v>2</v>
      </c>
      <c r="U148" s="44" t="s">
        <v>35</v>
      </c>
      <c r="V148" s="144">
        <v>0</v>
      </c>
      <c r="W148" s="144">
        <f>V148*K148</f>
        <v>0</v>
      </c>
      <c r="X148" s="144">
        <v>0.00095</v>
      </c>
      <c r="Y148" s="144">
        <f>X148*K148</f>
        <v>1.41493</v>
      </c>
      <c r="Z148" s="144">
        <v>0</v>
      </c>
      <c r="AA148" s="145">
        <f>Z148*K148</f>
        <v>0</v>
      </c>
      <c r="AR148" s="21" t="s">
        <v>194</v>
      </c>
      <c r="AT148" s="21" t="s">
        <v>216</v>
      </c>
      <c r="AU148" s="21" t="s">
        <v>89</v>
      </c>
      <c r="AY148" s="21" t="s">
        <v>119</v>
      </c>
      <c r="BE148" s="146">
        <f>IF(U148="základní",N148,0)</f>
        <v>0</v>
      </c>
      <c r="BF148" s="146">
        <f>IF(U148="snížená",N148,0)</f>
        <v>0</v>
      </c>
      <c r="BG148" s="146">
        <f>IF(U148="zákl. přenesená",N148,0)</f>
        <v>0</v>
      </c>
      <c r="BH148" s="146">
        <f>IF(U148="sníž. přenesená",N148,0)</f>
        <v>0</v>
      </c>
      <c r="BI148" s="146">
        <f>IF(U148="nulová",N148,0)</f>
        <v>0</v>
      </c>
      <c r="BJ148" s="21" t="s">
        <v>76</v>
      </c>
    </row>
    <row r="149" spans="2:47" s="1" customFormat="1" ht="30" customHeight="1">
      <c r="B149" s="35"/>
      <c r="C149" s="36"/>
      <c r="D149" s="36"/>
      <c r="E149" s="36"/>
      <c r="F149" s="262" t="s">
        <v>512</v>
      </c>
      <c r="G149" s="263"/>
      <c r="H149" s="263"/>
      <c r="I149" s="263"/>
      <c r="J149" s="36"/>
      <c r="K149" s="36"/>
      <c r="L149" s="36"/>
      <c r="M149" s="36"/>
      <c r="N149" s="36"/>
      <c r="O149" s="36"/>
      <c r="P149" s="36"/>
      <c r="Q149" s="36"/>
      <c r="R149" s="37"/>
      <c r="T149" s="147"/>
      <c r="U149" s="36"/>
      <c r="V149" s="36"/>
      <c r="W149" s="36"/>
      <c r="X149" s="36"/>
      <c r="Y149" s="36"/>
      <c r="Z149" s="36"/>
      <c r="AA149" s="73"/>
      <c r="AT149" s="21" t="s">
        <v>125</v>
      </c>
      <c r="AU149" s="21" t="s">
        <v>89</v>
      </c>
    </row>
    <row r="150" spans="2:51" s="10" customFormat="1" ht="22.5" customHeight="1">
      <c r="B150" s="148"/>
      <c r="C150" s="149"/>
      <c r="D150" s="149"/>
      <c r="E150" s="150" t="s">
        <v>2</v>
      </c>
      <c r="F150" s="264" t="s">
        <v>513</v>
      </c>
      <c r="G150" s="265"/>
      <c r="H150" s="265"/>
      <c r="I150" s="265"/>
      <c r="J150" s="149"/>
      <c r="K150" s="151">
        <v>1489.4</v>
      </c>
      <c r="L150" s="149"/>
      <c r="M150" s="149"/>
      <c r="N150" s="149"/>
      <c r="O150" s="149"/>
      <c r="P150" s="149"/>
      <c r="Q150" s="149"/>
      <c r="R150" s="152"/>
      <c r="T150" s="153"/>
      <c r="U150" s="149"/>
      <c r="V150" s="149"/>
      <c r="W150" s="149"/>
      <c r="X150" s="149"/>
      <c r="Y150" s="149"/>
      <c r="Z150" s="149"/>
      <c r="AA150" s="154"/>
      <c r="AT150" s="155" t="s">
        <v>133</v>
      </c>
      <c r="AU150" s="155" t="s">
        <v>89</v>
      </c>
      <c r="AV150" s="10" t="s">
        <v>89</v>
      </c>
      <c r="AW150" s="10" t="s">
        <v>28</v>
      </c>
      <c r="AX150" s="10" t="s">
        <v>76</v>
      </c>
      <c r="AY150" s="155" t="s">
        <v>119</v>
      </c>
    </row>
    <row r="151" spans="2:51" s="9" customFormat="1" ht="29.85" customHeight="1">
      <c r="B151" s="127"/>
      <c r="C151" s="128"/>
      <c r="D151" s="136" t="s">
        <v>101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272">
        <f>N152+N154</f>
        <v>0</v>
      </c>
      <c r="O151" s="273"/>
      <c r="P151" s="273"/>
      <c r="Q151" s="273"/>
      <c r="R151" s="130"/>
      <c r="T151" s="131"/>
      <c r="U151" s="128"/>
      <c r="V151" s="128"/>
      <c r="W151" s="132">
        <f>SUM(W152:W154)</f>
        <v>7.8100000000000005</v>
      </c>
      <c r="X151" s="128"/>
      <c r="Y151" s="132">
        <f>SUM(Y152:Y154)</f>
        <v>3.7459000000000002</v>
      </c>
      <c r="Z151" s="128"/>
      <c r="AA151" s="133">
        <f>SUM(AA152:AA154)</f>
        <v>0</v>
      </c>
      <c r="AR151" s="134" t="s">
        <v>76</v>
      </c>
      <c r="AT151" s="135" t="s">
        <v>68</v>
      </c>
      <c r="AU151" s="135" t="s">
        <v>76</v>
      </c>
      <c r="AY151" s="134" t="s">
        <v>119</v>
      </c>
    </row>
    <row r="152" spans="2:62" s="1" customFormat="1" ht="31.5" customHeight="1">
      <c r="B152" s="137"/>
      <c r="C152" s="138">
        <v>15</v>
      </c>
      <c r="D152" s="138" t="s">
        <v>120</v>
      </c>
      <c r="E152" s="139" t="s">
        <v>514</v>
      </c>
      <c r="F152" s="266" t="s">
        <v>515</v>
      </c>
      <c r="G152" s="266"/>
      <c r="H152" s="266"/>
      <c r="I152" s="266"/>
      <c r="J152" s="140" t="s">
        <v>136</v>
      </c>
      <c r="K152" s="141">
        <v>5</v>
      </c>
      <c r="L152" s="267"/>
      <c r="M152" s="267"/>
      <c r="N152" s="267">
        <f>ROUND(L152*K152,2)</f>
        <v>0</v>
      </c>
      <c r="O152" s="267"/>
      <c r="P152" s="267"/>
      <c r="Q152" s="267"/>
      <c r="R152" s="142"/>
      <c r="T152" s="143" t="s">
        <v>2</v>
      </c>
      <c r="U152" s="44" t="s">
        <v>35</v>
      </c>
      <c r="V152" s="144">
        <v>1.562</v>
      </c>
      <c r="W152" s="144">
        <f>V152*K152</f>
        <v>7.8100000000000005</v>
      </c>
      <c r="X152" s="144">
        <v>0.00918</v>
      </c>
      <c r="Y152" s="144">
        <f>X152*K152</f>
        <v>0.0459</v>
      </c>
      <c r="Z152" s="144">
        <v>0</v>
      </c>
      <c r="AA152" s="145">
        <f>Z152*K152</f>
        <v>0</v>
      </c>
      <c r="AR152" s="21" t="s">
        <v>124</v>
      </c>
      <c r="AT152" s="21" t="s">
        <v>120</v>
      </c>
      <c r="AU152" s="21" t="s">
        <v>89</v>
      </c>
      <c r="AY152" s="21" t="s">
        <v>119</v>
      </c>
      <c r="BE152" s="146">
        <f>IF(U152="základní",N152,0)</f>
        <v>0</v>
      </c>
      <c r="BF152" s="146">
        <f>IF(U152="snížená",N152,0)</f>
        <v>0</v>
      </c>
      <c r="BG152" s="146">
        <f>IF(U152="zákl. přenesená",N152,0)</f>
        <v>0</v>
      </c>
      <c r="BH152" s="146">
        <f>IF(U152="sníž. přenesená",N152,0)</f>
        <v>0</v>
      </c>
      <c r="BI152" s="146">
        <f>IF(U152="nulová",N152,0)</f>
        <v>0</v>
      </c>
      <c r="BJ152" s="21" t="s">
        <v>76</v>
      </c>
    </row>
    <row r="153" spans="2:47" s="1" customFormat="1" ht="30" customHeight="1">
      <c r="B153" s="35"/>
      <c r="C153" s="36"/>
      <c r="D153" s="36"/>
      <c r="E153" s="36"/>
      <c r="F153" s="262" t="s">
        <v>516</v>
      </c>
      <c r="G153" s="263"/>
      <c r="H153" s="263"/>
      <c r="I153" s="263"/>
      <c r="J153" s="36"/>
      <c r="K153" s="36"/>
      <c r="L153" s="36"/>
      <c r="M153" s="36"/>
      <c r="N153" s="36"/>
      <c r="O153" s="36"/>
      <c r="P153" s="36"/>
      <c r="Q153" s="36"/>
      <c r="R153" s="37"/>
      <c r="T153" s="147"/>
      <c r="U153" s="36"/>
      <c r="V153" s="36"/>
      <c r="W153" s="36"/>
      <c r="X153" s="36"/>
      <c r="Y153" s="36"/>
      <c r="Z153" s="36"/>
      <c r="AA153" s="73"/>
      <c r="AT153" s="21" t="s">
        <v>125</v>
      </c>
      <c r="AU153" s="21" t="s">
        <v>89</v>
      </c>
    </row>
    <row r="154" spans="2:62" s="1" customFormat="1" ht="22.5" customHeight="1">
      <c r="B154" s="137"/>
      <c r="C154" s="172">
        <v>16</v>
      </c>
      <c r="D154" s="172" t="s">
        <v>216</v>
      </c>
      <c r="E154" s="173" t="s">
        <v>517</v>
      </c>
      <c r="F154" s="276" t="s">
        <v>518</v>
      </c>
      <c r="G154" s="276"/>
      <c r="H154" s="276"/>
      <c r="I154" s="276"/>
      <c r="J154" s="174" t="s">
        <v>136</v>
      </c>
      <c r="K154" s="175">
        <v>5</v>
      </c>
      <c r="L154" s="277"/>
      <c r="M154" s="277"/>
      <c r="N154" s="277">
        <f>ROUND(L154*K154,2)</f>
        <v>0</v>
      </c>
      <c r="O154" s="267"/>
      <c r="P154" s="267"/>
      <c r="Q154" s="267"/>
      <c r="R154" s="142"/>
      <c r="T154" s="143" t="s">
        <v>2</v>
      </c>
      <c r="U154" s="44" t="s">
        <v>35</v>
      </c>
      <c r="V154" s="144">
        <v>0</v>
      </c>
      <c r="W154" s="144">
        <f>V154*K154</f>
        <v>0</v>
      </c>
      <c r="X154" s="144">
        <v>0.74</v>
      </c>
      <c r="Y154" s="144">
        <f>X154*K154</f>
        <v>3.7</v>
      </c>
      <c r="Z154" s="144">
        <v>0</v>
      </c>
      <c r="AA154" s="145">
        <f>Z154*K154</f>
        <v>0</v>
      </c>
      <c r="AR154" s="21" t="s">
        <v>194</v>
      </c>
      <c r="AT154" s="21" t="s">
        <v>216</v>
      </c>
      <c r="AU154" s="21" t="s">
        <v>89</v>
      </c>
      <c r="AY154" s="21" t="s">
        <v>119</v>
      </c>
      <c r="BE154" s="146">
        <f>IF(U154="základní",N154,0)</f>
        <v>0</v>
      </c>
      <c r="BF154" s="146">
        <f>IF(U154="snížená",N154,0)</f>
        <v>0</v>
      </c>
      <c r="BG154" s="146">
        <f>IF(U154="zákl. přenesená",N154,0)</f>
        <v>0</v>
      </c>
      <c r="BH154" s="146">
        <f>IF(U154="sníž. přenesená",N154,0)</f>
        <v>0</v>
      </c>
      <c r="BI154" s="146">
        <f>IF(U154="nulová",N154,0)</f>
        <v>0</v>
      </c>
      <c r="BJ154" s="21" t="s">
        <v>76</v>
      </c>
    </row>
    <row r="155" spans="2:51" s="9" customFormat="1" ht="29.85" customHeight="1">
      <c r="B155" s="127"/>
      <c r="C155" s="128"/>
      <c r="D155" s="136" t="s">
        <v>485</v>
      </c>
      <c r="E155" s="136"/>
      <c r="F155" s="136"/>
      <c r="G155" s="136"/>
      <c r="H155" s="136"/>
      <c r="I155" s="136"/>
      <c r="J155" s="136"/>
      <c r="K155" s="136"/>
      <c r="L155" s="136"/>
      <c r="M155" s="136"/>
      <c r="N155" s="311">
        <f>N156+N164</f>
        <v>0</v>
      </c>
      <c r="O155" s="312"/>
      <c r="P155" s="312"/>
      <c r="Q155" s="312"/>
      <c r="R155" s="130"/>
      <c r="T155" s="131"/>
      <c r="U155" s="128"/>
      <c r="V155" s="128"/>
      <c r="W155" s="132">
        <v>0</v>
      </c>
      <c r="X155" s="128"/>
      <c r="Y155" s="132">
        <v>0</v>
      </c>
      <c r="Z155" s="128"/>
      <c r="AA155" s="133">
        <v>0</v>
      </c>
      <c r="AR155" s="134" t="s">
        <v>76</v>
      </c>
      <c r="AT155" s="135" t="s">
        <v>68</v>
      </c>
      <c r="AU155" s="135" t="s">
        <v>76</v>
      </c>
      <c r="AY155" s="134" t="s">
        <v>119</v>
      </c>
    </row>
    <row r="156" spans="2:51" s="9" customFormat="1" ht="19.9" customHeight="1">
      <c r="B156" s="127"/>
      <c r="C156" s="128"/>
      <c r="D156" s="136" t="s">
        <v>486</v>
      </c>
      <c r="E156" s="136"/>
      <c r="F156" s="136"/>
      <c r="G156" s="136"/>
      <c r="H156" s="136"/>
      <c r="I156" s="136"/>
      <c r="J156" s="136"/>
      <c r="K156" s="136"/>
      <c r="L156" s="136"/>
      <c r="M156" s="136"/>
      <c r="N156" s="272">
        <f>SUM(N157:Q161)</f>
        <v>0</v>
      </c>
      <c r="O156" s="273"/>
      <c r="P156" s="273"/>
      <c r="Q156" s="273"/>
      <c r="R156" s="130"/>
      <c r="T156" s="131"/>
      <c r="U156" s="128"/>
      <c r="V156" s="128"/>
      <c r="W156" s="132">
        <f>SUM(W157:W163)</f>
        <v>260.02512</v>
      </c>
      <c r="X156" s="128"/>
      <c r="Y156" s="132">
        <f>SUM(Y157:Y163)</f>
        <v>0</v>
      </c>
      <c r="Z156" s="128"/>
      <c r="AA156" s="133">
        <f>SUM(AA157:AA163)</f>
        <v>348.255</v>
      </c>
      <c r="AR156" s="134" t="s">
        <v>76</v>
      </c>
      <c r="AT156" s="135" t="s">
        <v>68</v>
      </c>
      <c r="AU156" s="135" t="s">
        <v>76</v>
      </c>
      <c r="AY156" s="134" t="s">
        <v>119</v>
      </c>
    </row>
    <row r="157" spans="2:62" s="1" customFormat="1" ht="22.5" customHeight="1">
      <c r="B157" s="137"/>
      <c r="C157" s="138">
        <v>17</v>
      </c>
      <c r="D157" s="138" t="s">
        <v>120</v>
      </c>
      <c r="E157" s="139" t="s">
        <v>519</v>
      </c>
      <c r="F157" s="266" t="s">
        <v>520</v>
      </c>
      <c r="G157" s="266"/>
      <c r="H157" s="266"/>
      <c r="I157" s="266"/>
      <c r="J157" s="140" t="s">
        <v>123</v>
      </c>
      <c r="K157" s="141">
        <v>981</v>
      </c>
      <c r="L157" s="267"/>
      <c r="M157" s="267"/>
      <c r="N157" s="267">
        <f>ROUND(L157*K157,2)</f>
        <v>0</v>
      </c>
      <c r="O157" s="267"/>
      <c r="P157" s="267"/>
      <c r="Q157" s="267"/>
      <c r="R157" s="142"/>
      <c r="T157" s="143" t="s">
        <v>2</v>
      </c>
      <c r="U157" s="44" t="s">
        <v>35</v>
      </c>
      <c r="V157" s="144">
        <v>0.086</v>
      </c>
      <c r="W157" s="144">
        <f>V157*K157</f>
        <v>84.366</v>
      </c>
      <c r="X157" s="144">
        <v>0</v>
      </c>
      <c r="Y157" s="144">
        <f>X157*K157</f>
        <v>0</v>
      </c>
      <c r="Z157" s="144">
        <v>0.355</v>
      </c>
      <c r="AA157" s="145">
        <f>Z157*K157</f>
        <v>348.255</v>
      </c>
      <c r="AR157" s="21" t="s">
        <v>124</v>
      </c>
      <c r="AT157" s="21" t="s">
        <v>120</v>
      </c>
      <c r="AU157" s="21" t="s">
        <v>89</v>
      </c>
      <c r="AY157" s="21" t="s">
        <v>119</v>
      </c>
      <c r="BE157" s="146">
        <f>IF(U157="základní",N157,0)</f>
        <v>0</v>
      </c>
      <c r="BF157" s="146">
        <f>IF(U157="snížená",N157,0)</f>
        <v>0</v>
      </c>
      <c r="BG157" s="146">
        <f>IF(U157="zákl. přenesená",N157,0)</f>
        <v>0</v>
      </c>
      <c r="BH157" s="146">
        <f>IF(U157="sníž. přenesená",N157,0)</f>
        <v>0</v>
      </c>
      <c r="BI157" s="146">
        <f>IF(U157="nulová",N157,0)</f>
        <v>0</v>
      </c>
      <c r="BJ157" s="21" t="s">
        <v>76</v>
      </c>
    </row>
    <row r="158" spans="2:47" s="1" customFormat="1" ht="30" customHeight="1">
      <c r="B158" s="35"/>
      <c r="C158" s="36"/>
      <c r="D158" s="36"/>
      <c r="E158" s="36"/>
      <c r="F158" s="262" t="s">
        <v>521</v>
      </c>
      <c r="G158" s="263"/>
      <c r="H158" s="263"/>
      <c r="I158" s="263"/>
      <c r="J158" s="36"/>
      <c r="K158" s="36"/>
      <c r="L158" s="36"/>
      <c r="M158" s="36"/>
      <c r="N158" s="36"/>
      <c r="O158" s="36"/>
      <c r="P158" s="36"/>
      <c r="Q158" s="36"/>
      <c r="R158" s="37"/>
      <c r="T158" s="147"/>
      <c r="U158" s="36"/>
      <c r="V158" s="36"/>
      <c r="W158" s="36"/>
      <c r="X158" s="36"/>
      <c r="Y158" s="36"/>
      <c r="Z158" s="36"/>
      <c r="AA158" s="73"/>
      <c r="AT158" s="21" t="s">
        <v>125</v>
      </c>
      <c r="AU158" s="21" t="s">
        <v>89</v>
      </c>
    </row>
    <row r="159" spans="2:62" s="1" customFormat="1" ht="22.5" customHeight="1">
      <c r="B159" s="137"/>
      <c r="C159" s="138">
        <v>18</v>
      </c>
      <c r="D159" s="138" t="s">
        <v>120</v>
      </c>
      <c r="E159" s="139" t="s">
        <v>522</v>
      </c>
      <c r="F159" s="266" t="s">
        <v>523</v>
      </c>
      <c r="G159" s="266"/>
      <c r="H159" s="266"/>
      <c r="I159" s="266"/>
      <c r="J159" s="140" t="s">
        <v>215</v>
      </c>
      <c r="K159" s="141">
        <v>361.795</v>
      </c>
      <c r="L159" s="267"/>
      <c r="M159" s="267"/>
      <c r="N159" s="267">
        <f>ROUND(L159*K159,2)</f>
        <v>0</v>
      </c>
      <c r="O159" s="267"/>
      <c r="P159" s="267"/>
      <c r="Q159" s="267"/>
      <c r="R159" s="142"/>
      <c r="T159" s="143" t="s">
        <v>2</v>
      </c>
      <c r="U159" s="44" t="s">
        <v>35</v>
      </c>
      <c r="V159" s="144">
        <v>0.136</v>
      </c>
      <c r="W159" s="144">
        <f>V159*K159</f>
        <v>49.20412</v>
      </c>
      <c r="X159" s="144">
        <v>0</v>
      </c>
      <c r="Y159" s="144">
        <f>X159*K159</f>
        <v>0</v>
      </c>
      <c r="Z159" s="144">
        <v>0</v>
      </c>
      <c r="AA159" s="145">
        <f>Z159*K159</f>
        <v>0</v>
      </c>
      <c r="AR159" s="21" t="s">
        <v>124</v>
      </c>
      <c r="AT159" s="21" t="s">
        <v>120</v>
      </c>
      <c r="AU159" s="21" t="s">
        <v>89</v>
      </c>
      <c r="AY159" s="21" t="s">
        <v>119</v>
      </c>
      <c r="BE159" s="146">
        <f>IF(U159="základní",N159,0)</f>
        <v>0</v>
      </c>
      <c r="BF159" s="146">
        <f>IF(U159="snížená",N159,0)</f>
        <v>0</v>
      </c>
      <c r="BG159" s="146">
        <f>IF(U159="zákl. přenesená",N159,0)</f>
        <v>0</v>
      </c>
      <c r="BH159" s="146">
        <f>IF(U159="sníž. přenesená",N159,0)</f>
        <v>0</v>
      </c>
      <c r="BI159" s="146">
        <f>IF(U159="nulová",N159,0)</f>
        <v>0</v>
      </c>
      <c r="BJ159" s="21" t="s">
        <v>76</v>
      </c>
    </row>
    <row r="160" spans="2:62" s="1" customFormat="1" ht="31.5" customHeight="1">
      <c r="B160" s="137"/>
      <c r="C160" s="138">
        <v>19</v>
      </c>
      <c r="D160" s="138" t="s">
        <v>120</v>
      </c>
      <c r="E160" s="139" t="s">
        <v>524</v>
      </c>
      <c r="F160" s="266" t="s">
        <v>525</v>
      </c>
      <c r="G160" s="266"/>
      <c r="H160" s="266"/>
      <c r="I160" s="266"/>
      <c r="J160" s="140" t="s">
        <v>215</v>
      </c>
      <c r="K160" s="141">
        <v>361.795</v>
      </c>
      <c r="L160" s="267"/>
      <c r="M160" s="267"/>
      <c r="N160" s="267">
        <f>ROUND(L160*K160,2)</f>
        <v>0</v>
      </c>
      <c r="O160" s="267"/>
      <c r="P160" s="267"/>
      <c r="Q160" s="267"/>
      <c r="R160" s="142"/>
      <c r="T160" s="143" t="s">
        <v>2</v>
      </c>
      <c r="U160" s="44" t="s">
        <v>35</v>
      </c>
      <c r="V160" s="144">
        <v>0.08</v>
      </c>
      <c r="W160" s="144">
        <f>V160*K160</f>
        <v>28.943600000000004</v>
      </c>
      <c r="X160" s="144">
        <v>0</v>
      </c>
      <c r="Y160" s="144">
        <f>X160*K160</f>
        <v>0</v>
      </c>
      <c r="Z160" s="144">
        <v>0</v>
      </c>
      <c r="AA160" s="145">
        <f>Z160*K160</f>
        <v>0</v>
      </c>
      <c r="AR160" s="21" t="s">
        <v>124</v>
      </c>
      <c r="AT160" s="21" t="s">
        <v>120</v>
      </c>
      <c r="AU160" s="21" t="s">
        <v>89</v>
      </c>
      <c r="AY160" s="21" t="s">
        <v>119</v>
      </c>
      <c r="BE160" s="146">
        <f>IF(U160="základní",N160,0)</f>
        <v>0</v>
      </c>
      <c r="BF160" s="146">
        <f>IF(U160="snížená",N160,0)</f>
        <v>0</v>
      </c>
      <c r="BG160" s="146">
        <f>IF(U160="zákl. přenesená",N160,0)</f>
        <v>0</v>
      </c>
      <c r="BH160" s="146">
        <f>IF(U160="sníž. přenesená",N160,0)</f>
        <v>0</v>
      </c>
      <c r="BI160" s="146">
        <f>IF(U160="nulová",N160,0)</f>
        <v>0</v>
      </c>
      <c r="BJ160" s="21" t="s">
        <v>76</v>
      </c>
    </row>
    <row r="161" spans="2:62" s="1" customFormat="1" ht="31.5" customHeight="1">
      <c r="B161" s="137"/>
      <c r="C161" s="138">
        <v>20</v>
      </c>
      <c r="D161" s="138" t="s">
        <v>120</v>
      </c>
      <c r="E161" s="139" t="s">
        <v>526</v>
      </c>
      <c r="F161" s="266" t="s">
        <v>527</v>
      </c>
      <c r="G161" s="266"/>
      <c r="H161" s="266"/>
      <c r="I161" s="266"/>
      <c r="J161" s="140" t="s">
        <v>215</v>
      </c>
      <c r="K161" s="141">
        <v>6965.1</v>
      </c>
      <c r="L161" s="267"/>
      <c r="M161" s="267"/>
      <c r="N161" s="267">
        <f>ROUND(L161*K161,2)</f>
        <v>0</v>
      </c>
      <c r="O161" s="267"/>
      <c r="P161" s="267"/>
      <c r="Q161" s="267"/>
      <c r="R161" s="142"/>
      <c r="T161" s="143" t="s">
        <v>2</v>
      </c>
      <c r="U161" s="44" t="s">
        <v>35</v>
      </c>
      <c r="V161" s="144">
        <v>0.014</v>
      </c>
      <c r="W161" s="144">
        <f>V161*K161</f>
        <v>97.51140000000001</v>
      </c>
      <c r="X161" s="144">
        <v>0</v>
      </c>
      <c r="Y161" s="144">
        <f>X161*K161</f>
        <v>0</v>
      </c>
      <c r="Z161" s="144">
        <v>0</v>
      </c>
      <c r="AA161" s="145">
        <f>Z161*K161</f>
        <v>0</v>
      </c>
      <c r="AR161" s="21" t="s">
        <v>124</v>
      </c>
      <c r="AT161" s="21" t="s">
        <v>120</v>
      </c>
      <c r="AU161" s="21" t="s">
        <v>89</v>
      </c>
      <c r="AY161" s="21" t="s">
        <v>119</v>
      </c>
      <c r="BE161" s="146">
        <f>IF(U161="základní",N161,0)</f>
        <v>0</v>
      </c>
      <c r="BF161" s="146">
        <f>IF(U161="snížená",N161,0)</f>
        <v>0</v>
      </c>
      <c r="BG161" s="146">
        <f>IF(U161="zákl. přenesená",N161,0)</f>
        <v>0</v>
      </c>
      <c r="BH161" s="146">
        <f>IF(U161="sníž. přenesená",N161,0)</f>
        <v>0</v>
      </c>
      <c r="BI161" s="146">
        <f>IF(U161="nulová",N161,0)</f>
        <v>0</v>
      </c>
      <c r="BJ161" s="21" t="s">
        <v>76</v>
      </c>
    </row>
    <row r="162" spans="2:47" s="1" customFormat="1" ht="30" customHeight="1">
      <c r="B162" s="35"/>
      <c r="C162" s="36"/>
      <c r="D162" s="36"/>
      <c r="E162" s="36"/>
      <c r="F162" s="262" t="s">
        <v>528</v>
      </c>
      <c r="G162" s="263"/>
      <c r="H162" s="263"/>
      <c r="I162" s="263"/>
      <c r="J162" s="36"/>
      <c r="K162" s="36"/>
      <c r="L162" s="36"/>
      <c r="M162" s="36"/>
      <c r="N162" s="36"/>
      <c r="O162" s="36"/>
      <c r="P162" s="36"/>
      <c r="Q162" s="36"/>
      <c r="R162" s="37"/>
      <c r="T162" s="147"/>
      <c r="U162" s="36"/>
      <c r="V162" s="36"/>
      <c r="W162" s="36"/>
      <c r="X162" s="36"/>
      <c r="Y162" s="36"/>
      <c r="Z162" s="36"/>
      <c r="AA162" s="73"/>
      <c r="AT162" s="21" t="s">
        <v>125</v>
      </c>
      <c r="AU162" s="21" t="s">
        <v>89</v>
      </c>
    </row>
    <row r="163" spans="2:51" s="10" customFormat="1" ht="22.5" customHeight="1">
      <c r="B163" s="148"/>
      <c r="C163" s="149"/>
      <c r="D163" s="149"/>
      <c r="E163" s="150" t="s">
        <v>2</v>
      </c>
      <c r="F163" s="264" t="s">
        <v>529</v>
      </c>
      <c r="G163" s="265"/>
      <c r="H163" s="265"/>
      <c r="I163" s="265"/>
      <c r="J163" s="149"/>
      <c r="K163" s="151">
        <v>6965.1</v>
      </c>
      <c r="L163" s="149"/>
      <c r="M163" s="149"/>
      <c r="N163" s="149"/>
      <c r="O163" s="149"/>
      <c r="P163" s="149"/>
      <c r="Q163" s="149"/>
      <c r="R163" s="152"/>
      <c r="T163" s="153"/>
      <c r="U163" s="149"/>
      <c r="V163" s="149"/>
      <c r="W163" s="149"/>
      <c r="X163" s="149"/>
      <c r="Y163" s="149"/>
      <c r="Z163" s="149"/>
      <c r="AA163" s="154"/>
      <c r="AT163" s="155" t="s">
        <v>133</v>
      </c>
      <c r="AU163" s="155" t="s">
        <v>89</v>
      </c>
      <c r="AV163" s="10" t="s">
        <v>89</v>
      </c>
      <c r="AW163" s="10" t="s">
        <v>28</v>
      </c>
      <c r="AX163" s="10" t="s">
        <v>76</v>
      </c>
      <c r="AY163" s="155" t="s">
        <v>119</v>
      </c>
    </row>
    <row r="164" spans="2:51" s="9" customFormat="1" ht="29.85" customHeight="1">
      <c r="B164" s="127"/>
      <c r="C164" s="128"/>
      <c r="D164" s="136" t="s">
        <v>103</v>
      </c>
      <c r="E164" s="136"/>
      <c r="F164" s="136"/>
      <c r="G164" s="136"/>
      <c r="H164" s="136"/>
      <c r="I164" s="136"/>
      <c r="J164" s="136"/>
      <c r="K164" s="136"/>
      <c r="L164" s="136"/>
      <c r="M164" s="136"/>
      <c r="N164" s="272">
        <f>N165</f>
        <v>0</v>
      </c>
      <c r="O164" s="273"/>
      <c r="P164" s="273"/>
      <c r="Q164" s="273"/>
      <c r="R164" s="130"/>
      <c r="T164" s="131"/>
      <c r="U164" s="128"/>
      <c r="V164" s="128"/>
      <c r="W164" s="132">
        <f>W165</f>
        <v>138.848372</v>
      </c>
      <c r="X164" s="128"/>
      <c r="Y164" s="132">
        <f>Y165</f>
        <v>0</v>
      </c>
      <c r="Z164" s="128"/>
      <c r="AA164" s="133">
        <f>AA165</f>
        <v>0</v>
      </c>
      <c r="AR164" s="134" t="s">
        <v>76</v>
      </c>
      <c r="AT164" s="135" t="s">
        <v>68</v>
      </c>
      <c r="AU164" s="135" t="s">
        <v>76</v>
      </c>
      <c r="AY164" s="134" t="s">
        <v>119</v>
      </c>
    </row>
    <row r="165" spans="2:62" s="1" customFormat="1" ht="22.5" customHeight="1">
      <c r="B165" s="137"/>
      <c r="C165" s="138">
        <v>21</v>
      </c>
      <c r="D165" s="138" t="s">
        <v>120</v>
      </c>
      <c r="E165" s="139" t="s">
        <v>427</v>
      </c>
      <c r="F165" s="266" t="s">
        <v>428</v>
      </c>
      <c r="G165" s="266"/>
      <c r="H165" s="266"/>
      <c r="I165" s="266"/>
      <c r="J165" s="140" t="s">
        <v>215</v>
      </c>
      <c r="K165" s="141">
        <v>410.794</v>
      </c>
      <c r="L165" s="267"/>
      <c r="M165" s="267"/>
      <c r="N165" s="267">
        <f>ROUND(L165*K165,2)</f>
        <v>0</v>
      </c>
      <c r="O165" s="267"/>
      <c r="P165" s="267"/>
      <c r="Q165" s="267"/>
      <c r="R165" s="142"/>
      <c r="T165" s="143" t="s">
        <v>2</v>
      </c>
      <c r="U165" s="44" t="s">
        <v>35</v>
      </c>
      <c r="V165" s="144">
        <v>0.338</v>
      </c>
      <c r="W165" s="144">
        <f>V165*K165</f>
        <v>138.848372</v>
      </c>
      <c r="X165" s="144">
        <v>0</v>
      </c>
      <c r="Y165" s="144">
        <f>X165*K165</f>
        <v>0</v>
      </c>
      <c r="Z165" s="144">
        <v>0</v>
      </c>
      <c r="AA165" s="145">
        <f>Z165*K165</f>
        <v>0</v>
      </c>
      <c r="AR165" s="21" t="s">
        <v>124</v>
      </c>
      <c r="AT165" s="21" t="s">
        <v>120</v>
      </c>
      <c r="AU165" s="21" t="s">
        <v>89</v>
      </c>
      <c r="AY165" s="21" t="s">
        <v>119</v>
      </c>
      <c r="BE165" s="146">
        <f>IF(U165="základní",N165,0)</f>
        <v>0</v>
      </c>
      <c r="BF165" s="146">
        <f>IF(U165="snížená",N165,0)</f>
        <v>0</v>
      </c>
      <c r="BG165" s="146">
        <f>IF(U165="zákl. přenesená",N165,0)</f>
        <v>0</v>
      </c>
      <c r="BH165" s="146">
        <f>IF(U165="sníž. přenesená",N165,0)</f>
        <v>0</v>
      </c>
      <c r="BI165" s="146">
        <f>IF(U165="nulová",N165,0)</f>
        <v>0</v>
      </c>
      <c r="BJ165" s="21" t="s">
        <v>76</v>
      </c>
    </row>
    <row r="166" spans="2:51" s="9" customFormat="1" ht="37.35" customHeight="1">
      <c r="B166" s="127"/>
      <c r="C166" s="128"/>
      <c r="D166" s="129" t="s">
        <v>487</v>
      </c>
      <c r="E166" s="129"/>
      <c r="F166" s="129"/>
      <c r="G166" s="129"/>
      <c r="H166" s="129"/>
      <c r="I166" s="129"/>
      <c r="J166" s="129"/>
      <c r="K166" s="129"/>
      <c r="L166" s="129"/>
      <c r="M166" s="129"/>
      <c r="N166" s="313">
        <f>N167</f>
        <v>0</v>
      </c>
      <c r="O166" s="314"/>
      <c r="P166" s="314"/>
      <c r="Q166" s="314"/>
      <c r="R166" s="130"/>
      <c r="T166" s="131"/>
      <c r="U166" s="128"/>
      <c r="V166" s="128"/>
      <c r="W166" s="132">
        <f>W167</f>
        <v>1409.514</v>
      </c>
      <c r="X166" s="128"/>
      <c r="Y166" s="132">
        <f>Y167</f>
        <v>3.3850000000000002</v>
      </c>
      <c r="Z166" s="128"/>
      <c r="AA166" s="133">
        <f>AA167</f>
        <v>13.540000000000001</v>
      </c>
      <c r="AR166" s="134" t="s">
        <v>89</v>
      </c>
      <c r="AT166" s="135" t="s">
        <v>68</v>
      </c>
      <c r="AU166" s="135" t="s">
        <v>69</v>
      </c>
      <c r="AY166" s="134" t="s">
        <v>119</v>
      </c>
    </row>
    <row r="167" spans="2:51" s="9" customFormat="1" ht="19.9" customHeight="1">
      <c r="B167" s="127"/>
      <c r="C167" s="128"/>
      <c r="D167" s="136" t="s">
        <v>488</v>
      </c>
      <c r="E167" s="136"/>
      <c r="F167" s="136"/>
      <c r="G167" s="136"/>
      <c r="H167" s="136"/>
      <c r="I167" s="136"/>
      <c r="J167" s="136"/>
      <c r="K167" s="136"/>
      <c r="L167" s="136"/>
      <c r="M167" s="136"/>
      <c r="N167" s="272">
        <f>N168</f>
        <v>0</v>
      </c>
      <c r="O167" s="273"/>
      <c r="P167" s="273"/>
      <c r="Q167" s="273"/>
      <c r="R167" s="130"/>
      <c r="T167" s="131"/>
      <c r="U167" s="128"/>
      <c r="V167" s="128"/>
      <c r="W167" s="132">
        <f>SUM(W168:W169)</f>
        <v>1409.514</v>
      </c>
      <c r="X167" s="128"/>
      <c r="Y167" s="132">
        <f>SUM(Y168:Y169)</f>
        <v>3.3850000000000002</v>
      </c>
      <c r="Z167" s="128"/>
      <c r="AA167" s="133">
        <f>SUM(AA168:AA169)</f>
        <v>13.540000000000001</v>
      </c>
      <c r="AR167" s="134" t="s">
        <v>89</v>
      </c>
      <c r="AT167" s="135" t="s">
        <v>68</v>
      </c>
      <c r="AU167" s="135" t="s">
        <v>76</v>
      </c>
      <c r="AY167" s="134" t="s">
        <v>119</v>
      </c>
    </row>
    <row r="168" spans="2:62" s="1" customFormat="1" ht="22.5" customHeight="1">
      <c r="B168" s="137"/>
      <c r="C168" s="138">
        <v>22</v>
      </c>
      <c r="D168" s="138" t="s">
        <v>120</v>
      </c>
      <c r="E168" s="139" t="s">
        <v>530</v>
      </c>
      <c r="F168" s="266" t="s">
        <v>531</v>
      </c>
      <c r="G168" s="266"/>
      <c r="H168" s="266"/>
      <c r="I168" s="266"/>
      <c r="J168" s="140" t="s">
        <v>123</v>
      </c>
      <c r="K168" s="141">
        <v>1354</v>
      </c>
      <c r="L168" s="267"/>
      <c r="M168" s="267"/>
      <c r="N168" s="267">
        <f>ROUND(L168*K168,2)</f>
        <v>0</v>
      </c>
      <c r="O168" s="267"/>
      <c r="P168" s="267"/>
      <c r="Q168" s="267"/>
      <c r="R168" s="142"/>
      <c r="T168" s="143" t="s">
        <v>2</v>
      </c>
      <c r="U168" s="44" t="s">
        <v>35</v>
      </c>
      <c r="V168" s="144">
        <v>1.041</v>
      </c>
      <c r="W168" s="144">
        <f>V168*K168</f>
        <v>1409.514</v>
      </c>
      <c r="X168" s="144">
        <v>0.0025</v>
      </c>
      <c r="Y168" s="144">
        <f>X168*K168</f>
        <v>3.3850000000000002</v>
      </c>
      <c r="Z168" s="144">
        <v>0.01</v>
      </c>
      <c r="AA168" s="145">
        <f>Z168*K168</f>
        <v>13.540000000000001</v>
      </c>
      <c r="AR168" s="21" t="s">
        <v>532</v>
      </c>
      <c r="AT168" s="21" t="s">
        <v>120</v>
      </c>
      <c r="AU168" s="21" t="s">
        <v>89</v>
      </c>
      <c r="AY168" s="21" t="s">
        <v>119</v>
      </c>
      <c r="BE168" s="146">
        <f>IF(U168="základní",N168,0)</f>
        <v>0</v>
      </c>
      <c r="BF168" s="146">
        <f>IF(U168="snížená",N168,0)</f>
        <v>0</v>
      </c>
      <c r="BG168" s="146">
        <f>IF(U168="zákl. přenesená",N168,0)</f>
        <v>0</v>
      </c>
      <c r="BH168" s="146">
        <f>IF(U168="sníž. přenesená",N168,0)</f>
        <v>0</v>
      </c>
      <c r="BI168" s="146">
        <f>IF(U168="nulová",N168,0)</f>
        <v>0</v>
      </c>
      <c r="BJ168" s="21" t="s">
        <v>76</v>
      </c>
    </row>
    <row r="169" spans="2:47" s="1" customFormat="1" ht="42" customHeight="1">
      <c r="B169" s="35"/>
      <c r="C169" s="36"/>
      <c r="D169" s="36"/>
      <c r="E169" s="36"/>
      <c r="F169" s="262" t="s">
        <v>533</v>
      </c>
      <c r="G169" s="263"/>
      <c r="H169" s="263"/>
      <c r="I169" s="263"/>
      <c r="J169" s="36"/>
      <c r="K169" s="36"/>
      <c r="L169" s="36"/>
      <c r="M169" s="36"/>
      <c r="N169" s="36"/>
      <c r="O169" s="36"/>
      <c r="P169" s="36"/>
      <c r="Q169" s="36"/>
      <c r="R169" s="37"/>
      <c r="T169" s="101"/>
      <c r="U169" s="56"/>
      <c r="V169" s="56"/>
      <c r="W169" s="56"/>
      <c r="X169" s="56"/>
      <c r="Y169" s="56"/>
      <c r="Z169" s="56"/>
      <c r="AA169" s="58"/>
      <c r="AT169" s="21" t="s">
        <v>125</v>
      </c>
      <c r="AU169" s="21" t="s">
        <v>89</v>
      </c>
    </row>
    <row r="170" spans="2:18" s="1" customFormat="1" ht="6.95" customHeight="1"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1"/>
    </row>
  </sheetData>
  <mergeCells count="15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40:I140"/>
    <mergeCell ref="L140:M140"/>
    <mergeCell ref="N140:Q140"/>
    <mergeCell ref="F141:I141"/>
    <mergeCell ref="F142:I142"/>
    <mergeCell ref="L142:M142"/>
    <mergeCell ref="N142:Q142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2:I152"/>
    <mergeCell ref="L152:M152"/>
    <mergeCell ref="N152:Q152"/>
    <mergeCell ref="F153:I153"/>
    <mergeCell ref="F154:I154"/>
    <mergeCell ref="L154:M154"/>
    <mergeCell ref="N154:Q154"/>
    <mergeCell ref="N168:Q168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H1:K1"/>
    <mergeCell ref="S2:AC2"/>
    <mergeCell ref="F169:I169"/>
    <mergeCell ref="N119:Q119"/>
    <mergeCell ref="N120:Q120"/>
    <mergeCell ref="N121:Q121"/>
    <mergeCell ref="N139:Q139"/>
    <mergeCell ref="N143:Q143"/>
    <mergeCell ref="N151:Q151"/>
    <mergeCell ref="N155:Q155"/>
    <mergeCell ref="N156:Q156"/>
    <mergeCell ref="N164:Q164"/>
    <mergeCell ref="N166:Q166"/>
    <mergeCell ref="N167:Q167"/>
    <mergeCell ref="F161:I161"/>
    <mergeCell ref="L161:M161"/>
    <mergeCell ref="N161:Q161"/>
    <mergeCell ref="F162:I162"/>
    <mergeCell ref="F163:I163"/>
    <mergeCell ref="F165:I165"/>
    <mergeCell ref="L165:M165"/>
    <mergeCell ref="N165:Q165"/>
    <mergeCell ref="F168:I168"/>
    <mergeCell ref="L168:M168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  <ignoredErrors>
    <ignoredError sqref="N122:Q133 N144:Q150 O166:Q166 O165:Q165 N140:Q142 N152:Q154 O151:Q151 N157:Q163 O155:Q155 O164:Q164 N168:Q168 O167:Q167 N135:Q138" unlockedFormula="1"/>
    <ignoredError sqref="E122:E133 F129 E135:E165" numberStoredAsText="1"/>
    <ignoredError sqref="N165" formula="1" unlockedFormula="1"/>
    <ignoredError sqref="N1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59"/>
  <sheetViews>
    <sheetView showGridLines="0" tabSelected="1" workbookViewId="0" topLeftCell="A1">
      <pane ySplit="1" topLeftCell="A2" activePane="bottomLeft" state="frozen"/>
      <selection pane="bottomLeft" activeCell="A137" sqref="A137:XFD1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2" max="42" width="9.33203125" style="0" customWidth="1"/>
    <col min="43" max="43" width="3.16015625" style="0" customWidth="1"/>
    <col min="44" max="62" width="9.33203125" style="0" hidden="1" customWidth="1"/>
  </cols>
  <sheetData>
    <row r="1" spans="1:62" ht="21.75" customHeight="1">
      <c r="A1" s="103"/>
      <c r="B1" s="15"/>
      <c r="C1" s="15"/>
      <c r="D1" s="16"/>
      <c r="E1" s="15"/>
      <c r="F1" s="17"/>
      <c r="G1" s="17"/>
      <c r="H1" s="278"/>
      <c r="I1" s="278"/>
      <c r="J1" s="278"/>
      <c r="K1" s="278"/>
      <c r="L1" s="17"/>
      <c r="M1" s="15"/>
      <c r="N1" s="15"/>
      <c r="O1" s="16"/>
      <c r="P1" s="15"/>
      <c r="Q1" s="15"/>
      <c r="R1" s="15"/>
      <c r="S1" s="17"/>
      <c r="T1" s="17"/>
      <c r="U1" s="103"/>
      <c r="V1" s="10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</row>
    <row r="2" spans="3:46" ht="36.95" customHeight="1">
      <c r="C2" s="257" t="s">
        <v>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S2" s="225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50" t="s">
        <v>90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6"/>
      <c r="T4" s="27" t="s">
        <v>9</v>
      </c>
      <c r="AT4" s="21" t="s">
        <v>3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12</v>
      </c>
      <c r="E6" s="28"/>
      <c r="F6" s="298" t="str">
        <f>'Rekapitulace stavby'!K6</f>
        <v>Stabilizace pravého břehu VT Olše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8"/>
      <c r="R6" s="26"/>
    </row>
    <row r="7" spans="2:18" s="1" customFormat="1" ht="32.85" customHeight="1">
      <c r="B7" s="35"/>
      <c r="C7" s="36"/>
      <c r="D7" s="31" t="s">
        <v>91</v>
      </c>
      <c r="E7" s="36"/>
      <c r="F7" s="307" t="s">
        <v>82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6"/>
      <c r="R7" s="37"/>
    </row>
    <row r="8" spans="2:18" s="1" customFormat="1" ht="14.45" customHeight="1">
      <c r="B8" s="35"/>
      <c r="C8" s="36"/>
      <c r="D8" s="32" t="s">
        <v>14</v>
      </c>
      <c r="E8" s="36"/>
      <c r="F8" s="30" t="s">
        <v>15</v>
      </c>
      <c r="G8" s="36"/>
      <c r="H8" s="36"/>
      <c r="I8" s="36"/>
      <c r="J8" s="36"/>
      <c r="K8" s="36"/>
      <c r="L8" s="36"/>
      <c r="M8" s="32" t="s">
        <v>16</v>
      </c>
      <c r="N8" s="36"/>
      <c r="O8" s="30" t="s">
        <v>2</v>
      </c>
      <c r="P8" s="36"/>
      <c r="Q8" s="36"/>
      <c r="R8" s="37"/>
    </row>
    <row r="9" spans="2:18" s="1" customFormat="1" ht="14.45" customHeight="1">
      <c r="B9" s="35"/>
      <c r="C9" s="36"/>
      <c r="D9" s="32" t="s">
        <v>18</v>
      </c>
      <c r="E9" s="36"/>
      <c r="F9" s="187" t="s">
        <v>571</v>
      </c>
      <c r="G9" s="36"/>
      <c r="H9" s="36"/>
      <c r="I9" s="36"/>
      <c r="J9" s="36"/>
      <c r="K9" s="36"/>
      <c r="L9" s="36"/>
      <c r="M9" s="32" t="s">
        <v>19</v>
      </c>
      <c r="N9" s="36"/>
      <c r="O9" s="291"/>
      <c r="P9" s="291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20</v>
      </c>
      <c r="E11" s="36"/>
      <c r="F11" s="36"/>
      <c r="G11" s="36"/>
      <c r="H11" s="36"/>
      <c r="I11" s="36"/>
      <c r="J11" s="36"/>
      <c r="K11" s="36"/>
      <c r="L11" s="36"/>
      <c r="M11" s="32" t="s">
        <v>21</v>
      </c>
      <c r="N11" s="36"/>
      <c r="O11" s="259" t="s">
        <v>2</v>
      </c>
      <c r="P11" s="259"/>
      <c r="Q11" s="36"/>
      <c r="R11" s="37"/>
    </row>
    <row r="12" spans="2:18" s="1" customFormat="1" ht="18" customHeight="1">
      <c r="B12" s="35"/>
      <c r="C12" s="36"/>
      <c r="D12" s="36"/>
      <c r="E12" s="30" t="s">
        <v>22</v>
      </c>
      <c r="F12" s="36"/>
      <c r="G12" s="36"/>
      <c r="H12" s="36"/>
      <c r="I12" s="36"/>
      <c r="J12" s="36"/>
      <c r="K12" s="36"/>
      <c r="L12" s="36"/>
      <c r="M12" s="32" t="s">
        <v>23</v>
      </c>
      <c r="N12" s="36"/>
      <c r="O12" s="259" t="s">
        <v>2</v>
      </c>
      <c r="P12" s="259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24</v>
      </c>
      <c r="E14" s="36"/>
      <c r="F14" s="36"/>
      <c r="G14" s="36"/>
      <c r="H14" s="36"/>
      <c r="I14" s="36"/>
      <c r="J14" s="36"/>
      <c r="K14" s="36"/>
      <c r="L14" s="36"/>
      <c r="M14" s="32" t="s">
        <v>21</v>
      </c>
      <c r="N14" s="36"/>
      <c r="O14" s="259" t="str">
        <f>IF('Rekapitulace stavby'!AN13="","",'Rekapitulace stavby'!AN13)</f>
        <v/>
      </c>
      <c r="P14" s="259"/>
      <c r="Q14" s="36"/>
      <c r="R14" s="37"/>
    </row>
    <row r="15" spans="2:18" s="1" customFormat="1" ht="18" customHeight="1">
      <c r="B15" s="35"/>
      <c r="C15" s="36"/>
      <c r="D15" s="36"/>
      <c r="E15" s="205" t="str">
        <f>IF('Rekapitulace stavby'!E14="","",'Rekapitulace stavby'!E14)</f>
        <v xml:space="preserve"> </v>
      </c>
      <c r="F15" s="207"/>
      <c r="G15" s="207"/>
      <c r="H15" s="36"/>
      <c r="I15" s="36"/>
      <c r="J15" s="36"/>
      <c r="K15" s="36"/>
      <c r="L15" s="36"/>
      <c r="M15" s="32" t="s">
        <v>23</v>
      </c>
      <c r="N15" s="36"/>
      <c r="O15" s="259" t="str">
        <f>IF('Rekapitulace stavby'!AN14="","",'Rekapitulace stavby'!AN14)</f>
        <v/>
      </c>
      <c r="P15" s="259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26</v>
      </c>
      <c r="E17" s="36"/>
      <c r="F17" s="36"/>
      <c r="G17" s="36"/>
      <c r="H17" s="36"/>
      <c r="I17" s="36"/>
      <c r="J17" s="36"/>
      <c r="K17" s="36"/>
      <c r="L17" s="36"/>
      <c r="M17" s="32" t="s">
        <v>21</v>
      </c>
      <c r="N17" s="36"/>
      <c r="O17" s="259" t="s">
        <v>2</v>
      </c>
      <c r="P17" s="259"/>
      <c r="Q17" s="36"/>
      <c r="R17" s="37"/>
    </row>
    <row r="18" spans="2:18" s="1" customFormat="1" ht="18" customHeight="1">
      <c r="B18" s="35"/>
      <c r="C18" s="36"/>
      <c r="D18" s="36"/>
      <c r="E18" s="30" t="s">
        <v>27</v>
      </c>
      <c r="F18" s="36"/>
      <c r="G18" s="36"/>
      <c r="H18" s="36"/>
      <c r="I18" s="36"/>
      <c r="J18" s="36"/>
      <c r="K18" s="36"/>
      <c r="L18" s="36"/>
      <c r="M18" s="32" t="s">
        <v>23</v>
      </c>
      <c r="N18" s="36"/>
      <c r="O18" s="259" t="s">
        <v>2</v>
      </c>
      <c r="P18" s="25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29</v>
      </c>
      <c r="E20" s="36"/>
      <c r="F20" s="36"/>
      <c r="G20" s="36"/>
      <c r="H20" s="36"/>
      <c r="I20" s="36"/>
      <c r="J20" s="36"/>
      <c r="K20" s="36"/>
      <c r="L20" s="36"/>
      <c r="M20" s="32" t="s">
        <v>21</v>
      </c>
      <c r="N20" s="36"/>
      <c r="O20" s="259" t="s">
        <v>2</v>
      </c>
      <c r="P20" s="259"/>
      <c r="Q20" s="36"/>
      <c r="R20" s="37"/>
    </row>
    <row r="21" spans="2:18" s="1" customFormat="1" ht="18" customHeight="1">
      <c r="B21" s="35"/>
      <c r="C21" s="36"/>
      <c r="D21" s="36"/>
      <c r="E21" s="214" t="s">
        <v>30</v>
      </c>
      <c r="F21" s="36"/>
      <c r="G21" s="36"/>
      <c r="H21" s="36"/>
      <c r="I21" s="36"/>
      <c r="J21" s="36"/>
      <c r="K21" s="36"/>
      <c r="L21" s="36"/>
      <c r="M21" s="32" t="s">
        <v>23</v>
      </c>
      <c r="N21" s="36"/>
      <c r="O21" s="259" t="s">
        <v>2</v>
      </c>
      <c r="P21" s="25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61" t="s">
        <v>2</v>
      </c>
      <c r="F24" s="261"/>
      <c r="G24" s="261"/>
      <c r="H24" s="261"/>
      <c r="I24" s="261"/>
      <c r="J24" s="261"/>
      <c r="K24" s="261"/>
      <c r="L24" s="26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4" t="s">
        <v>92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 hidden="1">
      <c r="B28" s="35"/>
      <c r="C28" s="36"/>
      <c r="D28" s="34"/>
      <c r="E28" s="36"/>
      <c r="F28" s="36"/>
      <c r="G28" s="36"/>
      <c r="H28" s="36"/>
      <c r="I28" s="36"/>
      <c r="J28" s="36"/>
      <c r="K28" s="36"/>
      <c r="L28" s="36"/>
      <c r="M28" s="231">
        <f>N95</f>
        <v>0</v>
      </c>
      <c r="N28" s="231"/>
      <c r="O28" s="231"/>
      <c r="P28" s="231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5" t="s">
        <v>33</v>
      </c>
      <c r="E30" s="36"/>
      <c r="F30" s="36"/>
      <c r="G30" s="36"/>
      <c r="H30" s="36"/>
      <c r="I30" s="36"/>
      <c r="J30" s="36"/>
      <c r="K30" s="36"/>
      <c r="L30" s="36"/>
      <c r="M30" s="308">
        <f>ROUND(M27+M28,2)</f>
        <v>0</v>
      </c>
      <c r="N30" s="290"/>
      <c r="O30" s="290"/>
      <c r="P30" s="29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34</v>
      </c>
      <c r="E32" s="42" t="s">
        <v>35</v>
      </c>
      <c r="F32" s="43">
        <v>0.21</v>
      </c>
      <c r="G32" s="106" t="s">
        <v>36</v>
      </c>
      <c r="H32" s="304">
        <f>ROUND((SUM(BE95:BE96)+SUM(BE114:BE158)),2)</f>
        <v>0</v>
      </c>
      <c r="I32" s="290"/>
      <c r="J32" s="290"/>
      <c r="K32" s="36"/>
      <c r="L32" s="36"/>
      <c r="M32" s="304">
        <f>ROUND(ROUND((SUM(BE95:BE96)+SUM(BE114:BE158)),2)*F32,2)</f>
        <v>0</v>
      </c>
      <c r="N32" s="290"/>
      <c r="O32" s="290"/>
      <c r="P32" s="290"/>
      <c r="Q32" s="36"/>
      <c r="R32" s="37"/>
    </row>
    <row r="33" spans="2:18" s="1" customFormat="1" ht="14.45" customHeight="1">
      <c r="B33" s="35"/>
      <c r="C33" s="36"/>
      <c r="D33" s="36"/>
      <c r="E33" s="42" t="s">
        <v>37</v>
      </c>
      <c r="F33" s="43">
        <v>0.15</v>
      </c>
      <c r="G33" s="106" t="s">
        <v>36</v>
      </c>
      <c r="H33" s="304">
        <f>ROUND((SUM(BF95:BF96)+SUM(BF114:BF158)),2)</f>
        <v>0</v>
      </c>
      <c r="I33" s="290"/>
      <c r="J33" s="290"/>
      <c r="K33" s="36"/>
      <c r="L33" s="36"/>
      <c r="M33" s="304">
        <f>ROUND(ROUND((SUM(BF95:BF96)+SUM(BF114:BF158)),2)*F33,2)</f>
        <v>0</v>
      </c>
      <c r="N33" s="290"/>
      <c r="O33" s="290"/>
      <c r="P33" s="290"/>
      <c r="Q33" s="36"/>
      <c r="R33" s="37"/>
    </row>
    <row r="34" spans="2:18" s="1" customFormat="1" ht="14.45" customHeight="1" hidden="1">
      <c r="B34" s="35"/>
      <c r="C34" s="36"/>
      <c r="D34" s="36"/>
      <c r="E34" s="42" t="s">
        <v>38</v>
      </c>
      <c r="F34" s="43">
        <v>0.21</v>
      </c>
      <c r="G34" s="106" t="s">
        <v>36</v>
      </c>
      <c r="H34" s="304">
        <f>ROUND((SUM(BG95:BG96)+SUM(BG114:BG158)),2)</f>
        <v>0</v>
      </c>
      <c r="I34" s="290"/>
      <c r="J34" s="290"/>
      <c r="K34" s="36"/>
      <c r="L34" s="36"/>
      <c r="M34" s="304">
        <v>0</v>
      </c>
      <c r="N34" s="290"/>
      <c r="O34" s="290"/>
      <c r="P34" s="290"/>
      <c r="Q34" s="36"/>
      <c r="R34" s="37"/>
    </row>
    <row r="35" spans="2:18" s="1" customFormat="1" ht="14.45" customHeight="1" hidden="1">
      <c r="B35" s="35"/>
      <c r="C35" s="36"/>
      <c r="D35" s="36"/>
      <c r="E35" s="42" t="s">
        <v>39</v>
      </c>
      <c r="F35" s="43">
        <v>0.15</v>
      </c>
      <c r="G35" s="106" t="s">
        <v>36</v>
      </c>
      <c r="H35" s="304">
        <f>ROUND((SUM(BH95:BH96)+SUM(BH114:BH158)),2)</f>
        <v>0</v>
      </c>
      <c r="I35" s="290"/>
      <c r="J35" s="290"/>
      <c r="K35" s="36"/>
      <c r="L35" s="36"/>
      <c r="M35" s="304">
        <v>0</v>
      </c>
      <c r="N35" s="290"/>
      <c r="O35" s="290"/>
      <c r="P35" s="290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40</v>
      </c>
      <c r="F36" s="43">
        <v>0</v>
      </c>
      <c r="G36" s="106" t="s">
        <v>36</v>
      </c>
      <c r="H36" s="304">
        <f>ROUND((SUM(BI95:BI96)+SUM(BI114:BI158)),2)</f>
        <v>0</v>
      </c>
      <c r="I36" s="290"/>
      <c r="J36" s="290"/>
      <c r="K36" s="36"/>
      <c r="L36" s="36"/>
      <c r="M36" s="304">
        <v>0</v>
      </c>
      <c r="N36" s="290"/>
      <c r="O36" s="290"/>
      <c r="P36" s="29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2"/>
      <c r="D38" s="107" t="s">
        <v>41</v>
      </c>
      <c r="E38" s="74"/>
      <c r="F38" s="74"/>
      <c r="G38" s="108" t="s">
        <v>42</v>
      </c>
      <c r="H38" s="109" t="s">
        <v>43</v>
      </c>
      <c r="I38" s="74"/>
      <c r="J38" s="74"/>
      <c r="K38" s="74"/>
      <c r="L38" s="305">
        <f>SUM(M30:M36)</f>
        <v>0</v>
      </c>
      <c r="M38" s="305"/>
      <c r="N38" s="305"/>
      <c r="O38" s="305"/>
      <c r="P38" s="306"/>
      <c r="Q38" s="102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221"/>
      <c r="E50" s="202"/>
      <c r="F50" s="202"/>
      <c r="G50" s="202"/>
      <c r="H50" s="202"/>
      <c r="I50" s="202"/>
      <c r="J50" s="221"/>
      <c r="K50" s="202"/>
      <c r="L50" s="202"/>
      <c r="M50" s="202"/>
      <c r="N50" s="202"/>
      <c r="O50" s="202"/>
      <c r="P50" s="202"/>
      <c r="Q50" s="36"/>
      <c r="R50" s="37"/>
    </row>
    <row r="51" spans="2:18" ht="13.5">
      <c r="B51" s="25"/>
      <c r="C51" s="28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8"/>
      <c r="R51" s="26"/>
    </row>
    <row r="52" spans="2:18" ht="13.5">
      <c r="B52" s="25"/>
      <c r="C52" s="28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8"/>
      <c r="R52" s="26"/>
    </row>
    <row r="53" spans="2:18" ht="13.5">
      <c r="B53" s="25"/>
      <c r="C53" s="28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8"/>
      <c r="R53" s="26"/>
    </row>
    <row r="54" spans="2:18" ht="13.5">
      <c r="B54" s="25"/>
      <c r="C54" s="28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8"/>
      <c r="R54" s="26"/>
    </row>
    <row r="55" spans="2:18" ht="13.5">
      <c r="B55" s="25"/>
      <c r="C55" s="28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8"/>
      <c r="R55" s="26"/>
    </row>
    <row r="56" spans="2:18" ht="13.5">
      <c r="B56" s="25"/>
      <c r="C56" s="28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8"/>
      <c r="R56" s="26"/>
    </row>
    <row r="57" spans="2:18" ht="13.5">
      <c r="B57" s="25"/>
      <c r="C57" s="28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8"/>
      <c r="R57" s="26"/>
    </row>
    <row r="58" spans="2:18" ht="13.5">
      <c r="B58" s="25"/>
      <c r="C58" s="28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8"/>
      <c r="R58" s="26"/>
    </row>
    <row r="59" spans="2:18" s="1" customFormat="1" ht="15">
      <c r="B59" s="35"/>
      <c r="C59" s="36"/>
      <c r="D59" s="222"/>
      <c r="E59" s="202"/>
      <c r="F59" s="202"/>
      <c r="G59" s="222"/>
      <c r="H59" s="202"/>
      <c r="I59" s="202"/>
      <c r="J59" s="222"/>
      <c r="K59" s="202"/>
      <c r="L59" s="202"/>
      <c r="M59" s="202"/>
      <c r="N59" s="222"/>
      <c r="O59" s="202"/>
      <c r="P59" s="202"/>
      <c r="Q59" s="36"/>
      <c r="R59" s="37"/>
    </row>
    <row r="60" spans="2:18" ht="13.5">
      <c r="B60" s="25"/>
      <c r="C60" s="28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8"/>
      <c r="R60" s="26"/>
    </row>
    <row r="61" spans="2:18" s="1" customFormat="1" ht="15">
      <c r="B61" s="35"/>
      <c r="C61" s="36"/>
      <c r="D61" s="221"/>
      <c r="E61" s="202"/>
      <c r="F61" s="202"/>
      <c r="G61" s="202"/>
      <c r="H61" s="202"/>
      <c r="I61" s="202"/>
      <c r="J61" s="221"/>
      <c r="K61" s="202"/>
      <c r="L61" s="202"/>
      <c r="M61" s="202"/>
      <c r="N61" s="202"/>
      <c r="O61" s="202"/>
      <c r="P61" s="202"/>
      <c r="Q61" s="36"/>
      <c r="R61" s="37"/>
    </row>
    <row r="62" spans="2:18" ht="13.5">
      <c r="B62" s="25"/>
      <c r="C62" s="28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8"/>
      <c r="R62" s="26"/>
    </row>
    <row r="63" spans="2:18" ht="13.5">
      <c r="B63" s="25"/>
      <c r="C63" s="28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8"/>
      <c r="R63" s="26"/>
    </row>
    <row r="64" spans="2:18" ht="13.5">
      <c r="B64" s="25"/>
      <c r="C64" s="28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8"/>
      <c r="R64" s="26"/>
    </row>
    <row r="65" spans="2:18" ht="13.5">
      <c r="B65" s="25"/>
      <c r="C65" s="28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8"/>
      <c r="R65" s="26"/>
    </row>
    <row r="66" spans="2:18" ht="13.5">
      <c r="B66" s="25"/>
      <c r="C66" s="28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8"/>
      <c r="R66" s="26"/>
    </row>
    <row r="67" spans="2:18" ht="13.5">
      <c r="B67" s="25"/>
      <c r="C67" s="28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8"/>
      <c r="R67" s="26"/>
    </row>
    <row r="68" spans="2:18" ht="13.5">
      <c r="B68" s="25"/>
      <c r="C68" s="28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8"/>
      <c r="R68" s="26"/>
    </row>
    <row r="69" spans="2:18" ht="13.5">
      <c r="B69" s="25"/>
      <c r="C69" s="28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8"/>
      <c r="R69" s="26"/>
    </row>
    <row r="70" spans="2:18" s="1" customFormat="1" ht="15">
      <c r="B70" s="35"/>
      <c r="C70" s="36"/>
      <c r="D70" s="222"/>
      <c r="E70" s="202"/>
      <c r="F70" s="202"/>
      <c r="G70" s="222"/>
      <c r="H70" s="202"/>
      <c r="I70" s="202"/>
      <c r="J70" s="222"/>
      <c r="K70" s="202"/>
      <c r="L70" s="202"/>
      <c r="M70" s="202"/>
      <c r="N70" s="222"/>
      <c r="O70" s="202"/>
      <c r="P70" s="202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50" t="s">
        <v>93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12</v>
      </c>
      <c r="D78" s="36"/>
      <c r="E78" s="36"/>
      <c r="F78" s="298" t="str">
        <f>F6</f>
        <v>Stabilizace pravého břehu VT Olše</v>
      </c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36"/>
      <c r="R78" s="37"/>
    </row>
    <row r="79" spans="2:18" s="1" customFormat="1" ht="36.95" customHeight="1">
      <c r="B79" s="35"/>
      <c r="C79" s="69" t="s">
        <v>91</v>
      </c>
      <c r="D79" s="36"/>
      <c r="E79" s="36"/>
      <c r="F79" s="252" t="str">
        <f>F7</f>
        <v>SO 04  Terénní úpravy, sjezdy do toku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18</v>
      </c>
      <c r="D81" s="36"/>
      <c r="E81" s="36"/>
      <c r="F81" s="30" t="str">
        <f>F9</f>
        <v>k.ú.  Třinec, k.ú. Konská</v>
      </c>
      <c r="G81" s="36"/>
      <c r="H81" s="36"/>
      <c r="I81" s="36"/>
      <c r="J81" s="36"/>
      <c r="K81" s="32" t="s">
        <v>19</v>
      </c>
      <c r="L81" s="36"/>
      <c r="M81" s="291" t="str">
        <f>IF(O9="","",O9)</f>
        <v/>
      </c>
      <c r="N81" s="291"/>
      <c r="O81" s="291"/>
      <c r="P81" s="291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20</v>
      </c>
      <c r="D83" s="36"/>
      <c r="E83" s="36"/>
      <c r="F83" s="30" t="str">
        <f>E12</f>
        <v>Povodí Odry, s.p., Varenská 3101/49, Ostrava</v>
      </c>
      <c r="G83" s="36"/>
      <c r="H83" s="36"/>
      <c r="I83" s="36"/>
      <c r="J83" s="36"/>
      <c r="K83" s="32" t="s">
        <v>26</v>
      </c>
      <c r="L83" s="36"/>
      <c r="M83" s="259" t="str">
        <f>E18</f>
        <v>Lineplan, s.r.o, 28. října 1142/168</v>
      </c>
      <c r="N83" s="259"/>
      <c r="O83" s="259"/>
      <c r="P83" s="259"/>
      <c r="Q83" s="259"/>
      <c r="R83" s="37"/>
    </row>
    <row r="84" spans="2:18" s="1" customFormat="1" ht="14.45" customHeight="1">
      <c r="B84" s="35"/>
      <c r="C84" s="32" t="s">
        <v>24</v>
      </c>
      <c r="D84" s="36"/>
      <c r="E84" s="36"/>
      <c r="F84" s="205" t="str">
        <f>IF(E15="","",E15)</f>
        <v xml:space="preserve"> </v>
      </c>
      <c r="G84" s="207"/>
      <c r="H84" s="207"/>
      <c r="I84" s="207"/>
      <c r="J84" s="36"/>
      <c r="K84" s="32" t="s">
        <v>29</v>
      </c>
      <c r="L84" s="36"/>
      <c r="M84" s="259" t="str">
        <f>E21</f>
        <v>Pavla Heinzová Bc.</v>
      </c>
      <c r="N84" s="259"/>
      <c r="O84" s="259"/>
      <c r="P84" s="259"/>
      <c r="Q84" s="259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300" t="s">
        <v>94</v>
      </c>
      <c r="D86" s="301"/>
      <c r="E86" s="301"/>
      <c r="F86" s="301"/>
      <c r="G86" s="301"/>
      <c r="H86" s="102"/>
      <c r="I86" s="102"/>
      <c r="J86" s="102"/>
      <c r="K86" s="102"/>
      <c r="L86" s="102"/>
      <c r="M86" s="102"/>
      <c r="N86" s="300" t="s">
        <v>95</v>
      </c>
      <c r="O86" s="301"/>
      <c r="P86" s="301"/>
      <c r="Q86" s="30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213" t="s">
        <v>92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6">
        <f>N114</f>
        <v>0</v>
      </c>
      <c r="O88" s="302"/>
      <c r="P88" s="302"/>
      <c r="Q88" s="302"/>
      <c r="R88" s="37"/>
      <c r="AU88" s="21" t="s">
        <v>96</v>
      </c>
    </row>
    <row r="89" spans="2:18" s="6" customFormat="1" ht="24.95" customHeight="1">
      <c r="B89" s="111"/>
      <c r="C89" s="112"/>
      <c r="D89" s="113" t="s">
        <v>97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71">
        <f>N115</f>
        <v>0</v>
      </c>
      <c r="O89" s="303"/>
      <c r="P89" s="303"/>
      <c r="Q89" s="303"/>
      <c r="R89" s="114"/>
    </row>
    <row r="90" spans="2:18" s="7" customFormat="1" ht="19.9" customHeight="1">
      <c r="B90" s="115"/>
      <c r="C90" s="116"/>
      <c r="D90" s="117" t="s">
        <v>98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95">
        <f>N116</f>
        <v>0</v>
      </c>
      <c r="O90" s="296"/>
      <c r="P90" s="296"/>
      <c r="Q90" s="296"/>
      <c r="R90" s="118"/>
    </row>
    <row r="91" spans="2:18" s="7" customFormat="1" ht="19.9" customHeight="1">
      <c r="B91" s="115"/>
      <c r="C91" s="116"/>
      <c r="D91" s="117" t="s">
        <v>100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95">
        <f>N140</f>
        <v>0</v>
      </c>
      <c r="O91" s="296"/>
      <c r="P91" s="296"/>
      <c r="Q91" s="296"/>
      <c r="R91" s="118"/>
    </row>
    <row r="92" spans="2:18" s="7" customFormat="1" ht="19.9" customHeight="1">
      <c r="B92" s="115"/>
      <c r="C92" s="116"/>
      <c r="D92" s="117" t="s">
        <v>101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95">
        <f>N145</f>
        <v>0</v>
      </c>
      <c r="O92" s="296"/>
      <c r="P92" s="296"/>
      <c r="Q92" s="296"/>
      <c r="R92" s="118"/>
    </row>
    <row r="93" spans="2:18" s="7" customFormat="1" ht="19.9" customHeight="1">
      <c r="B93" s="115"/>
      <c r="C93" s="116"/>
      <c r="D93" s="117" t="s">
        <v>103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95">
        <f>N156</f>
        <v>0</v>
      </c>
      <c r="O93" s="296"/>
      <c r="P93" s="296"/>
      <c r="Q93" s="296"/>
      <c r="R93" s="118"/>
    </row>
    <row r="94" spans="2:18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21" s="1" customFormat="1" ht="29.25" customHeight="1" hidden="1">
      <c r="B95" s="35"/>
      <c r="C95" s="11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23">
        <v>0</v>
      </c>
      <c r="O95" s="297"/>
      <c r="P95" s="297"/>
      <c r="Q95" s="297"/>
      <c r="R95" s="37"/>
      <c r="T95" s="119"/>
      <c r="U95" s="120" t="s">
        <v>34</v>
      </c>
    </row>
    <row r="96" spans="2:18" s="1" customFormat="1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18" s="1" customFormat="1" ht="29.25" customHeight="1">
      <c r="B97" s="35"/>
      <c r="C97" s="211" t="s">
        <v>613</v>
      </c>
      <c r="D97" s="102"/>
      <c r="E97" s="102"/>
      <c r="F97" s="102"/>
      <c r="G97" s="102"/>
      <c r="H97" s="102"/>
      <c r="I97" s="102"/>
      <c r="J97" s="102"/>
      <c r="K97" s="102"/>
      <c r="L97" s="224">
        <f>ROUND(SUM(N88+N95),2)</f>
        <v>0</v>
      </c>
      <c r="M97" s="224"/>
      <c r="N97" s="224"/>
      <c r="O97" s="224"/>
      <c r="P97" s="224"/>
      <c r="Q97" s="224"/>
      <c r="R97" s="37"/>
    </row>
    <row r="98" spans="2:18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3" spans="2:18" s="1" customFormat="1" ht="36.95" customHeight="1">
      <c r="B103" s="35"/>
      <c r="C103" s="250" t="s">
        <v>105</v>
      </c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30" customHeight="1">
      <c r="B105" s="35"/>
      <c r="C105" s="32" t="s">
        <v>12</v>
      </c>
      <c r="D105" s="36"/>
      <c r="E105" s="36"/>
      <c r="F105" s="298" t="str">
        <f>F6</f>
        <v>Stabilizace pravého břehu VT Olše</v>
      </c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36"/>
      <c r="R105" s="37"/>
    </row>
    <row r="106" spans="2:18" s="1" customFormat="1" ht="36.95" customHeight="1">
      <c r="B106" s="35"/>
      <c r="C106" s="69" t="s">
        <v>91</v>
      </c>
      <c r="D106" s="36"/>
      <c r="E106" s="36"/>
      <c r="F106" s="252" t="str">
        <f>F7</f>
        <v>SO 04  Terénní úpravy, sjezdy do toku</v>
      </c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2" t="s">
        <v>18</v>
      </c>
      <c r="D108" s="36"/>
      <c r="E108" s="36"/>
      <c r="F108" s="30" t="str">
        <f>F9</f>
        <v>k.ú.  Třinec, k.ú. Konská</v>
      </c>
      <c r="G108" s="36"/>
      <c r="H108" s="36"/>
      <c r="I108" s="36"/>
      <c r="J108" s="36"/>
      <c r="K108" s="32" t="s">
        <v>19</v>
      </c>
      <c r="L108" s="36"/>
      <c r="M108" s="291" t="str">
        <f>IF(O9="","",O9)</f>
        <v/>
      </c>
      <c r="N108" s="291"/>
      <c r="O108" s="291"/>
      <c r="P108" s="291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2" t="s">
        <v>20</v>
      </c>
      <c r="D110" s="36"/>
      <c r="E110" s="36"/>
      <c r="F110" s="30" t="str">
        <f>E12</f>
        <v>Povodí Odry, s.p., Varenská 3101/49, Ostrava</v>
      </c>
      <c r="G110" s="36"/>
      <c r="H110" s="36"/>
      <c r="I110" s="36"/>
      <c r="J110" s="36"/>
      <c r="K110" s="32" t="s">
        <v>26</v>
      </c>
      <c r="L110" s="36"/>
      <c r="M110" s="259" t="str">
        <f>E18</f>
        <v>Lineplan, s.r.o, 28. října 1142/168</v>
      </c>
      <c r="N110" s="259"/>
      <c r="O110" s="259"/>
      <c r="P110" s="259"/>
      <c r="Q110" s="259"/>
      <c r="R110" s="37"/>
    </row>
    <row r="111" spans="2:18" s="1" customFormat="1" ht="14.45" customHeight="1">
      <c r="B111" s="35"/>
      <c r="C111" s="32" t="s">
        <v>24</v>
      </c>
      <c r="D111" s="36"/>
      <c r="E111" s="36"/>
      <c r="F111" s="205" t="str">
        <f>IF(E15="","",E15)</f>
        <v xml:space="preserve"> </v>
      </c>
      <c r="G111" s="207"/>
      <c r="H111" s="207"/>
      <c r="I111" s="207"/>
      <c r="J111" s="36"/>
      <c r="K111" s="32" t="s">
        <v>29</v>
      </c>
      <c r="L111" s="36"/>
      <c r="M111" s="259" t="str">
        <f>E21</f>
        <v>Pavla Heinzová Bc.</v>
      </c>
      <c r="N111" s="259"/>
      <c r="O111" s="259"/>
      <c r="P111" s="259"/>
      <c r="Q111" s="259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27" s="8" customFormat="1" ht="29.25" customHeight="1">
      <c r="B113" s="121"/>
      <c r="C113" s="122" t="s">
        <v>106</v>
      </c>
      <c r="D113" s="123" t="s">
        <v>107</v>
      </c>
      <c r="E113" s="123" t="s">
        <v>52</v>
      </c>
      <c r="F113" s="292" t="s">
        <v>108</v>
      </c>
      <c r="G113" s="292"/>
      <c r="H113" s="292"/>
      <c r="I113" s="292"/>
      <c r="J113" s="123" t="s">
        <v>109</v>
      </c>
      <c r="K113" s="123" t="s">
        <v>110</v>
      </c>
      <c r="L113" s="293" t="s">
        <v>111</v>
      </c>
      <c r="M113" s="293"/>
      <c r="N113" s="292" t="s">
        <v>95</v>
      </c>
      <c r="O113" s="292"/>
      <c r="P113" s="292"/>
      <c r="Q113" s="294"/>
      <c r="R113" s="124"/>
      <c r="T113" s="75" t="s">
        <v>112</v>
      </c>
      <c r="U113" s="76" t="s">
        <v>34</v>
      </c>
      <c r="V113" s="76" t="s">
        <v>113</v>
      </c>
      <c r="W113" s="76" t="s">
        <v>114</v>
      </c>
      <c r="X113" s="76" t="s">
        <v>115</v>
      </c>
      <c r="Y113" s="76" t="s">
        <v>116</v>
      </c>
      <c r="Z113" s="76" t="s">
        <v>117</v>
      </c>
      <c r="AA113" s="77" t="s">
        <v>118</v>
      </c>
    </row>
    <row r="114" spans="2:47" s="1" customFormat="1" ht="29.25" customHeight="1">
      <c r="B114" s="35"/>
      <c r="C114" s="79" t="s">
        <v>92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68">
        <f>N115</f>
        <v>0</v>
      </c>
      <c r="O114" s="269"/>
      <c r="P114" s="269"/>
      <c r="Q114" s="269"/>
      <c r="R114" s="37"/>
      <c r="T114" s="78"/>
      <c r="U114" s="51"/>
      <c r="V114" s="51"/>
      <c r="W114" s="125">
        <f>W115</f>
        <v>1455.465314</v>
      </c>
      <c r="X114" s="51"/>
      <c r="Y114" s="125">
        <f>Y115</f>
        <v>1940.20315</v>
      </c>
      <c r="Z114" s="51"/>
      <c r="AA114" s="126">
        <f>AA115</f>
        <v>0</v>
      </c>
      <c r="AT114" s="21" t="s">
        <v>68</v>
      </c>
      <c r="AU114" s="21" t="s">
        <v>96</v>
      </c>
    </row>
    <row r="115" spans="2:51" s="9" customFormat="1" ht="37.35" customHeight="1">
      <c r="B115" s="127"/>
      <c r="C115" s="128"/>
      <c r="D115" s="129" t="s">
        <v>97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270">
        <f>N116+N140+N145+N156</f>
        <v>0</v>
      </c>
      <c r="O115" s="271"/>
      <c r="P115" s="271"/>
      <c r="Q115" s="271"/>
      <c r="R115" s="130"/>
      <c r="T115" s="131"/>
      <c r="U115" s="128"/>
      <c r="V115" s="128"/>
      <c r="W115" s="132">
        <f>W116+W140+W145+W156</f>
        <v>1455.465314</v>
      </c>
      <c r="X115" s="128"/>
      <c r="Y115" s="132">
        <f>Y116+Y140+Y145+Y156</f>
        <v>1940.20315</v>
      </c>
      <c r="Z115" s="128"/>
      <c r="AA115" s="133">
        <f>AA116+AA140+AA145+AA156</f>
        <v>0</v>
      </c>
      <c r="AR115" s="134" t="s">
        <v>76</v>
      </c>
      <c r="AT115" s="135" t="s">
        <v>68</v>
      </c>
      <c r="AU115" s="135" t="s">
        <v>69</v>
      </c>
      <c r="AY115" s="134" t="s">
        <v>119</v>
      </c>
    </row>
    <row r="116" spans="2:51" s="9" customFormat="1" ht="19.9" customHeight="1">
      <c r="B116" s="127"/>
      <c r="C116" s="128"/>
      <c r="D116" s="136" t="s">
        <v>98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72">
        <f>SUM(N117:Q138)</f>
        <v>0</v>
      </c>
      <c r="O116" s="273"/>
      <c r="P116" s="273"/>
      <c r="Q116" s="273"/>
      <c r="R116" s="130"/>
      <c r="T116" s="131"/>
      <c r="U116" s="128"/>
      <c r="V116" s="128"/>
      <c r="W116" s="132">
        <f>SUM(W117:W139)</f>
        <v>464.4115</v>
      </c>
      <c r="X116" s="128"/>
      <c r="Y116" s="132">
        <f>SUM(Y117:Y139)</f>
        <v>0.00315</v>
      </c>
      <c r="Z116" s="128"/>
      <c r="AA116" s="133">
        <f>SUM(AA117:AA139)</f>
        <v>0</v>
      </c>
      <c r="AR116" s="134" t="s">
        <v>76</v>
      </c>
      <c r="AT116" s="135" t="s">
        <v>68</v>
      </c>
      <c r="AU116" s="135" t="s">
        <v>76</v>
      </c>
      <c r="AY116" s="134" t="s">
        <v>119</v>
      </c>
    </row>
    <row r="117" spans="2:62" s="1" customFormat="1" ht="31.5" customHeight="1">
      <c r="B117" s="137"/>
      <c r="C117" s="138">
        <v>1</v>
      </c>
      <c r="D117" s="138" t="s">
        <v>120</v>
      </c>
      <c r="E117" s="139" t="s">
        <v>534</v>
      </c>
      <c r="F117" s="266" t="s">
        <v>535</v>
      </c>
      <c r="G117" s="266"/>
      <c r="H117" s="266"/>
      <c r="I117" s="266"/>
      <c r="J117" s="140" t="s">
        <v>128</v>
      </c>
      <c r="K117" s="141">
        <v>2399</v>
      </c>
      <c r="L117" s="267"/>
      <c r="M117" s="267"/>
      <c r="N117" s="267">
        <f>ROUND(L117*K117,2)</f>
        <v>0</v>
      </c>
      <c r="O117" s="267"/>
      <c r="P117" s="267"/>
      <c r="Q117" s="267"/>
      <c r="R117" s="142"/>
      <c r="T117" s="143" t="s">
        <v>2</v>
      </c>
      <c r="U117" s="44" t="s">
        <v>35</v>
      </c>
      <c r="V117" s="144">
        <v>0.062</v>
      </c>
      <c r="W117" s="144">
        <f>V117*K117</f>
        <v>148.738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21" t="s">
        <v>124</v>
      </c>
      <c r="AT117" s="21" t="s">
        <v>120</v>
      </c>
      <c r="AU117" s="21" t="s">
        <v>89</v>
      </c>
      <c r="AY117" s="21" t="s">
        <v>119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21" t="s">
        <v>76</v>
      </c>
    </row>
    <row r="118" spans="2:62" s="1" customFormat="1" ht="31.5" customHeight="1">
      <c r="B118" s="137"/>
      <c r="C118" s="138">
        <v>2</v>
      </c>
      <c r="D118" s="138" t="s">
        <v>120</v>
      </c>
      <c r="E118" s="139" t="s">
        <v>536</v>
      </c>
      <c r="F118" s="266" t="s">
        <v>537</v>
      </c>
      <c r="G118" s="266"/>
      <c r="H118" s="266"/>
      <c r="I118" s="266"/>
      <c r="J118" s="140" t="s">
        <v>128</v>
      </c>
      <c r="K118" s="141">
        <v>1199.5</v>
      </c>
      <c r="L118" s="267"/>
      <c r="M118" s="267"/>
      <c r="N118" s="267">
        <f>ROUND(L118*K118,2)</f>
        <v>0</v>
      </c>
      <c r="O118" s="267"/>
      <c r="P118" s="267"/>
      <c r="Q118" s="267"/>
      <c r="R118" s="142"/>
      <c r="T118" s="143" t="s">
        <v>2</v>
      </c>
      <c r="U118" s="44" t="s">
        <v>35</v>
      </c>
      <c r="V118" s="144">
        <v>0.025</v>
      </c>
      <c r="W118" s="144">
        <f>V118*K118</f>
        <v>29.9875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21" t="s">
        <v>124</v>
      </c>
      <c r="AT118" s="21" t="s">
        <v>120</v>
      </c>
      <c r="AU118" s="21" t="s">
        <v>89</v>
      </c>
      <c r="AY118" s="21" t="s">
        <v>119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21" t="s">
        <v>76</v>
      </c>
    </row>
    <row r="119" spans="2:47" s="1" customFormat="1" ht="16.5" customHeight="1">
      <c r="B119" s="35"/>
      <c r="C119" s="36"/>
      <c r="D119" s="36"/>
      <c r="E119" s="36"/>
      <c r="F119" s="326">
        <v>0.5</v>
      </c>
      <c r="G119" s="327"/>
      <c r="H119" s="327"/>
      <c r="I119" s="327"/>
      <c r="J119" s="36"/>
      <c r="K119" s="36"/>
      <c r="L119" s="36"/>
      <c r="M119" s="36"/>
      <c r="N119" s="36"/>
      <c r="O119" s="36"/>
      <c r="P119" s="36"/>
      <c r="Q119" s="36"/>
      <c r="R119" s="37"/>
      <c r="T119" s="147"/>
      <c r="U119" s="36"/>
      <c r="V119" s="36"/>
      <c r="W119" s="36"/>
      <c r="X119" s="36"/>
      <c r="Y119" s="36"/>
      <c r="Z119" s="36"/>
      <c r="AA119" s="73"/>
      <c r="AT119" s="21" t="s">
        <v>125</v>
      </c>
      <c r="AU119" s="21" t="s">
        <v>89</v>
      </c>
    </row>
    <row r="120" spans="2:51" s="10" customFormat="1" ht="15.75" customHeight="1">
      <c r="B120" s="148"/>
      <c r="C120" s="149"/>
      <c r="D120" s="149"/>
      <c r="E120" s="150" t="s">
        <v>2</v>
      </c>
      <c r="F120" s="264" t="s">
        <v>593</v>
      </c>
      <c r="G120" s="265"/>
      <c r="H120" s="265"/>
      <c r="I120" s="265"/>
      <c r="J120" s="149"/>
      <c r="K120" s="151">
        <v>1199.5</v>
      </c>
      <c r="L120" s="149"/>
      <c r="M120" s="149"/>
      <c r="N120" s="149"/>
      <c r="O120" s="149"/>
      <c r="P120" s="149"/>
      <c r="Q120" s="149"/>
      <c r="R120" s="152"/>
      <c r="T120" s="153"/>
      <c r="U120" s="149"/>
      <c r="V120" s="149"/>
      <c r="W120" s="149"/>
      <c r="X120" s="149"/>
      <c r="Y120" s="149"/>
      <c r="Z120" s="149"/>
      <c r="AA120" s="154"/>
      <c r="AT120" s="155" t="s">
        <v>133</v>
      </c>
      <c r="AU120" s="155" t="s">
        <v>89</v>
      </c>
      <c r="AV120" s="10" t="s">
        <v>89</v>
      </c>
      <c r="AW120" s="10" t="s">
        <v>28</v>
      </c>
      <c r="AX120" s="10" t="s">
        <v>76</v>
      </c>
      <c r="AY120" s="155" t="s">
        <v>119</v>
      </c>
    </row>
    <row r="121" spans="2:62" s="1" customFormat="1" ht="31.5" customHeight="1">
      <c r="B121" s="137"/>
      <c r="C121" s="138">
        <v>3</v>
      </c>
      <c r="D121" s="138" t="s">
        <v>120</v>
      </c>
      <c r="E121" s="189" t="s">
        <v>583</v>
      </c>
      <c r="F121" s="316" t="s">
        <v>584</v>
      </c>
      <c r="G121" s="316"/>
      <c r="H121" s="316"/>
      <c r="I121" s="316"/>
      <c r="J121" s="140" t="s">
        <v>128</v>
      </c>
      <c r="K121" s="141">
        <v>2399</v>
      </c>
      <c r="L121" s="317"/>
      <c r="M121" s="317"/>
      <c r="N121" s="267">
        <f>ROUND(L121*K121,2)</f>
        <v>0</v>
      </c>
      <c r="O121" s="267"/>
      <c r="P121" s="267"/>
      <c r="Q121" s="267"/>
      <c r="R121" s="142"/>
      <c r="T121" s="143" t="s">
        <v>2</v>
      </c>
      <c r="U121" s="44" t="s">
        <v>35</v>
      </c>
      <c r="V121" s="144">
        <v>0.046</v>
      </c>
      <c r="W121" s="144">
        <f>V121*K121</f>
        <v>110.354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21" t="s">
        <v>124</v>
      </c>
      <c r="AT121" s="21" t="s">
        <v>120</v>
      </c>
      <c r="AU121" s="21" t="s">
        <v>89</v>
      </c>
      <c r="AY121" s="21" t="s">
        <v>119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21" t="s">
        <v>76</v>
      </c>
    </row>
    <row r="122" spans="2:47" s="1" customFormat="1" ht="15.75" customHeight="1">
      <c r="B122" s="35"/>
      <c r="C122" s="36"/>
      <c r="D122" s="36"/>
      <c r="E122" s="36"/>
      <c r="F122" s="289" t="s">
        <v>587</v>
      </c>
      <c r="G122" s="263"/>
      <c r="H122" s="263"/>
      <c r="I122" s="263"/>
      <c r="J122" s="36"/>
      <c r="K122" s="36"/>
      <c r="L122" s="36"/>
      <c r="M122" s="36"/>
      <c r="N122" s="324"/>
      <c r="O122" s="267"/>
      <c r="P122" s="267"/>
      <c r="Q122" s="325"/>
      <c r="R122" s="37"/>
      <c r="T122" s="147"/>
      <c r="U122" s="36"/>
      <c r="V122" s="36"/>
      <c r="W122" s="36"/>
      <c r="X122" s="36"/>
      <c r="Y122" s="36"/>
      <c r="Z122" s="36"/>
      <c r="AA122" s="73"/>
      <c r="AT122" s="21" t="s">
        <v>125</v>
      </c>
      <c r="AU122" s="21" t="s">
        <v>89</v>
      </c>
    </row>
    <row r="123" spans="2:47" s="1" customFormat="1" ht="30" customHeight="1">
      <c r="B123" s="35"/>
      <c r="C123" s="190">
        <v>4</v>
      </c>
      <c r="D123" s="190" t="s">
        <v>120</v>
      </c>
      <c r="E123" s="189" t="s">
        <v>585</v>
      </c>
      <c r="F123" s="316" t="s">
        <v>586</v>
      </c>
      <c r="G123" s="316"/>
      <c r="H123" s="316"/>
      <c r="I123" s="316"/>
      <c r="J123" s="191" t="s">
        <v>128</v>
      </c>
      <c r="K123" s="192">
        <v>23990</v>
      </c>
      <c r="L123" s="317"/>
      <c r="M123" s="317"/>
      <c r="N123" s="267">
        <f aca="true" t="shared" si="0" ref="N123">ROUND(L123*K123,2)</f>
        <v>0</v>
      </c>
      <c r="O123" s="267"/>
      <c r="P123" s="267"/>
      <c r="Q123" s="267"/>
      <c r="R123" s="37"/>
      <c r="T123" s="147"/>
      <c r="U123" s="188"/>
      <c r="V123" s="188"/>
      <c r="W123" s="188"/>
      <c r="X123" s="188"/>
      <c r="Y123" s="188"/>
      <c r="Z123" s="188"/>
      <c r="AA123" s="73"/>
      <c r="AT123" s="21"/>
      <c r="AU123" s="21"/>
    </row>
    <row r="124" spans="2:47" s="1" customFormat="1" ht="18.75" customHeight="1">
      <c r="B124" s="35"/>
      <c r="C124" s="193"/>
      <c r="D124" s="193"/>
      <c r="E124" s="193"/>
      <c r="F124" s="318" t="s">
        <v>587</v>
      </c>
      <c r="G124" s="319"/>
      <c r="H124" s="319"/>
      <c r="I124" s="319"/>
      <c r="J124" s="193"/>
      <c r="K124" s="193"/>
      <c r="L124" s="193"/>
      <c r="M124" s="193"/>
      <c r="N124" s="188"/>
      <c r="O124" s="188"/>
      <c r="P124" s="188"/>
      <c r="Q124" s="188"/>
      <c r="R124" s="37"/>
      <c r="T124" s="147"/>
      <c r="U124" s="188"/>
      <c r="V124" s="188"/>
      <c r="W124" s="188"/>
      <c r="X124" s="188"/>
      <c r="Y124" s="188"/>
      <c r="Z124" s="188"/>
      <c r="AA124" s="73"/>
      <c r="AT124" s="21"/>
      <c r="AU124" s="21"/>
    </row>
    <row r="125" spans="2:47" s="1" customFormat="1" ht="16.5" customHeight="1">
      <c r="B125" s="35"/>
      <c r="C125" s="188"/>
      <c r="D125" s="188"/>
      <c r="E125" s="188"/>
      <c r="F125" s="320" t="s">
        <v>594</v>
      </c>
      <c r="G125" s="321"/>
      <c r="H125" s="321"/>
      <c r="I125" s="321"/>
      <c r="J125" s="194"/>
      <c r="K125" s="195">
        <v>23990</v>
      </c>
      <c r="L125" s="188"/>
      <c r="M125" s="188"/>
      <c r="N125" s="188"/>
      <c r="O125" s="188"/>
      <c r="P125" s="188"/>
      <c r="Q125" s="188"/>
      <c r="R125" s="37"/>
      <c r="T125" s="147"/>
      <c r="U125" s="188"/>
      <c r="V125" s="188"/>
      <c r="W125" s="188"/>
      <c r="X125" s="188"/>
      <c r="Y125" s="188"/>
      <c r="Z125" s="188"/>
      <c r="AA125" s="73"/>
      <c r="AT125" s="21"/>
      <c r="AU125" s="21"/>
    </row>
    <row r="126" spans="2:47" s="1" customFormat="1" ht="30" customHeight="1">
      <c r="B126" s="35"/>
      <c r="C126" s="138">
        <v>5</v>
      </c>
      <c r="D126" s="138" t="s">
        <v>120</v>
      </c>
      <c r="E126" s="139" t="s">
        <v>227</v>
      </c>
      <c r="F126" s="315" t="s">
        <v>228</v>
      </c>
      <c r="G126" s="315"/>
      <c r="H126" s="315"/>
      <c r="I126" s="315"/>
      <c r="J126" s="140" t="s">
        <v>128</v>
      </c>
      <c r="K126" s="141">
        <v>410</v>
      </c>
      <c r="L126" s="267"/>
      <c r="M126" s="267"/>
      <c r="N126" s="267">
        <f>ROUND(L126*K126,2)</f>
        <v>0</v>
      </c>
      <c r="O126" s="267"/>
      <c r="P126" s="267"/>
      <c r="Q126" s="267"/>
      <c r="R126" s="37"/>
      <c r="T126" s="147"/>
      <c r="U126" s="196"/>
      <c r="V126" s="196"/>
      <c r="W126" s="196"/>
      <c r="X126" s="196"/>
      <c r="Y126" s="196"/>
      <c r="Z126" s="196"/>
      <c r="AA126" s="73"/>
      <c r="AT126" s="21"/>
      <c r="AU126" s="21"/>
    </row>
    <row r="127" spans="2:47" s="1" customFormat="1" ht="16.5" customHeight="1">
      <c r="B127" s="35"/>
      <c r="C127" s="196"/>
      <c r="D127" s="196"/>
      <c r="E127" s="196"/>
      <c r="F127" s="318" t="s">
        <v>596</v>
      </c>
      <c r="G127" s="319"/>
      <c r="H127" s="319"/>
      <c r="I127" s="319"/>
      <c r="J127" s="196"/>
      <c r="K127" s="196"/>
      <c r="L127" s="196"/>
      <c r="M127" s="196"/>
      <c r="N127" s="196"/>
      <c r="O127" s="196"/>
      <c r="P127" s="196"/>
      <c r="Q127" s="196"/>
      <c r="R127" s="37"/>
      <c r="T127" s="147"/>
      <c r="U127" s="196"/>
      <c r="V127" s="196"/>
      <c r="W127" s="196"/>
      <c r="X127" s="196"/>
      <c r="Y127" s="196"/>
      <c r="Z127" s="196"/>
      <c r="AA127" s="73"/>
      <c r="AT127" s="21"/>
      <c r="AU127" s="21"/>
    </row>
    <row r="128" spans="2:47" s="1" customFormat="1" ht="30" customHeight="1">
      <c r="B128" s="35"/>
      <c r="C128" s="138">
        <v>6</v>
      </c>
      <c r="D128" s="138" t="s">
        <v>120</v>
      </c>
      <c r="E128" s="139" t="s">
        <v>234</v>
      </c>
      <c r="F128" s="315" t="s">
        <v>235</v>
      </c>
      <c r="G128" s="315"/>
      <c r="H128" s="315"/>
      <c r="I128" s="315"/>
      <c r="J128" s="140" t="s">
        <v>128</v>
      </c>
      <c r="K128" s="141">
        <v>205</v>
      </c>
      <c r="L128" s="267"/>
      <c r="M128" s="267"/>
      <c r="N128" s="267">
        <f>ROUND(L128*K128,2)</f>
        <v>0</v>
      </c>
      <c r="O128" s="267"/>
      <c r="P128" s="267"/>
      <c r="Q128" s="267"/>
      <c r="R128" s="37"/>
      <c r="T128" s="147"/>
      <c r="U128" s="196"/>
      <c r="V128" s="196"/>
      <c r="W128" s="196"/>
      <c r="X128" s="196"/>
      <c r="Y128" s="196"/>
      <c r="Z128" s="196"/>
      <c r="AA128" s="73"/>
      <c r="AT128" s="21"/>
      <c r="AU128" s="21"/>
    </row>
    <row r="129" spans="2:47" s="1" customFormat="1" ht="16.5" customHeight="1">
      <c r="B129" s="35"/>
      <c r="C129" s="197"/>
      <c r="D129" s="197"/>
      <c r="E129" s="150" t="s">
        <v>2</v>
      </c>
      <c r="F129" s="322" t="s">
        <v>595</v>
      </c>
      <c r="G129" s="323"/>
      <c r="H129" s="323"/>
      <c r="I129" s="323"/>
      <c r="J129" s="197"/>
      <c r="K129" s="151">
        <v>205</v>
      </c>
      <c r="L129" s="197"/>
      <c r="M129" s="197"/>
      <c r="N129" s="197"/>
      <c r="O129" s="197"/>
      <c r="P129" s="197"/>
      <c r="Q129" s="197"/>
      <c r="R129" s="37"/>
      <c r="T129" s="147"/>
      <c r="U129" s="196"/>
      <c r="V129" s="196"/>
      <c r="W129" s="196"/>
      <c r="X129" s="196"/>
      <c r="Y129" s="196"/>
      <c r="Z129" s="196"/>
      <c r="AA129" s="73"/>
      <c r="AT129" s="21"/>
      <c r="AU129" s="21"/>
    </row>
    <row r="130" spans="2:47" s="1" customFormat="1" ht="36" customHeight="1">
      <c r="B130" s="35"/>
      <c r="C130" s="138">
        <v>7</v>
      </c>
      <c r="D130" s="138" t="s">
        <v>120</v>
      </c>
      <c r="E130" s="139" t="s">
        <v>230</v>
      </c>
      <c r="F130" s="315" t="s">
        <v>231</v>
      </c>
      <c r="G130" s="315"/>
      <c r="H130" s="315"/>
      <c r="I130" s="315"/>
      <c r="J130" s="140" t="s">
        <v>128</v>
      </c>
      <c r="K130" s="141">
        <v>410</v>
      </c>
      <c r="L130" s="267"/>
      <c r="M130" s="267"/>
      <c r="N130" s="267">
        <f>ROUND(L130*K130,2)</f>
        <v>0</v>
      </c>
      <c r="O130" s="267"/>
      <c r="P130" s="267"/>
      <c r="Q130" s="267"/>
      <c r="R130" s="37"/>
      <c r="T130" s="147"/>
      <c r="U130" s="196"/>
      <c r="V130" s="196"/>
      <c r="W130" s="196"/>
      <c r="X130" s="196"/>
      <c r="Y130" s="196"/>
      <c r="Z130" s="196"/>
      <c r="AA130" s="73"/>
      <c r="AT130" s="21"/>
      <c r="AU130" s="21"/>
    </row>
    <row r="131" spans="2:47" s="1" customFormat="1" ht="16.5" customHeight="1">
      <c r="B131" s="35"/>
      <c r="C131" s="196"/>
      <c r="D131" s="196"/>
      <c r="E131" s="196"/>
      <c r="F131" s="198"/>
      <c r="G131" s="199"/>
      <c r="H131" s="199"/>
      <c r="I131" s="199"/>
      <c r="J131" s="199"/>
      <c r="K131" s="195"/>
      <c r="L131" s="196"/>
      <c r="M131" s="196"/>
      <c r="N131" s="196"/>
      <c r="O131" s="196"/>
      <c r="P131" s="196"/>
      <c r="Q131" s="196"/>
      <c r="R131" s="37"/>
      <c r="T131" s="147"/>
      <c r="U131" s="196"/>
      <c r="V131" s="196"/>
      <c r="W131" s="196"/>
      <c r="X131" s="196"/>
      <c r="Y131" s="196"/>
      <c r="Z131" s="196"/>
      <c r="AA131" s="73"/>
      <c r="AT131" s="21"/>
      <c r="AU131" s="21"/>
    </row>
    <row r="132" spans="2:62" s="1" customFormat="1" ht="31.5" customHeight="1">
      <c r="B132" s="137"/>
      <c r="C132" s="138">
        <v>8</v>
      </c>
      <c r="D132" s="138" t="s">
        <v>120</v>
      </c>
      <c r="E132" s="139" t="s">
        <v>242</v>
      </c>
      <c r="F132" s="266" t="s">
        <v>243</v>
      </c>
      <c r="G132" s="266"/>
      <c r="H132" s="266"/>
      <c r="I132" s="266"/>
      <c r="J132" s="140" t="s">
        <v>128</v>
      </c>
      <c r="K132" s="141">
        <v>2808</v>
      </c>
      <c r="L132" s="267"/>
      <c r="M132" s="267"/>
      <c r="N132" s="267">
        <f>ROUND(L132*K132,2)</f>
        <v>0</v>
      </c>
      <c r="O132" s="267"/>
      <c r="P132" s="267"/>
      <c r="Q132" s="267"/>
      <c r="R132" s="142"/>
      <c r="T132" s="143" t="s">
        <v>2</v>
      </c>
      <c r="U132" s="44" t="s">
        <v>35</v>
      </c>
      <c r="V132" s="144">
        <v>0.054</v>
      </c>
      <c r="W132" s="144">
        <f>V132*K132</f>
        <v>151.632</v>
      </c>
      <c r="X132" s="144">
        <v>0</v>
      </c>
      <c r="Y132" s="144">
        <f>X132*K132</f>
        <v>0</v>
      </c>
      <c r="Z132" s="144">
        <v>0</v>
      </c>
      <c r="AA132" s="145">
        <f>Z132*K132</f>
        <v>0</v>
      </c>
      <c r="AR132" s="21" t="s">
        <v>124</v>
      </c>
      <c r="AT132" s="21" t="s">
        <v>120</v>
      </c>
      <c r="AU132" s="21" t="s">
        <v>89</v>
      </c>
      <c r="AY132" s="21" t="s">
        <v>119</v>
      </c>
      <c r="BE132" s="146">
        <f>IF(U132="základní",N132,0)</f>
        <v>0</v>
      </c>
      <c r="BF132" s="146">
        <f>IF(U132="snížená",N132,0)</f>
        <v>0</v>
      </c>
      <c r="BG132" s="146">
        <f>IF(U132="zákl. přenesená",N132,0)</f>
        <v>0</v>
      </c>
      <c r="BH132" s="146">
        <f>IF(U132="sníž. přenesená",N132,0)</f>
        <v>0</v>
      </c>
      <c r="BI132" s="146">
        <f>IF(U132="nulová",N132,0)</f>
        <v>0</v>
      </c>
      <c r="BJ132" s="21" t="s">
        <v>76</v>
      </c>
    </row>
    <row r="133" spans="2:47" s="1" customFormat="1" ht="22.5" customHeight="1">
      <c r="B133" s="35"/>
      <c r="C133" s="36"/>
      <c r="D133" s="36"/>
      <c r="E133" s="36"/>
      <c r="F133" s="262" t="s">
        <v>539</v>
      </c>
      <c r="G133" s="263"/>
      <c r="H133" s="263"/>
      <c r="I133" s="263"/>
      <c r="J133" s="36"/>
      <c r="K133" s="36"/>
      <c r="L133" s="36"/>
      <c r="M133" s="36"/>
      <c r="N133" s="36"/>
      <c r="O133" s="36"/>
      <c r="P133" s="36"/>
      <c r="Q133" s="36"/>
      <c r="R133" s="37"/>
      <c r="T133" s="147"/>
      <c r="U133" s="36"/>
      <c r="V133" s="36"/>
      <c r="W133" s="36"/>
      <c r="X133" s="36"/>
      <c r="Y133" s="36"/>
      <c r="Z133" s="36"/>
      <c r="AA133" s="73"/>
      <c r="AT133" s="21" t="s">
        <v>125</v>
      </c>
      <c r="AU133" s="21" t="s">
        <v>89</v>
      </c>
    </row>
    <row r="134" spans="2:62" s="1" customFormat="1" ht="31.5" customHeight="1">
      <c r="B134" s="137"/>
      <c r="C134" s="138">
        <v>9</v>
      </c>
      <c r="D134" s="138" t="s">
        <v>120</v>
      </c>
      <c r="E134" s="139" t="s">
        <v>540</v>
      </c>
      <c r="F134" s="266" t="s">
        <v>541</v>
      </c>
      <c r="G134" s="266"/>
      <c r="H134" s="266"/>
      <c r="I134" s="266"/>
      <c r="J134" s="140" t="s">
        <v>123</v>
      </c>
      <c r="K134" s="141">
        <v>100</v>
      </c>
      <c r="L134" s="267"/>
      <c r="M134" s="267"/>
      <c r="N134" s="267">
        <f>ROUND(L134*K134,2)</f>
        <v>0</v>
      </c>
      <c r="O134" s="267"/>
      <c r="P134" s="267"/>
      <c r="Q134" s="267"/>
      <c r="R134" s="142"/>
      <c r="T134" s="143" t="s">
        <v>2</v>
      </c>
      <c r="U134" s="44" t="s">
        <v>35</v>
      </c>
      <c r="V134" s="144">
        <v>0.177</v>
      </c>
      <c r="W134" s="144">
        <f>V134*K134</f>
        <v>17.7</v>
      </c>
      <c r="X134" s="144">
        <v>0</v>
      </c>
      <c r="Y134" s="144">
        <f>X134*K134</f>
        <v>0</v>
      </c>
      <c r="Z134" s="144">
        <v>0</v>
      </c>
      <c r="AA134" s="145">
        <f>Z134*K134</f>
        <v>0</v>
      </c>
      <c r="AR134" s="21" t="s">
        <v>124</v>
      </c>
      <c r="AT134" s="21" t="s">
        <v>120</v>
      </c>
      <c r="AU134" s="21" t="s">
        <v>89</v>
      </c>
      <c r="AY134" s="21" t="s">
        <v>119</v>
      </c>
      <c r="BE134" s="146">
        <f>IF(U134="základní",N134,0)</f>
        <v>0</v>
      </c>
      <c r="BF134" s="146">
        <f>IF(U134="snížená",N134,0)</f>
        <v>0</v>
      </c>
      <c r="BG134" s="146">
        <f>IF(U134="zákl. přenesená",N134,0)</f>
        <v>0</v>
      </c>
      <c r="BH134" s="146">
        <f>IF(U134="sníž. přenesená",N134,0)</f>
        <v>0</v>
      </c>
      <c r="BI134" s="146">
        <f>IF(U134="nulová",N134,0)</f>
        <v>0</v>
      </c>
      <c r="BJ134" s="21" t="s">
        <v>76</v>
      </c>
    </row>
    <row r="135" spans="2:47" s="1" customFormat="1" ht="42" customHeight="1">
      <c r="B135" s="35"/>
      <c r="C135" s="36"/>
      <c r="D135" s="36"/>
      <c r="E135" s="36"/>
      <c r="F135" s="262" t="s">
        <v>542</v>
      </c>
      <c r="G135" s="263"/>
      <c r="H135" s="263"/>
      <c r="I135" s="263"/>
      <c r="J135" s="36"/>
      <c r="K135" s="36"/>
      <c r="L135" s="36"/>
      <c r="M135" s="36"/>
      <c r="N135" s="36"/>
      <c r="O135" s="36"/>
      <c r="P135" s="36"/>
      <c r="Q135" s="36"/>
      <c r="R135" s="37"/>
      <c r="T135" s="147"/>
      <c r="U135" s="36"/>
      <c r="V135" s="36"/>
      <c r="W135" s="36"/>
      <c r="X135" s="36"/>
      <c r="Y135" s="36"/>
      <c r="Z135" s="36"/>
      <c r="AA135" s="73"/>
      <c r="AT135" s="21" t="s">
        <v>125</v>
      </c>
      <c r="AU135" s="21" t="s">
        <v>89</v>
      </c>
    </row>
    <row r="136" spans="2:62" s="1" customFormat="1" ht="31.5" customHeight="1">
      <c r="B136" s="137"/>
      <c r="C136" s="138">
        <v>10</v>
      </c>
      <c r="D136" s="138" t="s">
        <v>120</v>
      </c>
      <c r="E136" s="139" t="s">
        <v>250</v>
      </c>
      <c r="F136" s="266" t="s">
        <v>251</v>
      </c>
      <c r="G136" s="266"/>
      <c r="H136" s="266"/>
      <c r="I136" s="266"/>
      <c r="J136" s="140" t="s">
        <v>123</v>
      </c>
      <c r="K136" s="141">
        <v>100</v>
      </c>
      <c r="L136" s="267"/>
      <c r="M136" s="267"/>
      <c r="N136" s="267">
        <f>ROUND(L136*K136,2)</f>
        <v>0</v>
      </c>
      <c r="O136" s="267"/>
      <c r="P136" s="267"/>
      <c r="Q136" s="267"/>
      <c r="R136" s="142"/>
      <c r="T136" s="143" t="s">
        <v>2</v>
      </c>
      <c r="U136" s="44" t="s">
        <v>35</v>
      </c>
      <c r="V136" s="144">
        <v>0.06</v>
      </c>
      <c r="W136" s="144">
        <f>V136*K136</f>
        <v>6</v>
      </c>
      <c r="X136" s="144">
        <v>0</v>
      </c>
      <c r="Y136" s="144">
        <f>X136*K136</f>
        <v>0</v>
      </c>
      <c r="Z136" s="144">
        <v>0</v>
      </c>
      <c r="AA136" s="145">
        <f>Z136*K136</f>
        <v>0</v>
      </c>
      <c r="AR136" s="21" t="s">
        <v>124</v>
      </c>
      <c r="AT136" s="21" t="s">
        <v>120</v>
      </c>
      <c r="AU136" s="21" t="s">
        <v>89</v>
      </c>
      <c r="AY136" s="21" t="s">
        <v>119</v>
      </c>
      <c r="BE136" s="146">
        <f>IF(U136="základní",N136,0)</f>
        <v>0</v>
      </c>
      <c r="BF136" s="146">
        <f>IF(U136="snížená",N136,0)</f>
        <v>0</v>
      </c>
      <c r="BG136" s="146">
        <f>IF(U136="zákl. přenesená",N136,0)</f>
        <v>0</v>
      </c>
      <c r="BH136" s="146">
        <f>IF(U136="sníž. přenesená",N136,0)</f>
        <v>0</v>
      </c>
      <c r="BI136" s="146">
        <f>IF(U136="nulová",N136,0)</f>
        <v>0</v>
      </c>
      <c r="BJ136" s="21" t="s">
        <v>76</v>
      </c>
    </row>
    <row r="137" spans="2:47" s="1" customFormat="1" ht="30" customHeight="1" hidden="1">
      <c r="B137" s="35"/>
      <c r="C137" s="36"/>
      <c r="D137" s="36"/>
      <c r="E137" s="36"/>
      <c r="F137" s="262"/>
      <c r="G137" s="263"/>
      <c r="H137" s="263"/>
      <c r="I137" s="263"/>
      <c r="J137" s="36"/>
      <c r="K137" s="36"/>
      <c r="L137" s="36"/>
      <c r="M137" s="36"/>
      <c r="N137" s="36"/>
      <c r="O137" s="36"/>
      <c r="P137" s="36"/>
      <c r="Q137" s="36"/>
      <c r="R137" s="37"/>
      <c r="T137" s="147"/>
      <c r="U137" s="36"/>
      <c r="V137" s="36"/>
      <c r="W137" s="36"/>
      <c r="X137" s="36"/>
      <c r="Y137" s="36"/>
      <c r="Z137" s="36"/>
      <c r="AA137" s="73"/>
      <c r="AT137" s="21" t="s">
        <v>125</v>
      </c>
      <c r="AU137" s="21" t="s">
        <v>89</v>
      </c>
    </row>
    <row r="138" spans="2:62" s="1" customFormat="1" ht="22.5" customHeight="1">
      <c r="B138" s="137"/>
      <c r="C138" s="172">
        <v>11</v>
      </c>
      <c r="D138" s="172" t="s">
        <v>216</v>
      </c>
      <c r="E138" s="173" t="s">
        <v>252</v>
      </c>
      <c r="F138" s="276" t="s">
        <v>253</v>
      </c>
      <c r="G138" s="276"/>
      <c r="H138" s="276"/>
      <c r="I138" s="276"/>
      <c r="J138" s="174" t="s">
        <v>254</v>
      </c>
      <c r="K138" s="175">
        <v>3.15</v>
      </c>
      <c r="L138" s="277"/>
      <c r="M138" s="277"/>
      <c r="N138" s="277">
        <f>ROUND(L138*K138,2)</f>
        <v>0</v>
      </c>
      <c r="O138" s="267"/>
      <c r="P138" s="267"/>
      <c r="Q138" s="267"/>
      <c r="R138" s="142"/>
      <c r="T138" s="143" t="s">
        <v>2</v>
      </c>
      <c r="U138" s="44" t="s">
        <v>35</v>
      </c>
      <c r="V138" s="144">
        <v>0</v>
      </c>
      <c r="W138" s="144">
        <f>V138*K138</f>
        <v>0</v>
      </c>
      <c r="X138" s="144">
        <v>0.001</v>
      </c>
      <c r="Y138" s="144">
        <f>X138*K138</f>
        <v>0.00315</v>
      </c>
      <c r="Z138" s="144">
        <v>0</v>
      </c>
      <c r="AA138" s="145">
        <f>Z138*K138</f>
        <v>0</v>
      </c>
      <c r="AR138" s="21" t="s">
        <v>194</v>
      </c>
      <c r="AT138" s="21" t="s">
        <v>216</v>
      </c>
      <c r="AU138" s="21" t="s">
        <v>89</v>
      </c>
      <c r="AY138" s="21" t="s">
        <v>119</v>
      </c>
      <c r="BE138" s="146">
        <f>IF(U138="základní",N138,0)</f>
        <v>0</v>
      </c>
      <c r="BF138" s="146">
        <f>IF(U138="snížená",N138,0)</f>
        <v>0</v>
      </c>
      <c r="BG138" s="146">
        <f>IF(U138="zákl. přenesená",N138,0)</f>
        <v>0</v>
      </c>
      <c r="BH138" s="146">
        <f>IF(U138="sníž. přenesená",N138,0)</f>
        <v>0</v>
      </c>
      <c r="BI138" s="146">
        <f>IF(U138="nulová",N138,0)</f>
        <v>0</v>
      </c>
      <c r="BJ138" s="21" t="s">
        <v>76</v>
      </c>
    </row>
    <row r="139" spans="2:51" s="10" customFormat="1" ht="22.5" customHeight="1">
      <c r="B139" s="148"/>
      <c r="C139" s="149"/>
      <c r="D139" s="149"/>
      <c r="E139" s="150" t="s">
        <v>2</v>
      </c>
      <c r="F139" s="281" t="s">
        <v>543</v>
      </c>
      <c r="G139" s="282"/>
      <c r="H139" s="282"/>
      <c r="I139" s="282"/>
      <c r="J139" s="149"/>
      <c r="K139" s="151">
        <v>3.15</v>
      </c>
      <c r="L139" s="149"/>
      <c r="M139" s="149"/>
      <c r="N139" s="149"/>
      <c r="O139" s="149"/>
      <c r="P139" s="149"/>
      <c r="Q139" s="149"/>
      <c r="R139" s="152"/>
      <c r="T139" s="153"/>
      <c r="U139" s="149"/>
      <c r="V139" s="149"/>
      <c r="W139" s="149"/>
      <c r="X139" s="149"/>
      <c r="Y139" s="149"/>
      <c r="Z139" s="149"/>
      <c r="AA139" s="154"/>
      <c r="AT139" s="155" t="s">
        <v>133</v>
      </c>
      <c r="AU139" s="155" t="s">
        <v>89</v>
      </c>
      <c r="AV139" s="10" t="s">
        <v>89</v>
      </c>
      <c r="AW139" s="10" t="s">
        <v>28</v>
      </c>
      <c r="AX139" s="10" t="s">
        <v>76</v>
      </c>
      <c r="AY139" s="155" t="s">
        <v>119</v>
      </c>
    </row>
    <row r="140" spans="2:51" s="9" customFormat="1" ht="29.85" customHeight="1">
      <c r="B140" s="127"/>
      <c r="C140" s="128"/>
      <c r="D140" s="136" t="s">
        <v>100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272">
        <f>N141</f>
        <v>0</v>
      </c>
      <c r="O140" s="273"/>
      <c r="P140" s="273"/>
      <c r="Q140" s="273"/>
      <c r="R140" s="130"/>
      <c r="T140" s="131"/>
      <c r="U140" s="128"/>
      <c r="V140" s="128"/>
      <c r="W140" s="132">
        <f>SUM(W141:W144)</f>
        <v>246.07500000000002</v>
      </c>
      <c r="X140" s="128"/>
      <c r="Y140" s="132">
        <f>SUM(Y141:Y144)</f>
        <v>1377</v>
      </c>
      <c r="Z140" s="128"/>
      <c r="AA140" s="133">
        <f>SUM(AA141:AA144)</f>
        <v>0</v>
      </c>
      <c r="AR140" s="134" t="s">
        <v>76</v>
      </c>
      <c r="AT140" s="135" t="s">
        <v>68</v>
      </c>
      <c r="AU140" s="135" t="s">
        <v>76</v>
      </c>
      <c r="AY140" s="134" t="s">
        <v>119</v>
      </c>
    </row>
    <row r="141" spans="2:62" s="1" customFormat="1" ht="31.5" customHeight="1">
      <c r="B141" s="137"/>
      <c r="C141" s="138">
        <v>12</v>
      </c>
      <c r="D141" s="138" t="s">
        <v>120</v>
      </c>
      <c r="E141" s="139" t="s">
        <v>544</v>
      </c>
      <c r="F141" s="266" t="s">
        <v>545</v>
      </c>
      <c r="G141" s="266"/>
      <c r="H141" s="266"/>
      <c r="I141" s="266"/>
      <c r="J141" s="140" t="s">
        <v>128</v>
      </c>
      <c r="K141" s="141">
        <v>637.5</v>
      </c>
      <c r="L141" s="267"/>
      <c r="M141" s="267"/>
      <c r="N141" s="267">
        <f>ROUND(L141*K141,2)</f>
        <v>0</v>
      </c>
      <c r="O141" s="267"/>
      <c r="P141" s="267"/>
      <c r="Q141" s="267"/>
      <c r="R141" s="142"/>
      <c r="T141" s="143" t="s">
        <v>2</v>
      </c>
      <c r="U141" s="44" t="s">
        <v>35</v>
      </c>
      <c r="V141" s="144">
        <v>0.386</v>
      </c>
      <c r="W141" s="144">
        <f>V141*K141</f>
        <v>246.07500000000002</v>
      </c>
      <c r="X141" s="144">
        <v>2.16</v>
      </c>
      <c r="Y141" s="144">
        <f>X141*K141</f>
        <v>1377</v>
      </c>
      <c r="Z141" s="144">
        <v>0</v>
      </c>
      <c r="AA141" s="145">
        <f>Z141*K141</f>
        <v>0</v>
      </c>
      <c r="AR141" s="21" t="s">
        <v>124</v>
      </c>
      <c r="AT141" s="21" t="s">
        <v>120</v>
      </c>
      <c r="AU141" s="21" t="s">
        <v>89</v>
      </c>
      <c r="AY141" s="21" t="s">
        <v>119</v>
      </c>
      <c r="BE141" s="146">
        <f>IF(U141="základní",N141,0)</f>
        <v>0</v>
      </c>
      <c r="BF141" s="146">
        <f>IF(U141="snížená",N141,0)</f>
        <v>0</v>
      </c>
      <c r="BG141" s="146">
        <f>IF(U141="zákl. přenesená",N141,0)</f>
        <v>0</v>
      </c>
      <c r="BH141" s="146">
        <f>IF(U141="sníž. přenesená",N141,0)</f>
        <v>0</v>
      </c>
      <c r="BI141" s="146">
        <f>IF(U141="nulová",N141,0)</f>
        <v>0</v>
      </c>
      <c r="BJ141" s="21" t="s">
        <v>76</v>
      </c>
    </row>
    <row r="142" spans="2:47" s="1" customFormat="1" ht="22.5" customHeight="1">
      <c r="B142" s="35"/>
      <c r="C142" s="36"/>
      <c r="D142" s="36"/>
      <c r="E142" s="36"/>
      <c r="F142" s="262" t="s">
        <v>546</v>
      </c>
      <c r="G142" s="263"/>
      <c r="H142" s="263"/>
      <c r="I142" s="263"/>
      <c r="J142" s="36"/>
      <c r="K142" s="36"/>
      <c r="L142" s="36"/>
      <c r="M142" s="36"/>
      <c r="N142" s="36"/>
      <c r="O142" s="36"/>
      <c r="P142" s="36"/>
      <c r="Q142" s="36"/>
      <c r="R142" s="37"/>
      <c r="T142" s="147"/>
      <c r="U142" s="36"/>
      <c r="V142" s="36"/>
      <c r="W142" s="36"/>
      <c r="X142" s="36"/>
      <c r="Y142" s="36"/>
      <c r="Z142" s="36"/>
      <c r="AA142" s="73"/>
      <c r="AT142" s="21" t="s">
        <v>125</v>
      </c>
      <c r="AU142" s="21" t="s">
        <v>89</v>
      </c>
    </row>
    <row r="143" spans="2:51" s="11" customFormat="1" ht="22.5" customHeight="1">
      <c r="B143" s="156"/>
      <c r="C143" s="157"/>
      <c r="D143" s="157"/>
      <c r="E143" s="158" t="s">
        <v>2</v>
      </c>
      <c r="F143" s="279" t="s">
        <v>547</v>
      </c>
      <c r="G143" s="280"/>
      <c r="H143" s="280"/>
      <c r="I143" s="280"/>
      <c r="J143" s="157"/>
      <c r="K143" s="159" t="s">
        <v>2</v>
      </c>
      <c r="L143" s="157"/>
      <c r="M143" s="157"/>
      <c r="N143" s="157"/>
      <c r="O143" s="157"/>
      <c r="P143" s="157"/>
      <c r="Q143" s="157"/>
      <c r="R143" s="160"/>
      <c r="T143" s="161"/>
      <c r="U143" s="157"/>
      <c r="V143" s="157"/>
      <c r="W143" s="157"/>
      <c r="X143" s="157"/>
      <c r="Y143" s="157"/>
      <c r="Z143" s="157"/>
      <c r="AA143" s="162"/>
      <c r="AT143" s="163" t="s">
        <v>133</v>
      </c>
      <c r="AU143" s="163" t="s">
        <v>89</v>
      </c>
      <c r="AV143" s="11" t="s">
        <v>76</v>
      </c>
      <c r="AW143" s="11" t="s">
        <v>28</v>
      </c>
      <c r="AX143" s="11" t="s">
        <v>69</v>
      </c>
      <c r="AY143" s="163" t="s">
        <v>119</v>
      </c>
    </row>
    <row r="144" spans="2:51" s="10" customFormat="1" ht="22.5" customHeight="1">
      <c r="B144" s="148"/>
      <c r="C144" s="149"/>
      <c r="D144" s="149"/>
      <c r="E144" s="150" t="s">
        <v>2</v>
      </c>
      <c r="F144" s="264" t="s">
        <v>548</v>
      </c>
      <c r="G144" s="265"/>
      <c r="H144" s="265"/>
      <c r="I144" s="265"/>
      <c r="J144" s="149"/>
      <c r="K144" s="151">
        <v>637.5</v>
      </c>
      <c r="L144" s="149"/>
      <c r="M144" s="149"/>
      <c r="N144" s="149"/>
      <c r="O144" s="149"/>
      <c r="P144" s="149"/>
      <c r="Q144" s="149"/>
      <c r="R144" s="152"/>
      <c r="T144" s="153"/>
      <c r="U144" s="149"/>
      <c r="V144" s="149"/>
      <c r="W144" s="149"/>
      <c r="X144" s="149"/>
      <c r="Y144" s="149"/>
      <c r="Z144" s="149"/>
      <c r="AA144" s="154"/>
      <c r="AT144" s="155" t="s">
        <v>133</v>
      </c>
      <c r="AU144" s="155" t="s">
        <v>89</v>
      </c>
      <c r="AV144" s="10" t="s">
        <v>89</v>
      </c>
      <c r="AW144" s="10" t="s">
        <v>28</v>
      </c>
      <c r="AX144" s="10" t="s">
        <v>76</v>
      </c>
      <c r="AY144" s="155" t="s">
        <v>119</v>
      </c>
    </row>
    <row r="145" spans="2:51" s="9" customFormat="1" ht="29.85" customHeight="1">
      <c r="B145" s="127"/>
      <c r="C145" s="128"/>
      <c r="D145" s="136" t="s">
        <v>101</v>
      </c>
      <c r="E145" s="136"/>
      <c r="F145" s="136"/>
      <c r="G145" s="136"/>
      <c r="H145" s="136"/>
      <c r="I145" s="136"/>
      <c r="J145" s="136"/>
      <c r="K145" s="136"/>
      <c r="L145" s="136"/>
      <c r="M145" s="136"/>
      <c r="N145" s="272">
        <f>SUM(N146:Q154)</f>
        <v>0</v>
      </c>
      <c r="O145" s="273"/>
      <c r="P145" s="273"/>
      <c r="Q145" s="273"/>
      <c r="R145" s="130"/>
      <c r="T145" s="131"/>
      <c r="U145" s="128"/>
      <c r="V145" s="128"/>
      <c r="W145" s="132">
        <f>SUM(W146:W155)</f>
        <v>184.371</v>
      </c>
      <c r="X145" s="128"/>
      <c r="Y145" s="132">
        <f>SUM(Y146:Y155)</f>
        <v>563.2</v>
      </c>
      <c r="Z145" s="128"/>
      <c r="AA145" s="133">
        <f>SUM(AA146:AA155)</f>
        <v>0</v>
      </c>
      <c r="AR145" s="134" t="s">
        <v>76</v>
      </c>
      <c r="AT145" s="135" t="s">
        <v>68</v>
      </c>
      <c r="AU145" s="135" t="s">
        <v>76</v>
      </c>
      <c r="AY145" s="134" t="s">
        <v>119</v>
      </c>
    </row>
    <row r="146" spans="2:62" s="1" customFormat="1" ht="22.5" customHeight="1">
      <c r="B146" s="137"/>
      <c r="C146" s="138">
        <v>13</v>
      </c>
      <c r="D146" s="138" t="s">
        <v>120</v>
      </c>
      <c r="E146" s="139" t="s">
        <v>549</v>
      </c>
      <c r="F146" s="266" t="s">
        <v>550</v>
      </c>
      <c r="G146" s="266"/>
      <c r="H146" s="266"/>
      <c r="I146" s="266"/>
      <c r="J146" s="140" t="s">
        <v>365</v>
      </c>
      <c r="K146" s="141">
        <v>136</v>
      </c>
      <c r="L146" s="267"/>
      <c r="M146" s="267"/>
      <c r="N146" s="267">
        <f>ROUND(L146*K146,2)</f>
        <v>0</v>
      </c>
      <c r="O146" s="267"/>
      <c r="P146" s="267"/>
      <c r="Q146" s="267"/>
      <c r="R146" s="142"/>
      <c r="T146" s="143" t="s">
        <v>2</v>
      </c>
      <c r="U146" s="44" t="s">
        <v>35</v>
      </c>
      <c r="V146" s="144">
        <v>1.352</v>
      </c>
      <c r="W146" s="144">
        <f>V146*K146</f>
        <v>183.872</v>
      </c>
      <c r="X146" s="144">
        <v>0</v>
      </c>
      <c r="Y146" s="144">
        <f>X146*K146</f>
        <v>0</v>
      </c>
      <c r="Z146" s="144">
        <v>0</v>
      </c>
      <c r="AA146" s="145">
        <f>Z146*K146</f>
        <v>0</v>
      </c>
      <c r="AR146" s="21" t="s">
        <v>124</v>
      </c>
      <c r="AT146" s="21" t="s">
        <v>120</v>
      </c>
      <c r="AU146" s="21" t="s">
        <v>89</v>
      </c>
      <c r="AY146" s="21" t="s">
        <v>119</v>
      </c>
      <c r="BE146" s="146">
        <f>IF(U146="základní",N146,0)</f>
        <v>0</v>
      </c>
      <c r="BF146" s="146">
        <f>IF(U146="snížená",N146,0)</f>
        <v>0</v>
      </c>
      <c r="BG146" s="146">
        <f>IF(U146="zákl. přenesená",N146,0)</f>
        <v>0</v>
      </c>
      <c r="BH146" s="146">
        <f>IF(U146="sníž. přenesená",N146,0)</f>
        <v>0</v>
      </c>
      <c r="BI146" s="146">
        <f>IF(U146="nulová",N146,0)</f>
        <v>0</v>
      </c>
      <c r="BJ146" s="21" t="s">
        <v>76</v>
      </c>
    </row>
    <row r="147" spans="2:47" s="1" customFormat="1" ht="54" customHeight="1">
      <c r="B147" s="35"/>
      <c r="C147" s="36"/>
      <c r="D147" s="36"/>
      <c r="E147" s="36"/>
      <c r="F147" s="262" t="s">
        <v>572</v>
      </c>
      <c r="G147" s="263"/>
      <c r="H147" s="263"/>
      <c r="I147" s="263"/>
      <c r="J147" s="36"/>
      <c r="K147" s="36"/>
      <c r="L147" s="36"/>
      <c r="M147" s="36"/>
      <c r="N147" s="36"/>
      <c r="O147" s="36"/>
      <c r="P147" s="36"/>
      <c r="Q147" s="36"/>
      <c r="R147" s="37"/>
      <c r="T147" s="147"/>
      <c r="U147" s="36"/>
      <c r="V147" s="36"/>
      <c r="W147" s="36"/>
      <c r="X147" s="36"/>
      <c r="Y147" s="36"/>
      <c r="Z147" s="36"/>
      <c r="AA147" s="73"/>
      <c r="AT147" s="21" t="s">
        <v>125</v>
      </c>
      <c r="AU147" s="21" t="s">
        <v>89</v>
      </c>
    </row>
    <row r="148" spans="2:51" s="10" customFormat="1" ht="22.5" customHeight="1">
      <c r="B148" s="148"/>
      <c r="C148" s="149"/>
      <c r="D148" s="149"/>
      <c r="E148" s="150" t="s">
        <v>2</v>
      </c>
      <c r="F148" s="264" t="s">
        <v>551</v>
      </c>
      <c r="G148" s="265"/>
      <c r="H148" s="265"/>
      <c r="I148" s="265"/>
      <c r="J148" s="149"/>
      <c r="K148" s="151">
        <v>136</v>
      </c>
      <c r="L148" s="149"/>
      <c r="M148" s="149"/>
      <c r="N148" s="149"/>
      <c r="O148" s="149"/>
      <c r="P148" s="149"/>
      <c r="Q148" s="149"/>
      <c r="R148" s="152"/>
      <c r="T148" s="153"/>
      <c r="U148" s="149"/>
      <c r="V148" s="149"/>
      <c r="W148" s="149"/>
      <c r="X148" s="149"/>
      <c r="Y148" s="149"/>
      <c r="Z148" s="149"/>
      <c r="AA148" s="154"/>
      <c r="AT148" s="155" t="s">
        <v>133</v>
      </c>
      <c r="AU148" s="155" t="s">
        <v>89</v>
      </c>
      <c r="AV148" s="10" t="s">
        <v>89</v>
      </c>
      <c r="AW148" s="10" t="s">
        <v>28</v>
      </c>
      <c r="AX148" s="10" t="s">
        <v>76</v>
      </c>
      <c r="AY148" s="155" t="s">
        <v>119</v>
      </c>
    </row>
    <row r="149" spans="2:62" s="1" customFormat="1" ht="22.5" customHeight="1">
      <c r="B149" s="137"/>
      <c r="C149" s="172">
        <v>14</v>
      </c>
      <c r="D149" s="172" t="s">
        <v>216</v>
      </c>
      <c r="E149" s="173" t="s">
        <v>552</v>
      </c>
      <c r="F149" s="276" t="s">
        <v>553</v>
      </c>
      <c r="G149" s="276"/>
      <c r="H149" s="276"/>
      <c r="I149" s="276"/>
      <c r="J149" s="174" t="s">
        <v>136</v>
      </c>
      <c r="K149" s="175">
        <v>64</v>
      </c>
      <c r="L149" s="277"/>
      <c r="M149" s="277"/>
      <c r="N149" s="277">
        <f>ROUND(L149*K149,2)</f>
        <v>0</v>
      </c>
      <c r="O149" s="267"/>
      <c r="P149" s="267"/>
      <c r="Q149" s="267"/>
      <c r="R149" s="142"/>
      <c r="T149" s="143" t="s">
        <v>2</v>
      </c>
      <c r="U149" s="44" t="s">
        <v>35</v>
      </c>
      <c r="V149" s="144">
        <v>0</v>
      </c>
      <c r="W149" s="144">
        <f>V149*K149</f>
        <v>0</v>
      </c>
      <c r="X149" s="144">
        <v>8.8</v>
      </c>
      <c r="Y149" s="144">
        <f>X149*K149</f>
        <v>563.2</v>
      </c>
      <c r="Z149" s="144">
        <v>0</v>
      </c>
      <c r="AA149" s="145">
        <f>Z149*K149</f>
        <v>0</v>
      </c>
      <c r="AR149" s="21" t="s">
        <v>194</v>
      </c>
      <c r="AT149" s="21" t="s">
        <v>216</v>
      </c>
      <c r="AU149" s="21" t="s">
        <v>89</v>
      </c>
      <c r="AY149" s="21" t="s">
        <v>119</v>
      </c>
      <c r="BE149" s="146">
        <f>IF(U149="základní",N149,0)</f>
        <v>0</v>
      </c>
      <c r="BF149" s="146">
        <f>IF(U149="snížená",N149,0)</f>
        <v>0</v>
      </c>
      <c r="BG149" s="146">
        <f>IF(U149="zákl. přenesená",N149,0)</f>
        <v>0</v>
      </c>
      <c r="BH149" s="146">
        <f>IF(U149="sníž. přenesená",N149,0)</f>
        <v>0</v>
      </c>
      <c r="BI149" s="146">
        <f>IF(U149="nulová",N149,0)</f>
        <v>0</v>
      </c>
      <c r="BJ149" s="21" t="s">
        <v>76</v>
      </c>
    </row>
    <row r="150" spans="2:47" s="1" customFormat="1" ht="33.75" customHeight="1">
      <c r="B150" s="35"/>
      <c r="C150" s="36"/>
      <c r="D150" s="36"/>
      <c r="E150" s="36"/>
      <c r="F150" s="289" t="s">
        <v>588</v>
      </c>
      <c r="G150" s="263"/>
      <c r="H150" s="263"/>
      <c r="I150" s="263"/>
      <c r="J150" s="36"/>
      <c r="K150" s="36"/>
      <c r="L150" s="36"/>
      <c r="M150" s="36"/>
      <c r="N150" s="36"/>
      <c r="O150" s="36"/>
      <c r="P150" s="36"/>
      <c r="Q150" s="36"/>
      <c r="R150" s="37"/>
      <c r="T150" s="147"/>
      <c r="U150" s="36"/>
      <c r="V150" s="36"/>
      <c r="W150" s="36"/>
      <c r="X150" s="36"/>
      <c r="Y150" s="36"/>
      <c r="Z150" s="36"/>
      <c r="AA150" s="73"/>
      <c r="AT150" s="21" t="s">
        <v>125</v>
      </c>
      <c r="AU150" s="21" t="s">
        <v>89</v>
      </c>
    </row>
    <row r="151" spans="2:62" s="1" customFormat="1" ht="22.5" customHeight="1">
      <c r="B151" s="137"/>
      <c r="C151" s="172">
        <v>15</v>
      </c>
      <c r="D151" s="172" t="s">
        <v>216</v>
      </c>
      <c r="E151" s="173" t="s">
        <v>554</v>
      </c>
      <c r="F151" s="276" t="s">
        <v>555</v>
      </c>
      <c r="G151" s="276"/>
      <c r="H151" s="276"/>
      <c r="I151" s="276"/>
      <c r="J151" s="174" t="s">
        <v>136</v>
      </c>
      <c r="K151" s="175">
        <v>8</v>
      </c>
      <c r="L151" s="277"/>
      <c r="M151" s="277"/>
      <c r="N151" s="277">
        <f>ROUND(L151*K151,2)</f>
        <v>0</v>
      </c>
      <c r="O151" s="267"/>
      <c r="P151" s="267"/>
      <c r="Q151" s="267"/>
      <c r="R151" s="142"/>
      <c r="T151" s="143" t="s">
        <v>2</v>
      </c>
      <c r="U151" s="44" t="s">
        <v>35</v>
      </c>
      <c r="V151" s="144">
        <v>0</v>
      </c>
      <c r="W151" s="144">
        <f>V151*K151</f>
        <v>0</v>
      </c>
      <c r="X151" s="144">
        <v>0</v>
      </c>
      <c r="Y151" s="144">
        <f>X151*K151</f>
        <v>0</v>
      </c>
      <c r="Z151" s="144">
        <v>0</v>
      </c>
      <c r="AA151" s="145">
        <f>Z151*K151</f>
        <v>0</v>
      </c>
      <c r="AR151" s="21" t="s">
        <v>194</v>
      </c>
      <c r="AT151" s="21" t="s">
        <v>216</v>
      </c>
      <c r="AU151" s="21" t="s">
        <v>89</v>
      </c>
      <c r="AY151" s="21" t="s">
        <v>119</v>
      </c>
      <c r="BE151" s="146">
        <f>IF(U151="základní",N151,0)</f>
        <v>0</v>
      </c>
      <c r="BF151" s="146">
        <f>IF(U151="snížená",N151,0)</f>
        <v>0</v>
      </c>
      <c r="BG151" s="146">
        <f>IF(U151="zákl. přenesená",N151,0)</f>
        <v>0</v>
      </c>
      <c r="BH151" s="146">
        <f>IF(U151="sníž. přenesená",N151,0)</f>
        <v>0</v>
      </c>
      <c r="BI151" s="146">
        <f>IF(U151="nulová",N151,0)</f>
        <v>0</v>
      </c>
      <c r="BJ151" s="21" t="s">
        <v>76</v>
      </c>
    </row>
    <row r="152" spans="2:47" s="1" customFormat="1" ht="34.5" customHeight="1">
      <c r="B152" s="35"/>
      <c r="C152" s="36"/>
      <c r="D152" s="36"/>
      <c r="E152" s="36"/>
      <c r="F152" s="289" t="s">
        <v>589</v>
      </c>
      <c r="G152" s="263"/>
      <c r="H152" s="263"/>
      <c r="I152" s="263"/>
      <c r="J152" s="36"/>
      <c r="K152" s="36"/>
      <c r="L152" s="36"/>
      <c r="M152" s="36"/>
      <c r="N152" s="36"/>
      <c r="O152" s="36"/>
      <c r="P152" s="36"/>
      <c r="Q152" s="36"/>
      <c r="R152" s="37"/>
      <c r="T152" s="147"/>
      <c r="U152" s="36"/>
      <c r="V152" s="36"/>
      <c r="W152" s="36"/>
      <c r="X152" s="36"/>
      <c r="Y152" s="36"/>
      <c r="Z152" s="36"/>
      <c r="AA152" s="73"/>
      <c r="AT152" s="21" t="s">
        <v>125</v>
      </c>
      <c r="AU152" s="21" t="s">
        <v>89</v>
      </c>
    </row>
    <row r="153" spans="2:62" s="1" customFormat="1" ht="22.5" customHeight="1">
      <c r="B153" s="137"/>
      <c r="C153" s="138">
        <v>16</v>
      </c>
      <c r="D153" s="138" t="s">
        <v>120</v>
      </c>
      <c r="E153" s="139" t="s">
        <v>556</v>
      </c>
      <c r="F153" s="266" t="s">
        <v>557</v>
      </c>
      <c r="G153" s="266"/>
      <c r="H153" s="266"/>
      <c r="I153" s="266"/>
      <c r="J153" s="140" t="s">
        <v>212</v>
      </c>
      <c r="K153" s="141">
        <v>1</v>
      </c>
      <c r="L153" s="267"/>
      <c r="M153" s="267"/>
      <c r="N153" s="267">
        <f>ROUND(L153*K153,2)</f>
        <v>0</v>
      </c>
      <c r="O153" s="267"/>
      <c r="P153" s="267"/>
      <c r="Q153" s="267"/>
      <c r="R153" s="142"/>
      <c r="T153" s="143" t="s">
        <v>2</v>
      </c>
      <c r="U153" s="44" t="s">
        <v>35</v>
      </c>
      <c r="V153" s="144">
        <v>0.499</v>
      </c>
      <c r="W153" s="144">
        <f>V153*K153</f>
        <v>0.499</v>
      </c>
      <c r="X153" s="144">
        <v>0</v>
      </c>
      <c r="Y153" s="144">
        <f>X153*K153</f>
        <v>0</v>
      </c>
      <c r="Z153" s="144">
        <v>0</v>
      </c>
      <c r="AA153" s="145">
        <f>Z153*K153</f>
        <v>0</v>
      </c>
      <c r="AR153" s="21" t="s">
        <v>124</v>
      </c>
      <c r="AT153" s="21" t="s">
        <v>120</v>
      </c>
      <c r="AU153" s="21" t="s">
        <v>89</v>
      </c>
      <c r="AY153" s="21" t="s">
        <v>119</v>
      </c>
      <c r="BE153" s="146">
        <f>IF(U153="základní",N153,0)</f>
        <v>0</v>
      </c>
      <c r="BF153" s="146">
        <f>IF(U153="snížená",N153,0)</f>
        <v>0</v>
      </c>
      <c r="BG153" s="146">
        <f>IF(U153="zákl. přenesená",N153,0)</f>
        <v>0</v>
      </c>
      <c r="BH153" s="146">
        <f>IF(U153="sníž. přenesená",N153,0)</f>
        <v>0</v>
      </c>
      <c r="BI153" s="146">
        <f>IF(U153="nulová",N153,0)</f>
        <v>0</v>
      </c>
      <c r="BJ153" s="21" t="s">
        <v>76</v>
      </c>
    </row>
    <row r="154" spans="2:62" s="1" customFormat="1" ht="22.5" customHeight="1">
      <c r="B154" s="137"/>
      <c r="C154" s="138">
        <v>17</v>
      </c>
      <c r="D154" s="138" t="s">
        <v>120</v>
      </c>
      <c r="E154" s="139" t="s">
        <v>558</v>
      </c>
      <c r="F154" s="266" t="s">
        <v>559</v>
      </c>
      <c r="G154" s="266"/>
      <c r="H154" s="266"/>
      <c r="I154" s="266"/>
      <c r="J154" s="140" t="s">
        <v>212</v>
      </c>
      <c r="K154" s="141">
        <v>1</v>
      </c>
      <c r="L154" s="267"/>
      <c r="M154" s="267"/>
      <c r="N154" s="267">
        <f>ROUND(L154*K154,2)</f>
        <v>0</v>
      </c>
      <c r="O154" s="267"/>
      <c r="P154" s="267"/>
      <c r="Q154" s="267"/>
      <c r="R154" s="142"/>
      <c r="T154" s="143" t="s">
        <v>2</v>
      </c>
      <c r="U154" s="44" t="s">
        <v>35</v>
      </c>
      <c r="V154" s="144">
        <v>0</v>
      </c>
      <c r="W154" s="144">
        <f>V154*K154</f>
        <v>0</v>
      </c>
      <c r="X154" s="144">
        <v>0</v>
      </c>
      <c r="Y154" s="144">
        <f>X154*K154</f>
        <v>0</v>
      </c>
      <c r="Z154" s="144">
        <v>0</v>
      </c>
      <c r="AA154" s="145">
        <f>Z154*K154</f>
        <v>0</v>
      </c>
      <c r="AR154" s="21" t="s">
        <v>124</v>
      </c>
      <c r="AT154" s="21" t="s">
        <v>120</v>
      </c>
      <c r="AU154" s="21" t="s">
        <v>89</v>
      </c>
      <c r="AY154" s="21" t="s">
        <v>119</v>
      </c>
      <c r="BE154" s="146">
        <f>IF(U154="základní",N154,0)</f>
        <v>0</v>
      </c>
      <c r="BF154" s="146">
        <f>IF(U154="snížená",N154,0)</f>
        <v>0</v>
      </c>
      <c r="BG154" s="146">
        <f>IF(U154="zákl. přenesená",N154,0)</f>
        <v>0</v>
      </c>
      <c r="BH154" s="146">
        <f>IF(U154="sníž. přenesená",N154,0)</f>
        <v>0</v>
      </c>
      <c r="BI154" s="146">
        <f>IF(U154="nulová",N154,0)</f>
        <v>0</v>
      </c>
      <c r="BJ154" s="21" t="s">
        <v>76</v>
      </c>
    </row>
    <row r="155" spans="2:47" s="1" customFormat="1" ht="54" customHeight="1">
      <c r="B155" s="35"/>
      <c r="C155" s="36"/>
      <c r="D155" s="36"/>
      <c r="E155" s="36"/>
      <c r="F155" s="262" t="s">
        <v>560</v>
      </c>
      <c r="G155" s="263"/>
      <c r="H155" s="263"/>
      <c r="I155" s="263"/>
      <c r="J155" s="36"/>
      <c r="K155" s="36"/>
      <c r="L155" s="36"/>
      <c r="M155" s="36"/>
      <c r="N155" s="36"/>
      <c r="O155" s="36"/>
      <c r="P155" s="36"/>
      <c r="Q155" s="36"/>
      <c r="R155" s="37"/>
      <c r="T155" s="147"/>
      <c r="U155" s="36"/>
      <c r="V155" s="36"/>
      <c r="W155" s="36"/>
      <c r="X155" s="36"/>
      <c r="Y155" s="36"/>
      <c r="Z155" s="36"/>
      <c r="AA155" s="73"/>
      <c r="AT155" s="21" t="s">
        <v>125</v>
      </c>
      <c r="AU155" s="21" t="s">
        <v>89</v>
      </c>
    </row>
    <row r="156" spans="2:51" s="9" customFormat="1" ht="29.85" customHeight="1">
      <c r="B156" s="127"/>
      <c r="C156" s="128"/>
      <c r="D156" s="136" t="s">
        <v>103</v>
      </c>
      <c r="E156" s="136"/>
      <c r="F156" s="136"/>
      <c r="G156" s="136"/>
      <c r="H156" s="136"/>
      <c r="I156" s="136"/>
      <c r="J156" s="136"/>
      <c r="K156" s="136"/>
      <c r="L156" s="136"/>
      <c r="M156" s="136"/>
      <c r="N156" s="272">
        <f>N157</f>
        <v>0</v>
      </c>
      <c r="O156" s="273"/>
      <c r="P156" s="273"/>
      <c r="Q156" s="273"/>
      <c r="R156" s="130"/>
      <c r="T156" s="131"/>
      <c r="U156" s="128"/>
      <c r="V156" s="128"/>
      <c r="W156" s="132">
        <f>SUM(W157:W158)</f>
        <v>560.6078140000001</v>
      </c>
      <c r="X156" s="128"/>
      <c r="Y156" s="132">
        <f>SUM(Y157:Y158)</f>
        <v>0</v>
      </c>
      <c r="Z156" s="128"/>
      <c r="AA156" s="133">
        <f>SUM(AA157:AA158)</f>
        <v>0</v>
      </c>
      <c r="AR156" s="134" t="s">
        <v>76</v>
      </c>
      <c r="AT156" s="135" t="s">
        <v>68</v>
      </c>
      <c r="AU156" s="135" t="s">
        <v>76</v>
      </c>
      <c r="AY156" s="134" t="s">
        <v>119</v>
      </c>
    </row>
    <row r="157" spans="2:62" s="1" customFormat="1" ht="22.5" customHeight="1">
      <c r="B157" s="137"/>
      <c r="C157" s="138">
        <v>18</v>
      </c>
      <c r="D157" s="138" t="s">
        <v>120</v>
      </c>
      <c r="E157" s="139" t="s">
        <v>427</v>
      </c>
      <c r="F157" s="266" t="s">
        <v>428</v>
      </c>
      <c r="G157" s="266"/>
      <c r="H157" s="266"/>
      <c r="I157" s="266"/>
      <c r="J157" s="140" t="s">
        <v>215</v>
      </c>
      <c r="K157" s="141">
        <v>1658.603</v>
      </c>
      <c r="L157" s="267"/>
      <c r="M157" s="267"/>
      <c r="N157" s="267">
        <f>ROUND(L157*K157,2)</f>
        <v>0</v>
      </c>
      <c r="O157" s="267"/>
      <c r="P157" s="267"/>
      <c r="Q157" s="267"/>
      <c r="R157" s="142"/>
      <c r="T157" s="143" t="s">
        <v>2</v>
      </c>
      <c r="U157" s="44" t="s">
        <v>35</v>
      </c>
      <c r="V157" s="144">
        <v>0.338</v>
      </c>
      <c r="W157" s="144">
        <f>V157*K157</f>
        <v>560.6078140000001</v>
      </c>
      <c r="X157" s="144">
        <v>0</v>
      </c>
      <c r="Y157" s="144">
        <f>X157*K157</f>
        <v>0</v>
      </c>
      <c r="Z157" s="144">
        <v>0</v>
      </c>
      <c r="AA157" s="145">
        <f>Z157*K157</f>
        <v>0</v>
      </c>
      <c r="AR157" s="21" t="s">
        <v>124</v>
      </c>
      <c r="AT157" s="21" t="s">
        <v>120</v>
      </c>
      <c r="AU157" s="21" t="s">
        <v>89</v>
      </c>
      <c r="AY157" s="21" t="s">
        <v>119</v>
      </c>
      <c r="BE157" s="146">
        <f>IF(U157="základní",N157,0)</f>
        <v>0</v>
      </c>
      <c r="BF157" s="146">
        <f>IF(U157="snížená",N157,0)</f>
        <v>0</v>
      </c>
      <c r="BG157" s="146">
        <f>IF(U157="zákl. přenesená",N157,0)</f>
        <v>0</v>
      </c>
      <c r="BH157" s="146">
        <f>IF(U157="sníž. přenesená",N157,0)</f>
        <v>0</v>
      </c>
      <c r="BI157" s="146">
        <f>IF(U157="nulová",N157,0)</f>
        <v>0</v>
      </c>
      <c r="BJ157" s="21" t="s">
        <v>76</v>
      </c>
    </row>
    <row r="158" spans="2:47" s="1" customFormat="1" ht="22.5" customHeight="1">
      <c r="B158" s="35"/>
      <c r="C158" s="36"/>
      <c r="D158" s="36"/>
      <c r="E158" s="36"/>
      <c r="F158" s="262" t="s">
        <v>561</v>
      </c>
      <c r="G158" s="263"/>
      <c r="H158" s="263"/>
      <c r="I158" s="263"/>
      <c r="J158" s="36"/>
      <c r="K158" s="36"/>
      <c r="L158" s="36"/>
      <c r="M158" s="36"/>
      <c r="N158" s="36"/>
      <c r="O158" s="36"/>
      <c r="P158" s="36"/>
      <c r="Q158" s="36"/>
      <c r="R158" s="37"/>
      <c r="T158" s="101"/>
      <c r="U158" s="56"/>
      <c r="V158" s="56"/>
      <c r="W158" s="56"/>
      <c r="X158" s="56"/>
      <c r="Y158" s="56"/>
      <c r="Z158" s="56"/>
      <c r="AA158" s="58"/>
      <c r="AT158" s="21" t="s">
        <v>125</v>
      </c>
      <c r="AU158" s="21" t="s">
        <v>89</v>
      </c>
    </row>
    <row r="159" spans="2:18" s="1" customFormat="1" ht="6.95" customHeight="1"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</sheetData>
  <mergeCells count="13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22:Q122"/>
    <mergeCell ref="F118:I118"/>
    <mergeCell ref="L118:M118"/>
    <mergeCell ref="N118:Q118"/>
    <mergeCell ref="F119:I119"/>
    <mergeCell ref="F120:I120"/>
    <mergeCell ref="F121:I121"/>
    <mergeCell ref="L121:M121"/>
    <mergeCell ref="N121:Q121"/>
    <mergeCell ref="L132:M132"/>
    <mergeCell ref="N132:Q132"/>
    <mergeCell ref="F133:I133"/>
    <mergeCell ref="F134:I134"/>
    <mergeCell ref="L134:M134"/>
    <mergeCell ref="N134:Q134"/>
    <mergeCell ref="F135:I135"/>
    <mergeCell ref="F123:I123"/>
    <mergeCell ref="L123:M123"/>
    <mergeCell ref="F124:I124"/>
    <mergeCell ref="F125:I125"/>
    <mergeCell ref="N123:Q123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58:I158"/>
    <mergeCell ref="N114:Q114"/>
    <mergeCell ref="N115:Q115"/>
    <mergeCell ref="N116:Q116"/>
    <mergeCell ref="N140:Q140"/>
    <mergeCell ref="N145:Q145"/>
    <mergeCell ref="N156:Q156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2:I142"/>
    <mergeCell ref="F143:I143"/>
    <mergeCell ref="F144:I144"/>
    <mergeCell ref="F146:I146"/>
    <mergeCell ref="L146:M146"/>
    <mergeCell ref="N146:Q146"/>
    <mergeCell ref="F147:I147"/>
    <mergeCell ref="F122:I122"/>
    <mergeCell ref="F132:I132"/>
    <mergeCell ref="H1:K1"/>
    <mergeCell ref="S2:AC2"/>
    <mergeCell ref="F154:I154"/>
    <mergeCell ref="L154:M154"/>
    <mergeCell ref="N154:Q154"/>
    <mergeCell ref="F155:I155"/>
    <mergeCell ref="F157:I157"/>
    <mergeCell ref="L157:M157"/>
    <mergeCell ref="N157:Q157"/>
    <mergeCell ref="F148:I148"/>
    <mergeCell ref="F149:I149"/>
    <mergeCell ref="L149:M149"/>
    <mergeCell ref="N149:Q149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1:I141"/>
    <mergeCell ref="L141:M141"/>
    <mergeCell ref="N141:Q141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  <ignoredErrors>
    <ignoredError sqref="N117:Q139 N141:Q144 O140:Q140 N146:Q155 N157:Q157 O156:Q156" unlockedFormula="1"/>
    <ignoredError sqref="E117:E15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7"/>
  <sheetViews>
    <sheetView showGridLines="0" workbookViewId="0" topLeftCell="A1">
      <pane ySplit="1" topLeftCell="A2" activePane="bottomLeft" state="frozen"/>
      <selection pane="bottomLeft" activeCell="L114" sqref="L114:M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2" width="9.33203125" style="0" hidden="1" customWidth="1"/>
  </cols>
  <sheetData>
    <row r="1" spans="1:62" ht="21.75" customHeight="1">
      <c r="A1" s="103"/>
      <c r="B1" s="15"/>
      <c r="C1" s="15"/>
      <c r="D1" s="16"/>
      <c r="E1" s="15"/>
      <c r="F1" s="17"/>
      <c r="G1" s="17"/>
      <c r="H1" s="278"/>
      <c r="I1" s="278"/>
      <c r="J1" s="278"/>
      <c r="K1" s="278"/>
      <c r="L1" s="17"/>
      <c r="M1" s="15"/>
      <c r="N1" s="15"/>
      <c r="O1" s="16"/>
      <c r="P1" s="15"/>
      <c r="Q1" s="15"/>
      <c r="R1" s="15"/>
      <c r="S1" s="17"/>
      <c r="T1" s="17"/>
      <c r="U1" s="103"/>
      <c r="V1" s="10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</row>
    <row r="2" spans="3:46" ht="36.95" customHeight="1">
      <c r="C2" s="257" t="s">
        <v>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S2" s="225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89</v>
      </c>
    </row>
    <row r="4" spans="2:46" ht="36.95" customHeight="1">
      <c r="B4" s="25"/>
      <c r="C4" s="250" t="s">
        <v>90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6"/>
      <c r="T4" s="27" t="s">
        <v>9</v>
      </c>
      <c r="AT4" s="21" t="s">
        <v>3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12</v>
      </c>
      <c r="E6" s="28"/>
      <c r="F6" s="298" t="str">
        <f>'Rekapitulace stavby'!K6</f>
        <v>Stabilizace pravého břehu VT Olše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8"/>
      <c r="R6" s="26"/>
    </row>
    <row r="7" spans="2:18" s="1" customFormat="1" ht="32.85" customHeight="1">
      <c r="B7" s="35"/>
      <c r="C7" s="36"/>
      <c r="D7" s="31" t="s">
        <v>91</v>
      </c>
      <c r="E7" s="36"/>
      <c r="F7" s="307" t="s">
        <v>84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6"/>
      <c r="R7" s="37"/>
    </row>
    <row r="8" spans="2:18" s="1" customFormat="1" ht="14.45" customHeight="1">
      <c r="B8" s="35"/>
      <c r="C8" s="36"/>
      <c r="D8" s="32" t="s">
        <v>14</v>
      </c>
      <c r="E8" s="36"/>
      <c r="F8" s="30" t="s">
        <v>15</v>
      </c>
      <c r="G8" s="36"/>
      <c r="H8" s="36"/>
      <c r="I8" s="36"/>
      <c r="J8" s="36"/>
      <c r="K8" s="36"/>
      <c r="L8" s="36"/>
      <c r="M8" s="32" t="s">
        <v>16</v>
      </c>
      <c r="N8" s="36"/>
      <c r="O8" s="30" t="s">
        <v>2</v>
      </c>
      <c r="P8" s="36"/>
      <c r="Q8" s="36"/>
      <c r="R8" s="37"/>
    </row>
    <row r="9" spans="2:18" s="1" customFormat="1" ht="14.45" customHeight="1">
      <c r="B9" s="35"/>
      <c r="C9" s="36"/>
      <c r="D9" s="32" t="s">
        <v>18</v>
      </c>
      <c r="E9" s="36"/>
      <c r="F9" s="187" t="s">
        <v>571</v>
      </c>
      <c r="G9" s="36"/>
      <c r="H9" s="36"/>
      <c r="I9" s="36"/>
      <c r="J9" s="36"/>
      <c r="K9" s="36"/>
      <c r="L9" s="36"/>
      <c r="M9" s="32" t="s">
        <v>19</v>
      </c>
      <c r="N9" s="36"/>
      <c r="O9" s="291"/>
      <c r="P9" s="291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20</v>
      </c>
      <c r="E11" s="36"/>
      <c r="F11" s="36"/>
      <c r="G11" s="36"/>
      <c r="H11" s="36"/>
      <c r="I11" s="36"/>
      <c r="J11" s="36"/>
      <c r="K11" s="36"/>
      <c r="L11" s="36"/>
      <c r="M11" s="32" t="s">
        <v>21</v>
      </c>
      <c r="N11" s="36"/>
      <c r="O11" s="259" t="s">
        <v>2</v>
      </c>
      <c r="P11" s="259"/>
      <c r="Q11" s="36"/>
      <c r="R11" s="37"/>
    </row>
    <row r="12" spans="2:18" s="1" customFormat="1" ht="18" customHeight="1">
      <c r="B12" s="35"/>
      <c r="C12" s="36"/>
      <c r="D12" s="36"/>
      <c r="E12" s="30" t="s">
        <v>22</v>
      </c>
      <c r="F12" s="36"/>
      <c r="G12" s="36"/>
      <c r="H12" s="36"/>
      <c r="I12" s="36"/>
      <c r="J12" s="36"/>
      <c r="K12" s="36"/>
      <c r="L12" s="36"/>
      <c r="M12" s="32" t="s">
        <v>23</v>
      </c>
      <c r="N12" s="36"/>
      <c r="O12" s="259" t="s">
        <v>2</v>
      </c>
      <c r="P12" s="259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24</v>
      </c>
      <c r="E14" s="36"/>
      <c r="F14" s="36"/>
      <c r="G14" s="36"/>
      <c r="H14" s="36"/>
      <c r="I14" s="36"/>
      <c r="J14" s="36"/>
      <c r="K14" s="36"/>
      <c r="L14" s="36"/>
      <c r="M14" s="32" t="s">
        <v>21</v>
      </c>
      <c r="N14" s="36"/>
      <c r="O14" s="259" t="str">
        <f>IF('Rekapitulace stavby'!AN13="","",'Rekapitulace stavby'!AN13)</f>
        <v/>
      </c>
      <c r="P14" s="259"/>
      <c r="Q14" s="36"/>
      <c r="R14" s="37"/>
    </row>
    <row r="15" spans="2:18" s="1" customFormat="1" ht="18" customHeight="1">
      <c r="B15" s="35"/>
      <c r="C15" s="36"/>
      <c r="D15" s="36"/>
      <c r="E15" s="205" t="str">
        <f>IF('Rekapitulace stavby'!E14="","",'Rekapitulace stavby'!E14)</f>
        <v xml:space="preserve"> </v>
      </c>
      <c r="F15" s="207"/>
      <c r="G15" s="207"/>
      <c r="H15" s="36"/>
      <c r="I15" s="36"/>
      <c r="J15" s="36"/>
      <c r="K15" s="36"/>
      <c r="L15" s="36"/>
      <c r="M15" s="32" t="s">
        <v>23</v>
      </c>
      <c r="N15" s="36"/>
      <c r="O15" s="259" t="str">
        <f>IF('Rekapitulace stavby'!AN14="","",'Rekapitulace stavby'!AN14)</f>
        <v/>
      </c>
      <c r="P15" s="259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26</v>
      </c>
      <c r="E17" s="36"/>
      <c r="F17" s="36"/>
      <c r="G17" s="36"/>
      <c r="H17" s="36"/>
      <c r="I17" s="36"/>
      <c r="J17" s="36"/>
      <c r="K17" s="36"/>
      <c r="L17" s="36"/>
      <c r="M17" s="32" t="s">
        <v>21</v>
      </c>
      <c r="N17" s="36"/>
      <c r="O17" s="259" t="s">
        <v>2</v>
      </c>
      <c r="P17" s="259"/>
      <c r="Q17" s="36"/>
      <c r="R17" s="37"/>
    </row>
    <row r="18" spans="2:18" s="1" customFormat="1" ht="18" customHeight="1">
      <c r="B18" s="35"/>
      <c r="C18" s="36"/>
      <c r="D18" s="36"/>
      <c r="E18" s="30" t="s">
        <v>27</v>
      </c>
      <c r="F18" s="36"/>
      <c r="G18" s="36"/>
      <c r="H18" s="36"/>
      <c r="I18" s="36"/>
      <c r="J18" s="36"/>
      <c r="K18" s="36"/>
      <c r="L18" s="36"/>
      <c r="M18" s="32" t="s">
        <v>23</v>
      </c>
      <c r="N18" s="36"/>
      <c r="O18" s="259" t="s">
        <v>2</v>
      </c>
      <c r="P18" s="25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29</v>
      </c>
      <c r="E20" s="36"/>
      <c r="F20" s="36"/>
      <c r="G20" s="36"/>
      <c r="H20" s="36"/>
      <c r="I20" s="36"/>
      <c r="J20" s="36"/>
      <c r="K20" s="36"/>
      <c r="L20" s="36"/>
      <c r="M20" s="32" t="s">
        <v>21</v>
      </c>
      <c r="N20" s="36"/>
      <c r="O20" s="259" t="s">
        <v>2</v>
      </c>
      <c r="P20" s="259"/>
      <c r="Q20" s="36"/>
      <c r="R20" s="37"/>
    </row>
    <row r="21" spans="2:18" s="1" customFormat="1" ht="18" customHeight="1">
      <c r="B21" s="35"/>
      <c r="C21" s="36"/>
      <c r="D21" s="36"/>
      <c r="E21" s="214" t="s">
        <v>30</v>
      </c>
      <c r="F21" s="36"/>
      <c r="G21" s="36"/>
      <c r="H21" s="36"/>
      <c r="I21" s="36"/>
      <c r="J21" s="36"/>
      <c r="K21" s="36"/>
      <c r="L21" s="36"/>
      <c r="M21" s="32" t="s">
        <v>23</v>
      </c>
      <c r="N21" s="36"/>
      <c r="O21" s="259" t="s">
        <v>2</v>
      </c>
      <c r="P21" s="25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31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61" t="s">
        <v>2</v>
      </c>
      <c r="F24" s="261"/>
      <c r="G24" s="261"/>
      <c r="H24" s="261"/>
      <c r="I24" s="261"/>
      <c r="J24" s="261"/>
      <c r="K24" s="261"/>
      <c r="L24" s="261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4" t="s">
        <v>92</v>
      </c>
      <c r="E27" s="36"/>
      <c r="F27" s="36"/>
      <c r="G27" s="36"/>
      <c r="H27" s="36"/>
      <c r="I27" s="36"/>
      <c r="J27" s="36"/>
      <c r="K27" s="36"/>
      <c r="L27" s="36"/>
      <c r="M27" s="229">
        <f>N88</f>
        <v>0</v>
      </c>
      <c r="N27" s="229"/>
      <c r="O27" s="229"/>
      <c r="P27" s="229"/>
      <c r="Q27" s="36"/>
      <c r="R27" s="37"/>
    </row>
    <row r="28" spans="2:18" s="1" customFormat="1" ht="14.45" customHeight="1" hidden="1">
      <c r="B28" s="35"/>
      <c r="C28" s="36"/>
      <c r="D28" s="34"/>
      <c r="E28" s="36"/>
      <c r="F28" s="36"/>
      <c r="G28" s="36"/>
      <c r="H28" s="36"/>
      <c r="I28" s="36"/>
      <c r="J28" s="36"/>
      <c r="K28" s="36"/>
      <c r="L28" s="36"/>
      <c r="M28" s="231">
        <f>N92</f>
        <v>0</v>
      </c>
      <c r="N28" s="231"/>
      <c r="O28" s="231"/>
      <c r="P28" s="231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5" t="s">
        <v>33</v>
      </c>
      <c r="E30" s="36"/>
      <c r="F30" s="36"/>
      <c r="G30" s="36"/>
      <c r="H30" s="36"/>
      <c r="I30" s="36"/>
      <c r="J30" s="36"/>
      <c r="K30" s="36"/>
      <c r="L30" s="36"/>
      <c r="M30" s="308">
        <f>ROUND(M27+M28,2)</f>
        <v>0</v>
      </c>
      <c r="N30" s="290"/>
      <c r="O30" s="290"/>
      <c r="P30" s="290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34</v>
      </c>
      <c r="E32" s="42" t="s">
        <v>35</v>
      </c>
      <c r="F32" s="43">
        <v>0.21</v>
      </c>
      <c r="G32" s="106" t="s">
        <v>36</v>
      </c>
      <c r="H32" s="304">
        <f>ROUND((SUM(BE92:BE93)+SUM(BE111:BE126)),2)</f>
        <v>0</v>
      </c>
      <c r="I32" s="290"/>
      <c r="J32" s="290"/>
      <c r="K32" s="36"/>
      <c r="L32" s="36"/>
      <c r="M32" s="304">
        <f>ROUND(ROUND((SUM(BE92:BE93)+SUM(BE111:BE126)),2)*F32,2)</f>
        <v>0</v>
      </c>
      <c r="N32" s="290"/>
      <c r="O32" s="290"/>
      <c r="P32" s="290"/>
      <c r="Q32" s="36"/>
      <c r="R32" s="37"/>
    </row>
    <row r="33" spans="2:18" s="1" customFormat="1" ht="14.45" customHeight="1">
      <c r="B33" s="35"/>
      <c r="C33" s="36"/>
      <c r="D33" s="36"/>
      <c r="E33" s="42" t="s">
        <v>37</v>
      </c>
      <c r="F33" s="43">
        <v>0.15</v>
      </c>
      <c r="G33" s="106" t="s">
        <v>36</v>
      </c>
      <c r="H33" s="304">
        <f>ROUND((SUM(BF92:BF93)+SUM(BF111:BF126)),2)</f>
        <v>0</v>
      </c>
      <c r="I33" s="290"/>
      <c r="J33" s="290"/>
      <c r="K33" s="36"/>
      <c r="L33" s="36"/>
      <c r="M33" s="304">
        <f>ROUND(ROUND((SUM(BF92:BF93)+SUM(BF111:BF126)),2)*F33,2)</f>
        <v>0</v>
      </c>
      <c r="N33" s="290"/>
      <c r="O33" s="290"/>
      <c r="P33" s="290"/>
      <c r="Q33" s="36"/>
      <c r="R33" s="37"/>
    </row>
    <row r="34" spans="2:18" s="1" customFormat="1" ht="14.45" customHeight="1" hidden="1">
      <c r="B34" s="35"/>
      <c r="C34" s="36"/>
      <c r="D34" s="36"/>
      <c r="E34" s="42" t="s">
        <v>38</v>
      </c>
      <c r="F34" s="43">
        <v>0.21</v>
      </c>
      <c r="G34" s="106" t="s">
        <v>36</v>
      </c>
      <c r="H34" s="304">
        <f>ROUND((SUM(BG92:BG93)+SUM(BG111:BG126)),2)</f>
        <v>0</v>
      </c>
      <c r="I34" s="290"/>
      <c r="J34" s="290"/>
      <c r="K34" s="36"/>
      <c r="L34" s="36"/>
      <c r="M34" s="304">
        <v>0</v>
      </c>
      <c r="N34" s="290"/>
      <c r="O34" s="290"/>
      <c r="P34" s="290"/>
      <c r="Q34" s="36"/>
      <c r="R34" s="37"/>
    </row>
    <row r="35" spans="2:18" s="1" customFormat="1" ht="14.45" customHeight="1" hidden="1">
      <c r="B35" s="35"/>
      <c r="C35" s="36"/>
      <c r="D35" s="36"/>
      <c r="E35" s="42" t="s">
        <v>39</v>
      </c>
      <c r="F35" s="43">
        <v>0.15</v>
      </c>
      <c r="G35" s="106" t="s">
        <v>36</v>
      </c>
      <c r="H35" s="304">
        <f>ROUND((SUM(BH92:BH93)+SUM(BH111:BH126)),2)</f>
        <v>0</v>
      </c>
      <c r="I35" s="290"/>
      <c r="J35" s="290"/>
      <c r="K35" s="36"/>
      <c r="L35" s="36"/>
      <c r="M35" s="304">
        <v>0</v>
      </c>
      <c r="N35" s="290"/>
      <c r="O35" s="290"/>
      <c r="P35" s="290"/>
      <c r="Q35" s="36"/>
      <c r="R35" s="37"/>
    </row>
    <row r="36" spans="2:18" s="1" customFormat="1" ht="14.45" customHeight="1" hidden="1">
      <c r="B36" s="35"/>
      <c r="C36" s="36"/>
      <c r="D36" s="36"/>
      <c r="E36" s="42" t="s">
        <v>40</v>
      </c>
      <c r="F36" s="43">
        <v>0</v>
      </c>
      <c r="G36" s="106" t="s">
        <v>36</v>
      </c>
      <c r="H36" s="304">
        <f>ROUND((SUM(BI92:BI93)+SUM(BI111:BI126)),2)</f>
        <v>0</v>
      </c>
      <c r="I36" s="290"/>
      <c r="J36" s="290"/>
      <c r="K36" s="36"/>
      <c r="L36" s="36"/>
      <c r="M36" s="304">
        <v>0</v>
      </c>
      <c r="N36" s="290"/>
      <c r="O36" s="290"/>
      <c r="P36" s="290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2"/>
      <c r="D38" s="107" t="s">
        <v>41</v>
      </c>
      <c r="E38" s="74"/>
      <c r="F38" s="74"/>
      <c r="G38" s="108" t="s">
        <v>42</v>
      </c>
      <c r="H38" s="109" t="s">
        <v>43</v>
      </c>
      <c r="I38" s="74"/>
      <c r="J38" s="74"/>
      <c r="K38" s="74"/>
      <c r="L38" s="305">
        <f>SUM(M30:M36)</f>
        <v>0</v>
      </c>
      <c r="M38" s="305"/>
      <c r="N38" s="305"/>
      <c r="O38" s="305"/>
      <c r="P38" s="306"/>
      <c r="Q38" s="102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221"/>
      <c r="E50" s="202"/>
      <c r="F50" s="202"/>
      <c r="G50" s="202"/>
      <c r="H50" s="202"/>
      <c r="I50" s="202"/>
      <c r="J50" s="221"/>
      <c r="K50" s="202"/>
      <c r="L50" s="202"/>
      <c r="M50" s="202"/>
      <c r="N50" s="202"/>
      <c r="O50" s="202"/>
      <c r="P50" s="202"/>
      <c r="Q50" s="36"/>
      <c r="R50" s="37"/>
    </row>
    <row r="51" spans="2:18" ht="13.5">
      <c r="B51" s="25"/>
      <c r="C51" s="28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8"/>
      <c r="R51" s="26"/>
    </row>
    <row r="52" spans="2:18" ht="13.5">
      <c r="B52" s="25"/>
      <c r="C52" s="28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8"/>
      <c r="R52" s="26"/>
    </row>
    <row r="53" spans="2:18" ht="13.5">
      <c r="B53" s="25"/>
      <c r="C53" s="28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8"/>
      <c r="R53" s="26"/>
    </row>
    <row r="54" spans="2:18" ht="13.5">
      <c r="B54" s="25"/>
      <c r="C54" s="28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8"/>
      <c r="R54" s="26"/>
    </row>
    <row r="55" spans="2:18" ht="13.5">
      <c r="B55" s="25"/>
      <c r="C55" s="28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8"/>
      <c r="R55" s="26"/>
    </row>
    <row r="56" spans="2:18" ht="13.5">
      <c r="B56" s="25"/>
      <c r="C56" s="28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8"/>
      <c r="R56" s="26"/>
    </row>
    <row r="57" spans="2:18" ht="13.5">
      <c r="B57" s="25"/>
      <c r="C57" s="28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8"/>
      <c r="R57" s="26"/>
    </row>
    <row r="58" spans="2:18" ht="13.5">
      <c r="B58" s="25"/>
      <c r="C58" s="28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8"/>
      <c r="R58" s="26"/>
    </row>
    <row r="59" spans="2:18" s="1" customFormat="1" ht="15">
      <c r="B59" s="35"/>
      <c r="C59" s="36"/>
      <c r="D59" s="222"/>
      <c r="E59" s="202"/>
      <c r="F59" s="202"/>
      <c r="G59" s="222"/>
      <c r="H59" s="202"/>
      <c r="I59" s="202"/>
      <c r="J59" s="222"/>
      <c r="K59" s="202"/>
      <c r="L59" s="202"/>
      <c r="M59" s="202"/>
      <c r="N59" s="222"/>
      <c r="O59" s="202"/>
      <c r="P59" s="202"/>
      <c r="Q59" s="36"/>
      <c r="R59" s="37"/>
    </row>
    <row r="60" spans="2:18" ht="13.5">
      <c r="B60" s="25"/>
      <c r="C60" s="28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8"/>
      <c r="R60" s="26"/>
    </row>
    <row r="61" spans="2:18" s="1" customFormat="1" ht="15">
      <c r="B61" s="35"/>
      <c r="C61" s="36"/>
      <c r="D61" s="221"/>
      <c r="E61" s="202"/>
      <c r="F61" s="202"/>
      <c r="G61" s="202"/>
      <c r="H61" s="202"/>
      <c r="I61" s="202"/>
      <c r="J61" s="221"/>
      <c r="K61" s="202"/>
      <c r="L61" s="202"/>
      <c r="M61" s="202"/>
      <c r="N61" s="202"/>
      <c r="O61" s="202"/>
      <c r="P61" s="202"/>
      <c r="Q61" s="36"/>
      <c r="R61" s="37"/>
    </row>
    <row r="62" spans="2:18" ht="13.5">
      <c r="B62" s="25"/>
      <c r="C62" s="28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8"/>
      <c r="R62" s="26"/>
    </row>
    <row r="63" spans="2:18" ht="13.5">
      <c r="B63" s="25"/>
      <c r="C63" s="28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8"/>
      <c r="R63" s="26"/>
    </row>
    <row r="64" spans="2:18" ht="13.5">
      <c r="B64" s="25"/>
      <c r="C64" s="28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8"/>
      <c r="R64" s="26"/>
    </row>
    <row r="65" spans="2:18" ht="13.5">
      <c r="B65" s="25"/>
      <c r="C65" s="28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8"/>
      <c r="R65" s="26"/>
    </row>
    <row r="66" spans="2:18" ht="13.5">
      <c r="B66" s="25"/>
      <c r="C66" s="28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8"/>
      <c r="R66" s="26"/>
    </row>
    <row r="67" spans="2:18" ht="13.5">
      <c r="B67" s="25"/>
      <c r="C67" s="28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8"/>
      <c r="R67" s="26"/>
    </row>
    <row r="68" spans="2:18" ht="13.5">
      <c r="B68" s="25"/>
      <c r="C68" s="28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8"/>
      <c r="R68" s="26"/>
    </row>
    <row r="69" spans="2:18" ht="13.5">
      <c r="B69" s="25"/>
      <c r="C69" s="28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8"/>
      <c r="R69" s="26"/>
    </row>
    <row r="70" spans="2:18" s="1" customFormat="1" ht="15">
      <c r="B70" s="35"/>
      <c r="C70" s="36"/>
      <c r="D70" s="222"/>
      <c r="E70" s="202"/>
      <c r="F70" s="202"/>
      <c r="G70" s="222"/>
      <c r="H70" s="202"/>
      <c r="I70" s="202"/>
      <c r="J70" s="222"/>
      <c r="K70" s="202"/>
      <c r="L70" s="202"/>
      <c r="M70" s="202"/>
      <c r="N70" s="222"/>
      <c r="O70" s="202"/>
      <c r="P70" s="202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50" t="s">
        <v>93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12</v>
      </c>
      <c r="D78" s="36"/>
      <c r="E78" s="36"/>
      <c r="F78" s="298" t="str">
        <f>F6</f>
        <v>Stabilizace pravého břehu VT Olše</v>
      </c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36"/>
      <c r="R78" s="37"/>
    </row>
    <row r="79" spans="2:18" s="1" customFormat="1" ht="36.95" customHeight="1">
      <c r="B79" s="35"/>
      <c r="C79" s="69" t="s">
        <v>91</v>
      </c>
      <c r="D79" s="36"/>
      <c r="E79" s="36"/>
      <c r="F79" s="252" t="str">
        <f>F7</f>
        <v>VON - Vedlejší a ostatní náklady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18</v>
      </c>
      <c r="D81" s="36"/>
      <c r="E81" s="36"/>
      <c r="F81" s="30" t="str">
        <f>F9</f>
        <v>k.ú.  Třinec, k.ú. Konská</v>
      </c>
      <c r="G81" s="36"/>
      <c r="H81" s="36"/>
      <c r="I81" s="36"/>
      <c r="J81" s="36"/>
      <c r="K81" s="32" t="s">
        <v>19</v>
      </c>
      <c r="L81" s="36"/>
      <c r="M81" s="291" t="str">
        <f>IF(O9="","",O9)</f>
        <v/>
      </c>
      <c r="N81" s="291"/>
      <c r="O81" s="291"/>
      <c r="P81" s="291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20</v>
      </c>
      <c r="D83" s="36"/>
      <c r="E83" s="36"/>
      <c r="F83" s="30" t="str">
        <f>E12</f>
        <v>Povodí Odry, s.p., Varenská 3101/49, Ostrava</v>
      </c>
      <c r="G83" s="36"/>
      <c r="H83" s="36"/>
      <c r="I83" s="36"/>
      <c r="J83" s="36"/>
      <c r="K83" s="32" t="s">
        <v>26</v>
      </c>
      <c r="L83" s="36"/>
      <c r="M83" s="259" t="str">
        <f>E18</f>
        <v>Lineplan, s.r.o, 28. října 1142/168</v>
      </c>
      <c r="N83" s="259"/>
      <c r="O83" s="259"/>
      <c r="P83" s="259"/>
      <c r="Q83" s="259"/>
      <c r="R83" s="37"/>
    </row>
    <row r="84" spans="2:18" s="1" customFormat="1" ht="14.45" customHeight="1">
      <c r="B84" s="35"/>
      <c r="C84" s="32" t="s">
        <v>24</v>
      </c>
      <c r="D84" s="36"/>
      <c r="E84" s="36"/>
      <c r="F84" s="205" t="str">
        <f>IF(E15="","",E15)</f>
        <v xml:space="preserve"> </v>
      </c>
      <c r="G84" s="207"/>
      <c r="H84" s="207"/>
      <c r="I84" s="207"/>
      <c r="J84" s="36"/>
      <c r="K84" s="32" t="s">
        <v>29</v>
      </c>
      <c r="L84" s="36"/>
      <c r="M84" s="259" t="str">
        <f>E21</f>
        <v>Pavla Heinzová Bc.</v>
      </c>
      <c r="N84" s="259"/>
      <c r="O84" s="259"/>
      <c r="P84" s="259"/>
      <c r="Q84" s="259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300" t="s">
        <v>94</v>
      </c>
      <c r="D86" s="301"/>
      <c r="E86" s="301"/>
      <c r="F86" s="301"/>
      <c r="G86" s="301"/>
      <c r="H86" s="102"/>
      <c r="I86" s="102"/>
      <c r="J86" s="102"/>
      <c r="K86" s="102"/>
      <c r="L86" s="102"/>
      <c r="M86" s="102"/>
      <c r="N86" s="300" t="s">
        <v>95</v>
      </c>
      <c r="O86" s="301"/>
      <c r="P86" s="301"/>
      <c r="Q86" s="301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213" t="s">
        <v>611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6">
        <f>N111</f>
        <v>0</v>
      </c>
      <c r="O88" s="302"/>
      <c r="P88" s="302"/>
      <c r="Q88" s="302"/>
      <c r="R88" s="37"/>
      <c r="AU88" s="21" t="s">
        <v>96</v>
      </c>
    </row>
    <row r="89" spans="2:18" s="6" customFormat="1" ht="24.95" customHeight="1">
      <c r="B89" s="111"/>
      <c r="C89" s="112"/>
      <c r="D89" s="113" t="s">
        <v>562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71">
        <f>N112</f>
        <v>0</v>
      </c>
      <c r="O89" s="303"/>
      <c r="P89" s="303"/>
      <c r="Q89" s="303"/>
      <c r="R89" s="114"/>
    </row>
    <row r="90" spans="2:18" s="7" customFormat="1" ht="19.9" customHeight="1">
      <c r="B90" s="115"/>
      <c r="C90" s="116"/>
      <c r="D90" s="117" t="s">
        <v>563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95">
        <f>N113</f>
        <v>0</v>
      </c>
      <c r="O90" s="296"/>
      <c r="P90" s="296"/>
      <c r="Q90" s="296"/>
      <c r="R90" s="118"/>
    </row>
    <row r="91" spans="2:18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</row>
    <row r="92" spans="2:21" s="1" customFormat="1" ht="29.25" customHeight="1" hidden="1">
      <c r="B92" s="35"/>
      <c r="C92" s="11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23">
        <v>0</v>
      </c>
      <c r="O92" s="297"/>
      <c r="P92" s="297"/>
      <c r="Q92" s="297"/>
      <c r="R92" s="37"/>
      <c r="T92" s="119"/>
      <c r="U92" s="120" t="s">
        <v>34</v>
      </c>
    </row>
    <row r="93" spans="2:18" s="1" customFormat="1" ht="1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</row>
    <row r="94" spans="2:18" s="1" customFormat="1" ht="29.25" customHeight="1">
      <c r="B94" s="35"/>
      <c r="C94" s="211" t="s">
        <v>613</v>
      </c>
      <c r="D94" s="102"/>
      <c r="E94" s="102"/>
      <c r="F94" s="102"/>
      <c r="G94" s="102"/>
      <c r="H94" s="102"/>
      <c r="I94" s="102"/>
      <c r="J94" s="102"/>
      <c r="K94" s="102"/>
      <c r="L94" s="224">
        <f>ROUND(SUM(N88+N92),2)</f>
        <v>0</v>
      </c>
      <c r="M94" s="224"/>
      <c r="N94" s="224"/>
      <c r="O94" s="224"/>
      <c r="P94" s="224"/>
      <c r="Q94" s="224"/>
      <c r="R94" s="37"/>
    </row>
    <row r="95" spans="2:18" s="1" customFormat="1" ht="6.95" customHeight="1"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1"/>
    </row>
    <row r="99" spans="2:18" s="1" customFormat="1" ht="6.95" customHeight="1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</row>
    <row r="100" spans="2:18" s="1" customFormat="1" ht="36.95" customHeight="1">
      <c r="B100" s="35"/>
      <c r="C100" s="250" t="s">
        <v>105</v>
      </c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37"/>
    </row>
    <row r="101" spans="2:18" s="1" customFormat="1" ht="6.9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</row>
    <row r="102" spans="2:18" s="1" customFormat="1" ht="30" customHeight="1">
      <c r="B102" s="35"/>
      <c r="C102" s="32" t="s">
        <v>12</v>
      </c>
      <c r="D102" s="36"/>
      <c r="E102" s="36"/>
      <c r="F102" s="298" t="str">
        <f>F6</f>
        <v>Stabilizace pravého břehu VT Olše</v>
      </c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36"/>
      <c r="R102" s="37"/>
    </row>
    <row r="103" spans="2:18" s="1" customFormat="1" ht="36.95" customHeight="1">
      <c r="B103" s="35"/>
      <c r="C103" s="69" t="s">
        <v>91</v>
      </c>
      <c r="D103" s="36"/>
      <c r="E103" s="36"/>
      <c r="F103" s="252" t="str">
        <f>F7</f>
        <v>VON - Vedlejší a ostatní náklady</v>
      </c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36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18" customHeight="1">
      <c r="B105" s="35"/>
      <c r="C105" s="32" t="s">
        <v>18</v>
      </c>
      <c r="D105" s="36"/>
      <c r="E105" s="36"/>
      <c r="F105" s="30" t="str">
        <f>F9</f>
        <v>k.ú.  Třinec, k.ú. Konská</v>
      </c>
      <c r="G105" s="36"/>
      <c r="H105" s="36"/>
      <c r="I105" s="36"/>
      <c r="J105" s="36"/>
      <c r="K105" s="32" t="s">
        <v>19</v>
      </c>
      <c r="L105" s="36"/>
      <c r="M105" s="291" t="str">
        <f>IF(O9="","",O9)</f>
        <v/>
      </c>
      <c r="N105" s="291"/>
      <c r="O105" s="291"/>
      <c r="P105" s="291"/>
      <c r="Q105" s="36"/>
      <c r="R105" s="37"/>
    </row>
    <row r="106" spans="2:18" s="1" customFormat="1" ht="6.95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18" s="1" customFormat="1" ht="15">
      <c r="B107" s="35"/>
      <c r="C107" s="32" t="s">
        <v>20</v>
      </c>
      <c r="D107" s="36"/>
      <c r="E107" s="36"/>
      <c r="F107" s="30" t="str">
        <f>E12</f>
        <v>Povodí Odry, s.p., Varenská 3101/49, Ostrava</v>
      </c>
      <c r="G107" s="36"/>
      <c r="H107" s="36"/>
      <c r="I107" s="36"/>
      <c r="J107" s="36"/>
      <c r="K107" s="32" t="s">
        <v>26</v>
      </c>
      <c r="L107" s="36"/>
      <c r="M107" s="259" t="str">
        <f>E18</f>
        <v>Lineplan, s.r.o, 28. října 1142/168</v>
      </c>
      <c r="N107" s="259"/>
      <c r="O107" s="259"/>
      <c r="P107" s="259"/>
      <c r="Q107" s="259"/>
      <c r="R107" s="37"/>
    </row>
    <row r="108" spans="2:18" s="1" customFormat="1" ht="14.45" customHeight="1">
      <c r="B108" s="35"/>
      <c r="C108" s="32" t="s">
        <v>24</v>
      </c>
      <c r="D108" s="36"/>
      <c r="E108" s="36"/>
      <c r="F108" s="205" t="str">
        <f>IF(E15="","",E15)</f>
        <v xml:space="preserve"> </v>
      </c>
      <c r="G108" s="207"/>
      <c r="H108" s="207"/>
      <c r="I108" s="36"/>
      <c r="J108" s="36"/>
      <c r="K108" s="32" t="s">
        <v>29</v>
      </c>
      <c r="L108" s="36"/>
      <c r="M108" s="259" t="str">
        <f>E21</f>
        <v>Pavla Heinzová Bc.</v>
      </c>
      <c r="N108" s="259"/>
      <c r="O108" s="259"/>
      <c r="P108" s="259"/>
      <c r="Q108" s="259"/>
      <c r="R108" s="37"/>
    </row>
    <row r="109" spans="2:18" s="1" customFormat="1" ht="10.3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27" s="8" customFormat="1" ht="29.25" customHeight="1">
      <c r="B110" s="121"/>
      <c r="C110" s="122" t="s">
        <v>106</v>
      </c>
      <c r="D110" s="123" t="s">
        <v>107</v>
      </c>
      <c r="E110" s="123" t="s">
        <v>52</v>
      </c>
      <c r="F110" s="292" t="s">
        <v>108</v>
      </c>
      <c r="G110" s="292"/>
      <c r="H110" s="292"/>
      <c r="I110" s="292"/>
      <c r="J110" s="123" t="s">
        <v>109</v>
      </c>
      <c r="K110" s="123" t="s">
        <v>110</v>
      </c>
      <c r="L110" s="293" t="s">
        <v>111</v>
      </c>
      <c r="M110" s="293"/>
      <c r="N110" s="292" t="s">
        <v>95</v>
      </c>
      <c r="O110" s="292"/>
      <c r="P110" s="292"/>
      <c r="Q110" s="294"/>
      <c r="R110" s="124"/>
      <c r="T110" s="75" t="s">
        <v>112</v>
      </c>
      <c r="U110" s="76" t="s">
        <v>34</v>
      </c>
      <c r="V110" s="76" t="s">
        <v>113</v>
      </c>
      <c r="W110" s="76" t="s">
        <v>114</v>
      </c>
      <c r="X110" s="76" t="s">
        <v>115</v>
      </c>
      <c r="Y110" s="76" t="s">
        <v>116</v>
      </c>
      <c r="Z110" s="76" t="s">
        <v>117</v>
      </c>
      <c r="AA110" s="77" t="s">
        <v>118</v>
      </c>
    </row>
    <row r="111" spans="2:47" s="1" customFormat="1" ht="29.25" customHeight="1">
      <c r="B111" s="35"/>
      <c r="C111" s="79" t="s">
        <v>92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268">
        <f>N112</f>
        <v>0</v>
      </c>
      <c r="O111" s="269"/>
      <c r="P111" s="269"/>
      <c r="Q111" s="269"/>
      <c r="R111" s="37"/>
      <c r="T111" s="78"/>
      <c r="U111" s="51"/>
      <c r="V111" s="51"/>
      <c r="W111" s="125">
        <f>W112</f>
        <v>0</v>
      </c>
      <c r="X111" s="51"/>
      <c r="Y111" s="125">
        <f>Y112</f>
        <v>0</v>
      </c>
      <c r="Z111" s="51"/>
      <c r="AA111" s="126">
        <f>AA112</f>
        <v>0</v>
      </c>
      <c r="AT111" s="21" t="s">
        <v>68</v>
      </c>
      <c r="AU111" s="21" t="s">
        <v>96</v>
      </c>
    </row>
    <row r="112" spans="2:51" s="9" customFormat="1" ht="37.35" customHeight="1">
      <c r="B112" s="127"/>
      <c r="C112" s="128"/>
      <c r="D112" s="129" t="s">
        <v>562</v>
      </c>
      <c r="E112" s="129"/>
      <c r="F112" s="129"/>
      <c r="G112" s="129"/>
      <c r="H112" s="129"/>
      <c r="I112" s="129"/>
      <c r="J112" s="129"/>
      <c r="K112" s="129"/>
      <c r="L112" s="129"/>
      <c r="M112" s="129"/>
      <c r="N112" s="270">
        <f>N113</f>
        <v>0</v>
      </c>
      <c r="O112" s="271"/>
      <c r="P112" s="271"/>
      <c r="Q112" s="271"/>
      <c r="R112" s="130"/>
      <c r="T112" s="131"/>
      <c r="U112" s="128"/>
      <c r="V112" s="128"/>
      <c r="W112" s="132">
        <f>W113</f>
        <v>0</v>
      </c>
      <c r="X112" s="128"/>
      <c r="Y112" s="132">
        <f>Y113</f>
        <v>0</v>
      </c>
      <c r="Z112" s="128"/>
      <c r="AA112" s="133">
        <f>AA113</f>
        <v>0</v>
      </c>
      <c r="AR112" s="134" t="s">
        <v>124</v>
      </c>
      <c r="AT112" s="135" t="s">
        <v>68</v>
      </c>
      <c r="AU112" s="135" t="s">
        <v>69</v>
      </c>
      <c r="AY112" s="134" t="s">
        <v>119</v>
      </c>
    </row>
    <row r="113" spans="2:51" s="9" customFormat="1" ht="19.9" customHeight="1">
      <c r="B113" s="127"/>
      <c r="C113" s="128"/>
      <c r="D113" s="136" t="s">
        <v>563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272">
        <f>SUM(N114:Q126)</f>
        <v>0</v>
      </c>
      <c r="O113" s="273"/>
      <c r="P113" s="273"/>
      <c r="Q113" s="273"/>
      <c r="R113" s="130"/>
      <c r="T113" s="131"/>
      <c r="U113" s="128"/>
      <c r="V113" s="128"/>
      <c r="W113" s="132">
        <f>SUM(W114:W126)</f>
        <v>0</v>
      </c>
      <c r="X113" s="128"/>
      <c r="Y113" s="132">
        <f>SUM(Y114:Y126)</f>
        <v>0</v>
      </c>
      <c r="Z113" s="128"/>
      <c r="AA113" s="133">
        <f>SUM(AA114:AA126)</f>
        <v>0</v>
      </c>
      <c r="AR113" s="134" t="s">
        <v>124</v>
      </c>
      <c r="AT113" s="135" t="s">
        <v>68</v>
      </c>
      <c r="AU113" s="135" t="s">
        <v>76</v>
      </c>
      <c r="AY113" s="134" t="s">
        <v>119</v>
      </c>
    </row>
    <row r="114" spans="2:62" s="1" customFormat="1" ht="24" customHeight="1">
      <c r="B114" s="137"/>
      <c r="C114" s="138">
        <v>1</v>
      </c>
      <c r="D114" s="138" t="s">
        <v>120</v>
      </c>
      <c r="E114" s="203" t="s">
        <v>597</v>
      </c>
      <c r="F114" s="266" t="s">
        <v>564</v>
      </c>
      <c r="G114" s="266"/>
      <c r="H114" s="266"/>
      <c r="I114" s="266"/>
      <c r="J114" s="140" t="s">
        <v>212</v>
      </c>
      <c r="K114" s="141">
        <v>1</v>
      </c>
      <c r="L114" s="267"/>
      <c r="M114" s="267"/>
      <c r="N114" s="267">
        <f aca="true" t="shared" si="0" ref="N114:N126">ROUND(L114*K114,2)</f>
        <v>0</v>
      </c>
      <c r="O114" s="267"/>
      <c r="P114" s="267"/>
      <c r="Q114" s="267"/>
      <c r="R114" s="142"/>
      <c r="T114" s="143" t="s">
        <v>2</v>
      </c>
      <c r="U114" s="44" t="s">
        <v>35</v>
      </c>
      <c r="V114" s="144">
        <v>0</v>
      </c>
      <c r="W114" s="144">
        <f aca="true" t="shared" si="1" ref="W114:W126">V114*K114</f>
        <v>0</v>
      </c>
      <c r="X114" s="144">
        <v>0</v>
      </c>
      <c r="Y114" s="144">
        <f aca="true" t="shared" si="2" ref="Y114:Y126">X114*K114</f>
        <v>0</v>
      </c>
      <c r="Z114" s="144">
        <v>0</v>
      </c>
      <c r="AA114" s="145">
        <f aca="true" t="shared" si="3" ref="AA114:AA126">Z114*K114</f>
        <v>0</v>
      </c>
      <c r="AR114" s="21" t="s">
        <v>565</v>
      </c>
      <c r="AT114" s="21" t="s">
        <v>120</v>
      </c>
      <c r="AU114" s="21" t="s">
        <v>89</v>
      </c>
      <c r="AY114" s="21" t="s">
        <v>119</v>
      </c>
      <c r="BE114" s="146">
        <f aca="true" t="shared" si="4" ref="BE114:BE126">IF(U114="základní",N114,0)</f>
        <v>0</v>
      </c>
      <c r="BF114" s="146">
        <f aca="true" t="shared" si="5" ref="BF114:BF126">IF(U114="snížená",N114,0)</f>
        <v>0</v>
      </c>
      <c r="BG114" s="146">
        <f aca="true" t="shared" si="6" ref="BG114:BG126">IF(U114="zákl. přenesená",N114,0)</f>
        <v>0</v>
      </c>
      <c r="BH114" s="146">
        <f aca="true" t="shared" si="7" ref="BH114:BH126">IF(U114="sníž. přenesená",N114,0)</f>
        <v>0</v>
      </c>
      <c r="BI114" s="146">
        <f aca="true" t="shared" si="8" ref="BI114:BI126">IF(U114="nulová",N114,0)</f>
        <v>0</v>
      </c>
      <c r="BJ114" s="21" t="s">
        <v>76</v>
      </c>
    </row>
    <row r="115" spans="2:62" s="1" customFormat="1" ht="48.75" customHeight="1">
      <c r="B115" s="137"/>
      <c r="C115" s="138">
        <v>2</v>
      </c>
      <c r="D115" s="138" t="s">
        <v>120</v>
      </c>
      <c r="E115" s="203" t="s">
        <v>598</v>
      </c>
      <c r="F115" s="328" t="s">
        <v>580</v>
      </c>
      <c r="G115" s="266"/>
      <c r="H115" s="266"/>
      <c r="I115" s="266"/>
      <c r="J115" s="140" t="s">
        <v>212</v>
      </c>
      <c r="K115" s="141">
        <v>1</v>
      </c>
      <c r="L115" s="267"/>
      <c r="M115" s="267"/>
      <c r="N115" s="267">
        <f t="shared" si="0"/>
        <v>0</v>
      </c>
      <c r="O115" s="267"/>
      <c r="P115" s="267"/>
      <c r="Q115" s="267"/>
      <c r="R115" s="142"/>
      <c r="T115" s="143" t="s">
        <v>2</v>
      </c>
      <c r="U115" s="44" t="s">
        <v>35</v>
      </c>
      <c r="V115" s="144">
        <v>0</v>
      </c>
      <c r="W115" s="144">
        <f t="shared" si="1"/>
        <v>0</v>
      </c>
      <c r="X115" s="144">
        <v>0</v>
      </c>
      <c r="Y115" s="144">
        <f t="shared" si="2"/>
        <v>0</v>
      </c>
      <c r="Z115" s="144">
        <v>0</v>
      </c>
      <c r="AA115" s="145">
        <f t="shared" si="3"/>
        <v>0</v>
      </c>
      <c r="AR115" s="21" t="s">
        <v>565</v>
      </c>
      <c r="AT115" s="21" t="s">
        <v>120</v>
      </c>
      <c r="AU115" s="21" t="s">
        <v>89</v>
      </c>
      <c r="AY115" s="21" t="s">
        <v>119</v>
      </c>
      <c r="BE115" s="146">
        <f t="shared" si="4"/>
        <v>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21" t="s">
        <v>76</v>
      </c>
    </row>
    <row r="116" spans="2:62" s="1" customFormat="1" ht="45.75" customHeight="1">
      <c r="B116" s="137"/>
      <c r="C116" s="138">
        <v>3</v>
      </c>
      <c r="D116" s="138" t="s">
        <v>120</v>
      </c>
      <c r="E116" s="203" t="s">
        <v>599</v>
      </c>
      <c r="F116" s="266" t="s">
        <v>578</v>
      </c>
      <c r="G116" s="266"/>
      <c r="H116" s="266"/>
      <c r="I116" s="266"/>
      <c r="J116" s="140" t="s">
        <v>212</v>
      </c>
      <c r="K116" s="141">
        <v>1</v>
      </c>
      <c r="L116" s="267"/>
      <c r="M116" s="267"/>
      <c r="N116" s="267">
        <f t="shared" si="0"/>
        <v>0</v>
      </c>
      <c r="O116" s="267"/>
      <c r="P116" s="267"/>
      <c r="Q116" s="267"/>
      <c r="R116" s="142"/>
      <c r="T116" s="143" t="s">
        <v>2</v>
      </c>
      <c r="U116" s="44" t="s">
        <v>35</v>
      </c>
      <c r="V116" s="144">
        <v>0</v>
      </c>
      <c r="W116" s="144">
        <f t="shared" si="1"/>
        <v>0</v>
      </c>
      <c r="X116" s="144">
        <v>0</v>
      </c>
      <c r="Y116" s="144">
        <f t="shared" si="2"/>
        <v>0</v>
      </c>
      <c r="Z116" s="144">
        <v>0</v>
      </c>
      <c r="AA116" s="145">
        <f t="shared" si="3"/>
        <v>0</v>
      </c>
      <c r="AR116" s="21" t="s">
        <v>565</v>
      </c>
      <c r="AT116" s="21" t="s">
        <v>120</v>
      </c>
      <c r="AU116" s="21" t="s">
        <v>89</v>
      </c>
      <c r="AY116" s="21" t="s">
        <v>119</v>
      </c>
      <c r="BE116" s="146">
        <f t="shared" si="4"/>
        <v>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21" t="s">
        <v>76</v>
      </c>
    </row>
    <row r="117" spans="2:62" s="1" customFormat="1" ht="24.75" customHeight="1">
      <c r="B117" s="137"/>
      <c r="C117" s="138" t="s">
        <v>124</v>
      </c>
      <c r="D117" s="138" t="s">
        <v>120</v>
      </c>
      <c r="E117" s="203" t="s">
        <v>600</v>
      </c>
      <c r="F117" s="328" t="s">
        <v>573</v>
      </c>
      <c r="G117" s="266"/>
      <c r="H117" s="266"/>
      <c r="I117" s="266"/>
      <c r="J117" s="140" t="s">
        <v>212</v>
      </c>
      <c r="K117" s="141">
        <v>1</v>
      </c>
      <c r="L117" s="267"/>
      <c r="M117" s="267"/>
      <c r="N117" s="267">
        <f t="shared" si="0"/>
        <v>0</v>
      </c>
      <c r="O117" s="267"/>
      <c r="P117" s="267"/>
      <c r="Q117" s="267"/>
      <c r="R117" s="142"/>
      <c r="T117" s="143" t="s">
        <v>2</v>
      </c>
      <c r="U117" s="44" t="s">
        <v>35</v>
      </c>
      <c r="V117" s="144">
        <v>0</v>
      </c>
      <c r="W117" s="144">
        <f t="shared" si="1"/>
        <v>0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21" t="s">
        <v>565</v>
      </c>
      <c r="AT117" s="21" t="s">
        <v>120</v>
      </c>
      <c r="AU117" s="21" t="s">
        <v>89</v>
      </c>
      <c r="AY117" s="21" t="s">
        <v>119</v>
      </c>
      <c r="BE117" s="146">
        <f t="shared" si="4"/>
        <v>0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21" t="s">
        <v>76</v>
      </c>
    </row>
    <row r="118" spans="2:62" s="1" customFormat="1" ht="26.25" customHeight="1">
      <c r="B118" s="137"/>
      <c r="C118" s="138" t="s">
        <v>143</v>
      </c>
      <c r="D118" s="138" t="s">
        <v>120</v>
      </c>
      <c r="E118" s="203" t="s">
        <v>601</v>
      </c>
      <c r="F118" s="266" t="s">
        <v>566</v>
      </c>
      <c r="G118" s="266"/>
      <c r="H118" s="266"/>
      <c r="I118" s="266"/>
      <c r="J118" s="140" t="s">
        <v>212</v>
      </c>
      <c r="K118" s="141">
        <v>1</v>
      </c>
      <c r="L118" s="267"/>
      <c r="M118" s="267"/>
      <c r="N118" s="267">
        <f t="shared" si="0"/>
        <v>0</v>
      </c>
      <c r="O118" s="267"/>
      <c r="P118" s="267"/>
      <c r="Q118" s="267"/>
      <c r="R118" s="142"/>
      <c r="T118" s="143" t="s">
        <v>2</v>
      </c>
      <c r="U118" s="44" t="s">
        <v>35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21" t="s">
        <v>565</v>
      </c>
      <c r="AT118" s="21" t="s">
        <v>120</v>
      </c>
      <c r="AU118" s="21" t="s">
        <v>89</v>
      </c>
      <c r="AY118" s="21" t="s">
        <v>119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21" t="s">
        <v>76</v>
      </c>
    </row>
    <row r="119" spans="2:62" s="1" customFormat="1" ht="41.25" customHeight="1">
      <c r="B119" s="137"/>
      <c r="C119" s="138" t="s">
        <v>493</v>
      </c>
      <c r="D119" s="138" t="s">
        <v>120</v>
      </c>
      <c r="E119" s="203" t="s">
        <v>602</v>
      </c>
      <c r="F119" s="328" t="s">
        <v>582</v>
      </c>
      <c r="G119" s="266"/>
      <c r="H119" s="266"/>
      <c r="I119" s="266"/>
      <c r="J119" s="140" t="s">
        <v>212</v>
      </c>
      <c r="K119" s="141">
        <v>1</v>
      </c>
      <c r="L119" s="267"/>
      <c r="M119" s="267"/>
      <c r="N119" s="267">
        <f t="shared" si="0"/>
        <v>0</v>
      </c>
      <c r="O119" s="267"/>
      <c r="P119" s="267"/>
      <c r="Q119" s="267"/>
      <c r="R119" s="142"/>
      <c r="T119" s="143" t="s">
        <v>2</v>
      </c>
      <c r="U119" s="44" t="s">
        <v>35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21" t="s">
        <v>565</v>
      </c>
      <c r="AT119" s="21" t="s">
        <v>120</v>
      </c>
      <c r="AU119" s="21" t="s">
        <v>89</v>
      </c>
      <c r="AY119" s="21" t="s">
        <v>119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21" t="s">
        <v>76</v>
      </c>
    </row>
    <row r="120" spans="2:62" s="1" customFormat="1" ht="31.5" customHeight="1">
      <c r="B120" s="137"/>
      <c r="C120" s="138" t="s">
        <v>567</v>
      </c>
      <c r="D120" s="138" t="s">
        <v>120</v>
      </c>
      <c r="E120" s="203" t="s">
        <v>603</v>
      </c>
      <c r="F120" s="266" t="s">
        <v>581</v>
      </c>
      <c r="G120" s="266"/>
      <c r="H120" s="266"/>
      <c r="I120" s="266"/>
      <c r="J120" s="140" t="s">
        <v>212</v>
      </c>
      <c r="K120" s="141">
        <v>1</v>
      </c>
      <c r="L120" s="267"/>
      <c r="M120" s="267"/>
      <c r="N120" s="267">
        <f t="shared" si="0"/>
        <v>0</v>
      </c>
      <c r="O120" s="267"/>
      <c r="P120" s="267"/>
      <c r="Q120" s="267"/>
      <c r="R120" s="142"/>
      <c r="T120" s="143" t="s">
        <v>2</v>
      </c>
      <c r="U120" s="44" t="s">
        <v>35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21" t="s">
        <v>565</v>
      </c>
      <c r="AT120" s="21" t="s">
        <v>120</v>
      </c>
      <c r="AU120" s="21" t="s">
        <v>89</v>
      </c>
      <c r="AY120" s="21" t="s">
        <v>119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21" t="s">
        <v>76</v>
      </c>
    </row>
    <row r="121" spans="2:62" s="1" customFormat="1" ht="31.5" customHeight="1">
      <c r="B121" s="137"/>
      <c r="C121" s="138" t="s">
        <v>194</v>
      </c>
      <c r="D121" s="138" t="s">
        <v>120</v>
      </c>
      <c r="E121" s="203" t="s">
        <v>604</v>
      </c>
      <c r="F121" s="266" t="s">
        <v>568</v>
      </c>
      <c r="G121" s="266"/>
      <c r="H121" s="266"/>
      <c r="I121" s="266"/>
      <c r="J121" s="140" t="s">
        <v>212</v>
      </c>
      <c r="K121" s="141">
        <v>1</v>
      </c>
      <c r="L121" s="267"/>
      <c r="M121" s="267"/>
      <c r="N121" s="267">
        <f t="shared" si="0"/>
        <v>0</v>
      </c>
      <c r="O121" s="267"/>
      <c r="P121" s="267"/>
      <c r="Q121" s="267"/>
      <c r="R121" s="142"/>
      <c r="T121" s="143" t="s">
        <v>2</v>
      </c>
      <c r="U121" s="44" t="s">
        <v>35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21" t="s">
        <v>565</v>
      </c>
      <c r="AT121" s="21" t="s">
        <v>120</v>
      </c>
      <c r="AU121" s="21" t="s">
        <v>89</v>
      </c>
      <c r="AY121" s="21" t="s">
        <v>119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21" t="s">
        <v>76</v>
      </c>
    </row>
    <row r="122" spans="2:62" s="1" customFormat="1" ht="33" customHeight="1">
      <c r="B122" s="137"/>
      <c r="C122" s="138" t="s">
        <v>205</v>
      </c>
      <c r="D122" s="138" t="s">
        <v>120</v>
      </c>
      <c r="E122" s="203" t="s">
        <v>605</v>
      </c>
      <c r="F122" s="266" t="s">
        <v>579</v>
      </c>
      <c r="G122" s="266"/>
      <c r="H122" s="266"/>
      <c r="I122" s="266"/>
      <c r="J122" s="140" t="s">
        <v>212</v>
      </c>
      <c r="K122" s="141">
        <v>1</v>
      </c>
      <c r="L122" s="267"/>
      <c r="M122" s="267"/>
      <c r="N122" s="267">
        <f t="shared" si="0"/>
        <v>0</v>
      </c>
      <c r="O122" s="267"/>
      <c r="P122" s="267"/>
      <c r="Q122" s="267"/>
      <c r="R122" s="142"/>
      <c r="T122" s="143" t="s">
        <v>2</v>
      </c>
      <c r="U122" s="44" t="s">
        <v>35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21" t="s">
        <v>565</v>
      </c>
      <c r="AT122" s="21" t="s">
        <v>120</v>
      </c>
      <c r="AU122" s="21" t="s">
        <v>89</v>
      </c>
      <c r="AY122" s="21" t="s">
        <v>119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21" t="s">
        <v>76</v>
      </c>
    </row>
    <row r="123" spans="2:62" s="1" customFormat="1" ht="22.5" customHeight="1">
      <c r="B123" s="137"/>
      <c r="C123" s="138" t="s">
        <v>569</v>
      </c>
      <c r="D123" s="138" t="s">
        <v>120</v>
      </c>
      <c r="E123" s="203" t="s">
        <v>606</v>
      </c>
      <c r="F123" s="266" t="s">
        <v>577</v>
      </c>
      <c r="G123" s="266"/>
      <c r="H123" s="266"/>
      <c r="I123" s="266"/>
      <c r="J123" s="140" t="s">
        <v>212</v>
      </c>
      <c r="K123" s="141">
        <v>1</v>
      </c>
      <c r="L123" s="267"/>
      <c r="M123" s="267"/>
      <c r="N123" s="267">
        <f t="shared" si="0"/>
        <v>0</v>
      </c>
      <c r="O123" s="267"/>
      <c r="P123" s="267"/>
      <c r="Q123" s="267"/>
      <c r="R123" s="142"/>
      <c r="T123" s="143" t="s">
        <v>2</v>
      </c>
      <c r="U123" s="44" t="s">
        <v>35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21" t="s">
        <v>565</v>
      </c>
      <c r="AT123" s="21" t="s">
        <v>120</v>
      </c>
      <c r="AU123" s="21" t="s">
        <v>89</v>
      </c>
      <c r="AY123" s="21" t="s">
        <v>119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21" t="s">
        <v>76</v>
      </c>
    </row>
    <row r="124" spans="2:62" s="1" customFormat="1" ht="46.5" customHeight="1">
      <c r="B124" s="137"/>
      <c r="C124" s="138" t="s">
        <v>233</v>
      </c>
      <c r="D124" s="138" t="s">
        <v>120</v>
      </c>
      <c r="E124" s="203" t="s">
        <v>607</v>
      </c>
      <c r="F124" s="266" t="s">
        <v>575</v>
      </c>
      <c r="G124" s="266"/>
      <c r="H124" s="266"/>
      <c r="I124" s="266"/>
      <c r="J124" s="140" t="s">
        <v>212</v>
      </c>
      <c r="K124" s="141">
        <v>1</v>
      </c>
      <c r="L124" s="267"/>
      <c r="M124" s="267"/>
      <c r="N124" s="267">
        <f t="shared" si="0"/>
        <v>0</v>
      </c>
      <c r="O124" s="267"/>
      <c r="P124" s="267"/>
      <c r="Q124" s="267"/>
      <c r="R124" s="142"/>
      <c r="T124" s="143" t="s">
        <v>2</v>
      </c>
      <c r="U124" s="44" t="s">
        <v>35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21" t="s">
        <v>565</v>
      </c>
      <c r="AT124" s="21" t="s">
        <v>120</v>
      </c>
      <c r="AU124" s="21" t="s">
        <v>89</v>
      </c>
      <c r="AY124" s="21" t="s">
        <v>119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21" t="s">
        <v>76</v>
      </c>
    </row>
    <row r="125" spans="2:62" s="1" customFormat="1" ht="70.5" customHeight="1">
      <c r="B125" s="137"/>
      <c r="C125" s="138" t="s">
        <v>538</v>
      </c>
      <c r="D125" s="138" t="s">
        <v>120</v>
      </c>
      <c r="E125" s="203" t="s">
        <v>608</v>
      </c>
      <c r="F125" s="266" t="s">
        <v>576</v>
      </c>
      <c r="G125" s="266"/>
      <c r="H125" s="266"/>
      <c r="I125" s="266"/>
      <c r="J125" s="140" t="s">
        <v>212</v>
      </c>
      <c r="K125" s="141">
        <v>1</v>
      </c>
      <c r="L125" s="267"/>
      <c r="M125" s="267"/>
      <c r="N125" s="267">
        <f t="shared" si="0"/>
        <v>0</v>
      </c>
      <c r="O125" s="267"/>
      <c r="P125" s="267"/>
      <c r="Q125" s="267"/>
      <c r="R125" s="142"/>
      <c r="T125" s="143" t="s">
        <v>2</v>
      </c>
      <c r="U125" s="44" t="s">
        <v>35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21" t="s">
        <v>565</v>
      </c>
      <c r="AT125" s="21" t="s">
        <v>120</v>
      </c>
      <c r="AU125" s="21" t="s">
        <v>89</v>
      </c>
      <c r="AY125" s="21" t="s">
        <v>119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21" t="s">
        <v>76</v>
      </c>
    </row>
    <row r="126" spans="2:62" s="1" customFormat="1" ht="30.75" customHeight="1">
      <c r="B126" s="137"/>
      <c r="C126" s="138" t="s">
        <v>570</v>
      </c>
      <c r="D126" s="138" t="s">
        <v>120</v>
      </c>
      <c r="E126" s="203" t="s">
        <v>609</v>
      </c>
      <c r="F126" s="266" t="s">
        <v>574</v>
      </c>
      <c r="G126" s="266"/>
      <c r="H126" s="266"/>
      <c r="I126" s="266"/>
      <c r="J126" s="140" t="s">
        <v>212</v>
      </c>
      <c r="K126" s="141">
        <v>1</v>
      </c>
      <c r="L126" s="267"/>
      <c r="M126" s="267"/>
      <c r="N126" s="267">
        <f t="shared" si="0"/>
        <v>0</v>
      </c>
      <c r="O126" s="267"/>
      <c r="P126" s="267"/>
      <c r="Q126" s="267"/>
      <c r="R126" s="142"/>
      <c r="T126" s="143" t="s">
        <v>2</v>
      </c>
      <c r="U126" s="44" t="s">
        <v>35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21" t="s">
        <v>565</v>
      </c>
      <c r="AT126" s="21" t="s">
        <v>120</v>
      </c>
      <c r="AU126" s="21" t="s">
        <v>89</v>
      </c>
      <c r="AY126" s="21" t="s">
        <v>119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21" t="s">
        <v>76</v>
      </c>
    </row>
    <row r="127" spans="2:18" s="1" customFormat="1" ht="6.95" customHeight="1"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1"/>
    </row>
  </sheetData>
  <mergeCells count="9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26:I126"/>
    <mergeCell ref="L126:M126"/>
    <mergeCell ref="N126:Q126"/>
    <mergeCell ref="N111:Q111"/>
    <mergeCell ref="N112:Q112"/>
    <mergeCell ref="N113:Q113"/>
    <mergeCell ref="F125:I125"/>
    <mergeCell ref="L125:M125"/>
    <mergeCell ref="N125:Q125"/>
    <mergeCell ref="N122:Q122"/>
    <mergeCell ref="F123:I123"/>
    <mergeCell ref="L123:M123"/>
    <mergeCell ref="N123:Q123"/>
    <mergeCell ref="F119:I119"/>
    <mergeCell ref="F117:I117"/>
    <mergeCell ref="L117:M117"/>
    <mergeCell ref="H1:K1"/>
    <mergeCell ref="S2:AC2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L119:M119"/>
    <mergeCell ref="N119:Q119"/>
    <mergeCell ref="F120:I120"/>
    <mergeCell ref="L120:M120"/>
    <mergeCell ref="N120:Q120"/>
    <mergeCell ref="N117:Q117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  <ignoredErrors>
    <ignoredError sqref="N114:Q118 N122:Q126 N119:Q121" unlockedFormula="1"/>
    <ignoredError sqref="C117:C118 C122:C126 C119:C1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Admin-HP\Admin</dc:creator>
  <cp:keywords/>
  <dc:description/>
  <cp:lastModifiedBy>Burkovicova</cp:lastModifiedBy>
  <cp:lastPrinted>2018-04-17T08:13:37Z</cp:lastPrinted>
  <dcterms:created xsi:type="dcterms:W3CDTF">2018-03-29T09:58:35Z</dcterms:created>
  <dcterms:modified xsi:type="dcterms:W3CDTF">2018-04-17T08:56:48Z</dcterms:modified>
  <cp:category/>
  <cp:version/>
  <cp:contentType/>
  <cp:contentStatus/>
</cp:coreProperties>
</file>