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28455" windowHeight="14250" activeTab="0"/>
  </bookViews>
  <sheets>
    <sheet name="Rekapitulace stavby" sheetId="1" r:id="rId1"/>
    <sheet name="2017-leden - IDVT10179200..." sheetId="2" r:id="rId2"/>
  </sheets>
  <definedNames>
    <definedName name="_xlnm.Print_Area" localSheetId="1">'2017-leden - IDVT10179200...'!$C$4:$Q$70,'2017-leden - IDVT10179200...'!$C$76:$Q$105,'2017-leden - IDVT10179200...'!$C$111:$Q$192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'2017-leden - IDVT10179200...'!$120:$120</definedName>
  </definedNames>
  <calcPr fullCalcOnLoad="1"/>
</workbook>
</file>

<file path=xl/sharedStrings.xml><?xml version="1.0" encoding="utf-8"?>
<sst xmlns="http://schemas.openxmlformats.org/spreadsheetml/2006/main" count="1029" uniqueCount="303">
  <si>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</si>
  <si>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</si>
  <si>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</si>
  <si>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</si>
  <si>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</si>
  <si>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</si>
  <si>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</si>
  <si>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</si>
  <si>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</si>
  <si>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</si>
  <si>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</si>
  <si>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</si>
  <si>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</si>
  <si>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</si>
  <si>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</si>
  <si>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</si>
  <si>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</si>
  <si>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2017-leden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</si>
  <si>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</si>
  <si>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</si>
  <si>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IDVT10179200 (Za dálnicí), Kostelní Lhota, oprava koryta ř.km 0,000-1,031</t>
  </si>
  <si>
    <t>0,1</t>
  </si>
  <si>
    <t>JKSO:</t>
  </si>
  <si>
    <t>833 29 19</t>
  </si>
  <si>
    <t>CC-CZ:</t>
  </si>
  <si>
    <t/>
  </si>
  <si>
    <t>1</t>
  </si>
  <si>
    <t>Místo:</t>
  </si>
  <si>
    <t>k.ú.Kostelní Lhota</t>
  </si>
  <si>
    <t>Datum:</t>
  </si>
  <si>
    <t>30. 1. 2017</t>
  </si>
  <si>
    <t>10</t>
  </si>
  <si>
    <t>100</t>
  </si>
  <si>
    <t>Objednatel:</t>
  </si>
  <si>
    <t>IČ:</t>
  </si>
  <si>
    <t xml:space="preserve">70890005 </t>
  </si>
  <si>
    <t>Povodí Labe,st.p.,závod Pardubice, Cihelna 135,</t>
  </si>
  <si>
    <t>DIČ:</t>
  </si>
  <si>
    <t>CZ70890005</t>
  </si>
  <si>
    <t>Zhotovitel:</t>
  </si>
  <si>
    <t>Vyplň údaj</t>
  </si>
  <si>
    <t>Projektant:</t>
  </si>
  <si>
    <t>13290568</t>
  </si>
  <si>
    <t>Ing.Čápová</t>
  </si>
  <si>
    <t>True</t>
  </si>
  <si>
    <t>Zpracovatel:</t>
  </si>
  <si>
    <t>Ing.Jaroslava Čápová, Poděbrady 459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</si>
  <si>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</si>
  <si>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</si>
  <si>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</si>
  <si>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</si>
  <si>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</si>
  <si>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</si>
  <si>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</si>
  <si>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</si>
  <si>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</si>
  <si>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</si>
  <si>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</si>
  <si>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</si>
  <si>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</si>
  <si>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</si>
  <si>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</si>
  <si>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</si>
  <si>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</si>
  <si>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</si>
  <si>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</si>
  <si>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</si>
  <si>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</si>
  <si>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</si>
  <si>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</si>
  <si>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</si>
  <si>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</si>
  <si>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</si>
  <si>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</si>
  <si>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</si>
  <si>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</si>
  <si>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</si>
  <si>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</si>
  <si>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</si>
  <si>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</si>
  <si>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</si>
  <si>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</si>
  <si>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</si>
  <si>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</si>
  <si>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</si>
  <si>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</si>
  <si>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</si>
  <si>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</si>
  <si>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</si>
  <si>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{fe788a1f-fcdd-4c3a-a684-a8f952ac0671}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</si>
  <si>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</si>
  <si>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</si>
  <si>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</si>
  <si>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</si>
  <si>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</si>
  <si>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</si>
  <si>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</si>
  <si>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</si>
  <si>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</si>
  <si>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</si>
  <si>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</si>
  <si>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</si>
  <si>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</si>
  <si>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</si>
  <si>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</si>
  <si>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</si>
  <si>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</si>
  <si>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F</t>
  </si>
  <si>
    <t>čištění</t>
  </si>
  <si>
    <t>m3</t>
  </si>
  <si>
    <t>185,975</t>
  </si>
  <si>
    <t>2</t>
  </si>
  <si>
    <t>F1R</t>
  </si>
  <si>
    <t>odstr.rákosu</t>
  </si>
  <si>
    <t>ha</t>
  </si>
  <si>
    <t>0,443</t>
  </si>
  <si>
    <t>KRYCÍ LIST ROZPOČTU</t>
  </si>
  <si>
    <t>F2k</t>
  </si>
  <si>
    <t>odstr.křoví a stromů do 100mm</t>
  </si>
  <si>
    <t>m2</t>
  </si>
  <si>
    <t>240</t>
  </si>
  <si>
    <t>F6</t>
  </si>
  <si>
    <t>drcené větve - štěpkování</t>
  </si>
  <si>
    <t>512,017</t>
  </si>
  <si>
    <t>Fprop</t>
  </si>
  <si>
    <t>nános z propustků</t>
  </si>
  <si>
    <t>3,243</t>
  </si>
  <si>
    <t>Fořez300</t>
  </si>
  <si>
    <t>ořez větví do prof.300</t>
  </si>
  <si>
    <t>ks</t>
  </si>
  <si>
    <t>64</t>
  </si>
  <si>
    <t>Fsedim</t>
  </si>
  <si>
    <t>sediment celkem</t>
  </si>
  <si>
    <t>189,218</t>
  </si>
  <si>
    <t>Náklady z rozpočtu</t>
  </si>
  <si>
    <t>MJ 1</t>
  </si>
  <si>
    <t>[m]:</t>
  </si>
  <si>
    <t>ZRN/MJ 1:</t>
  </si>
  <si>
    <t>Rozpočet/MJ 1:</t>
  </si>
  <si>
    <t>MJ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</si>
  <si>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</si>
  <si>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</si>
  <si>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</si>
  <si>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</si>
  <si>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</si>
  <si>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</si>
  <si>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</si>
  <si>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</si>
  <si>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</si>
  <si>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</si>
  <si>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</si>
  <si>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</si>
  <si>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</si>
  <si>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</si>
  <si>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</si>
  <si>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</si>
  <si>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</si>
  <si>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</si>
  <si>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</si>
  <si>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rezerva</t>
  </si>
  <si>
    <t>Kompletační činnost</t>
  </si>
  <si>
    <t>KOMPLETACNA</t>
  </si>
  <si>
    <t>ROZPOČET</t>
  </si>
  <si>
    <t>PČ</t>
  </si>
  <si>
    <t>Typ</t>
  </si>
  <si>
    <t>Popis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</si>
  <si>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</si>
  <si>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</si>
  <si>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</si>
  <si>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</si>
  <si>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</si>
  <si>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</si>
  <si>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</si>
  <si>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</si>
  <si>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</si>
  <si>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</si>
  <si>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</si>
  <si>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111103401</t>
  </si>
  <si>
    <t>Vyřezání rákosu a orobince</t>
  </si>
  <si>
    <t>4</t>
  </si>
  <si>
    <t>88424801</t>
  </si>
  <si>
    <t>6*(969-65-90-4*15-8-7)/10000      "6=prům.metráž v příčném profilu=dno+břehy*délka</t>
  </si>
  <si>
    <t>VV</t>
  </si>
  <si>
    <t>"délka=výřez v ř.km 0,065-0,969 mínus 90m trávy, mínus 4*15m zapoj. porost(ZP)-propustky</t>
  </si>
  <si>
    <t xml:space="preserve">                       "v ceně jsou i náklady na přemístění na hromady na vzd.do 20m</t>
  </si>
  <si>
    <t>111203201</t>
  </si>
  <si>
    <t>Odstranění křovin a stromů s ponecháním kořenů z plochy do 1000 m2</t>
  </si>
  <si>
    <t>-842073461</t>
  </si>
  <si>
    <t xml:space="preserve">20*3            "keře č.bezu, šípku, ozn.20ks cca á 3 m2/ks </t>
  </si>
  <si>
    <t>1,5*15*8       "výřez zapojeného porostu (ZP) v břehu š. 1,5 m/dl.15m -8x</t>
  </si>
  <si>
    <t>Součet          "POZN.: v cene je odstr.na hromady na vzd.do 50m</t>
  </si>
  <si>
    <t>3</t>
  </si>
  <si>
    <t>111251111</t>
  </si>
  <si>
    <t>Drcení ořezaných větví D do 100 mm s odvozem do 20 km</t>
  </si>
  <si>
    <t>1383620064</t>
  </si>
  <si>
    <t xml:space="preserve">0,5*Fořez300        "odhad plochy k drcení větví z ořezu stromu </t>
  </si>
  <si>
    <t>"  v ceně je odvoz drti na skládku do 20km - ten nahrazuje rozhrnutí drtě na místě</t>
  </si>
  <si>
    <t>Mezisoučet</t>
  </si>
  <si>
    <t>272/30        "přepočet plochy na m3 drti</t>
  </si>
  <si>
    <t>162201401</t>
  </si>
  <si>
    <t>Vodorovné přemístění větví stromů listnatých do 1 km D kmene do 300 mm</t>
  </si>
  <si>
    <t>kus</t>
  </si>
  <si>
    <t>795481862</t>
  </si>
  <si>
    <t>4*4*4             "označ.v situaci = 4 stromy prům.*4větve*4postupné řezy</t>
  </si>
  <si>
    <t>5</t>
  </si>
  <si>
    <t>R001</t>
  </si>
  <si>
    <t>ořez stromů listnatých D kmene do 300 mm</t>
  </si>
  <si>
    <t>576957673</t>
  </si>
  <si>
    <t>4*4*4   "označ.v situaci = 4 stromy prům.*4větve *4další řez=Fořez300</t>
  </si>
  <si>
    <t>6</t>
  </si>
  <si>
    <t>129203101</t>
  </si>
  <si>
    <t>Čištění otevřených koryt vodotečí š dna do 5 m hl do 2,5 m v hornině tř. 3, s přemístěním do 3m</t>
  </si>
  <si>
    <t>-1435075970</t>
  </si>
  <si>
    <t xml:space="preserve">0,5*(0,6+2)/2*15       "prům. výška nánosu 0,5m v trase ZÚ-0,015, </t>
  </si>
  <si>
    <t>0,2*(0,6+1,75)/2*(650-15)         "prům.v.nánosu 0,2m ve staničení 0,015-0,650</t>
  </si>
  <si>
    <t>60*0,15*2*1,5          "odebrání břehů do spádu 1:1,5,prům-tl.0,15/v dl.60m*břehy</t>
  </si>
  <si>
    <t>Součet</t>
  </si>
  <si>
    <t>7</t>
  </si>
  <si>
    <t>129203109</t>
  </si>
  <si>
    <t>Příplatek k čištění otevřených koryt vodotečí v hornině tř. 3 za lepivost</t>
  </si>
  <si>
    <t>709557360</t>
  </si>
  <si>
    <t>8</t>
  </si>
  <si>
    <t>R003</t>
  </si>
  <si>
    <t xml:space="preserve">Likvidace sedimentu, tj.doprava na skládku+poplatek </t>
  </si>
  <si>
    <t>1460217523</t>
  </si>
  <si>
    <t>F+Fprop      "tj. ekvivalent pro práce, které nutno dohodnout před realizací:</t>
  </si>
  <si>
    <t xml:space="preserve">  "odvodnění nánosu na břehu. Pokud uživatelé okolních polí nesouhlasí s uložením</t>
  </si>
  <si>
    <t xml:space="preserve">"sedimentu na pole, bude odvežen na skládku. Cena obsahuje dopravu na skládku </t>
  </si>
  <si>
    <t xml:space="preserve">"skupiny S-00,ost.odpad a poplatek/skládkovné. Viz.příl.E/8-katalog.č.odpadu 170504. </t>
  </si>
  <si>
    <t>9</t>
  </si>
  <si>
    <t>167101102</t>
  </si>
  <si>
    <t>Nakládání výkopku z hornin tř. 1 až 4 přes 100 m3</t>
  </si>
  <si>
    <t>-327209260</t>
  </si>
  <si>
    <t>Fsedim       "naložení na kontejner po odvodnění sedimentu</t>
  </si>
  <si>
    <t>181101131</t>
  </si>
  <si>
    <t>Úprava pozemku s rozpojením, přehrnutím, urovnáním a přehrnutím do 20 m zeminy tř 3</t>
  </si>
  <si>
    <t>-2140674514</t>
  </si>
  <si>
    <t>Fsedim       "manipulace na břehu</t>
  </si>
  <si>
    <t>11</t>
  </si>
  <si>
    <t>185803101</t>
  </si>
  <si>
    <t>Shrabání a uložení pokoseného divokého porostu na hromady do 30 m od okraje hladiny</t>
  </si>
  <si>
    <t>1449341370</t>
  </si>
  <si>
    <t xml:space="preserve">F1R         "tj.ekvivalent pro další manipulaci pokos.porostu nad20m </t>
  </si>
  <si>
    <t>12</t>
  </si>
  <si>
    <t>R004</t>
  </si>
  <si>
    <t>Odstranění bahna z propustků DN1000, tj.zajištění průtočnosti</t>
  </si>
  <si>
    <t>-547386567</t>
  </si>
  <si>
    <t>"tj.ekvival.pro čištění propustků DN600/dl.8+7,30m - ve stanič.0,005 a 0,534 - nutnost zajištění průtočnosti a efektu prací v korytě</t>
  </si>
  <si>
    <t>(8+7,30)*(0,3*0,3*3,14*0,75)     "75% zaplnění profilu propustků</t>
  </si>
  <si>
    <t>Fprop*4   "koef.pracnosti</t>
  </si>
  <si>
    <t>13</t>
  </si>
  <si>
    <t>998332011</t>
  </si>
  <si>
    <t>Přesun hmot pro úpravy vodních toků a kanály</t>
  </si>
  <si>
    <t>t</t>
  </si>
  <si>
    <t>1824340290</t>
  </si>
  <si>
    <t>14</t>
  </si>
  <si>
    <t>012203000</t>
  </si>
  <si>
    <t>Geodetické práce při provádění stavby</t>
  </si>
  <si>
    <t>suma</t>
  </si>
  <si>
    <t>1024</t>
  </si>
  <si>
    <t>-1298527619</t>
  </si>
  <si>
    <t>1   "tj. geodetické zaměření skutečného stavu</t>
  </si>
  <si>
    <t>012303000</t>
  </si>
  <si>
    <t>Geodetické práce po výstavbě</t>
  </si>
  <si>
    <t>407204672</t>
  </si>
  <si>
    <t>1  "tj.zajištění veškerých geodet.prací souvisejících s realizací díla</t>
  </si>
  <si>
    <t>16</t>
  </si>
  <si>
    <t>013254000</t>
  </si>
  <si>
    <t>Dokumentace skutečného provedení stavby</t>
  </si>
  <si>
    <t>1859048671</t>
  </si>
  <si>
    <t xml:space="preserve">1  "rozsah dokumentace určuje příloha č.7 vyhl.č.499/2006Sb. o dokumentaci staveb, </t>
  </si>
  <si>
    <t>"ve znění vyhl.č.63/2013 Sb.</t>
  </si>
  <si>
    <t>"součástí dokument.bude fotodokumentace realizovaného úseku DVT</t>
  </si>
  <si>
    <t>17</t>
  </si>
  <si>
    <t>031002000</t>
  </si>
  <si>
    <t>Související práce pro zařízení staveniště-fotodokumentace</t>
  </si>
  <si>
    <t>1074786044</t>
  </si>
  <si>
    <t xml:space="preserve">1  "provedení pasportitace stáv.nemovitostí (vč.pozemků) a jejich příslušenství, </t>
  </si>
  <si>
    <t>"zajištění fotodokumentace stáv.stavu přístupových komunikací</t>
  </si>
  <si>
    <t>18</t>
  </si>
  <si>
    <t>032002000</t>
  </si>
  <si>
    <t>Vybavení staveniště, čištění příjezd.cest</t>
  </si>
  <si>
    <t>1023726496</t>
  </si>
  <si>
    <t>1     " vybavení staveniště, rušení staveniště, čištění příjezd.cest</t>
  </si>
  <si>
    <t>19</t>
  </si>
  <si>
    <t>034002000</t>
  </si>
  <si>
    <t>Zabezpečení staveniště - povodňový a havarijní plán</t>
  </si>
  <si>
    <t>kpl.</t>
  </si>
  <si>
    <t>-1609023005</t>
  </si>
  <si>
    <t>1   "vypracování Povodňového a havarijního plánu"</t>
  </si>
  <si>
    <t>20</t>
  </si>
  <si>
    <t>034503000</t>
  </si>
  <si>
    <t>Informační tabule na staveništi</t>
  </si>
  <si>
    <t>574329649</t>
  </si>
  <si>
    <t>1  "zajištění výroby a instalace informačních tabulí na stavbě</t>
  </si>
  <si>
    <t>045002000</t>
  </si>
  <si>
    <t>Kompletační a koordinační činnost</t>
  </si>
  <si>
    <t>-619185383</t>
  </si>
  <si>
    <t xml:space="preserve">1   "zajištění příp.písemných souhlasných vyjádření všech dotčených </t>
  </si>
  <si>
    <t xml:space="preserve">"vlastníků a příp.uživatelů všech pozemků dotčených </t>
  </si>
  <si>
    <t>" stavbou s jejich konečnou úpravou po dokončení prací.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</si>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</sst>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8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17" fillId="4" borderId="0" xfId="0" applyFont="1" applyFill="1" applyAlignment="1">
      <alignment horizontal="center" vertical="center"/>
    </xf>
    <xf numFmtId="0" fontId="0" fillId="0" borderId="0" xfId="0"/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4" fontId="28" fillId="4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5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6" fillId="2" borderId="0" xfId="20" applyFont="1" applyFill="1" applyAlignment="1" applyProtection="1">
      <alignment horizontal="center"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241" t="s">
        <v>8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8" t="s">
        <v>12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12" t="s">
        <v>17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9"/>
      <c r="AQ5" s="26"/>
      <c r="BE5" s="210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14" t="s">
        <v>20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9"/>
      <c r="AQ6" s="26"/>
      <c r="BE6" s="211"/>
      <c r="BS6" s="21" t="s">
        <v>21</v>
      </c>
    </row>
    <row r="7" spans="2:71" ht="14.45" customHeight="1">
      <c r="B7" s="25"/>
      <c r="C7" s="29"/>
      <c r="D7" s="33" t="s">
        <v>22</v>
      </c>
      <c r="E7" s="29"/>
      <c r="F7" s="29"/>
      <c r="G7" s="29"/>
      <c r="H7" s="29"/>
      <c r="I7" s="29"/>
      <c r="J7" s="29"/>
      <c r="K7" s="31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24</v>
      </c>
      <c r="AL7" s="29"/>
      <c r="AM7" s="29"/>
      <c r="AN7" s="31" t="s">
        <v>25</v>
      </c>
      <c r="AO7" s="29"/>
      <c r="AP7" s="29"/>
      <c r="AQ7" s="26"/>
      <c r="BE7" s="211"/>
      <c r="BS7" s="21" t="s">
        <v>26</v>
      </c>
    </row>
    <row r="8" spans="2:71" ht="14.45" customHeight="1">
      <c r="B8" s="25"/>
      <c r="C8" s="29"/>
      <c r="D8" s="33" t="s">
        <v>27</v>
      </c>
      <c r="E8" s="29"/>
      <c r="F8" s="29"/>
      <c r="G8" s="29"/>
      <c r="H8" s="29"/>
      <c r="I8" s="29"/>
      <c r="J8" s="29"/>
      <c r="K8" s="31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29</v>
      </c>
      <c r="AL8" s="29"/>
      <c r="AM8" s="29"/>
      <c r="AN8" s="34" t="s">
        <v>30</v>
      </c>
      <c r="AO8" s="29"/>
      <c r="AP8" s="29"/>
      <c r="AQ8" s="26"/>
      <c r="BE8" s="211"/>
      <c r="BS8" s="21" t="s">
        <v>31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11"/>
      <c r="BS9" s="21" t="s">
        <v>32</v>
      </c>
    </row>
    <row r="10" spans="2:71" ht="14.45" customHeight="1">
      <c r="B10" s="25"/>
      <c r="C10" s="29"/>
      <c r="D10" s="33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34</v>
      </c>
      <c r="AL10" s="29"/>
      <c r="AM10" s="29"/>
      <c r="AN10" s="31" t="s">
        <v>35</v>
      </c>
      <c r="AO10" s="29"/>
      <c r="AP10" s="29"/>
      <c r="AQ10" s="26"/>
      <c r="BE10" s="211"/>
      <c r="BS10" s="21" t="s">
        <v>21</v>
      </c>
    </row>
    <row r="11" spans="2:71" ht="18.4" customHeight="1">
      <c r="B11" s="25"/>
      <c r="C11" s="29"/>
      <c r="D11" s="29"/>
      <c r="E11" s="31" t="s">
        <v>36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37</v>
      </c>
      <c r="AL11" s="29"/>
      <c r="AM11" s="29"/>
      <c r="AN11" s="31" t="s">
        <v>38</v>
      </c>
      <c r="AO11" s="29"/>
      <c r="AP11" s="29"/>
      <c r="AQ11" s="26"/>
      <c r="BE11" s="211"/>
      <c r="BS11" s="21" t="s">
        <v>21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1"/>
      <c r="BS12" s="21" t="s">
        <v>21</v>
      </c>
    </row>
    <row r="13" spans="2:71" ht="14.45" customHeight="1">
      <c r="B13" s="25"/>
      <c r="C13" s="29"/>
      <c r="D13" s="33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34</v>
      </c>
      <c r="AL13" s="29"/>
      <c r="AM13" s="29"/>
      <c r="AN13" s="35" t="s">
        <v>40</v>
      </c>
      <c r="AO13" s="29"/>
      <c r="AP13" s="29"/>
      <c r="AQ13" s="26"/>
      <c r="BE13" s="211"/>
      <c r="BS13" s="21" t="s">
        <v>21</v>
      </c>
    </row>
    <row r="14" spans="2:71" ht="15">
      <c r="B14" s="25"/>
      <c r="C14" s="29"/>
      <c r="D14" s="29"/>
      <c r="E14" s="215" t="s">
        <v>40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33" t="s">
        <v>37</v>
      </c>
      <c r="AL14" s="29"/>
      <c r="AM14" s="29"/>
      <c r="AN14" s="35" t="s">
        <v>40</v>
      </c>
      <c r="AO14" s="29"/>
      <c r="AP14" s="29"/>
      <c r="AQ14" s="26"/>
      <c r="BE14" s="211"/>
      <c r="BS14" s="21" t="s">
        <v>21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1"/>
      <c r="BS15" s="21" t="s">
        <v>6</v>
      </c>
    </row>
    <row r="16" spans="2:71" ht="14.45" customHeight="1">
      <c r="B16" s="25"/>
      <c r="C16" s="29"/>
      <c r="D16" s="33" t="s">
        <v>41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34</v>
      </c>
      <c r="AL16" s="29"/>
      <c r="AM16" s="29"/>
      <c r="AN16" s="31" t="s">
        <v>42</v>
      </c>
      <c r="AO16" s="29"/>
      <c r="AP16" s="29"/>
      <c r="AQ16" s="26"/>
      <c r="BE16" s="211"/>
      <c r="BS16" s="21" t="s">
        <v>6</v>
      </c>
    </row>
    <row r="17" spans="2:71" ht="18.4" customHeight="1">
      <c r="B17" s="25"/>
      <c r="C17" s="29"/>
      <c r="D17" s="29"/>
      <c r="E17" s="31" t="s">
        <v>43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37</v>
      </c>
      <c r="AL17" s="29"/>
      <c r="AM17" s="29"/>
      <c r="AN17" s="31" t="s">
        <v>25</v>
      </c>
      <c r="AO17" s="29"/>
      <c r="AP17" s="29"/>
      <c r="AQ17" s="26"/>
      <c r="BE17" s="211"/>
      <c r="BS17" s="21" t="s">
        <v>44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1"/>
      <c r="BS18" s="21" t="s">
        <v>9</v>
      </c>
    </row>
    <row r="19" spans="2:71" ht="14.45" customHeight="1">
      <c r="B19" s="25"/>
      <c r="C19" s="29"/>
      <c r="D19" s="33" t="s">
        <v>45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34</v>
      </c>
      <c r="AL19" s="29"/>
      <c r="AM19" s="29"/>
      <c r="AN19" s="31" t="s">
        <v>42</v>
      </c>
      <c r="AO19" s="29"/>
      <c r="AP19" s="29"/>
      <c r="AQ19" s="26"/>
      <c r="BE19" s="211"/>
      <c r="BS19" s="21" t="s">
        <v>9</v>
      </c>
    </row>
    <row r="20" spans="2:57" ht="18.4" customHeight="1">
      <c r="B20" s="25"/>
      <c r="C20" s="29"/>
      <c r="D20" s="29"/>
      <c r="E20" s="31" t="s">
        <v>46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37</v>
      </c>
      <c r="AL20" s="29"/>
      <c r="AM20" s="29"/>
      <c r="AN20" s="31" t="s">
        <v>25</v>
      </c>
      <c r="AO20" s="29"/>
      <c r="AP20" s="29"/>
      <c r="AQ20" s="26"/>
      <c r="BE20" s="211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1"/>
    </row>
    <row r="22" spans="2:57" ht="15">
      <c r="B22" s="25"/>
      <c r="C22" s="29"/>
      <c r="D22" s="33" t="s">
        <v>47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1"/>
    </row>
    <row r="23" spans="2:57" ht="22.5" customHeight="1">
      <c r="B23" s="25"/>
      <c r="C23" s="29"/>
      <c r="D23" s="29"/>
      <c r="E23" s="217" t="s">
        <v>25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9"/>
      <c r="AP23" s="29"/>
      <c r="AQ23" s="26"/>
      <c r="BE23" s="211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1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11"/>
    </row>
    <row r="26" spans="2:57" ht="14.45" customHeight="1">
      <c r="B26" s="25"/>
      <c r="C26" s="29"/>
      <c r="D26" s="37" t="s">
        <v>48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8">
        <f>ROUND(AG87,2)</f>
        <v>0</v>
      </c>
      <c r="AL26" s="213"/>
      <c r="AM26" s="213"/>
      <c r="AN26" s="213"/>
      <c r="AO26" s="213"/>
      <c r="AP26" s="29"/>
      <c r="AQ26" s="26"/>
      <c r="BE26" s="211"/>
    </row>
    <row r="27" spans="2:57" ht="14.45" customHeight="1">
      <c r="B27" s="25"/>
      <c r="C27" s="29"/>
      <c r="D27" s="37" t="s">
        <v>49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8">
        <f>ROUND(AG90,2)</f>
        <v>0</v>
      </c>
      <c r="AL27" s="218"/>
      <c r="AM27" s="218"/>
      <c r="AN27" s="218"/>
      <c r="AO27" s="218"/>
      <c r="AP27" s="29"/>
      <c r="AQ27" s="26"/>
      <c r="BE27" s="211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1"/>
    </row>
    <row r="29" spans="2:57" s="1" customFormat="1" ht="25.9" customHeight="1">
      <c r="B29" s="38"/>
      <c r="C29" s="39"/>
      <c r="D29" s="41" t="s">
        <v>50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19">
        <f>ROUND(AK26+AK27,2)</f>
        <v>0</v>
      </c>
      <c r="AL29" s="220"/>
      <c r="AM29" s="220"/>
      <c r="AN29" s="220"/>
      <c r="AO29" s="220"/>
      <c r="AP29" s="39"/>
      <c r="AQ29" s="40"/>
      <c r="BE29" s="211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1"/>
    </row>
    <row r="31" spans="2:57" s="2" customFormat="1" ht="14.45" customHeight="1">
      <c r="B31" s="43"/>
      <c r="C31" s="44"/>
      <c r="D31" s="45" t="s">
        <v>51</v>
      </c>
      <c r="E31" s="44"/>
      <c r="F31" s="45" t="s">
        <v>52</v>
      </c>
      <c r="G31" s="44"/>
      <c r="H31" s="44"/>
      <c r="I31" s="44"/>
      <c r="J31" s="44"/>
      <c r="K31" s="44"/>
      <c r="L31" s="203">
        <v>0.21</v>
      </c>
      <c r="M31" s="204"/>
      <c r="N31" s="204"/>
      <c r="O31" s="204"/>
      <c r="P31" s="44"/>
      <c r="Q31" s="44"/>
      <c r="R31" s="44"/>
      <c r="S31" s="44"/>
      <c r="T31" s="47" t="s">
        <v>53</v>
      </c>
      <c r="U31" s="44"/>
      <c r="V31" s="44"/>
      <c r="W31" s="205">
        <f>ROUND(AZ87+SUM(CD91:CD95),2)</f>
        <v>0</v>
      </c>
      <c r="X31" s="204"/>
      <c r="Y31" s="204"/>
      <c r="Z31" s="204"/>
      <c r="AA31" s="204"/>
      <c r="AB31" s="204"/>
      <c r="AC31" s="204"/>
      <c r="AD31" s="204"/>
      <c r="AE31" s="204"/>
      <c r="AF31" s="44"/>
      <c r="AG31" s="44"/>
      <c r="AH31" s="44"/>
      <c r="AI31" s="44"/>
      <c r="AJ31" s="44"/>
      <c r="AK31" s="205">
        <f>ROUND(AV87+SUM(BY91:BY95),2)</f>
        <v>0</v>
      </c>
      <c r="AL31" s="204"/>
      <c r="AM31" s="204"/>
      <c r="AN31" s="204"/>
      <c r="AO31" s="204"/>
      <c r="AP31" s="44"/>
      <c r="AQ31" s="48"/>
      <c r="BE31" s="211"/>
    </row>
    <row r="32" spans="2:57" s="2" customFormat="1" ht="14.45" customHeight="1">
      <c r="B32" s="43"/>
      <c r="C32" s="44"/>
      <c r="D32" s="44"/>
      <c r="E32" s="44"/>
      <c r="F32" s="45" t="s">
        <v>54</v>
      </c>
      <c r="G32" s="44"/>
      <c r="H32" s="44"/>
      <c r="I32" s="44"/>
      <c r="J32" s="44"/>
      <c r="K32" s="44"/>
      <c r="L32" s="203">
        <v>0.15</v>
      </c>
      <c r="M32" s="204"/>
      <c r="N32" s="204"/>
      <c r="O32" s="204"/>
      <c r="P32" s="44"/>
      <c r="Q32" s="44"/>
      <c r="R32" s="44"/>
      <c r="S32" s="44"/>
      <c r="T32" s="47" t="s">
        <v>53</v>
      </c>
      <c r="U32" s="44"/>
      <c r="V32" s="44"/>
      <c r="W32" s="205">
        <f>ROUND(BA87+SUM(CE91:CE95),2)</f>
        <v>0</v>
      </c>
      <c r="X32" s="204"/>
      <c r="Y32" s="204"/>
      <c r="Z32" s="204"/>
      <c r="AA32" s="204"/>
      <c r="AB32" s="204"/>
      <c r="AC32" s="204"/>
      <c r="AD32" s="204"/>
      <c r="AE32" s="204"/>
      <c r="AF32" s="44"/>
      <c r="AG32" s="44"/>
      <c r="AH32" s="44"/>
      <c r="AI32" s="44"/>
      <c r="AJ32" s="44"/>
      <c r="AK32" s="205">
        <f>ROUND(AW87+SUM(BZ91:BZ95),2)</f>
        <v>0</v>
      </c>
      <c r="AL32" s="204"/>
      <c r="AM32" s="204"/>
      <c r="AN32" s="204"/>
      <c r="AO32" s="204"/>
      <c r="AP32" s="44"/>
      <c r="AQ32" s="48"/>
      <c r="BE32" s="211"/>
    </row>
    <row r="33" spans="2:57" s="2" customFormat="1" ht="14.45" customHeight="1" hidden="1">
      <c r="B33" s="43"/>
      <c r="C33" s="44"/>
      <c r="D33" s="44"/>
      <c r="E33" s="44"/>
      <c r="F33" s="45" t="s">
        <v>55</v>
      </c>
      <c r="G33" s="44"/>
      <c r="H33" s="44"/>
      <c r="I33" s="44"/>
      <c r="J33" s="44"/>
      <c r="K33" s="44"/>
      <c r="L33" s="203">
        <v>0.21</v>
      </c>
      <c r="M33" s="204"/>
      <c r="N33" s="204"/>
      <c r="O33" s="204"/>
      <c r="P33" s="44"/>
      <c r="Q33" s="44"/>
      <c r="R33" s="44"/>
      <c r="S33" s="44"/>
      <c r="T33" s="47" t="s">
        <v>53</v>
      </c>
      <c r="U33" s="44"/>
      <c r="V33" s="44"/>
      <c r="W33" s="205">
        <f>ROUND(BB87+SUM(CF91:CF95),2)</f>
        <v>0</v>
      </c>
      <c r="X33" s="204"/>
      <c r="Y33" s="204"/>
      <c r="Z33" s="204"/>
      <c r="AA33" s="204"/>
      <c r="AB33" s="204"/>
      <c r="AC33" s="204"/>
      <c r="AD33" s="204"/>
      <c r="AE33" s="204"/>
      <c r="AF33" s="44"/>
      <c r="AG33" s="44"/>
      <c r="AH33" s="44"/>
      <c r="AI33" s="44"/>
      <c r="AJ33" s="44"/>
      <c r="AK33" s="205">
        <v>0</v>
      </c>
      <c r="AL33" s="204"/>
      <c r="AM33" s="204"/>
      <c r="AN33" s="204"/>
      <c r="AO33" s="204"/>
      <c r="AP33" s="44"/>
      <c r="AQ33" s="48"/>
      <c r="BE33" s="211"/>
    </row>
    <row r="34" spans="2:57" s="2" customFormat="1" ht="14.45" customHeight="1" hidden="1">
      <c r="B34" s="43"/>
      <c r="C34" s="44"/>
      <c r="D34" s="44"/>
      <c r="E34" s="44"/>
      <c r="F34" s="45" t="s">
        <v>56</v>
      </c>
      <c r="G34" s="44"/>
      <c r="H34" s="44"/>
      <c r="I34" s="44"/>
      <c r="J34" s="44"/>
      <c r="K34" s="44"/>
      <c r="L34" s="203">
        <v>0.15</v>
      </c>
      <c r="M34" s="204"/>
      <c r="N34" s="204"/>
      <c r="O34" s="204"/>
      <c r="P34" s="44"/>
      <c r="Q34" s="44"/>
      <c r="R34" s="44"/>
      <c r="S34" s="44"/>
      <c r="T34" s="47" t="s">
        <v>53</v>
      </c>
      <c r="U34" s="44"/>
      <c r="V34" s="44"/>
      <c r="W34" s="205">
        <f>ROUND(BC87+SUM(CG91:CG95),2)</f>
        <v>0</v>
      </c>
      <c r="X34" s="204"/>
      <c r="Y34" s="204"/>
      <c r="Z34" s="204"/>
      <c r="AA34" s="204"/>
      <c r="AB34" s="204"/>
      <c r="AC34" s="204"/>
      <c r="AD34" s="204"/>
      <c r="AE34" s="204"/>
      <c r="AF34" s="44"/>
      <c r="AG34" s="44"/>
      <c r="AH34" s="44"/>
      <c r="AI34" s="44"/>
      <c r="AJ34" s="44"/>
      <c r="AK34" s="205">
        <v>0</v>
      </c>
      <c r="AL34" s="204"/>
      <c r="AM34" s="204"/>
      <c r="AN34" s="204"/>
      <c r="AO34" s="204"/>
      <c r="AP34" s="44"/>
      <c r="AQ34" s="48"/>
      <c r="BE34" s="211"/>
    </row>
    <row r="35" spans="2:43" s="2" customFormat="1" ht="14.45" customHeight="1" hidden="1">
      <c r="B35" s="43"/>
      <c r="C35" s="44"/>
      <c r="D35" s="44"/>
      <c r="E35" s="44"/>
      <c r="F35" s="45" t="s">
        <v>57</v>
      </c>
      <c r="G35" s="44"/>
      <c r="H35" s="44"/>
      <c r="I35" s="44"/>
      <c r="J35" s="44"/>
      <c r="K35" s="44"/>
      <c r="L35" s="203">
        <v>0</v>
      </c>
      <c r="M35" s="204"/>
      <c r="N35" s="204"/>
      <c r="O35" s="204"/>
      <c r="P35" s="44"/>
      <c r="Q35" s="44"/>
      <c r="R35" s="44"/>
      <c r="S35" s="44"/>
      <c r="T35" s="47" t="s">
        <v>53</v>
      </c>
      <c r="U35" s="44"/>
      <c r="V35" s="44"/>
      <c r="W35" s="205">
        <f>ROUND(BD87+SUM(CH91:CH95),2)</f>
        <v>0</v>
      </c>
      <c r="X35" s="204"/>
      <c r="Y35" s="204"/>
      <c r="Z35" s="204"/>
      <c r="AA35" s="204"/>
      <c r="AB35" s="204"/>
      <c r="AC35" s="204"/>
      <c r="AD35" s="204"/>
      <c r="AE35" s="204"/>
      <c r="AF35" s="44"/>
      <c r="AG35" s="44"/>
      <c r="AH35" s="44"/>
      <c r="AI35" s="44"/>
      <c r="AJ35" s="44"/>
      <c r="AK35" s="205">
        <v>0</v>
      </c>
      <c r="AL35" s="204"/>
      <c r="AM35" s="204"/>
      <c r="AN35" s="204"/>
      <c r="AO35" s="204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59</v>
      </c>
      <c r="U37" s="51"/>
      <c r="V37" s="51"/>
      <c r="W37" s="51"/>
      <c r="X37" s="221" t="s">
        <v>60</v>
      </c>
      <c r="Y37" s="222"/>
      <c r="Z37" s="222"/>
      <c r="AA37" s="222"/>
      <c r="AB37" s="222"/>
      <c r="AC37" s="51"/>
      <c r="AD37" s="51"/>
      <c r="AE37" s="51"/>
      <c r="AF37" s="51"/>
      <c r="AG37" s="51"/>
      <c r="AH37" s="51"/>
      <c r="AI37" s="51"/>
      <c r="AJ37" s="51"/>
      <c r="AK37" s="223">
        <f>SUM(AK29:AK35)</f>
        <v>0</v>
      </c>
      <c r="AL37" s="222"/>
      <c r="AM37" s="222"/>
      <c r="AN37" s="222"/>
      <c r="AO37" s="224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62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63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64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63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64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63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64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63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64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08" t="s">
        <v>67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2017-leden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25" t="str">
        <f>K6</f>
        <v>IDVT10179200 (Za dálnicí), Kostelní Lhota, oprava koryta ř.km 0,000-1,031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27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k.ú.Kostelní Lhota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29</v>
      </c>
      <c r="AJ80" s="39"/>
      <c r="AK80" s="39"/>
      <c r="AL80" s="39"/>
      <c r="AM80" s="76" t="str">
        <f>IF(AN8="","",AN8)</f>
        <v>30. 1. 2017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33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Povodí Labe,st.p.,závod Pardubice, Cihelna 135,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41</v>
      </c>
      <c r="AJ82" s="39"/>
      <c r="AK82" s="39"/>
      <c r="AL82" s="39"/>
      <c r="AM82" s="227" t="str">
        <f>IF(E17="","",E17)</f>
        <v>Ing.Čápová</v>
      </c>
      <c r="AN82" s="227"/>
      <c r="AO82" s="227"/>
      <c r="AP82" s="227"/>
      <c r="AQ82" s="40"/>
      <c r="AS82" s="228" t="s">
        <v>68</v>
      </c>
      <c r="AT82" s="229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5">
      <c r="B83" s="38"/>
      <c r="C83" s="33" t="s">
        <v>39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45</v>
      </c>
      <c r="AJ83" s="39"/>
      <c r="AK83" s="39"/>
      <c r="AL83" s="39"/>
      <c r="AM83" s="227" t="str">
        <f>IF(E20="","",E20)</f>
        <v>Ing.Jaroslava Čápová, Poděbrady 459</v>
      </c>
      <c r="AN83" s="227"/>
      <c r="AO83" s="227"/>
      <c r="AP83" s="227"/>
      <c r="AQ83" s="40"/>
      <c r="AS83" s="230"/>
      <c r="AT83" s="231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2"/>
      <c r="AT84" s="233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43" t="s">
        <v>69</v>
      </c>
      <c r="D85" s="244"/>
      <c r="E85" s="244"/>
      <c r="F85" s="244"/>
      <c r="G85" s="244"/>
      <c r="H85" s="51"/>
      <c r="I85" s="245" t="s">
        <v>70</v>
      </c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5" t="s">
        <v>71</v>
      </c>
      <c r="AH85" s="244"/>
      <c r="AI85" s="244"/>
      <c r="AJ85" s="244"/>
      <c r="AK85" s="244"/>
      <c r="AL85" s="244"/>
      <c r="AM85" s="244"/>
      <c r="AN85" s="245" t="s">
        <v>72</v>
      </c>
      <c r="AO85" s="244"/>
      <c r="AP85" s="246"/>
      <c r="AQ85" s="40"/>
      <c r="AS85" s="82" t="s">
        <v>73</v>
      </c>
      <c r="AT85" s="83" t="s">
        <v>74</v>
      </c>
      <c r="AU85" s="83" t="s">
        <v>75</v>
      </c>
      <c r="AV85" s="83" t="s">
        <v>76</v>
      </c>
      <c r="AW85" s="83" t="s">
        <v>77</v>
      </c>
      <c r="AX85" s="83" t="s">
        <v>78</v>
      </c>
      <c r="AY85" s="83" t="s">
        <v>79</v>
      </c>
      <c r="AZ85" s="83" t="s">
        <v>80</v>
      </c>
      <c r="BA85" s="83" t="s">
        <v>81</v>
      </c>
      <c r="BB85" s="83" t="s">
        <v>82</v>
      </c>
      <c r="BC85" s="83" t="s">
        <v>83</v>
      </c>
      <c r="BD85" s="84" t="s">
        <v>84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5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6" t="s">
        <v>85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35">
        <f>ROUND(AG88,2)</f>
        <v>0</v>
      </c>
      <c r="AH87" s="235"/>
      <c r="AI87" s="235"/>
      <c r="AJ87" s="235"/>
      <c r="AK87" s="235"/>
      <c r="AL87" s="235"/>
      <c r="AM87" s="235"/>
      <c r="AN87" s="236">
        <f>SUM(AG87,AT87)</f>
        <v>0</v>
      </c>
      <c r="AO87" s="236"/>
      <c r="AP87" s="236"/>
      <c r="AQ87" s="74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86</v>
      </c>
      <c r="BT87" s="92" t="s">
        <v>87</v>
      </c>
      <c r="BV87" s="92" t="s">
        <v>88</v>
      </c>
      <c r="BW87" s="92" t="s">
        <v>89</v>
      </c>
      <c r="BX87" s="92" t="s">
        <v>90</v>
      </c>
    </row>
    <row r="88" spans="1:76" s="5" customFormat="1" ht="37.5" customHeight="1">
      <c r="A88" s="93" t="s">
        <v>91</v>
      </c>
      <c r="B88" s="94"/>
      <c r="C88" s="95"/>
      <c r="D88" s="234" t="s">
        <v>17</v>
      </c>
      <c r="E88" s="234"/>
      <c r="F88" s="234"/>
      <c r="G88" s="234"/>
      <c r="H88" s="234"/>
      <c r="I88" s="96"/>
      <c r="J88" s="234" t="s">
        <v>20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47">
        <f ca="1">'2017-leden - IDVT10179200...'!M29</f>
        <v>0</v>
      </c>
      <c r="AH88" s="248"/>
      <c r="AI88" s="248"/>
      <c r="AJ88" s="248"/>
      <c r="AK88" s="248"/>
      <c r="AL88" s="248"/>
      <c r="AM88" s="248"/>
      <c r="AN88" s="247">
        <f>SUM(AG88,AT88)</f>
        <v>0</v>
      </c>
      <c r="AO88" s="248"/>
      <c r="AP88" s="248"/>
      <c r="AQ88" s="97"/>
      <c r="AS88" s="98">
        <f ca="1">'2017-leden - IDVT10179200...'!M27</f>
        <v>0</v>
      </c>
      <c r="AT88" s="99">
        <f ca="1">ROUND(SUM(AV88:AW88),2)</f>
        <v>0</v>
      </c>
      <c r="AU88" s="100">
        <f ca="1">'2017-leden - IDVT10179200...'!W121</f>
        <v>0</v>
      </c>
      <c r="AV88" s="99">
        <f ca="1">'2017-leden - IDVT10179200...'!M31</f>
        <v>0</v>
      </c>
      <c r="AW88" s="99">
        <f ca="1">'2017-leden - IDVT10179200...'!M32</f>
        <v>0</v>
      </c>
      <c r="AX88" s="99">
        <f ca="1">'2017-leden - IDVT10179200...'!M33</f>
        <v>0</v>
      </c>
      <c r="AY88" s="99">
        <f ca="1">'2017-leden - IDVT10179200...'!M34</f>
        <v>0</v>
      </c>
      <c r="AZ88" s="99">
        <f ca="1">'2017-leden - IDVT10179200...'!H31</f>
        <v>0</v>
      </c>
      <c r="BA88" s="99">
        <f ca="1">'2017-leden - IDVT10179200...'!H32</f>
        <v>0</v>
      </c>
      <c r="BB88" s="99">
        <f ca="1">'2017-leden - IDVT10179200...'!H33</f>
        <v>0</v>
      </c>
      <c r="BC88" s="99">
        <f ca="1">'2017-leden - IDVT10179200...'!H34</f>
        <v>0</v>
      </c>
      <c r="BD88" s="101">
        <f ca="1">'2017-leden - IDVT10179200...'!H35</f>
        <v>0</v>
      </c>
      <c r="BT88" s="102" t="s">
        <v>26</v>
      </c>
      <c r="BU88" s="102" t="s">
        <v>92</v>
      </c>
      <c r="BV88" s="102" t="s">
        <v>88</v>
      </c>
      <c r="BW88" s="102" t="s">
        <v>89</v>
      </c>
      <c r="BX88" s="102" t="s">
        <v>90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8"/>
      <c r="C90" s="86" t="s">
        <v>93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36">
        <f>ROUND(SUM(AG91:AG94),2)</f>
        <v>0</v>
      </c>
      <c r="AH90" s="236"/>
      <c r="AI90" s="236"/>
      <c r="AJ90" s="236"/>
      <c r="AK90" s="236"/>
      <c r="AL90" s="236"/>
      <c r="AM90" s="236"/>
      <c r="AN90" s="236">
        <f>ROUND(SUM(AN91:AN94),2)</f>
        <v>0</v>
      </c>
      <c r="AO90" s="236"/>
      <c r="AP90" s="236"/>
      <c r="AQ90" s="40"/>
      <c r="AS90" s="82" t="s">
        <v>94</v>
      </c>
      <c r="AT90" s="83" t="s">
        <v>95</v>
      </c>
      <c r="AU90" s="83" t="s">
        <v>51</v>
      </c>
      <c r="AV90" s="84" t="s">
        <v>74</v>
      </c>
    </row>
    <row r="91" spans="2:89" s="1" customFormat="1" ht="19.9" customHeight="1">
      <c r="B91" s="38"/>
      <c r="C91" s="39"/>
      <c r="D91" s="103" t="s">
        <v>96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39">
        <f>ROUND(AG87*AS91,2)</f>
        <v>0</v>
      </c>
      <c r="AH91" s="240"/>
      <c r="AI91" s="240"/>
      <c r="AJ91" s="240"/>
      <c r="AK91" s="240"/>
      <c r="AL91" s="240"/>
      <c r="AM91" s="240"/>
      <c r="AN91" s="240">
        <f>ROUND(AG91+AV91,2)</f>
        <v>0</v>
      </c>
      <c r="AO91" s="240"/>
      <c r="AP91" s="240"/>
      <c r="AQ91" s="40"/>
      <c r="AS91" s="104">
        <v>0</v>
      </c>
      <c r="AT91" s="105" t="s">
        <v>97</v>
      </c>
      <c r="AU91" s="105" t="s">
        <v>52</v>
      </c>
      <c r="AV91" s="106">
        <f>ROUND(IF(AU91="základní",AG91*L31,IF(AU91="snížená",AG91*L32,0)),2)</f>
        <v>0</v>
      </c>
      <c r="BV91" s="21" t="s">
        <v>98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8"/>
      <c r="C92" s="39"/>
      <c r="D92" s="237" t="s">
        <v>99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39"/>
      <c r="AD92" s="39"/>
      <c r="AE92" s="39"/>
      <c r="AF92" s="39"/>
      <c r="AG92" s="239">
        <f>AG87*AS92</f>
        <v>0</v>
      </c>
      <c r="AH92" s="240"/>
      <c r="AI92" s="240"/>
      <c r="AJ92" s="240"/>
      <c r="AK92" s="240"/>
      <c r="AL92" s="240"/>
      <c r="AM92" s="240"/>
      <c r="AN92" s="240">
        <f>AG92+AV92</f>
        <v>0</v>
      </c>
      <c r="AO92" s="240"/>
      <c r="AP92" s="240"/>
      <c r="AQ92" s="40"/>
      <c r="AS92" s="108">
        <v>0</v>
      </c>
      <c r="AT92" s="109" t="s">
        <v>97</v>
      </c>
      <c r="AU92" s="109" t="s">
        <v>52</v>
      </c>
      <c r="AV92" s="110">
        <f>ROUND(IF(AU92="nulová",0,IF(OR(AU92="základní",AU92="zákl. přenesená"),AG92*L31,AG92*L32)),2)</f>
        <v>0</v>
      </c>
      <c r="BV92" s="21" t="s">
        <v>100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8"/>
      <c r="C93" s="39"/>
      <c r="D93" s="237" t="s">
        <v>99</v>
      </c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39"/>
      <c r="AD93" s="39"/>
      <c r="AE93" s="39"/>
      <c r="AF93" s="39"/>
      <c r="AG93" s="239">
        <f>AG87*AS93</f>
        <v>0</v>
      </c>
      <c r="AH93" s="240"/>
      <c r="AI93" s="240"/>
      <c r="AJ93" s="240"/>
      <c r="AK93" s="240"/>
      <c r="AL93" s="240"/>
      <c r="AM93" s="240"/>
      <c r="AN93" s="240">
        <f>AG93+AV93</f>
        <v>0</v>
      </c>
      <c r="AO93" s="240"/>
      <c r="AP93" s="240"/>
      <c r="AQ93" s="40"/>
      <c r="AS93" s="108">
        <v>0</v>
      </c>
      <c r="AT93" s="109" t="s">
        <v>97</v>
      </c>
      <c r="AU93" s="109" t="s">
        <v>52</v>
      </c>
      <c r="AV93" s="110">
        <f>ROUND(IF(AU93="nulová",0,IF(OR(AU93="základní",AU93="zákl. přenesená"),AG93*L31,AG93*L32)),2)</f>
        <v>0</v>
      </c>
      <c r="BV93" s="21" t="s">
        <v>100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8"/>
      <c r="C94" s="39"/>
      <c r="D94" s="237" t="s">
        <v>99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39"/>
      <c r="AD94" s="39"/>
      <c r="AE94" s="39"/>
      <c r="AF94" s="39"/>
      <c r="AG94" s="239">
        <f>AG87*AS94</f>
        <v>0</v>
      </c>
      <c r="AH94" s="240"/>
      <c r="AI94" s="240"/>
      <c r="AJ94" s="240"/>
      <c r="AK94" s="240"/>
      <c r="AL94" s="240"/>
      <c r="AM94" s="240"/>
      <c r="AN94" s="240">
        <f>AG94+AV94</f>
        <v>0</v>
      </c>
      <c r="AO94" s="240"/>
      <c r="AP94" s="240"/>
      <c r="AQ94" s="40"/>
      <c r="AS94" s="111">
        <v>0</v>
      </c>
      <c r="AT94" s="112" t="s">
        <v>97</v>
      </c>
      <c r="AU94" s="112" t="s">
        <v>52</v>
      </c>
      <c r="AV94" s="113">
        <f>ROUND(IF(AU94="nulová",0,IF(OR(AU94="základní",AU94="zákl. přenesená"),AG94*L31,AG94*L32)),2)</f>
        <v>0</v>
      </c>
      <c r="BV94" s="21" t="s">
        <v>100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4" t="s">
        <v>101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249">
        <f>ROUND(AG87+AG90,2)</f>
        <v>0</v>
      </c>
      <c r="AH96" s="249"/>
      <c r="AI96" s="249"/>
      <c r="AJ96" s="249"/>
      <c r="AK96" s="249"/>
      <c r="AL96" s="249"/>
      <c r="AM96" s="249"/>
      <c r="AN96" s="249">
        <f>AN87+AN90</f>
        <v>0</v>
      </c>
      <c r="AO96" s="249"/>
      <c r="AP96" s="249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-leden - IDVT10179200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5"/>
      <c r="B1" s="15"/>
      <c r="C1" s="15"/>
      <c r="D1" s="16" t="s">
        <v>1</v>
      </c>
      <c r="E1" s="15"/>
      <c r="F1" s="17" t="s">
        <v>102</v>
      </c>
      <c r="G1" s="17"/>
      <c r="H1" s="289" t="s">
        <v>103</v>
      </c>
      <c r="I1" s="289"/>
      <c r="J1" s="289"/>
      <c r="K1" s="289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15"/>
      <c r="V1" s="11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1" t="s">
        <v>89</v>
      </c>
      <c r="AZ2" s="116" t="s">
        <v>107</v>
      </c>
      <c r="BA2" s="116" t="s">
        <v>108</v>
      </c>
      <c r="BB2" s="116" t="s">
        <v>109</v>
      </c>
      <c r="BC2" s="116" t="s">
        <v>110</v>
      </c>
      <c r="BD2" s="116" t="s">
        <v>111</v>
      </c>
    </row>
    <row r="3" spans="2:5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111</v>
      </c>
      <c r="AZ3" s="116" t="s">
        <v>112</v>
      </c>
      <c r="BA3" s="116" t="s">
        <v>113</v>
      </c>
      <c r="BB3" s="116" t="s">
        <v>114</v>
      </c>
      <c r="BC3" s="116" t="s">
        <v>115</v>
      </c>
      <c r="BD3" s="116" t="s">
        <v>111</v>
      </c>
    </row>
    <row r="4" spans="2:56" ht="36.95" customHeight="1">
      <c r="B4" s="25"/>
      <c r="C4" s="208" t="s">
        <v>116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6"/>
      <c r="T4" s="27" t="s">
        <v>13</v>
      </c>
      <c r="AT4" s="21" t="s">
        <v>6</v>
      </c>
      <c r="AZ4" s="116" t="s">
        <v>117</v>
      </c>
      <c r="BA4" s="116" t="s">
        <v>118</v>
      </c>
      <c r="BB4" s="116" t="s">
        <v>119</v>
      </c>
      <c r="BC4" s="116" t="s">
        <v>120</v>
      </c>
      <c r="BD4" s="116" t="s">
        <v>111</v>
      </c>
    </row>
    <row r="5" spans="2:5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  <c r="AZ5" s="116" t="s">
        <v>121</v>
      </c>
      <c r="BA5" s="116" t="s">
        <v>122</v>
      </c>
      <c r="BB5" s="116" t="s">
        <v>109</v>
      </c>
      <c r="BC5" s="116" t="s">
        <v>123</v>
      </c>
      <c r="BD5" s="116" t="s">
        <v>111</v>
      </c>
    </row>
    <row r="6" spans="2:56" s="1" customFormat="1" ht="32.85" customHeight="1">
      <c r="B6" s="38"/>
      <c r="C6" s="39"/>
      <c r="D6" s="32" t="s">
        <v>19</v>
      </c>
      <c r="E6" s="39"/>
      <c r="F6" s="214" t="s">
        <v>20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39"/>
      <c r="R6" s="40"/>
      <c r="AZ6" s="116" t="s">
        <v>124</v>
      </c>
      <c r="BA6" s="116" t="s">
        <v>125</v>
      </c>
      <c r="BB6" s="116" t="s">
        <v>109</v>
      </c>
      <c r="BC6" s="116" t="s">
        <v>126</v>
      </c>
      <c r="BD6" s="116" t="s">
        <v>111</v>
      </c>
    </row>
    <row r="7" spans="2:56" s="1" customFormat="1" ht="14.45" customHeight="1">
      <c r="B7" s="38"/>
      <c r="C7" s="39"/>
      <c r="D7" s="33" t="s">
        <v>22</v>
      </c>
      <c r="E7" s="39"/>
      <c r="F7" s="31" t="s">
        <v>23</v>
      </c>
      <c r="G7" s="39"/>
      <c r="H7" s="39"/>
      <c r="I7" s="39"/>
      <c r="J7" s="39"/>
      <c r="K7" s="39"/>
      <c r="L7" s="39"/>
      <c r="M7" s="33" t="s">
        <v>24</v>
      </c>
      <c r="N7" s="39"/>
      <c r="O7" s="31" t="s">
        <v>25</v>
      </c>
      <c r="P7" s="39"/>
      <c r="Q7" s="39"/>
      <c r="R7" s="40"/>
      <c r="AZ7" s="116" t="s">
        <v>127</v>
      </c>
      <c r="BA7" s="116" t="s">
        <v>128</v>
      </c>
      <c r="BB7" s="116" t="s">
        <v>129</v>
      </c>
      <c r="BC7" s="116" t="s">
        <v>130</v>
      </c>
      <c r="BD7" s="116" t="s">
        <v>111</v>
      </c>
    </row>
    <row r="8" spans="2:56" s="1" customFormat="1" ht="14.45" customHeight="1">
      <c r="B8" s="38"/>
      <c r="C8" s="39"/>
      <c r="D8" s="33" t="s">
        <v>27</v>
      </c>
      <c r="E8" s="39"/>
      <c r="F8" s="31" t="s">
        <v>28</v>
      </c>
      <c r="G8" s="39"/>
      <c r="H8" s="39"/>
      <c r="I8" s="39"/>
      <c r="J8" s="39"/>
      <c r="K8" s="39"/>
      <c r="L8" s="39"/>
      <c r="M8" s="33" t="s">
        <v>29</v>
      </c>
      <c r="N8" s="39"/>
      <c r="O8" s="252" t="str">
        <f ca="1">'Rekapitulace stavby'!AN8</f>
        <v>30. 1. 2017</v>
      </c>
      <c r="P8" s="253"/>
      <c r="Q8" s="39"/>
      <c r="R8" s="40"/>
      <c r="AZ8" s="116" t="s">
        <v>131</v>
      </c>
      <c r="BA8" s="116" t="s">
        <v>132</v>
      </c>
      <c r="BB8" s="116" t="s">
        <v>109</v>
      </c>
      <c r="BC8" s="116" t="s">
        <v>133</v>
      </c>
      <c r="BD8" s="116" t="s">
        <v>111</v>
      </c>
    </row>
    <row r="9" spans="2:18" s="1" customFormat="1" ht="10.9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45" customHeight="1">
      <c r="B10" s="38"/>
      <c r="C10" s="39"/>
      <c r="D10" s="33" t="s">
        <v>33</v>
      </c>
      <c r="E10" s="39"/>
      <c r="F10" s="39"/>
      <c r="G10" s="39"/>
      <c r="H10" s="39"/>
      <c r="I10" s="39"/>
      <c r="J10" s="39"/>
      <c r="K10" s="39"/>
      <c r="L10" s="39"/>
      <c r="M10" s="33" t="s">
        <v>34</v>
      </c>
      <c r="N10" s="39"/>
      <c r="O10" s="212" t="s">
        <v>35</v>
      </c>
      <c r="P10" s="212"/>
      <c r="Q10" s="39"/>
      <c r="R10" s="40"/>
    </row>
    <row r="11" spans="2:18" s="1" customFormat="1" ht="18" customHeight="1">
      <c r="B11" s="38"/>
      <c r="C11" s="39"/>
      <c r="D11" s="39"/>
      <c r="E11" s="31" t="s">
        <v>36</v>
      </c>
      <c r="F11" s="39"/>
      <c r="G11" s="39"/>
      <c r="H11" s="39"/>
      <c r="I11" s="39"/>
      <c r="J11" s="39"/>
      <c r="K11" s="39"/>
      <c r="L11" s="39"/>
      <c r="M11" s="33" t="s">
        <v>37</v>
      </c>
      <c r="N11" s="39"/>
      <c r="O11" s="212" t="s">
        <v>38</v>
      </c>
      <c r="P11" s="212"/>
      <c r="Q11" s="39"/>
      <c r="R11" s="40"/>
    </row>
    <row r="12" spans="2:18" s="1" customFormat="1" ht="6.9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5" customHeight="1">
      <c r="B13" s="38"/>
      <c r="C13" s="39"/>
      <c r="D13" s="33" t="s">
        <v>39</v>
      </c>
      <c r="E13" s="39"/>
      <c r="F13" s="39"/>
      <c r="G13" s="39"/>
      <c r="H13" s="39"/>
      <c r="I13" s="39"/>
      <c r="J13" s="39"/>
      <c r="K13" s="39"/>
      <c r="L13" s="39"/>
      <c r="M13" s="33" t="s">
        <v>34</v>
      </c>
      <c r="N13" s="39"/>
      <c r="O13" s="254" t="str">
        <f ca="1">IF('Rekapitulace stavby'!AN13="","",'Rekapitulace stavby'!AN13)</f>
        <v>Vyplň údaj</v>
      </c>
      <c r="P13" s="212"/>
      <c r="Q13" s="39"/>
      <c r="R13" s="40"/>
    </row>
    <row r="14" spans="2:18" s="1" customFormat="1" ht="18" customHeight="1">
      <c r="B14" s="38"/>
      <c r="C14" s="39"/>
      <c r="D14" s="39"/>
      <c r="E14" s="254" t="str">
        <f ca="1">IF('Rekapitulace stavby'!E14="","",'Rekapitulace stavby'!E14)</f>
        <v>Vyplň údaj</v>
      </c>
      <c r="F14" s="255"/>
      <c r="G14" s="255"/>
      <c r="H14" s="255"/>
      <c r="I14" s="255"/>
      <c r="J14" s="255"/>
      <c r="K14" s="255"/>
      <c r="L14" s="255"/>
      <c r="M14" s="33" t="s">
        <v>37</v>
      </c>
      <c r="N14" s="39"/>
      <c r="O14" s="254" t="str">
        <f ca="1">IF('Rekapitulace stavby'!AN14="","",'Rekapitulace stavby'!AN14)</f>
        <v>Vyplň údaj</v>
      </c>
      <c r="P14" s="212"/>
      <c r="Q14" s="39"/>
      <c r="R14" s="40"/>
    </row>
    <row r="15" spans="2:18" s="1" customFormat="1" ht="6.9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5" customHeight="1">
      <c r="B16" s="38"/>
      <c r="C16" s="39"/>
      <c r="D16" s="33" t="s">
        <v>41</v>
      </c>
      <c r="E16" s="39"/>
      <c r="F16" s="39"/>
      <c r="G16" s="39"/>
      <c r="H16" s="39"/>
      <c r="I16" s="39"/>
      <c r="J16" s="39"/>
      <c r="K16" s="39"/>
      <c r="L16" s="39"/>
      <c r="M16" s="33" t="s">
        <v>34</v>
      </c>
      <c r="N16" s="39"/>
      <c r="O16" s="212" t="s">
        <v>42</v>
      </c>
      <c r="P16" s="212"/>
      <c r="Q16" s="39"/>
      <c r="R16" s="40"/>
    </row>
    <row r="17" spans="2:18" s="1" customFormat="1" ht="18" customHeight="1">
      <c r="B17" s="38"/>
      <c r="C17" s="39"/>
      <c r="D17" s="39"/>
      <c r="E17" s="31" t="s">
        <v>43</v>
      </c>
      <c r="F17" s="39"/>
      <c r="G17" s="39"/>
      <c r="H17" s="39"/>
      <c r="I17" s="39"/>
      <c r="J17" s="39"/>
      <c r="K17" s="39"/>
      <c r="L17" s="39"/>
      <c r="M17" s="33" t="s">
        <v>37</v>
      </c>
      <c r="N17" s="39"/>
      <c r="O17" s="212" t="s">
        <v>25</v>
      </c>
      <c r="P17" s="212"/>
      <c r="Q17" s="39"/>
      <c r="R17" s="40"/>
    </row>
    <row r="18" spans="2:18" s="1" customFormat="1" ht="6.9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5" customHeight="1">
      <c r="B19" s="38"/>
      <c r="C19" s="39"/>
      <c r="D19" s="33" t="s">
        <v>45</v>
      </c>
      <c r="E19" s="39"/>
      <c r="F19" s="39"/>
      <c r="G19" s="39"/>
      <c r="H19" s="39"/>
      <c r="I19" s="39"/>
      <c r="J19" s="39"/>
      <c r="K19" s="39"/>
      <c r="L19" s="39"/>
      <c r="M19" s="33" t="s">
        <v>34</v>
      </c>
      <c r="N19" s="39"/>
      <c r="O19" s="212" t="s">
        <v>42</v>
      </c>
      <c r="P19" s="212"/>
      <c r="Q19" s="39"/>
      <c r="R19" s="40"/>
    </row>
    <row r="20" spans="2:18" s="1" customFormat="1" ht="18" customHeight="1">
      <c r="B20" s="38"/>
      <c r="C20" s="39"/>
      <c r="D20" s="39"/>
      <c r="E20" s="31" t="s">
        <v>46</v>
      </c>
      <c r="F20" s="39"/>
      <c r="G20" s="39"/>
      <c r="H20" s="39"/>
      <c r="I20" s="39"/>
      <c r="J20" s="39"/>
      <c r="K20" s="39"/>
      <c r="L20" s="39"/>
      <c r="M20" s="33" t="s">
        <v>37</v>
      </c>
      <c r="N20" s="39"/>
      <c r="O20" s="212" t="s">
        <v>25</v>
      </c>
      <c r="P20" s="212"/>
      <c r="Q20" s="39"/>
      <c r="R20" s="40"/>
    </row>
    <row r="21" spans="2:18" s="1" customFormat="1" ht="6.9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5" customHeight="1">
      <c r="B22" s="38"/>
      <c r="C22" s="39"/>
      <c r="D22" s="33" t="s">
        <v>47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22.5" customHeight="1">
      <c r="B23" s="38"/>
      <c r="C23" s="39"/>
      <c r="D23" s="39"/>
      <c r="E23" s="217" t="s">
        <v>25</v>
      </c>
      <c r="F23" s="217"/>
      <c r="G23" s="217"/>
      <c r="H23" s="217"/>
      <c r="I23" s="217"/>
      <c r="J23" s="217"/>
      <c r="K23" s="217"/>
      <c r="L23" s="217"/>
      <c r="M23" s="39"/>
      <c r="N23" s="39"/>
      <c r="O23" s="39"/>
      <c r="P23" s="39"/>
      <c r="Q23" s="39"/>
      <c r="R23" s="40"/>
    </row>
    <row r="24" spans="2:18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5" customHeight="1">
      <c r="B26" s="38"/>
      <c r="C26" s="39"/>
      <c r="D26" s="117" t="s">
        <v>134</v>
      </c>
      <c r="E26" s="39"/>
      <c r="F26" s="39"/>
      <c r="G26" s="39"/>
      <c r="H26" s="39"/>
      <c r="I26" s="39"/>
      <c r="J26" s="39"/>
      <c r="K26" s="39"/>
      <c r="L26" s="39"/>
      <c r="M26" s="218">
        <f>N87</f>
        <v>0</v>
      </c>
      <c r="N26" s="218"/>
      <c r="O26" s="218"/>
      <c r="P26" s="218"/>
      <c r="Q26" s="39"/>
      <c r="R26" s="40"/>
    </row>
    <row r="27" spans="2:18" s="1" customFormat="1" ht="14.45" customHeight="1">
      <c r="B27" s="38"/>
      <c r="C27" s="39"/>
      <c r="D27" s="37" t="s">
        <v>96</v>
      </c>
      <c r="E27" s="39"/>
      <c r="F27" s="39"/>
      <c r="G27" s="39"/>
      <c r="H27" s="39"/>
      <c r="I27" s="39"/>
      <c r="J27" s="39"/>
      <c r="K27" s="39"/>
      <c r="L27" s="39"/>
      <c r="M27" s="218">
        <f>N97</f>
        <v>0</v>
      </c>
      <c r="N27" s="218"/>
      <c r="O27" s="218"/>
      <c r="P27" s="218"/>
      <c r="Q27" s="39"/>
      <c r="R27" s="40"/>
    </row>
    <row r="28" spans="2:18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8" t="s">
        <v>50</v>
      </c>
      <c r="E29" s="39"/>
      <c r="F29" s="39"/>
      <c r="G29" s="39"/>
      <c r="H29" s="39"/>
      <c r="I29" s="39"/>
      <c r="J29" s="39"/>
      <c r="K29" s="39"/>
      <c r="L29" s="39"/>
      <c r="M29" s="257">
        <f>ROUND(M26+M27,2)</f>
        <v>0</v>
      </c>
      <c r="N29" s="251"/>
      <c r="O29" s="251"/>
      <c r="P29" s="251"/>
      <c r="Q29" s="39"/>
      <c r="R29" s="40"/>
    </row>
    <row r="30" spans="2:18" s="1" customFormat="1" ht="6.95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5" customHeight="1">
      <c r="B31" s="38"/>
      <c r="C31" s="39"/>
      <c r="D31" s="45" t="s">
        <v>51</v>
      </c>
      <c r="E31" s="45" t="s">
        <v>52</v>
      </c>
      <c r="F31" s="46">
        <v>0.21</v>
      </c>
      <c r="G31" s="119" t="s">
        <v>53</v>
      </c>
      <c r="H31" s="250">
        <f>(SUM(BE97:BE104)+SUM(BE121:BE191))</f>
        <v>0</v>
      </c>
      <c r="I31" s="251"/>
      <c r="J31" s="251"/>
      <c r="K31" s="39"/>
      <c r="L31" s="39"/>
      <c r="M31" s="250">
        <f>ROUND((SUM(BE97:BE104)+SUM(BE121:BE191)),2)*F31</f>
        <v>0</v>
      </c>
      <c r="N31" s="251"/>
      <c r="O31" s="251"/>
      <c r="P31" s="251"/>
      <c r="Q31" s="39"/>
      <c r="R31" s="40"/>
    </row>
    <row r="32" spans="2:18" s="1" customFormat="1" ht="14.45" customHeight="1">
      <c r="B32" s="38"/>
      <c r="C32" s="39"/>
      <c r="D32" s="39"/>
      <c r="E32" s="45" t="s">
        <v>54</v>
      </c>
      <c r="F32" s="46">
        <v>0.15</v>
      </c>
      <c r="G32" s="119" t="s">
        <v>53</v>
      </c>
      <c r="H32" s="250">
        <f>(SUM(BF97:BF104)+SUM(BF121:BF191))</f>
        <v>0</v>
      </c>
      <c r="I32" s="251"/>
      <c r="J32" s="251"/>
      <c r="K32" s="39"/>
      <c r="L32" s="39"/>
      <c r="M32" s="250">
        <f>ROUND((SUM(BF97:BF104)+SUM(BF121:BF191)),2)*F32</f>
        <v>0</v>
      </c>
      <c r="N32" s="251"/>
      <c r="O32" s="251"/>
      <c r="P32" s="251"/>
      <c r="Q32" s="39"/>
      <c r="R32" s="40"/>
    </row>
    <row r="33" spans="2:18" s="1" customFormat="1" ht="14.45" customHeight="1" hidden="1">
      <c r="B33" s="38"/>
      <c r="C33" s="39"/>
      <c r="D33" s="39"/>
      <c r="E33" s="45" t="s">
        <v>55</v>
      </c>
      <c r="F33" s="46">
        <v>0.21</v>
      </c>
      <c r="G33" s="119" t="s">
        <v>53</v>
      </c>
      <c r="H33" s="250">
        <f>(SUM(BG97:BG104)+SUM(BG121:BG191))</f>
        <v>0</v>
      </c>
      <c r="I33" s="251"/>
      <c r="J33" s="251"/>
      <c r="K33" s="39"/>
      <c r="L33" s="39"/>
      <c r="M33" s="250">
        <v>0</v>
      </c>
      <c r="N33" s="251"/>
      <c r="O33" s="251"/>
      <c r="P33" s="251"/>
      <c r="Q33" s="39"/>
      <c r="R33" s="40"/>
    </row>
    <row r="34" spans="2:18" s="1" customFormat="1" ht="14.45" customHeight="1" hidden="1">
      <c r="B34" s="38"/>
      <c r="C34" s="39"/>
      <c r="D34" s="39"/>
      <c r="E34" s="45" t="s">
        <v>56</v>
      </c>
      <c r="F34" s="46">
        <v>0.15</v>
      </c>
      <c r="G34" s="119" t="s">
        <v>53</v>
      </c>
      <c r="H34" s="250">
        <f>(SUM(BH97:BH104)+SUM(BH121:BH191))</f>
        <v>0</v>
      </c>
      <c r="I34" s="251"/>
      <c r="J34" s="251"/>
      <c r="K34" s="39"/>
      <c r="L34" s="39"/>
      <c r="M34" s="250">
        <v>0</v>
      </c>
      <c r="N34" s="251"/>
      <c r="O34" s="251"/>
      <c r="P34" s="251"/>
      <c r="Q34" s="39"/>
      <c r="R34" s="40"/>
    </row>
    <row r="35" spans="2:18" s="1" customFormat="1" ht="14.45" customHeight="1" hidden="1">
      <c r="B35" s="38"/>
      <c r="C35" s="39"/>
      <c r="D35" s="39"/>
      <c r="E35" s="45" t="s">
        <v>57</v>
      </c>
      <c r="F35" s="46">
        <v>0</v>
      </c>
      <c r="G35" s="119" t="s">
        <v>53</v>
      </c>
      <c r="H35" s="250">
        <f>(SUM(BI97:BI104)+SUM(BI121:BI191))</f>
        <v>0</v>
      </c>
      <c r="I35" s="251"/>
      <c r="J35" s="251"/>
      <c r="K35" s="39"/>
      <c r="L35" s="39"/>
      <c r="M35" s="250">
        <v>0</v>
      </c>
      <c r="N35" s="251"/>
      <c r="O35" s="251"/>
      <c r="P35" s="251"/>
      <c r="Q35" s="39"/>
      <c r="R35" s="40"/>
    </row>
    <row r="36" spans="2:18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49"/>
      <c r="D37" s="50" t="s">
        <v>58</v>
      </c>
      <c r="E37" s="51"/>
      <c r="F37" s="51"/>
      <c r="G37" s="120" t="s">
        <v>59</v>
      </c>
      <c r="H37" s="52" t="s">
        <v>60</v>
      </c>
      <c r="I37" s="51"/>
      <c r="J37" s="51"/>
      <c r="K37" s="51"/>
      <c r="L37" s="223">
        <f>SUM(M29:M35)</f>
        <v>0</v>
      </c>
      <c r="M37" s="223"/>
      <c r="N37" s="223"/>
      <c r="O37" s="223"/>
      <c r="P37" s="256"/>
      <c r="Q37" s="49"/>
      <c r="R37" s="40"/>
    </row>
    <row r="38" spans="2:18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51" s="1" customFormat="1" ht="14.45" customHeight="1">
      <c r="B39" s="38"/>
      <c r="C39" s="39"/>
      <c r="D39" s="45" t="s">
        <v>135</v>
      </c>
      <c r="E39" s="45" t="s">
        <v>136</v>
      </c>
      <c r="F39" s="121">
        <v>1031</v>
      </c>
      <c r="G39" s="45" t="s">
        <v>137</v>
      </c>
      <c r="H39" s="250">
        <f>IF(F39&lt;&gt;0,M26/F39,0)</f>
        <v>0</v>
      </c>
      <c r="I39" s="250"/>
      <c r="J39" s="250"/>
      <c r="K39" s="39"/>
      <c r="L39" s="45" t="s">
        <v>138</v>
      </c>
      <c r="M39" s="39"/>
      <c r="N39" s="250">
        <f>IF(F39&lt;&gt;0,M29/F39,0)</f>
        <v>0</v>
      </c>
      <c r="O39" s="250"/>
      <c r="P39" s="250"/>
      <c r="Q39" s="39"/>
      <c r="R39" s="40"/>
      <c r="AY39" s="21" t="s">
        <v>139</v>
      </c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61</v>
      </c>
      <c r="E50" s="54"/>
      <c r="F50" s="54"/>
      <c r="G50" s="54"/>
      <c r="H50" s="55"/>
      <c r="I50" s="39"/>
      <c r="J50" s="53" t="s">
        <v>62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63</v>
      </c>
      <c r="E59" s="59"/>
      <c r="F59" s="59"/>
      <c r="G59" s="60" t="s">
        <v>64</v>
      </c>
      <c r="H59" s="61"/>
      <c r="I59" s="39"/>
      <c r="J59" s="58" t="s">
        <v>63</v>
      </c>
      <c r="K59" s="59"/>
      <c r="L59" s="59"/>
      <c r="M59" s="59"/>
      <c r="N59" s="60" t="s">
        <v>64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65</v>
      </c>
      <c r="E61" s="54"/>
      <c r="F61" s="54"/>
      <c r="G61" s="54"/>
      <c r="H61" s="55"/>
      <c r="I61" s="39"/>
      <c r="J61" s="53" t="s">
        <v>66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63</v>
      </c>
      <c r="E70" s="59"/>
      <c r="F70" s="59"/>
      <c r="G70" s="60" t="s">
        <v>64</v>
      </c>
      <c r="H70" s="61"/>
      <c r="I70" s="39"/>
      <c r="J70" s="58" t="s">
        <v>63</v>
      </c>
      <c r="K70" s="59"/>
      <c r="L70" s="59"/>
      <c r="M70" s="59"/>
      <c r="N70" s="60" t="s">
        <v>64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4"/>
    </row>
    <row r="76" spans="2:21" s="1" customFormat="1" ht="36.95" customHeight="1">
      <c r="B76" s="38"/>
      <c r="C76" s="208" t="s">
        <v>140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40"/>
      <c r="T76" s="125"/>
      <c r="U76" s="125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25"/>
      <c r="U77" s="125"/>
    </row>
    <row r="78" spans="2:21" s="1" customFormat="1" ht="36.95" customHeight="1">
      <c r="B78" s="38"/>
      <c r="C78" s="72" t="s">
        <v>19</v>
      </c>
      <c r="D78" s="39"/>
      <c r="E78" s="39"/>
      <c r="F78" s="225" t="str">
        <f>F6</f>
        <v>IDVT10179200 (Za dálnicí), Kostelní Lhota, oprava koryta ř.km 0,000-1,031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9"/>
      <c r="R78" s="40"/>
      <c r="T78" s="125"/>
      <c r="U78" s="125"/>
    </row>
    <row r="79" spans="2:21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T79" s="125"/>
      <c r="U79" s="125"/>
    </row>
    <row r="80" spans="2:21" s="1" customFormat="1" ht="18" customHeight="1">
      <c r="B80" s="38"/>
      <c r="C80" s="33" t="s">
        <v>27</v>
      </c>
      <c r="D80" s="39"/>
      <c r="E80" s="39"/>
      <c r="F80" s="31" t="str">
        <f>F8</f>
        <v>k.ú.Kostelní Lhota</v>
      </c>
      <c r="G80" s="39"/>
      <c r="H80" s="39"/>
      <c r="I80" s="39"/>
      <c r="J80" s="39"/>
      <c r="K80" s="33" t="s">
        <v>29</v>
      </c>
      <c r="L80" s="39"/>
      <c r="M80" s="253" t="str">
        <f>IF(O8="","",O8)</f>
        <v>30. 1. 2017</v>
      </c>
      <c r="N80" s="253"/>
      <c r="O80" s="253"/>
      <c r="P80" s="253"/>
      <c r="Q80" s="39"/>
      <c r="R80" s="40"/>
      <c r="T80" s="125"/>
      <c r="U80" s="125"/>
    </row>
    <row r="81" spans="2:2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25"/>
      <c r="U81" s="125"/>
    </row>
    <row r="82" spans="2:21" s="1" customFormat="1" ht="15">
      <c r="B82" s="38"/>
      <c r="C82" s="33" t="s">
        <v>33</v>
      </c>
      <c r="D82" s="39"/>
      <c r="E82" s="39"/>
      <c r="F82" s="31" t="str">
        <f>E11</f>
        <v>Povodí Labe,st.p.,závod Pardubice, Cihelna 135,</v>
      </c>
      <c r="G82" s="39"/>
      <c r="H82" s="39"/>
      <c r="I82" s="39"/>
      <c r="J82" s="39"/>
      <c r="K82" s="33" t="s">
        <v>41</v>
      </c>
      <c r="L82" s="39"/>
      <c r="M82" s="212" t="str">
        <f>E17</f>
        <v>Ing.Čápová</v>
      </c>
      <c r="N82" s="212"/>
      <c r="O82" s="212"/>
      <c r="P82" s="212"/>
      <c r="Q82" s="212"/>
      <c r="R82" s="40"/>
      <c r="T82" s="125"/>
      <c r="U82" s="125"/>
    </row>
    <row r="83" spans="2:21" s="1" customFormat="1" ht="14.45" customHeight="1">
      <c r="B83" s="38"/>
      <c r="C83" s="33" t="s">
        <v>39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45</v>
      </c>
      <c r="L83" s="39"/>
      <c r="M83" s="212" t="str">
        <f>E20</f>
        <v>Ing.Jaroslava Čápová, Poděbrady 459</v>
      </c>
      <c r="N83" s="212"/>
      <c r="O83" s="212"/>
      <c r="P83" s="212"/>
      <c r="Q83" s="212"/>
      <c r="R83" s="40"/>
      <c r="T83" s="125"/>
      <c r="U83" s="125"/>
    </row>
    <row r="84" spans="2:21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T84" s="125"/>
      <c r="U84" s="125"/>
    </row>
    <row r="85" spans="2:21" s="1" customFormat="1" ht="29.25" customHeight="1">
      <c r="B85" s="38"/>
      <c r="C85" s="259" t="s">
        <v>141</v>
      </c>
      <c r="D85" s="260"/>
      <c r="E85" s="260"/>
      <c r="F85" s="260"/>
      <c r="G85" s="260"/>
      <c r="H85" s="49"/>
      <c r="I85" s="49"/>
      <c r="J85" s="49"/>
      <c r="K85" s="49"/>
      <c r="L85" s="49"/>
      <c r="M85" s="49"/>
      <c r="N85" s="259" t="s">
        <v>142</v>
      </c>
      <c r="O85" s="260"/>
      <c r="P85" s="260"/>
      <c r="Q85" s="260"/>
      <c r="R85" s="40"/>
      <c r="T85" s="125"/>
      <c r="U85" s="125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25"/>
      <c r="U86" s="125"/>
    </row>
    <row r="87" spans="2:47" s="1" customFormat="1" ht="29.25" customHeight="1">
      <c r="B87" s="38"/>
      <c r="C87" s="126" t="s">
        <v>143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36">
        <f>N121</f>
        <v>0</v>
      </c>
      <c r="O87" s="263"/>
      <c r="P87" s="263"/>
      <c r="Q87" s="263"/>
      <c r="R87" s="40"/>
      <c r="T87" s="125"/>
      <c r="U87" s="125"/>
      <c r="AU87" s="21" t="s">
        <v>144</v>
      </c>
    </row>
    <row r="88" spans="2:21" s="6" customFormat="1" ht="24.95" customHeight="1">
      <c r="B88" s="127"/>
      <c r="C88" s="128"/>
      <c r="D88" s="129" t="s">
        <v>145</v>
      </c>
      <c r="E88" s="128"/>
      <c r="F88" s="128"/>
      <c r="G88" s="128"/>
      <c r="H88" s="128"/>
      <c r="I88" s="128"/>
      <c r="J88" s="128"/>
      <c r="K88" s="128"/>
      <c r="L88" s="128"/>
      <c r="M88" s="128"/>
      <c r="N88" s="261">
        <f>N122</f>
        <v>0</v>
      </c>
      <c r="O88" s="262"/>
      <c r="P88" s="262"/>
      <c r="Q88" s="262"/>
      <c r="R88" s="130"/>
      <c r="T88" s="131"/>
      <c r="U88" s="131"/>
    </row>
    <row r="89" spans="2:21" s="7" customFormat="1" ht="19.9" customHeight="1">
      <c r="B89" s="132"/>
      <c r="C89" s="133"/>
      <c r="D89" s="103" t="s">
        <v>146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40">
        <f>N123</f>
        <v>0</v>
      </c>
      <c r="O89" s="258"/>
      <c r="P89" s="258"/>
      <c r="Q89" s="258"/>
      <c r="R89" s="134"/>
      <c r="T89" s="135"/>
      <c r="U89" s="135"/>
    </row>
    <row r="90" spans="2:21" s="7" customFormat="1" ht="19.9" customHeight="1">
      <c r="B90" s="132"/>
      <c r="C90" s="133"/>
      <c r="D90" s="103" t="s">
        <v>147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40">
        <f>N160</f>
        <v>0</v>
      </c>
      <c r="O90" s="258"/>
      <c r="P90" s="258"/>
      <c r="Q90" s="258"/>
      <c r="R90" s="134"/>
      <c r="T90" s="135"/>
      <c r="U90" s="135"/>
    </row>
    <row r="91" spans="2:21" s="7" customFormat="1" ht="19.9" customHeight="1">
      <c r="B91" s="132"/>
      <c r="C91" s="133"/>
      <c r="D91" s="103" t="s">
        <v>148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40">
        <f>N165</f>
        <v>0</v>
      </c>
      <c r="O91" s="258"/>
      <c r="P91" s="258"/>
      <c r="Q91" s="258"/>
      <c r="R91" s="134"/>
      <c r="T91" s="135"/>
      <c r="U91" s="135"/>
    </row>
    <row r="92" spans="2:21" s="6" customFormat="1" ht="24.95" customHeight="1">
      <c r="B92" s="127"/>
      <c r="C92" s="128"/>
      <c r="D92" s="129" t="s">
        <v>149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61">
        <f>N167</f>
        <v>0</v>
      </c>
      <c r="O92" s="262"/>
      <c r="P92" s="262"/>
      <c r="Q92" s="262"/>
      <c r="R92" s="130"/>
      <c r="T92" s="131"/>
      <c r="U92" s="131"/>
    </row>
    <row r="93" spans="2:21" s="7" customFormat="1" ht="19.9" customHeight="1">
      <c r="B93" s="132"/>
      <c r="C93" s="133"/>
      <c r="D93" s="103" t="s">
        <v>150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40">
        <f>N168</f>
        <v>0</v>
      </c>
      <c r="O93" s="258"/>
      <c r="P93" s="258"/>
      <c r="Q93" s="258"/>
      <c r="R93" s="134"/>
      <c r="T93" s="135"/>
      <c r="U93" s="135"/>
    </row>
    <row r="94" spans="2:21" s="7" customFormat="1" ht="19.9" customHeight="1">
      <c r="B94" s="132"/>
      <c r="C94" s="133"/>
      <c r="D94" s="103" t="s">
        <v>151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40">
        <f>N177</f>
        <v>0</v>
      </c>
      <c r="O94" s="258"/>
      <c r="P94" s="258"/>
      <c r="Q94" s="258"/>
      <c r="R94" s="134"/>
      <c r="T94" s="135"/>
      <c r="U94" s="135"/>
    </row>
    <row r="95" spans="2:21" s="7" customFormat="1" ht="19.9" customHeight="1">
      <c r="B95" s="132"/>
      <c r="C95" s="133"/>
      <c r="D95" s="103" t="s">
        <v>152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40">
        <f>N187</f>
        <v>0</v>
      </c>
      <c r="O95" s="258"/>
      <c r="P95" s="258"/>
      <c r="Q95" s="258"/>
      <c r="R95" s="134"/>
      <c r="T95" s="135"/>
      <c r="U95" s="135"/>
    </row>
    <row r="96" spans="2:21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T96" s="125"/>
      <c r="U96" s="125"/>
    </row>
    <row r="97" spans="2:21" s="1" customFormat="1" ht="29.25" customHeight="1">
      <c r="B97" s="38"/>
      <c r="C97" s="126" t="s">
        <v>153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63">
        <f>ROUND(N98+N99+N100+N101+N102+N103,2)</f>
        <v>0</v>
      </c>
      <c r="O97" s="264"/>
      <c r="P97" s="264"/>
      <c r="Q97" s="264"/>
      <c r="R97" s="40"/>
      <c r="T97" s="136"/>
      <c r="U97" s="137" t="s">
        <v>51</v>
      </c>
    </row>
    <row r="98" spans="2:65" s="1" customFormat="1" ht="18" customHeight="1">
      <c r="B98" s="38"/>
      <c r="C98" s="39"/>
      <c r="D98" s="237" t="s">
        <v>154</v>
      </c>
      <c r="E98" s="238"/>
      <c r="F98" s="238"/>
      <c r="G98" s="238"/>
      <c r="H98" s="238"/>
      <c r="I98" s="39"/>
      <c r="J98" s="39"/>
      <c r="K98" s="39"/>
      <c r="L98" s="39"/>
      <c r="M98" s="39"/>
      <c r="N98" s="239">
        <f>ROUND(N87*T98,2)</f>
        <v>0</v>
      </c>
      <c r="O98" s="240"/>
      <c r="P98" s="240"/>
      <c r="Q98" s="240"/>
      <c r="R98" s="40"/>
      <c r="S98" s="138"/>
      <c r="T98" s="139"/>
      <c r="U98" s="140" t="s">
        <v>52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155</v>
      </c>
      <c r="AZ98" s="141"/>
      <c r="BA98" s="141"/>
      <c r="BB98" s="141"/>
      <c r="BC98" s="141"/>
      <c r="BD98" s="141"/>
      <c r="BE98" s="143">
        <f aca="true" t="shared" si="0" ref="BE98:BE103">IF(U98="základní",N98,0)</f>
        <v>0</v>
      </c>
      <c r="BF98" s="143">
        <f aca="true" t="shared" si="1" ref="BF98:BF103">IF(U98="snížená",N98,0)</f>
        <v>0</v>
      </c>
      <c r="BG98" s="143">
        <f aca="true" t="shared" si="2" ref="BG98:BG103">IF(U98="zákl. přenesená",N98,0)</f>
        <v>0</v>
      </c>
      <c r="BH98" s="143">
        <f aca="true" t="shared" si="3" ref="BH98:BH103">IF(U98="sníž. přenesená",N98,0)</f>
        <v>0</v>
      </c>
      <c r="BI98" s="143">
        <f aca="true" t="shared" si="4" ref="BI98:BI103">IF(U98="nulová",N98,0)</f>
        <v>0</v>
      </c>
      <c r="BJ98" s="142" t="s">
        <v>26</v>
      </c>
      <c r="BK98" s="141"/>
      <c r="BL98" s="141"/>
      <c r="BM98" s="141"/>
    </row>
    <row r="99" spans="2:65" s="1" customFormat="1" ht="18" customHeight="1">
      <c r="B99" s="38"/>
      <c r="C99" s="39"/>
      <c r="D99" s="237" t="s">
        <v>156</v>
      </c>
      <c r="E99" s="238"/>
      <c r="F99" s="238"/>
      <c r="G99" s="238"/>
      <c r="H99" s="238"/>
      <c r="I99" s="39"/>
      <c r="J99" s="39"/>
      <c r="K99" s="39"/>
      <c r="L99" s="39"/>
      <c r="M99" s="39"/>
      <c r="N99" s="239">
        <f>ROUND(N87*T99,2)</f>
        <v>0</v>
      </c>
      <c r="O99" s="240"/>
      <c r="P99" s="240"/>
      <c r="Q99" s="240"/>
      <c r="R99" s="40"/>
      <c r="S99" s="138"/>
      <c r="T99" s="139"/>
      <c r="U99" s="140" t="s">
        <v>52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155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26</v>
      </c>
      <c r="BK99" s="141"/>
      <c r="BL99" s="141"/>
      <c r="BM99" s="141"/>
    </row>
    <row r="100" spans="2:65" s="1" customFormat="1" ht="18" customHeight="1">
      <c r="B100" s="38"/>
      <c r="C100" s="39"/>
      <c r="D100" s="237" t="s">
        <v>157</v>
      </c>
      <c r="E100" s="238"/>
      <c r="F100" s="238"/>
      <c r="G100" s="238"/>
      <c r="H100" s="238"/>
      <c r="I100" s="39"/>
      <c r="J100" s="39"/>
      <c r="K100" s="39"/>
      <c r="L100" s="39"/>
      <c r="M100" s="39"/>
      <c r="N100" s="239">
        <f>ROUND(N87*T100,2)</f>
        <v>0</v>
      </c>
      <c r="O100" s="240"/>
      <c r="P100" s="240"/>
      <c r="Q100" s="240"/>
      <c r="R100" s="40"/>
      <c r="S100" s="138"/>
      <c r="T100" s="139"/>
      <c r="U100" s="140" t="s">
        <v>52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155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26</v>
      </c>
      <c r="BK100" s="141"/>
      <c r="BL100" s="141"/>
      <c r="BM100" s="141"/>
    </row>
    <row r="101" spans="2:65" s="1" customFormat="1" ht="18" customHeight="1">
      <c r="B101" s="38"/>
      <c r="C101" s="39"/>
      <c r="D101" s="237" t="s">
        <v>158</v>
      </c>
      <c r="E101" s="238"/>
      <c r="F101" s="238"/>
      <c r="G101" s="238"/>
      <c r="H101" s="238"/>
      <c r="I101" s="39"/>
      <c r="J101" s="39"/>
      <c r="K101" s="39"/>
      <c r="L101" s="39"/>
      <c r="M101" s="39"/>
      <c r="N101" s="239">
        <f>ROUND(N87*T101,2)</f>
        <v>0</v>
      </c>
      <c r="O101" s="240"/>
      <c r="P101" s="240"/>
      <c r="Q101" s="240"/>
      <c r="R101" s="40"/>
      <c r="S101" s="138"/>
      <c r="T101" s="139"/>
      <c r="U101" s="140" t="s">
        <v>52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155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26</v>
      </c>
      <c r="BK101" s="141"/>
      <c r="BL101" s="141"/>
      <c r="BM101" s="141"/>
    </row>
    <row r="102" spans="2:65" s="1" customFormat="1" ht="18" customHeight="1">
      <c r="B102" s="38"/>
      <c r="C102" s="39"/>
      <c r="D102" s="237" t="s">
        <v>159</v>
      </c>
      <c r="E102" s="238"/>
      <c r="F102" s="238"/>
      <c r="G102" s="238"/>
      <c r="H102" s="238"/>
      <c r="I102" s="39"/>
      <c r="J102" s="39"/>
      <c r="K102" s="39"/>
      <c r="L102" s="39"/>
      <c r="M102" s="39"/>
      <c r="N102" s="239">
        <f>ROUND(N87*T102,2)</f>
        <v>0</v>
      </c>
      <c r="O102" s="240"/>
      <c r="P102" s="240"/>
      <c r="Q102" s="240"/>
      <c r="R102" s="40"/>
      <c r="S102" s="138"/>
      <c r="T102" s="139"/>
      <c r="U102" s="140" t="s">
        <v>52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155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26</v>
      </c>
      <c r="BK102" s="141"/>
      <c r="BL102" s="141"/>
      <c r="BM102" s="141"/>
    </row>
    <row r="103" spans="2:65" s="1" customFormat="1" ht="18" customHeight="1">
      <c r="B103" s="38"/>
      <c r="C103" s="39"/>
      <c r="D103" s="103" t="s">
        <v>160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239">
        <f>ROUND(N87*T103,2)</f>
        <v>0</v>
      </c>
      <c r="O103" s="240"/>
      <c r="P103" s="240"/>
      <c r="Q103" s="240"/>
      <c r="R103" s="40"/>
      <c r="S103" s="138"/>
      <c r="T103" s="144"/>
      <c r="U103" s="145" t="s">
        <v>52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161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26</v>
      </c>
      <c r="BK103" s="141"/>
      <c r="BL103" s="141"/>
      <c r="BM103" s="141"/>
    </row>
    <row r="104" spans="2:21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  <c r="T104" s="125"/>
      <c r="U104" s="125"/>
    </row>
    <row r="105" spans="2:21" s="1" customFormat="1" ht="29.25" customHeight="1">
      <c r="B105" s="38"/>
      <c r="C105" s="114" t="s">
        <v>101</v>
      </c>
      <c r="D105" s="49"/>
      <c r="E105" s="49"/>
      <c r="F105" s="49"/>
      <c r="G105" s="49"/>
      <c r="H105" s="49"/>
      <c r="I105" s="49"/>
      <c r="J105" s="49"/>
      <c r="K105" s="49"/>
      <c r="L105" s="249">
        <f>ROUND(SUM(N87+N97),2)</f>
        <v>0</v>
      </c>
      <c r="M105" s="249"/>
      <c r="N105" s="249"/>
      <c r="O105" s="249"/>
      <c r="P105" s="249"/>
      <c r="Q105" s="249"/>
      <c r="R105" s="40"/>
      <c r="T105" s="125"/>
      <c r="U105" s="125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T106" s="125"/>
      <c r="U106" s="125"/>
    </row>
    <row r="110" spans="2:18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18" s="1" customFormat="1" ht="36.95" customHeight="1">
      <c r="B111" s="38"/>
      <c r="C111" s="208" t="s">
        <v>162</v>
      </c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40"/>
    </row>
    <row r="112" spans="2:18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36.95" customHeight="1">
      <c r="B113" s="38"/>
      <c r="C113" s="72" t="s">
        <v>19</v>
      </c>
      <c r="D113" s="39"/>
      <c r="E113" s="39"/>
      <c r="F113" s="225" t="str">
        <f>F6</f>
        <v>IDVT10179200 (Za dálnicí), Kostelní Lhota, oprava koryta ř.km 0,000-1,031</v>
      </c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39"/>
      <c r="R113" s="40"/>
    </row>
    <row r="114" spans="2:18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27</v>
      </c>
      <c r="D115" s="39"/>
      <c r="E115" s="39"/>
      <c r="F115" s="31" t="str">
        <f>F8</f>
        <v>k.ú.Kostelní Lhota</v>
      </c>
      <c r="G115" s="39"/>
      <c r="H115" s="39"/>
      <c r="I115" s="39"/>
      <c r="J115" s="39"/>
      <c r="K115" s="33" t="s">
        <v>29</v>
      </c>
      <c r="L115" s="39"/>
      <c r="M115" s="253" t="str">
        <f>IF(O8="","",O8)</f>
        <v>30. 1. 2017</v>
      </c>
      <c r="N115" s="253"/>
      <c r="O115" s="253"/>
      <c r="P115" s="253"/>
      <c r="Q115" s="39"/>
      <c r="R115" s="40"/>
    </row>
    <row r="116" spans="2:18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33</v>
      </c>
      <c r="D117" s="39"/>
      <c r="E117" s="39"/>
      <c r="F117" s="31" t="str">
        <f>E11</f>
        <v>Povodí Labe,st.p.,závod Pardubice, Cihelna 135,</v>
      </c>
      <c r="G117" s="39"/>
      <c r="H117" s="39"/>
      <c r="I117" s="39"/>
      <c r="J117" s="39"/>
      <c r="K117" s="33" t="s">
        <v>41</v>
      </c>
      <c r="L117" s="39"/>
      <c r="M117" s="212" t="str">
        <f>E17</f>
        <v>Ing.Čápová</v>
      </c>
      <c r="N117" s="212"/>
      <c r="O117" s="212"/>
      <c r="P117" s="212"/>
      <c r="Q117" s="212"/>
      <c r="R117" s="40"/>
    </row>
    <row r="118" spans="2:18" s="1" customFormat="1" ht="14.45" customHeight="1">
      <c r="B118" s="38"/>
      <c r="C118" s="33" t="s">
        <v>39</v>
      </c>
      <c r="D118" s="39"/>
      <c r="E118" s="39"/>
      <c r="F118" s="31" t="str">
        <f>IF(E14="","",E14)</f>
        <v>Vyplň údaj</v>
      </c>
      <c r="G118" s="39"/>
      <c r="H118" s="39"/>
      <c r="I118" s="39"/>
      <c r="J118" s="39"/>
      <c r="K118" s="33" t="s">
        <v>45</v>
      </c>
      <c r="L118" s="39"/>
      <c r="M118" s="212" t="str">
        <f>E20</f>
        <v>Ing.Jaroslava Čápová, Poděbrady 459</v>
      </c>
      <c r="N118" s="212"/>
      <c r="O118" s="212"/>
      <c r="P118" s="212"/>
      <c r="Q118" s="212"/>
      <c r="R118" s="40"/>
    </row>
    <row r="119" spans="2:18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6"/>
      <c r="C120" s="147" t="s">
        <v>163</v>
      </c>
      <c r="D120" s="148" t="s">
        <v>164</v>
      </c>
      <c r="E120" s="148" t="s">
        <v>69</v>
      </c>
      <c r="F120" s="270" t="s">
        <v>165</v>
      </c>
      <c r="G120" s="270"/>
      <c r="H120" s="270"/>
      <c r="I120" s="270"/>
      <c r="J120" s="148" t="s">
        <v>139</v>
      </c>
      <c r="K120" s="148" t="s">
        <v>166</v>
      </c>
      <c r="L120" s="271" t="s">
        <v>167</v>
      </c>
      <c r="M120" s="271"/>
      <c r="N120" s="270" t="s">
        <v>142</v>
      </c>
      <c r="O120" s="270"/>
      <c r="P120" s="270"/>
      <c r="Q120" s="272"/>
      <c r="R120" s="149"/>
      <c r="T120" s="82" t="s">
        <v>168</v>
      </c>
      <c r="U120" s="83" t="s">
        <v>51</v>
      </c>
      <c r="V120" s="83" t="s">
        <v>169</v>
      </c>
      <c r="W120" s="83" t="s">
        <v>170</v>
      </c>
      <c r="X120" s="83" t="s">
        <v>171</v>
      </c>
      <c r="Y120" s="83" t="s">
        <v>172</v>
      </c>
      <c r="Z120" s="83" t="s">
        <v>173</v>
      </c>
      <c r="AA120" s="84" t="s">
        <v>174</v>
      </c>
    </row>
    <row r="121" spans="2:63" s="1" customFormat="1" ht="29.25" customHeight="1">
      <c r="B121" s="38"/>
      <c r="C121" s="86" t="s">
        <v>134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90">
        <f>BK121</f>
        <v>0</v>
      </c>
      <c r="O121" s="291"/>
      <c r="P121" s="291"/>
      <c r="Q121" s="291"/>
      <c r="R121" s="40"/>
      <c r="T121" s="85"/>
      <c r="U121" s="54"/>
      <c r="V121" s="54"/>
      <c r="W121" s="150">
        <f>W122+W167+W192</f>
        <v>0</v>
      </c>
      <c r="X121" s="54"/>
      <c r="Y121" s="150">
        <f>Y122+Y167+Y192</f>
        <v>6.595421</v>
      </c>
      <c r="Z121" s="54"/>
      <c r="AA121" s="151">
        <f>AA122+AA167+AA192</f>
        <v>0</v>
      </c>
      <c r="AT121" s="21" t="s">
        <v>86</v>
      </c>
      <c r="AU121" s="21" t="s">
        <v>144</v>
      </c>
      <c r="BK121" s="152">
        <f>BK122+BK167+BK192</f>
        <v>0</v>
      </c>
    </row>
    <row r="122" spans="2:63" s="9" customFormat="1" ht="37.35" customHeight="1">
      <c r="B122" s="153"/>
      <c r="C122" s="154"/>
      <c r="D122" s="155" t="s">
        <v>145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288">
        <f>BK122</f>
        <v>0</v>
      </c>
      <c r="O122" s="261"/>
      <c r="P122" s="261"/>
      <c r="Q122" s="261"/>
      <c r="R122" s="156"/>
      <c r="T122" s="157"/>
      <c r="U122" s="154"/>
      <c r="V122" s="154"/>
      <c r="W122" s="158">
        <f>W123+W160+W165</f>
        <v>0</v>
      </c>
      <c r="X122" s="154"/>
      <c r="Y122" s="158">
        <f>Y123+Y160+Y165</f>
        <v>6.595421</v>
      </c>
      <c r="Z122" s="154"/>
      <c r="AA122" s="159">
        <f>AA123+AA160+AA165</f>
        <v>0</v>
      </c>
      <c r="AR122" s="160" t="s">
        <v>26</v>
      </c>
      <c r="AT122" s="161" t="s">
        <v>86</v>
      </c>
      <c r="AU122" s="161" t="s">
        <v>87</v>
      </c>
      <c r="AY122" s="160" t="s">
        <v>175</v>
      </c>
      <c r="BK122" s="162">
        <f>BK123+BK160+BK165</f>
        <v>0</v>
      </c>
    </row>
    <row r="123" spans="2:63" s="9" customFormat="1" ht="19.9" customHeight="1">
      <c r="B123" s="153"/>
      <c r="C123" s="154"/>
      <c r="D123" s="163" t="s">
        <v>146</v>
      </c>
      <c r="E123" s="163"/>
      <c r="F123" s="163"/>
      <c r="G123" s="163"/>
      <c r="H123" s="163"/>
      <c r="I123" s="163"/>
      <c r="J123" s="163"/>
      <c r="K123" s="163"/>
      <c r="L123" s="163"/>
      <c r="M123" s="163"/>
      <c r="N123" s="286">
        <f>BK123</f>
        <v>0</v>
      </c>
      <c r="O123" s="287"/>
      <c r="P123" s="287"/>
      <c r="Q123" s="287"/>
      <c r="R123" s="156"/>
      <c r="T123" s="157"/>
      <c r="U123" s="154"/>
      <c r="V123" s="154"/>
      <c r="W123" s="158">
        <f>SUM(W124:W159)</f>
        <v>0</v>
      </c>
      <c r="X123" s="154"/>
      <c r="Y123" s="158">
        <f>SUM(Y124:Y159)</f>
        <v>0.109421</v>
      </c>
      <c r="Z123" s="154"/>
      <c r="AA123" s="159">
        <f>SUM(AA124:AA159)</f>
        <v>0</v>
      </c>
      <c r="AR123" s="160" t="s">
        <v>26</v>
      </c>
      <c r="AT123" s="161" t="s">
        <v>86</v>
      </c>
      <c r="AU123" s="161" t="s">
        <v>26</v>
      </c>
      <c r="AY123" s="160" t="s">
        <v>175</v>
      </c>
      <c r="BK123" s="162">
        <f>SUM(BK124:BK159)</f>
        <v>0</v>
      </c>
    </row>
    <row r="124" spans="2:65" s="1" customFormat="1" ht="22.5" customHeight="1">
      <c r="B124" s="38"/>
      <c r="C124" s="164" t="s">
        <v>26</v>
      </c>
      <c r="D124" s="164" t="s">
        <v>176</v>
      </c>
      <c r="E124" s="165" t="s">
        <v>177</v>
      </c>
      <c r="F124" s="273" t="s">
        <v>178</v>
      </c>
      <c r="G124" s="273"/>
      <c r="H124" s="273"/>
      <c r="I124" s="273"/>
      <c r="J124" s="166" t="s">
        <v>114</v>
      </c>
      <c r="K124" s="167">
        <v>0.443</v>
      </c>
      <c r="L124" s="267">
        <v>0</v>
      </c>
      <c r="M124" s="268"/>
      <c r="N124" s="269">
        <f>ROUND(L124*K124,2)</f>
        <v>0</v>
      </c>
      <c r="O124" s="269"/>
      <c r="P124" s="269"/>
      <c r="Q124" s="269"/>
      <c r="R124" s="40"/>
      <c r="T124" s="168" t="s">
        <v>25</v>
      </c>
      <c r="U124" s="47" t="s">
        <v>52</v>
      </c>
      <c r="V124" s="39"/>
      <c r="W124" s="169">
        <f>V124*K124</f>
        <v>0</v>
      </c>
      <c r="X124" s="169">
        <v>0.247</v>
      </c>
      <c r="Y124" s="169">
        <f>X124*K124</f>
        <v>0.109421</v>
      </c>
      <c r="Z124" s="169">
        <v>0</v>
      </c>
      <c r="AA124" s="170">
        <f>Z124*K124</f>
        <v>0</v>
      </c>
      <c r="AR124" s="21" t="s">
        <v>179</v>
      </c>
      <c r="AT124" s="21" t="s">
        <v>176</v>
      </c>
      <c r="AU124" s="21" t="s">
        <v>111</v>
      </c>
      <c r="AY124" s="21" t="s">
        <v>175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21" t="s">
        <v>26</v>
      </c>
      <c r="BK124" s="107">
        <f>ROUND(L124*K124,2)</f>
        <v>0</v>
      </c>
      <c r="BL124" s="21" t="s">
        <v>179</v>
      </c>
      <c r="BM124" s="21" t="s">
        <v>180</v>
      </c>
    </row>
    <row r="125" spans="2:51" s="10" customFormat="1" ht="44.25" customHeight="1">
      <c r="B125" s="171"/>
      <c r="C125" s="172"/>
      <c r="D125" s="172"/>
      <c r="E125" s="173" t="s">
        <v>112</v>
      </c>
      <c r="F125" s="274" t="s">
        <v>181</v>
      </c>
      <c r="G125" s="275"/>
      <c r="H125" s="275"/>
      <c r="I125" s="275"/>
      <c r="J125" s="172"/>
      <c r="K125" s="174">
        <v>0.443</v>
      </c>
      <c r="L125" s="172"/>
      <c r="M125" s="172"/>
      <c r="N125" s="172"/>
      <c r="O125" s="172"/>
      <c r="P125" s="172"/>
      <c r="Q125" s="172"/>
      <c r="R125" s="175"/>
      <c r="T125" s="176"/>
      <c r="U125" s="172"/>
      <c r="V125" s="172"/>
      <c r="W125" s="172"/>
      <c r="X125" s="172"/>
      <c r="Y125" s="172"/>
      <c r="Z125" s="172"/>
      <c r="AA125" s="177"/>
      <c r="AT125" s="178" t="s">
        <v>182</v>
      </c>
      <c r="AU125" s="178" t="s">
        <v>111</v>
      </c>
      <c r="AV125" s="10" t="s">
        <v>111</v>
      </c>
      <c r="AW125" s="10" t="s">
        <v>44</v>
      </c>
      <c r="AX125" s="10" t="s">
        <v>26</v>
      </c>
      <c r="AY125" s="178" t="s">
        <v>175</v>
      </c>
    </row>
    <row r="126" spans="2:51" s="11" customFormat="1" ht="31.5" customHeight="1">
      <c r="B126" s="179"/>
      <c r="C126" s="180"/>
      <c r="D126" s="180"/>
      <c r="E126" s="181" t="s">
        <v>25</v>
      </c>
      <c r="F126" s="265" t="s">
        <v>183</v>
      </c>
      <c r="G126" s="266"/>
      <c r="H126" s="266"/>
      <c r="I126" s="266"/>
      <c r="J126" s="180"/>
      <c r="K126" s="182" t="s">
        <v>25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182</v>
      </c>
      <c r="AU126" s="186" t="s">
        <v>111</v>
      </c>
      <c r="AV126" s="11" t="s">
        <v>26</v>
      </c>
      <c r="AW126" s="11" t="s">
        <v>44</v>
      </c>
      <c r="AX126" s="11" t="s">
        <v>87</v>
      </c>
      <c r="AY126" s="186" t="s">
        <v>175</v>
      </c>
    </row>
    <row r="127" spans="2:51" s="11" customFormat="1" ht="31.5" customHeight="1">
      <c r="B127" s="179"/>
      <c r="C127" s="180"/>
      <c r="D127" s="180"/>
      <c r="E127" s="181" t="s">
        <v>25</v>
      </c>
      <c r="F127" s="265" t="s">
        <v>184</v>
      </c>
      <c r="G127" s="266"/>
      <c r="H127" s="266"/>
      <c r="I127" s="266"/>
      <c r="J127" s="180"/>
      <c r="K127" s="182" t="s">
        <v>25</v>
      </c>
      <c r="L127" s="180"/>
      <c r="M127" s="180"/>
      <c r="N127" s="180"/>
      <c r="O127" s="180"/>
      <c r="P127" s="180"/>
      <c r="Q127" s="180"/>
      <c r="R127" s="183"/>
      <c r="T127" s="184"/>
      <c r="U127" s="180"/>
      <c r="V127" s="180"/>
      <c r="W127" s="180"/>
      <c r="X127" s="180"/>
      <c r="Y127" s="180"/>
      <c r="Z127" s="180"/>
      <c r="AA127" s="185"/>
      <c r="AT127" s="186" t="s">
        <v>182</v>
      </c>
      <c r="AU127" s="186" t="s">
        <v>111</v>
      </c>
      <c r="AV127" s="11" t="s">
        <v>26</v>
      </c>
      <c r="AW127" s="11" t="s">
        <v>44</v>
      </c>
      <c r="AX127" s="11" t="s">
        <v>87</v>
      </c>
      <c r="AY127" s="186" t="s">
        <v>175</v>
      </c>
    </row>
    <row r="128" spans="2:65" s="1" customFormat="1" ht="31.5" customHeight="1">
      <c r="B128" s="38"/>
      <c r="C128" s="164" t="s">
        <v>111</v>
      </c>
      <c r="D128" s="164" t="s">
        <v>176</v>
      </c>
      <c r="E128" s="165" t="s">
        <v>185</v>
      </c>
      <c r="F128" s="273" t="s">
        <v>186</v>
      </c>
      <c r="G128" s="273"/>
      <c r="H128" s="273"/>
      <c r="I128" s="273"/>
      <c r="J128" s="166" t="s">
        <v>119</v>
      </c>
      <c r="K128" s="167">
        <v>240</v>
      </c>
      <c r="L128" s="267">
        <v>0</v>
      </c>
      <c r="M128" s="268"/>
      <c r="N128" s="269">
        <f>ROUND(L128*K128,2)</f>
        <v>0</v>
      </c>
      <c r="O128" s="269"/>
      <c r="P128" s="269"/>
      <c r="Q128" s="269"/>
      <c r="R128" s="40"/>
      <c r="T128" s="168" t="s">
        <v>25</v>
      </c>
      <c r="U128" s="47" t="s">
        <v>52</v>
      </c>
      <c r="V128" s="39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21" t="s">
        <v>179</v>
      </c>
      <c r="AT128" s="21" t="s">
        <v>176</v>
      </c>
      <c r="AU128" s="21" t="s">
        <v>111</v>
      </c>
      <c r="AY128" s="21" t="s">
        <v>175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21" t="s">
        <v>26</v>
      </c>
      <c r="BK128" s="107">
        <f>ROUND(L128*K128,2)</f>
        <v>0</v>
      </c>
      <c r="BL128" s="21" t="s">
        <v>179</v>
      </c>
      <c r="BM128" s="21" t="s">
        <v>187</v>
      </c>
    </row>
    <row r="129" spans="2:51" s="10" customFormat="1" ht="31.5" customHeight="1">
      <c r="B129" s="171"/>
      <c r="C129" s="172"/>
      <c r="D129" s="172"/>
      <c r="E129" s="173" t="s">
        <v>25</v>
      </c>
      <c r="F129" s="274" t="s">
        <v>188</v>
      </c>
      <c r="G129" s="275"/>
      <c r="H129" s="275"/>
      <c r="I129" s="275"/>
      <c r="J129" s="172"/>
      <c r="K129" s="174">
        <v>60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182</v>
      </c>
      <c r="AU129" s="178" t="s">
        <v>111</v>
      </c>
      <c r="AV129" s="10" t="s">
        <v>111</v>
      </c>
      <c r="AW129" s="10" t="s">
        <v>44</v>
      </c>
      <c r="AX129" s="10" t="s">
        <v>87</v>
      </c>
      <c r="AY129" s="178" t="s">
        <v>175</v>
      </c>
    </row>
    <row r="130" spans="2:51" s="10" customFormat="1" ht="31.5" customHeight="1">
      <c r="B130" s="171"/>
      <c r="C130" s="172"/>
      <c r="D130" s="172"/>
      <c r="E130" s="173" t="s">
        <v>25</v>
      </c>
      <c r="F130" s="276" t="s">
        <v>189</v>
      </c>
      <c r="G130" s="277"/>
      <c r="H130" s="277"/>
      <c r="I130" s="277"/>
      <c r="J130" s="172"/>
      <c r="K130" s="174">
        <v>180</v>
      </c>
      <c r="L130" s="172"/>
      <c r="M130" s="172"/>
      <c r="N130" s="172"/>
      <c r="O130" s="172"/>
      <c r="P130" s="172"/>
      <c r="Q130" s="172"/>
      <c r="R130" s="175"/>
      <c r="T130" s="176"/>
      <c r="U130" s="172"/>
      <c r="V130" s="172"/>
      <c r="W130" s="172"/>
      <c r="X130" s="172"/>
      <c r="Y130" s="172"/>
      <c r="Z130" s="172"/>
      <c r="AA130" s="177"/>
      <c r="AT130" s="178" t="s">
        <v>182</v>
      </c>
      <c r="AU130" s="178" t="s">
        <v>111</v>
      </c>
      <c r="AV130" s="10" t="s">
        <v>111</v>
      </c>
      <c r="AW130" s="10" t="s">
        <v>44</v>
      </c>
      <c r="AX130" s="10" t="s">
        <v>87</v>
      </c>
      <c r="AY130" s="178" t="s">
        <v>175</v>
      </c>
    </row>
    <row r="131" spans="2:51" s="12" customFormat="1" ht="31.5" customHeight="1">
      <c r="B131" s="187"/>
      <c r="C131" s="188"/>
      <c r="D131" s="188"/>
      <c r="E131" s="189" t="s">
        <v>117</v>
      </c>
      <c r="F131" s="278" t="s">
        <v>190</v>
      </c>
      <c r="G131" s="279"/>
      <c r="H131" s="279"/>
      <c r="I131" s="279"/>
      <c r="J131" s="188"/>
      <c r="K131" s="190">
        <v>240</v>
      </c>
      <c r="L131" s="188"/>
      <c r="M131" s="188"/>
      <c r="N131" s="188"/>
      <c r="O131" s="188"/>
      <c r="P131" s="188"/>
      <c r="Q131" s="188"/>
      <c r="R131" s="191"/>
      <c r="T131" s="192"/>
      <c r="U131" s="188"/>
      <c r="V131" s="188"/>
      <c r="W131" s="188"/>
      <c r="X131" s="188"/>
      <c r="Y131" s="188"/>
      <c r="Z131" s="188"/>
      <c r="AA131" s="193"/>
      <c r="AT131" s="194" t="s">
        <v>182</v>
      </c>
      <c r="AU131" s="194" t="s">
        <v>111</v>
      </c>
      <c r="AV131" s="12" t="s">
        <v>179</v>
      </c>
      <c r="AW131" s="12" t="s">
        <v>44</v>
      </c>
      <c r="AX131" s="12" t="s">
        <v>26</v>
      </c>
      <c r="AY131" s="194" t="s">
        <v>175</v>
      </c>
    </row>
    <row r="132" spans="2:65" s="1" customFormat="1" ht="31.5" customHeight="1">
      <c r="B132" s="38"/>
      <c r="C132" s="164" t="s">
        <v>191</v>
      </c>
      <c r="D132" s="164" t="s">
        <v>176</v>
      </c>
      <c r="E132" s="165" t="s">
        <v>192</v>
      </c>
      <c r="F132" s="273" t="s">
        <v>193</v>
      </c>
      <c r="G132" s="273"/>
      <c r="H132" s="273"/>
      <c r="I132" s="273"/>
      <c r="J132" s="166" t="s">
        <v>109</v>
      </c>
      <c r="K132" s="167">
        <v>9.067</v>
      </c>
      <c r="L132" s="267">
        <v>0</v>
      </c>
      <c r="M132" s="268"/>
      <c r="N132" s="269">
        <f>ROUND(L132*K132,2)</f>
        <v>0</v>
      </c>
      <c r="O132" s="269"/>
      <c r="P132" s="269"/>
      <c r="Q132" s="269"/>
      <c r="R132" s="40"/>
      <c r="T132" s="168" t="s">
        <v>25</v>
      </c>
      <c r="U132" s="47" t="s">
        <v>52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1" t="s">
        <v>179</v>
      </c>
      <c r="AT132" s="21" t="s">
        <v>176</v>
      </c>
      <c r="AU132" s="21" t="s">
        <v>111</v>
      </c>
      <c r="AY132" s="21" t="s">
        <v>175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21" t="s">
        <v>26</v>
      </c>
      <c r="BK132" s="107">
        <f>ROUND(L132*K132,2)</f>
        <v>0</v>
      </c>
      <c r="BL132" s="21" t="s">
        <v>179</v>
      </c>
      <c r="BM132" s="21" t="s">
        <v>194</v>
      </c>
    </row>
    <row r="133" spans="2:51" s="10" customFormat="1" ht="22.5" customHeight="1">
      <c r="B133" s="171"/>
      <c r="C133" s="172"/>
      <c r="D133" s="172"/>
      <c r="E133" s="173" t="s">
        <v>25</v>
      </c>
      <c r="F133" s="274" t="s">
        <v>117</v>
      </c>
      <c r="G133" s="275"/>
      <c r="H133" s="275"/>
      <c r="I133" s="275"/>
      <c r="J133" s="172"/>
      <c r="K133" s="174">
        <v>240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182</v>
      </c>
      <c r="AU133" s="178" t="s">
        <v>111</v>
      </c>
      <c r="AV133" s="10" t="s">
        <v>111</v>
      </c>
      <c r="AW133" s="10" t="s">
        <v>44</v>
      </c>
      <c r="AX133" s="10" t="s">
        <v>87</v>
      </c>
      <c r="AY133" s="178" t="s">
        <v>175</v>
      </c>
    </row>
    <row r="134" spans="2:51" s="10" customFormat="1" ht="31.5" customHeight="1">
      <c r="B134" s="171"/>
      <c r="C134" s="172"/>
      <c r="D134" s="172"/>
      <c r="E134" s="173" t="s">
        <v>25</v>
      </c>
      <c r="F134" s="276" t="s">
        <v>195</v>
      </c>
      <c r="G134" s="277"/>
      <c r="H134" s="277"/>
      <c r="I134" s="277"/>
      <c r="J134" s="172"/>
      <c r="K134" s="174">
        <v>32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182</v>
      </c>
      <c r="AU134" s="178" t="s">
        <v>111</v>
      </c>
      <c r="AV134" s="10" t="s">
        <v>111</v>
      </c>
      <c r="AW134" s="10" t="s">
        <v>44</v>
      </c>
      <c r="AX134" s="10" t="s">
        <v>87</v>
      </c>
      <c r="AY134" s="178" t="s">
        <v>175</v>
      </c>
    </row>
    <row r="135" spans="2:51" s="11" customFormat="1" ht="31.5" customHeight="1">
      <c r="B135" s="179"/>
      <c r="C135" s="180"/>
      <c r="D135" s="180"/>
      <c r="E135" s="181" t="s">
        <v>25</v>
      </c>
      <c r="F135" s="265" t="s">
        <v>196</v>
      </c>
      <c r="G135" s="266"/>
      <c r="H135" s="266"/>
      <c r="I135" s="266"/>
      <c r="J135" s="180"/>
      <c r="K135" s="182" t="s">
        <v>25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182</v>
      </c>
      <c r="AU135" s="186" t="s">
        <v>111</v>
      </c>
      <c r="AV135" s="11" t="s">
        <v>26</v>
      </c>
      <c r="AW135" s="11" t="s">
        <v>44</v>
      </c>
      <c r="AX135" s="11" t="s">
        <v>87</v>
      </c>
      <c r="AY135" s="186" t="s">
        <v>175</v>
      </c>
    </row>
    <row r="136" spans="2:51" s="13" customFormat="1" ht="22.5" customHeight="1">
      <c r="B136" s="195"/>
      <c r="C136" s="196"/>
      <c r="D136" s="196"/>
      <c r="E136" s="197" t="s">
        <v>25</v>
      </c>
      <c r="F136" s="280" t="s">
        <v>197</v>
      </c>
      <c r="G136" s="281"/>
      <c r="H136" s="281"/>
      <c r="I136" s="281"/>
      <c r="J136" s="196"/>
      <c r="K136" s="198">
        <v>272</v>
      </c>
      <c r="L136" s="196"/>
      <c r="M136" s="196"/>
      <c r="N136" s="196"/>
      <c r="O136" s="196"/>
      <c r="P136" s="196"/>
      <c r="Q136" s="196"/>
      <c r="R136" s="199"/>
      <c r="T136" s="200"/>
      <c r="U136" s="196"/>
      <c r="V136" s="196"/>
      <c r="W136" s="196"/>
      <c r="X136" s="196"/>
      <c r="Y136" s="196"/>
      <c r="Z136" s="196"/>
      <c r="AA136" s="201"/>
      <c r="AT136" s="202" t="s">
        <v>182</v>
      </c>
      <c r="AU136" s="202" t="s">
        <v>111</v>
      </c>
      <c r="AV136" s="13" t="s">
        <v>191</v>
      </c>
      <c r="AW136" s="13" t="s">
        <v>44</v>
      </c>
      <c r="AX136" s="13" t="s">
        <v>87</v>
      </c>
      <c r="AY136" s="202" t="s">
        <v>175</v>
      </c>
    </row>
    <row r="137" spans="2:51" s="10" customFormat="1" ht="22.5" customHeight="1">
      <c r="B137" s="171"/>
      <c r="C137" s="172"/>
      <c r="D137" s="172"/>
      <c r="E137" s="173" t="s">
        <v>25</v>
      </c>
      <c r="F137" s="276" t="s">
        <v>198</v>
      </c>
      <c r="G137" s="277"/>
      <c r="H137" s="277"/>
      <c r="I137" s="277"/>
      <c r="J137" s="172"/>
      <c r="K137" s="174">
        <v>9.067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182</v>
      </c>
      <c r="AU137" s="178" t="s">
        <v>111</v>
      </c>
      <c r="AV137" s="10" t="s">
        <v>111</v>
      </c>
      <c r="AW137" s="10" t="s">
        <v>44</v>
      </c>
      <c r="AX137" s="10" t="s">
        <v>26</v>
      </c>
      <c r="AY137" s="178" t="s">
        <v>175</v>
      </c>
    </row>
    <row r="138" spans="2:65" s="1" customFormat="1" ht="31.5" customHeight="1">
      <c r="B138" s="38"/>
      <c r="C138" s="164" t="s">
        <v>179</v>
      </c>
      <c r="D138" s="164" t="s">
        <v>176</v>
      </c>
      <c r="E138" s="165" t="s">
        <v>199</v>
      </c>
      <c r="F138" s="273" t="s">
        <v>200</v>
      </c>
      <c r="G138" s="273"/>
      <c r="H138" s="273"/>
      <c r="I138" s="273"/>
      <c r="J138" s="166" t="s">
        <v>201</v>
      </c>
      <c r="K138" s="167">
        <v>64</v>
      </c>
      <c r="L138" s="267">
        <v>0</v>
      </c>
      <c r="M138" s="268"/>
      <c r="N138" s="269">
        <f>ROUND(L138*K138,2)</f>
        <v>0</v>
      </c>
      <c r="O138" s="269"/>
      <c r="P138" s="269"/>
      <c r="Q138" s="269"/>
      <c r="R138" s="40"/>
      <c r="T138" s="168" t="s">
        <v>25</v>
      </c>
      <c r="U138" s="47" t="s">
        <v>52</v>
      </c>
      <c r="V138" s="39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21" t="s">
        <v>179</v>
      </c>
      <c r="AT138" s="21" t="s">
        <v>176</v>
      </c>
      <c r="AU138" s="21" t="s">
        <v>111</v>
      </c>
      <c r="AY138" s="21" t="s">
        <v>175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21" t="s">
        <v>26</v>
      </c>
      <c r="BK138" s="107">
        <f>ROUND(L138*K138,2)</f>
        <v>0</v>
      </c>
      <c r="BL138" s="21" t="s">
        <v>179</v>
      </c>
      <c r="BM138" s="21" t="s">
        <v>202</v>
      </c>
    </row>
    <row r="139" spans="2:51" s="10" customFormat="1" ht="31.5" customHeight="1">
      <c r="B139" s="171"/>
      <c r="C139" s="172"/>
      <c r="D139" s="172"/>
      <c r="E139" s="173" t="s">
        <v>127</v>
      </c>
      <c r="F139" s="274" t="s">
        <v>203</v>
      </c>
      <c r="G139" s="275"/>
      <c r="H139" s="275"/>
      <c r="I139" s="275"/>
      <c r="J139" s="172"/>
      <c r="K139" s="174">
        <v>64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182</v>
      </c>
      <c r="AU139" s="178" t="s">
        <v>111</v>
      </c>
      <c r="AV139" s="10" t="s">
        <v>111</v>
      </c>
      <c r="AW139" s="10" t="s">
        <v>44</v>
      </c>
      <c r="AX139" s="10" t="s">
        <v>26</v>
      </c>
      <c r="AY139" s="178" t="s">
        <v>175</v>
      </c>
    </row>
    <row r="140" spans="2:65" s="1" customFormat="1" ht="22.5" customHeight="1">
      <c r="B140" s="38"/>
      <c r="C140" s="164" t="s">
        <v>204</v>
      </c>
      <c r="D140" s="164" t="s">
        <v>176</v>
      </c>
      <c r="E140" s="165" t="s">
        <v>205</v>
      </c>
      <c r="F140" s="273" t="s">
        <v>206</v>
      </c>
      <c r="G140" s="273"/>
      <c r="H140" s="273"/>
      <c r="I140" s="273"/>
      <c r="J140" s="166" t="s">
        <v>201</v>
      </c>
      <c r="K140" s="167">
        <v>64</v>
      </c>
      <c r="L140" s="267">
        <v>0</v>
      </c>
      <c r="M140" s="268"/>
      <c r="N140" s="269">
        <f>ROUND(L140*K140,2)</f>
        <v>0</v>
      </c>
      <c r="O140" s="269"/>
      <c r="P140" s="269"/>
      <c r="Q140" s="269"/>
      <c r="R140" s="40"/>
      <c r="T140" s="168" t="s">
        <v>25</v>
      </c>
      <c r="U140" s="47" t="s">
        <v>52</v>
      </c>
      <c r="V140" s="39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1" t="s">
        <v>179</v>
      </c>
      <c r="AT140" s="21" t="s">
        <v>176</v>
      </c>
      <c r="AU140" s="21" t="s">
        <v>111</v>
      </c>
      <c r="AY140" s="21" t="s">
        <v>175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26</v>
      </c>
      <c r="BK140" s="107">
        <f>ROUND(L140*K140,2)</f>
        <v>0</v>
      </c>
      <c r="BL140" s="21" t="s">
        <v>179</v>
      </c>
      <c r="BM140" s="21" t="s">
        <v>207</v>
      </c>
    </row>
    <row r="141" spans="2:51" s="10" customFormat="1" ht="31.5" customHeight="1">
      <c r="B141" s="171"/>
      <c r="C141" s="172"/>
      <c r="D141" s="172"/>
      <c r="E141" s="173" t="s">
        <v>25</v>
      </c>
      <c r="F141" s="274" t="s">
        <v>208</v>
      </c>
      <c r="G141" s="275"/>
      <c r="H141" s="275"/>
      <c r="I141" s="275"/>
      <c r="J141" s="172"/>
      <c r="K141" s="174">
        <v>64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182</v>
      </c>
      <c r="AU141" s="178" t="s">
        <v>111</v>
      </c>
      <c r="AV141" s="10" t="s">
        <v>111</v>
      </c>
      <c r="AW141" s="10" t="s">
        <v>44</v>
      </c>
      <c r="AX141" s="10" t="s">
        <v>26</v>
      </c>
      <c r="AY141" s="178" t="s">
        <v>175</v>
      </c>
    </row>
    <row r="142" spans="2:65" s="1" customFormat="1" ht="31.5" customHeight="1">
      <c r="B142" s="38"/>
      <c r="C142" s="164" t="s">
        <v>209</v>
      </c>
      <c r="D142" s="164" t="s">
        <v>176</v>
      </c>
      <c r="E142" s="165" t="s">
        <v>210</v>
      </c>
      <c r="F142" s="273" t="s">
        <v>211</v>
      </c>
      <c r="G142" s="273"/>
      <c r="H142" s="273"/>
      <c r="I142" s="273"/>
      <c r="J142" s="166" t="s">
        <v>109</v>
      </c>
      <c r="K142" s="167">
        <v>185.975</v>
      </c>
      <c r="L142" s="267">
        <v>0</v>
      </c>
      <c r="M142" s="268"/>
      <c r="N142" s="269">
        <f>ROUND(L142*K142,2)</f>
        <v>0</v>
      </c>
      <c r="O142" s="269"/>
      <c r="P142" s="269"/>
      <c r="Q142" s="269"/>
      <c r="R142" s="40"/>
      <c r="T142" s="168" t="s">
        <v>25</v>
      </c>
      <c r="U142" s="47" t="s">
        <v>52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1" t="s">
        <v>179</v>
      </c>
      <c r="AT142" s="21" t="s">
        <v>176</v>
      </c>
      <c r="AU142" s="21" t="s">
        <v>111</v>
      </c>
      <c r="AY142" s="21" t="s">
        <v>175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26</v>
      </c>
      <c r="BK142" s="107">
        <f>ROUND(L142*K142,2)</f>
        <v>0</v>
      </c>
      <c r="BL142" s="21" t="s">
        <v>179</v>
      </c>
      <c r="BM142" s="21" t="s">
        <v>212</v>
      </c>
    </row>
    <row r="143" spans="2:51" s="10" customFormat="1" ht="31.5" customHeight="1">
      <c r="B143" s="171"/>
      <c r="C143" s="172"/>
      <c r="D143" s="172"/>
      <c r="E143" s="173" t="s">
        <v>25</v>
      </c>
      <c r="F143" s="274" t="s">
        <v>213</v>
      </c>
      <c r="G143" s="275"/>
      <c r="H143" s="275"/>
      <c r="I143" s="275"/>
      <c r="J143" s="172"/>
      <c r="K143" s="174">
        <v>9.75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182</v>
      </c>
      <c r="AU143" s="178" t="s">
        <v>111</v>
      </c>
      <c r="AV143" s="10" t="s">
        <v>111</v>
      </c>
      <c r="AW143" s="10" t="s">
        <v>44</v>
      </c>
      <c r="AX143" s="10" t="s">
        <v>87</v>
      </c>
      <c r="AY143" s="178" t="s">
        <v>175</v>
      </c>
    </row>
    <row r="144" spans="2:51" s="10" customFormat="1" ht="31.5" customHeight="1">
      <c r="B144" s="171"/>
      <c r="C144" s="172"/>
      <c r="D144" s="172"/>
      <c r="E144" s="173" t="s">
        <v>25</v>
      </c>
      <c r="F144" s="276" t="s">
        <v>214</v>
      </c>
      <c r="G144" s="277"/>
      <c r="H144" s="277"/>
      <c r="I144" s="277"/>
      <c r="J144" s="172"/>
      <c r="K144" s="174">
        <v>149.225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182</v>
      </c>
      <c r="AU144" s="178" t="s">
        <v>111</v>
      </c>
      <c r="AV144" s="10" t="s">
        <v>111</v>
      </c>
      <c r="AW144" s="10" t="s">
        <v>44</v>
      </c>
      <c r="AX144" s="10" t="s">
        <v>87</v>
      </c>
      <c r="AY144" s="178" t="s">
        <v>175</v>
      </c>
    </row>
    <row r="145" spans="2:51" s="10" customFormat="1" ht="31.5" customHeight="1">
      <c r="B145" s="171"/>
      <c r="C145" s="172"/>
      <c r="D145" s="172"/>
      <c r="E145" s="173" t="s">
        <v>25</v>
      </c>
      <c r="F145" s="276" t="s">
        <v>215</v>
      </c>
      <c r="G145" s="277"/>
      <c r="H145" s="277"/>
      <c r="I145" s="277"/>
      <c r="J145" s="172"/>
      <c r="K145" s="174">
        <v>27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182</v>
      </c>
      <c r="AU145" s="178" t="s">
        <v>111</v>
      </c>
      <c r="AV145" s="10" t="s">
        <v>111</v>
      </c>
      <c r="AW145" s="10" t="s">
        <v>44</v>
      </c>
      <c r="AX145" s="10" t="s">
        <v>87</v>
      </c>
      <c r="AY145" s="178" t="s">
        <v>175</v>
      </c>
    </row>
    <row r="146" spans="2:51" s="12" customFormat="1" ht="22.5" customHeight="1">
      <c r="B146" s="187"/>
      <c r="C146" s="188"/>
      <c r="D146" s="188"/>
      <c r="E146" s="189" t="s">
        <v>107</v>
      </c>
      <c r="F146" s="278" t="s">
        <v>216</v>
      </c>
      <c r="G146" s="279"/>
      <c r="H146" s="279"/>
      <c r="I146" s="279"/>
      <c r="J146" s="188"/>
      <c r="K146" s="190">
        <v>185.975</v>
      </c>
      <c r="L146" s="188"/>
      <c r="M146" s="188"/>
      <c r="N146" s="188"/>
      <c r="O146" s="188"/>
      <c r="P146" s="188"/>
      <c r="Q146" s="188"/>
      <c r="R146" s="191"/>
      <c r="T146" s="192"/>
      <c r="U146" s="188"/>
      <c r="V146" s="188"/>
      <c r="W146" s="188"/>
      <c r="X146" s="188"/>
      <c r="Y146" s="188"/>
      <c r="Z146" s="188"/>
      <c r="AA146" s="193"/>
      <c r="AT146" s="194" t="s">
        <v>182</v>
      </c>
      <c r="AU146" s="194" t="s">
        <v>111</v>
      </c>
      <c r="AV146" s="12" t="s">
        <v>179</v>
      </c>
      <c r="AW146" s="12" t="s">
        <v>44</v>
      </c>
      <c r="AX146" s="12" t="s">
        <v>26</v>
      </c>
      <c r="AY146" s="194" t="s">
        <v>175</v>
      </c>
    </row>
    <row r="147" spans="2:65" s="1" customFormat="1" ht="31.5" customHeight="1">
      <c r="B147" s="38"/>
      <c r="C147" s="164" t="s">
        <v>217</v>
      </c>
      <c r="D147" s="164" t="s">
        <v>176</v>
      </c>
      <c r="E147" s="165" t="s">
        <v>218</v>
      </c>
      <c r="F147" s="273" t="s">
        <v>219</v>
      </c>
      <c r="G147" s="273"/>
      <c r="H147" s="273"/>
      <c r="I147" s="273"/>
      <c r="J147" s="166" t="s">
        <v>109</v>
      </c>
      <c r="K147" s="167">
        <v>185.975</v>
      </c>
      <c r="L147" s="267">
        <v>0</v>
      </c>
      <c r="M147" s="268"/>
      <c r="N147" s="269">
        <f>ROUND(L147*K147,2)</f>
        <v>0</v>
      </c>
      <c r="O147" s="269"/>
      <c r="P147" s="269"/>
      <c r="Q147" s="269"/>
      <c r="R147" s="40"/>
      <c r="T147" s="168" t="s">
        <v>25</v>
      </c>
      <c r="U147" s="47" t="s">
        <v>52</v>
      </c>
      <c r="V147" s="39"/>
      <c r="W147" s="169">
        <f>V147*K147</f>
        <v>0</v>
      </c>
      <c r="X147" s="169">
        <v>0</v>
      </c>
      <c r="Y147" s="169">
        <f>X147*K147</f>
        <v>0</v>
      </c>
      <c r="Z147" s="169">
        <v>0</v>
      </c>
      <c r="AA147" s="170">
        <f>Z147*K147</f>
        <v>0</v>
      </c>
      <c r="AR147" s="21" t="s">
        <v>179</v>
      </c>
      <c r="AT147" s="21" t="s">
        <v>176</v>
      </c>
      <c r="AU147" s="21" t="s">
        <v>111</v>
      </c>
      <c r="AY147" s="21" t="s">
        <v>175</v>
      </c>
      <c r="BE147" s="107">
        <f>IF(U147="základní",N147,0)</f>
        <v>0</v>
      </c>
      <c r="BF147" s="107">
        <f>IF(U147="snížená",N147,0)</f>
        <v>0</v>
      </c>
      <c r="BG147" s="107">
        <f>IF(U147="zákl. přenesená",N147,0)</f>
        <v>0</v>
      </c>
      <c r="BH147" s="107">
        <f>IF(U147="sníž. přenesená",N147,0)</f>
        <v>0</v>
      </c>
      <c r="BI147" s="107">
        <f>IF(U147="nulová",N147,0)</f>
        <v>0</v>
      </c>
      <c r="BJ147" s="21" t="s">
        <v>26</v>
      </c>
      <c r="BK147" s="107">
        <f>ROUND(L147*K147,2)</f>
        <v>0</v>
      </c>
      <c r="BL147" s="21" t="s">
        <v>179</v>
      </c>
      <c r="BM147" s="21" t="s">
        <v>220</v>
      </c>
    </row>
    <row r="148" spans="2:51" s="10" customFormat="1" ht="22.5" customHeight="1">
      <c r="B148" s="171"/>
      <c r="C148" s="172"/>
      <c r="D148" s="172"/>
      <c r="E148" s="173" t="s">
        <v>25</v>
      </c>
      <c r="F148" s="274" t="s">
        <v>107</v>
      </c>
      <c r="G148" s="275"/>
      <c r="H148" s="275"/>
      <c r="I148" s="275"/>
      <c r="J148" s="172"/>
      <c r="K148" s="174">
        <v>185.975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182</v>
      </c>
      <c r="AU148" s="178" t="s">
        <v>111</v>
      </c>
      <c r="AV148" s="10" t="s">
        <v>111</v>
      </c>
      <c r="AW148" s="10" t="s">
        <v>44</v>
      </c>
      <c r="AX148" s="10" t="s">
        <v>26</v>
      </c>
      <c r="AY148" s="178" t="s">
        <v>175</v>
      </c>
    </row>
    <row r="149" spans="2:65" s="1" customFormat="1" ht="31.5" customHeight="1">
      <c r="B149" s="38"/>
      <c r="C149" s="164" t="s">
        <v>221</v>
      </c>
      <c r="D149" s="164" t="s">
        <v>176</v>
      </c>
      <c r="E149" s="165" t="s">
        <v>222</v>
      </c>
      <c r="F149" s="273" t="s">
        <v>223</v>
      </c>
      <c r="G149" s="273"/>
      <c r="H149" s="273"/>
      <c r="I149" s="273"/>
      <c r="J149" s="166" t="s">
        <v>109</v>
      </c>
      <c r="K149" s="167">
        <v>189.218</v>
      </c>
      <c r="L149" s="267">
        <v>0</v>
      </c>
      <c r="M149" s="268"/>
      <c r="N149" s="269">
        <f>ROUND(L149*K149,2)</f>
        <v>0</v>
      </c>
      <c r="O149" s="269"/>
      <c r="P149" s="269"/>
      <c r="Q149" s="269"/>
      <c r="R149" s="40"/>
      <c r="T149" s="168" t="s">
        <v>25</v>
      </c>
      <c r="U149" s="47" t="s">
        <v>52</v>
      </c>
      <c r="V149" s="39"/>
      <c r="W149" s="169">
        <f>V149*K149</f>
        <v>0</v>
      </c>
      <c r="X149" s="169">
        <v>0</v>
      </c>
      <c r="Y149" s="169">
        <f>X149*K149</f>
        <v>0</v>
      </c>
      <c r="Z149" s="169">
        <v>0</v>
      </c>
      <c r="AA149" s="170">
        <f>Z149*K149</f>
        <v>0</v>
      </c>
      <c r="AR149" s="21" t="s">
        <v>179</v>
      </c>
      <c r="AT149" s="21" t="s">
        <v>176</v>
      </c>
      <c r="AU149" s="21" t="s">
        <v>111</v>
      </c>
      <c r="AY149" s="21" t="s">
        <v>175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21" t="s">
        <v>26</v>
      </c>
      <c r="BK149" s="107">
        <f>ROUND(L149*K149,2)</f>
        <v>0</v>
      </c>
      <c r="BL149" s="21" t="s">
        <v>179</v>
      </c>
      <c r="BM149" s="21" t="s">
        <v>224</v>
      </c>
    </row>
    <row r="150" spans="2:51" s="10" customFormat="1" ht="31.5" customHeight="1">
      <c r="B150" s="171"/>
      <c r="C150" s="172"/>
      <c r="D150" s="172"/>
      <c r="E150" s="173" t="s">
        <v>131</v>
      </c>
      <c r="F150" s="274" t="s">
        <v>225</v>
      </c>
      <c r="G150" s="275"/>
      <c r="H150" s="275"/>
      <c r="I150" s="275"/>
      <c r="J150" s="172"/>
      <c r="K150" s="174">
        <v>189.218</v>
      </c>
      <c r="L150" s="172"/>
      <c r="M150" s="172"/>
      <c r="N150" s="172"/>
      <c r="O150" s="172"/>
      <c r="P150" s="172"/>
      <c r="Q150" s="172"/>
      <c r="R150" s="175"/>
      <c r="T150" s="176"/>
      <c r="U150" s="172"/>
      <c r="V150" s="172"/>
      <c r="W150" s="172"/>
      <c r="X150" s="172"/>
      <c r="Y150" s="172"/>
      <c r="Z150" s="172"/>
      <c r="AA150" s="177"/>
      <c r="AT150" s="178" t="s">
        <v>182</v>
      </c>
      <c r="AU150" s="178" t="s">
        <v>111</v>
      </c>
      <c r="AV150" s="10" t="s">
        <v>111</v>
      </c>
      <c r="AW150" s="10" t="s">
        <v>44</v>
      </c>
      <c r="AX150" s="10" t="s">
        <v>26</v>
      </c>
      <c r="AY150" s="178" t="s">
        <v>175</v>
      </c>
    </row>
    <row r="151" spans="2:51" s="11" customFormat="1" ht="31.5" customHeight="1">
      <c r="B151" s="179"/>
      <c r="C151" s="180"/>
      <c r="D151" s="180"/>
      <c r="E151" s="181" t="s">
        <v>25</v>
      </c>
      <c r="F151" s="265" t="s">
        <v>226</v>
      </c>
      <c r="G151" s="266"/>
      <c r="H151" s="266"/>
      <c r="I151" s="266"/>
      <c r="J151" s="180"/>
      <c r="K151" s="182" t="s">
        <v>25</v>
      </c>
      <c r="L151" s="180"/>
      <c r="M151" s="180"/>
      <c r="N151" s="180"/>
      <c r="O151" s="180"/>
      <c r="P151" s="180"/>
      <c r="Q151" s="180"/>
      <c r="R151" s="183"/>
      <c r="T151" s="184"/>
      <c r="U151" s="180"/>
      <c r="V151" s="180"/>
      <c r="W151" s="180"/>
      <c r="X151" s="180"/>
      <c r="Y151" s="180"/>
      <c r="Z151" s="180"/>
      <c r="AA151" s="185"/>
      <c r="AT151" s="186" t="s">
        <v>182</v>
      </c>
      <c r="AU151" s="186" t="s">
        <v>111</v>
      </c>
      <c r="AV151" s="11" t="s">
        <v>26</v>
      </c>
      <c r="AW151" s="11" t="s">
        <v>44</v>
      </c>
      <c r="AX151" s="11" t="s">
        <v>87</v>
      </c>
      <c r="AY151" s="186" t="s">
        <v>175</v>
      </c>
    </row>
    <row r="152" spans="2:51" s="11" customFormat="1" ht="31.5" customHeight="1">
      <c r="B152" s="179"/>
      <c r="C152" s="180"/>
      <c r="D152" s="180"/>
      <c r="E152" s="181" t="s">
        <v>25</v>
      </c>
      <c r="F152" s="265" t="s">
        <v>227</v>
      </c>
      <c r="G152" s="266"/>
      <c r="H152" s="266"/>
      <c r="I152" s="266"/>
      <c r="J152" s="180"/>
      <c r="K152" s="182" t="s">
        <v>25</v>
      </c>
      <c r="L152" s="180"/>
      <c r="M152" s="180"/>
      <c r="N152" s="180"/>
      <c r="O152" s="180"/>
      <c r="P152" s="180"/>
      <c r="Q152" s="180"/>
      <c r="R152" s="183"/>
      <c r="T152" s="184"/>
      <c r="U152" s="180"/>
      <c r="V152" s="180"/>
      <c r="W152" s="180"/>
      <c r="X152" s="180"/>
      <c r="Y152" s="180"/>
      <c r="Z152" s="180"/>
      <c r="AA152" s="185"/>
      <c r="AT152" s="186" t="s">
        <v>182</v>
      </c>
      <c r="AU152" s="186" t="s">
        <v>111</v>
      </c>
      <c r="AV152" s="11" t="s">
        <v>26</v>
      </c>
      <c r="AW152" s="11" t="s">
        <v>44</v>
      </c>
      <c r="AX152" s="11" t="s">
        <v>87</v>
      </c>
      <c r="AY152" s="186" t="s">
        <v>175</v>
      </c>
    </row>
    <row r="153" spans="2:51" s="11" customFormat="1" ht="31.5" customHeight="1">
      <c r="B153" s="179"/>
      <c r="C153" s="180"/>
      <c r="D153" s="180"/>
      <c r="E153" s="181" t="s">
        <v>25</v>
      </c>
      <c r="F153" s="265" t="s">
        <v>228</v>
      </c>
      <c r="G153" s="266"/>
      <c r="H153" s="266"/>
      <c r="I153" s="266"/>
      <c r="J153" s="180"/>
      <c r="K153" s="182" t="s">
        <v>25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182</v>
      </c>
      <c r="AU153" s="186" t="s">
        <v>111</v>
      </c>
      <c r="AV153" s="11" t="s">
        <v>26</v>
      </c>
      <c r="AW153" s="11" t="s">
        <v>44</v>
      </c>
      <c r="AX153" s="11" t="s">
        <v>87</v>
      </c>
      <c r="AY153" s="186" t="s">
        <v>175</v>
      </c>
    </row>
    <row r="154" spans="2:65" s="1" customFormat="1" ht="31.5" customHeight="1">
      <c r="B154" s="38"/>
      <c r="C154" s="164" t="s">
        <v>229</v>
      </c>
      <c r="D154" s="164" t="s">
        <v>176</v>
      </c>
      <c r="E154" s="165" t="s">
        <v>230</v>
      </c>
      <c r="F154" s="273" t="s">
        <v>231</v>
      </c>
      <c r="G154" s="273"/>
      <c r="H154" s="273"/>
      <c r="I154" s="273"/>
      <c r="J154" s="166" t="s">
        <v>109</v>
      </c>
      <c r="K154" s="167">
        <v>189.218</v>
      </c>
      <c r="L154" s="267">
        <v>0</v>
      </c>
      <c r="M154" s="268"/>
      <c r="N154" s="269">
        <f>ROUND(L154*K154,2)</f>
        <v>0</v>
      </c>
      <c r="O154" s="269"/>
      <c r="P154" s="269"/>
      <c r="Q154" s="269"/>
      <c r="R154" s="40"/>
      <c r="T154" s="168" t="s">
        <v>25</v>
      </c>
      <c r="U154" s="47" t="s">
        <v>52</v>
      </c>
      <c r="V154" s="39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21" t="s">
        <v>179</v>
      </c>
      <c r="AT154" s="21" t="s">
        <v>176</v>
      </c>
      <c r="AU154" s="21" t="s">
        <v>111</v>
      </c>
      <c r="AY154" s="21" t="s">
        <v>175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21" t="s">
        <v>26</v>
      </c>
      <c r="BK154" s="107">
        <f>ROUND(L154*K154,2)</f>
        <v>0</v>
      </c>
      <c r="BL154" s="21" t="s">
        <v>179</v>
      </c>
      <c r="BM154" s="21" t="s">
        <v>232</v>
      </c>
    </row>
    <row r="155" spans="2:51" s="10" customFormat="1" ht="31.5" customHeight="1">
      <c r="B155" s="171"/>
      <c r="C155" s="172"/>
      <c r="D155" s="172"/>
      <c r="E155" s="173" t="s">
        <v>25</v>
      </c>
      <c r="F155" s="274" t="s">
        <v>233</v>
      </c>
      <c r="G155" s="275"/>
      <c r="H155" s="275"/>
      <c r="I155" s="275"/>
      <c r="J155" s="172"/>
      <c r="K155" s="174">
        <v>189.218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182</v>
      </c>
      <c r="AU155" s="178" t="s">
        <v>111</v>
      </c>
      <c r="AV155" s="10" t="s">
        <v>111</v>
      </c>
      <c r="AW155" s="10" t="s">
        <v>44</v>
      </c>
      <c r="AX155" s="10" t="s">
        <v>26</v>
      </c>
      <c r="AY155" s="178" t="s">
        <v>175</v>
      </c>
    </row>
    <row r="156" spans="2:65" s="1" customFormat="1" ht="31.5" customHeight="1">
      <c r="B156" s="38"/>
      <c r="C156" s="164" t="s">
        <v>31</v>
      </c>
      <c r="D156" s="164" t="s">
        <v>176</v>
      </c>
      <c r="E156" s="165" t="s">
        <v>234</v>
      </c>
      <c r="F156" s="273" t="s">
        <v>235</v>
      </c>
      <c r="G156" s="273"/>
      <c r="H156" s="273"/>
      <c r="I156" s="273"/>
      <c r="J156" s="166" t="s">
        <v>109</v>
      </c>
      <c r="K156" s="167">
        <v>189.218</v>
      </c>
      <c r="L156" s="267">
        <v>0</v>
      </c>
      <c r="M156" s="268"/>
      <c r="N156" s="269">
        <f>ROUND(L156*K156,2)</f>
        <v>0</v>
      </c>
      <c r="O156" s="269"/>
      <c r="P156" s="269"/>
      <c r="Q156" s="269"/>
      <c r="R156" s="40"/>
      <c r="T156" s="168" t="s">
        <v>25</v>
      </c>
      <c r="U156" s="47" t="s">
        <v>52</v>
      </c>
      <c r="V156" s="39"/>
      <c r="W156" s="169">
        <f>V156*K156</f>
        <v>0</v>
      </c>
      <c r="X156" s="169">
        <v>0</v>
      </c>
      <c r="Y156" s="169">
        <f>X156*K156</f>
        <v>0</v>
      </c>
      <c r="Z156" s="169">
        <v>0</v>
      </c>
      <c r="AA156" s="170">
        <f>Z156*K156</f>
        <v>0</v>
      </c>
      <c r="AR156" s="21" t="s">
        <v>179</v>
      </c>
      <c r="AT156" s="21" t="s">
        <v>176</v>
      </c>
      <c r="AU156" s="21" t="s">
        <v>111</v>
      </c>
      <c r="AY156" s="21" t="s">
        <v>175</v>
      </c>
      <c r="BE156" s="107">
        <f>IF(U156="základní",N156,0)</f>
        <v>0</v>
      </c>
      <c r="BF156" s="107">
        <f>IF(U156="snížená",N156,0)</f>
        <v>0</v>
      </c>
      <c r="BG156" s="107">
        <f>IF(U156="zákl. přenesená",N156,0)</f>
        <v>0</v>
      </c>
      <c r="BH156" s="107">
        <f>IF(U156="sníž. přenesená",N156,0)</f>
        <v>0</v>
      </c>
      <c r="BI156" s="107">
        <f>IF(U156="nulová",N156,0)</f>
        <v>0</v>
      </c>
      <c r="BJ156" s="21" t="s">
        <v>26</v>
      </c>
      <c r="BK156" s="107">
        <f>ROUND(L156*K156,2)</f>
        <v>0</v>
      </c>
      <c r="BL156" s="21" t="s">
        <v>179</v>
      </c>
      <c r="BM156" s="21" t="s">
        <v>236</v>
      </c>
    </row>
    <row r="157" spans="2:51" s="10" customFormat="1" ht="22.5" customHeight="1">
      <c r="B157" s="171"/>
      <c r="C157" s="172"/>
      <c r="D157" s="172"/>
      <c r="E157" s="173" t="s">
        <v>25</v>
      </c>
      <c r="F157" s="274" t="s">
        <v>237</v>
      </c>
      <c r="G157" s="275"/>
      <c r="H157" s="275"/>
      <c r="I157" s="275"/>
      <c r="J157" s="172"/>
      <c r="K157" s="174">
        <v>189.218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182</v>
      </c>
      <c r="AU157" s="178" t="s">
        <v>111</v>
      </c>
      <c r="AV157" s="10" t="s">
        <v>111</v>
      </c>
      <c r="AW157" s="10" t="s">
        <v>44</v>
      </c>
      <c r="AX157" s="10" t="s">
        <v>26</v>
      </c>
      <c r="AY157" s="178" t="s">
        <v>175</v>
      </c>
    </row>
    <row r="158" spans="2:65" s="1" customFormat="1" ht="31.5" customHeight="1">
      <c r="B158" s="38"/>
      <c r="C158" s="164" t="s">
        <v>238</v>
      </c>
      <c r="D158" s="164" t="s">
        <v>176</v>
      </c>
      <c r="E158" s="165" t="s">
        <v>239</v>
      </c>
      <c r="F158" s="273" t="s">
        <v>240</v>
      </c>
      <c r="G158" s="273"/>
      <c r="H158" s="273"/>
      <c r="I158" s="273"/>
      <c r="J158" s="166" t="s">
        <v>114</v>
      </c>
      <c r="K158" s="167">
        <v>0.443</v>
      </c>
      <c r="L158" s="267">
        <v>0</v>
      </c>
      <c r="M158" s="268"/>
      <c r="N158" s="269">
        <f>ROUND(L158*K158,2)</f>
        <v>0</v>
      </c>
      <c r="O158" s="269"/>
      <c r="P158" s="269"/>
      <c r="Q158" s="269"/>
      <c r="R158" s="40"/>
      <c r="T158" s="168" t="s">
        <v>25</v>
      </c>
      <c r="U158" s="47" t="s">
        <v>52</v>
      </c>
      <c r="V158" s="39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21" t="s">
        <v>179</v>
      </c>
      <c r="AT158" s="21" t="s">
        <v>176</v>
      </c>
      <c r="AU158" s="21" t="s">
        <v>111</v>
      </c>
      <c r="AY158" s="21" t="s">
        <v>175</v>
      </c>
      <c r="BE158" s="107">
        <f>IF(U158="základní",N158,0)</f>
        <v>0</v>
      </c>
      <c r="BF158" s="107">
        <f>IF(U158="snížená",N158,0)</f>
        <v>0</v>
      </c>
      <c r="BG158" s="107">
        <f>IF(U158="zákl. přenesená",N158,0)</f>
        <v>0</v>
      </c>
      <c r="BH158" s="107">
        <f>IF(U158="sníž. přenesená",N158,0)</f>
        <v>0</v>
      </c>
      <c r="BI158" s="107">
        <f>IF(U158="nulová",N158,0)</f>
        <v>0</v>
      </c>
      <c r="BJ158" s="21" t="s">
        <v>26</v>
      </c>
      <c r="BK158" s="107">
        <f>ROUND(L158*K158,2)</f>
        <v>0</v>
      </c>
      <c r="BL158" s="21" t="s">
        <v>179</v>
      </c>
      <c r="BM158" s="21" t="s">
        <v>241</v>
      </c>
    </row>
    <row r="159" spans="2:51" s="10" customFormat="1" ht="31.5" customHeight="1">
      <c r="B159" s="171"/>
      <c r="C159" s="172"/>
      <c r="D159" s="172"/>
      <c r="E159" s="173" t="s">
        <v>25</v>
      </c>
      <c r="F159" s="274" t="s">
        <v>242</v>
      </c>
      <c r="G159" s="275"/>
      <c r="H159" s="275"/>
      <c r="I159" s="275"/>
      <c r="J159" s="172"/>
      <c r="K159" s="174">
        <v>0.443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182</v>
      </c>
      <c r="AU159" s="178" t="s">
        <v>111</v>
      </c>
      <c r="AV159" s="10" t="s">
        <v>111</v>
      </c>
      <c r="AW159" s="10" t="s">
        <v>44</v>
      </c>
      <c r="AX159" s="10" t="s">
        <v>26</v>
      </c>
      <c r="AY159" s="178" t="s">
        <v>175</v>
      </c>
    </row>
    <row r="160" spans="2:63" s="9" customFormat="1" ht="29.85" customHeight="1">
      <c r="B160" s="153"/>
      <c r="C160" s="154"/>
      <c r="D160" s="163" t="s">
        <v>147</v>
      </c>
      <c r="E160" s="163"/>
      <c r="F160" s="163"/>
      <c r="G160" s="163"/>
      <c r="H160" s="163"/>
      <c r="I160" s="163"/>
      <c r="J160" s="163"/>
      <c r="K160" s="163"/>
      <c r="L160" s="163"/>
      <c r="M160" s="163"/>
      <c r="N160" s="286">
        <f>BK160</f>
        <v>0</v>
      </c>
      <c r="O160" s="287"/>
      <c r="P160" s="287"/>
      <c r="Q160" s="287"/>
      <c r="R160" s="156"/>
      <c r="T160" s="157"/>
      <c r="U160" s="154"/>
      <c r="V160" s="154"/>
      <c r="W160" s="158">
        <f>SUM(W161:W164)</f>
        <v>0</v>
      </c>
      <c r="X160" s="154"/>
      <c r="Y160" s="158">
        <f>SUM(Y161:Y164)</f>
        <v>6.486</v>
      </c>
      <c r="Z160" s="154"/>
      <c r="AA160" s="159">
        <f>SUM(AA161:AA164)</f>
        <v>0</v>
      </c>
      <c r="AR160" s="160" t="s">
        <v>26</v>
      </c>
      <c r="AT160" s="161" t="s">
        <v>86</v>
      </c>
      <c r="AU160" s="161" t="s">
        <v>26</v>
      </c>
      <c r="AY160" s="160" t="s">
        <v>175</v>
      </c>
      <c r="BK160" s="162">
        <f>SUM(BK161:BK164)</f>
        <v>0</v>
      </c>
    </row>
    <row r="161" spans="2:65" s="1" customFormat="1" ht="31.5" customHeight="1">
      <c r="B161" s="38"/>
      <c r="C161" s="164" t="s">
        <v>243</v>
      </c>
      <c r="D161" s="164" t="s">
        <v>176</v>
      </c>
      <c r="E161" s="165" t="s">
        <v>244</v>
      </c>
      <c r="F161" s="273" t="s">
        <v>245</v>
      </c>
      <c r="G161" s="273"/>
      <c r="H161" s="273"/>
      <c r="I161" s="273"/>
      <c r="J161" s="166" t="s">
        <v>109</v>
      </c>
      <c r="K161" s="167">
        <v>12.972</v>
      </c>
      <c r="L161" s="267">
        <v>0</v>
      </c>
      <c r="M161" s="268"/>
      <c r="N161" s="269">
        <f>ROUND(L161*K161,2)</f>
        <v>0</v>
      </c>
      <c r="O161" s="269"/>
      <c r="P161" s="269"/>
      <c r="Q161" s="269"/>
      <c r="R161" s="40"/>
      <c r="T161" s="168" t="s">
        <v>25</v>
      </c>
      <c r="U161" s="47" t="s">
        <v>52</v>
      </c>
      <c r="V161" s="39"/>
      <c r="W161" s="169">
        <f>V161*K161</f>
        <v>0</v>
      </c>
      <c r="X161" s="169">
        <v>0.5</v>
      </c>
      <c r="Y161" s="169">
        <f>X161*K161</f>
        <v>6.486</v>
      </c>
      <c r="Z161" s="169">
        <v>0</v>
      </c>
      <c r="AA161" s="170">
        <f>Z161*K161</f>
        <v>0</v>
      </c>
      <c r="AR161" s="21" t="s">
        <v>179</v>
      </c>
      <c r="AT161" s="21" t="s">
        <v>176</v>
      </c>
      <c r="AU161" s="21" t="s">
        <v>111</v>
      </c>
      <c r="AY161" s="21" t="s">
        <v>175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26</v>
      </c>
      <c r="BK161" s="107">
        <f>ROUND(L161*K161,2)</f>
        <v>0</v>
      </c>
      <c r="BL161" s="21" t="s">
        <v>179</v>
      </c>
      <c r="BM161" s="21" t="s">
        <v>246</v>
      </c>
    </row>
    <row r="162" spans="2:51" s="11" customFormat="1" ht="57" customHeight="1">
      <c r="B162" s="179"/>
      <c r="C162" s="180"/>
      <c r="D162" s="180"/>
      <c r="E162" s="181" t="s">
        <v>25</v>
      </c>
      <c r="F162" s="282" t="s">
        <v>247</v>
      </c>
      <c r="G162" s="283"/>
      <c r="H162" s="283"/>
      <c r="I162" s="283"/>
      <c r="J162" s="180"/>
      <c r="K162" s="182" t="s">
        <v>25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182</v>
      </c>
      <c r="AU162" s="186" t="s">
        <v>111</v>
      </c>
      <c r="AV162" s="11" t="s">
        <v>26</v>
      </c>
      <c r="AW162" s="11" t="s">
        <v>44</v>
      </c>
      <c r="AX162" s="11" t="s">
        <v>87</v>
      </c>
      <c r="AY162" s="186" t="s">
        <v>175</v>
      </c>
    </row>
    <row r="163" spans="2:51" s="10" customFormat="1" ht="31.5" customHeight="1">
      <c r="B163" s="171"/>
      <c r="C163" s="172"/>
      <c r="D163" s="172"/>
      <c r="E163" s="173" t="s">
        <v>124</v>
      </c>
      <c r="F163" s="276" t="s">
        <v>248</v>
      </c>
      <c r="G163" s="277"/>
      <c r="H163" s="277"/>
      <c r="I163" s="277"/>
      <c r="J163" s="172"/>
      <c r="K163" s="174">
        <v>3.243</v>
      </c>
      <c r="L163" s="172"/>
      <c r="M163" s="172"/>
      <c r="N163" s="172"/>
      <c r="O163" s="172"/>
      <c r="P163" s="172"/>
      <c r="Q163" s="172"/>
      <c r="R163" s="175"/>
      <c r="T163" s="176"/>
      <c r="U163" s="172"/>
      <c r="V163" s="172"/>
      <c r="W163" s="172"/>
      <c r="X163" s="172"/>
      <c r="Y163" s="172"/>
      <c r="Z163" s="172"/>
      <c r="AA163" s="177"/>
      <c r="AT163" s="178" t="s">
        <v>182</v>
      </c>
      <c r="AU163" s="178" t="s">
        <v>111</v>
      </c>
      <c r="AV163" s="10" t="s">
        <v>111</v>
      </c>
      <c r="AW163" s="10" t="s">
        <v>44</v>
      </c>
      <c r="AX163" s="10" t="s">
        <v>87</v>
      </c>
      <c r="AY163" s="178" t="s">
        <v>175</v>
      </c>
    </row>
    <row r="164" spans="2:51" s="10" customFormat="1" ht="22.5" customHeight="1">
      <c r="B164" s="171"/>
      <c r="C164" s="172"/>
      <c r="D164" s="172"/>
      <c r="E164" s="173" t="s">
        <v>25</v>
      </c>
      <c r="F164" s="276" t="s">
        <v>249</v>
      </c>
      <c r="G164" s="277"/>
      <c r="H164" s="277"/>
      <c r="I164" s="277"/>
      <c r="J164" s="172"/>
      <c r="K164" s="174">
        <v>12.972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182</v>
      </c>
      <c r="AU164" s="178" t="s">
        <v>111</v>
      </c>
      <c r="AV164" s="10" t="s">
        <v>111</v>
      </c>
      <c r="AW164" s="10" t="s">
        <v>44</v>
      </c>
      <c r="AX164" s="10" t="s">
        <v>26</v>
      </c>
      <c r="AY164" s="178" t="s">
        <v>175</v>
      </c>
    </row>
    <row r="165" spans="2:63" s="9" customFormat="1" ht="29.85" customHeight="1">
      <c r="B165" s="153"/>
      <c r="C165" s="154"/>
      <c r="D165" s="163" t="s">
        <v>148</v>
      </c>
      <c r="E165" s="163"/>
      <c r="F165" s="163"/>
      <c r="G165" s="163"/>
      <c r="H165" s="163"/>
      <c r="I165" s="163"/>
      <c r="J165" s="163"/>
      <c r="K165" s="163"/>
      <c r="L165" s="163"/>
      <c r="M165" s="163"/>
      <c r="N165" s="286">
        <f>BK165</f>
        <v>0</v>
      </c>
      <c r="O165" s="287"/>
      <c r="P165" s="287"/>
      <c r="Q165" s="287"/>
      <c r="R165" s="156"/>
      <c r="T165" s="157"/>
      <c r="U165" s="154"/>
      <c r="V165" s="154"/>
      <c r="W165" s="158">
        <f>W166</f>
        <v>0</v>
      </c>
      <c r="X165" s="154"/>
      <c r="Y165" s="158">
        <f>Y166</f>
        <v>0</v>
      </c>
      <c r="Z165" s="154"/>
      <c r="AA165" s="159">
        <f>AA166</f>
        <v>0</v>
      </c>
      <c r="AR165" s="160" t="s">
        <v>26</v>
      </c>
      <c r="AT165" s="161" t="s">
        <v>86</v>
      </c>
      <c r="AU165" s="161" t="s">
        <v>26</v>
      </c>
      <c r="AY165" s="160" t="s">
        <v>175</v>
      </c>
      <c r="BK165" s="162">
        <f>BK166</f>
        <v>0</v>
      </c>
    </row>
    <row r="166" spans="2:65" s="1" customFormat="1" ht="22.5" customHeight="1">
      <c r="B166" s="38"/>
      <c r="C166" s="164" t="s">
        <v>250</v>
      </c>
      <c r="D166" s="164" t="s">
        <v>176</v>
      </c>
      <c r="E166" s="165" t="s">
        <v>251</v>
      </c>
      <c r="F166" s="273" t="s">
        <v>252</v>
      </c>
      <c r="G166" s="273"/>
      <c r="H166" s="273"/>
      <c r="I166" s="273"/>
      <c r="J166" s="166" t="s">
        <v>253</v>
      </c>
      <c r="K166" s="167">
        <v>6.595</v>
      </c>
      <c r="L166" s="267">
        <v>0</v>
      </c>
      <c r="M166" s="268"/>
      <c r="N166" s="269">
        <f>ROUND(L166*K166,2)</f>
        <v>0</v>
      </c>
      <c r="O166" s="269"/>
      <c r="P166" s="269"/>
      <c r="Q166" s="269"/>
      <c r="R166" s="40"/>
      <c r="T166" s="168" t="s">
        <v>25</v>
      </c>
      <c r="U166" s="47" t="s">
        <v>52</v>
      </c>
      <c r="V166" s="39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1" t="s">
        <v>179</v>
      </c>
      <c r="AT166" s="21" t="s">
        <v>176</v>
      </c>
      <c r="AU166" s="21" t="s">
        <v>111</v>
      </c>
      <c r="AY166" s="21" t="s">
        <v>175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21" t="s">
        <v>26</v>
      </c>
      <c r="BK166" s="107">
        <f>ROUND(L166*K166,2)</f>
        <v>0</v>
      </c>
      <c r="BL166" s="21" t="s">
        <v>179</v>
      </c>
      <c r="BM166" s="21" t="s">
        <v>254</v>
      </c>
    </row>
    <row r="167" spans="2:63" s="9" customFormat="1" ht="37.35" customHeight="1">
      <c r="B167" s="153"/>
      <c r="C167" s="154"/>
      <c r="D167" s="155" t="s">
        <v>149</v>
      </c>
      <c r="E167" s="155"/>
      <c r="F167" s="155"/>
      <c r="G167" s="155"/>
      <c r="H167" s="155"/>
      <c r="I167" s="155"/>
      <c r="J167" s="155"/>
      <c r="K167" s="155"/>
      <c r="L167" s="155"/>
      <c r="M167" s="155"/>
      <c r="N167" s="284">
        <f>BK167</f>
        <v>0</v>
      </c>
      <c r="O167" s="285"/>
      <c r="P167" s="285"/>
      <c r="Q167" s="285"/>
      <c r="R167" s="156"/>
      <c r="T167" s="157"/>
      <c r="U167" s="154"/>
      <c r="V167" s="154"/>
      <c r="W167" s="158">
        <f>W168+W177+W187</f>
        <v>0</v>
      </c>
      <c r="X167" s="154"/>
      <c r="Y167" s="158">
        <f>Y168+Y177+Y187</f>
        <v>0</v>
      </c>
      <c r="Z167" s="154"/>
      <c r="AA167" s="159">
        <f>AA168+AA177+AA187</f>
        <v>0</v>
      </c>
      <c r="AR167" s="160" t="s">
        <v>204</v>
      </c>
      <c r="AT167" s="161" t="s">
        <v>86</v>
      </c>
      <c r="AU167" s="161" t="s">
        <v>87</v>
      </c>
      <c r="AY167" s="160" t="s">
        <v>175</v>
      </c>
      <c r="BK167" s="162">
        <f>BK168+BK177+BK187</f>
        <v>0</v>
      </c>
    </row>
    <row r="168" spans="2:63" s="9" customFormat="1" ht="19.9" customHeight="1">
      <c r="B168" s="153"/>
      <c r="C168" s="154"/>
      <c r="D168" s="163" t="s">
        <v>150</v>
      </c>
      <c r="E168" s="163"/>
      <c r="F168" s="163"/>
      <c r="G168" s="163"/>
      <c r="H168" s="163"/>
      <c r="I168" s="163"/>
      <c r="J168" s="163"/>
      <c r="K168" s="163"/>
      <c r="L168" s="163"/>
      <c r="M168" s="163"/>
      <c r="N168" s="286">
        <f>BK168</f>
        <v>0</v>
      </c>
      <c r="O168" s="287"/>
      <c r="P168" s="287"/>
      <c r="Q168" s="287"/>
      <c r="R168" s="156"/>
      <c r="T168" s="157"/>
      <c r="U168" s="154"/>
      <c r="V168" s="154"/>
      <c r="W168" s="158">
        <f>SUM(W169:W176)</f>
        <v>0</v>
      </c>
      <c r="X168" s="154"/>
      <c r="Y168" s="158">
        <f>SUM(Y169:Y176)</f>
        <v>0</v>
      </c>
      <c r="Z168" s="154"/>
      <c r="AA168" s="159">
        <f>SUM(AA169:AA176)</f>
        <v>0</v>
      </c>
      <c r="AR168" s="160" t="s">
        <v>204</v>
      </c>
      <c r="AT168" s="161" t="s">
        <v>86</v>
      </c>
      <c r="AU168" s="161" t="s">
        <v>26</v>
      </c>
      <c r="AY168" s="160" t="s">
        <v>175</v>
      </c>
      <c r="BK168" s="162">
        <f>SUM(BK169:BK176)</f>
        <v>0</v>
      </c>
    </row>
    <row r="169" spans="2:65" s="1" customFormat="1" ht="22.5" customHeight="1">
      <c r="B169" s="38"/>
      <c r="C169" s="164" t="s">
        <v>255</v>
      </c>
      <c r="D169" s="164" t="s">
        <v>176</v>
      </c>
      <c r="E169" s="165" t="s">
        <v>256</v>
      </c>
      <c r="F169" s="273" t="s">
        <v>257</v>
      </c>
      <c r="G169" s="273"/>
      <c r="H169" s="273"/>
      <c r="I169" s="273"/>
      <c r="J169" s="166" t="s">
        <v>258</v>
      </c>
      <c r="K169" s="167">
        <v>1</v>
      </c>
      <c r="L169" s="267">
        <v>0</v>
      </c>
      <c r="M169" s="268"/>
      <c r="N169" s="269">
        <f>ROUND(L169*K169,2)</f>
        <v>0</v>
      </c>
      <c r="O169" s="269"/>
      <c r="P169" s="269"/>
      <c r="Q169" s="269"/>
      <c r="R169" s="40"/>
      <c r="T169" s="168" t="s">
        <v>25</v>
      </c>
      <c r="U169" s="47" t="s">
        <v>52</v>
      </c>
      <c r="V169" s="39"/>
      <c r="W169" s="169">
        <f>V169*K169</f>
        <v>0</v>
      </c>
      <c r="X169" s="169">
        <v>0</v>
      </c>
      <c r="Y169" s="169">
        <f>X169*K169</f>
        <v>0</v>
      </c>
      <c r="Z169" s="169">
        <v>0</v>
      </c>
      <c r="AA169" s="170">
        <f>Z169*K169</f>
        <v>0</v>
      </c>
      <c r="AR169" s="21" t="s">
        <v>259</v>
      </c>
      <c r="AT169" s="21" t="s">
        <v>176</v>
      </c>
      <c r="AU169" s="21" t="s">
        <v>111</v>
      </c>
      <c r="AY169" s="21" t="s">
        <v>175</v>
      </c>
      <c r="BE169" s="107">
        <f>IF(U169="základní",N169,0)</f>
        <v>0</v>
      </c>
      <c r="BF169" s="107">
        <f>IF(U169="snížená",N169,0)</f>
        <v>0</v>
      </c>
      <c r="BG169" s="107">
        <f>IF(U169="zákl. přenesená",N169,0)</f>
        <v>0</v>
      </c>
      <c r="BH169" s="107">
        <f>IF(U169="sníž. přenesená",N169,0)</f>
        <v>0</v>
      </c>
      <c r="BI169" s="107">
        <f>IF(U169="nulová",N169,0)</f>
        <v>0</v>
      </c>
      <c r="BJ169" s="21" t="s">
        <v>26</v>
      </c>
      <c r="BK169" s="107">
        <f>ROUND(L169*K169,2)</f>
        <v>0</v>
      </c>
      <c r="BL169" s="21" t="s">
        <v>259</v>
      </c>
      <c r="BM169" s="21" t="s">
        <v>260</v>
      </c>
    </row>
    <row r="170" spans="2:51" s="10" customFormat="1" ht="22.5" customHeight="1">
      <c r="B170" s="171"/>
      <c r="C170" s="172"/>
      <c r="D170" s="172"/>
      <c r="E170" s="173" t="s">
        <v>25</v>
      </c>
      <c r="F170" s="274" t="s">
        <v>261</v>
      </c>
      <c r="G170" s="275"/>
      <c r="H170" s="275"/>
      <c r="I170" s="275"/>
      <c r="J170" s="172"/>
      <c r="K170" s="174">
        <v>1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182</v>
      </c>
      <c r="AU170" s="178" t="s">
        <v>111</v>
      </c>
      <c r="AV170" s="10" t="s">
        <v>111</v>
      </c>
      <c r="AW170" s="10" t="s">
        <v>44</v>
      </c>
      <c r="AX170" s="10" t="s">
        <v>26</v>
      </c>
      <c r="AY170" s="178" t="s">
        <v>175</v>
      </c>
    </row>
    <row r="171" spans="2:65" s="1" customFormat="1" ht="22.5" customHeight="1">
      <c r="B171" s="38"/>
      <c r="C171" s="164" t="s">
        <v>11</v>
      </c>
      <c r="D171" s="164" t="s">
        <v>176</v>
      </c>
      <c r="E171" s="165" t="s">
        <v>262</v>
      </c>
      <c r="F171" s="273" t="s">
        <v>263</v>
      </c>
      <c r="G171" s="273"/>
      <c r="H171" s="273"/>
      <c r="I171" s="273"/>
      <c r="J171" s="166" t="s">
        <v>258</v>
      </c>
      <c r="K171" s="167">
        <v>1</v>
      </c>
      <c r="L171" s="267">
        <v>0</v>
      </c>
      <c r="M171" s="268"/>
      <c r="N171" s="269">
        <f>ROUND(L171*K171,2)</f>
        <v>0</v>
      </c>
      <c r="O171" s="269"/>
      <c r="P171" s="269"/>
      <c r="Q171" s="269"/>
      <c r="R171" s="40"/>
      <c r="T171" s="168" t="s">
        <v>25</v>
      </c>
      <c r="U171" s="47" t="s">
        <v>52</v>
      </c>
      <c r="V171" s="39"/>
      <c r="W171" s="169">
        <f>V171*K171</f>
        <v>0</v>
      </c>
      <c r="X171" s="169">
        <v>0</v>
      </c>
      <c r="Y171" s="169">
        <f>X171*K171</f>
        <v>0</v>
      </c>
      <c r="Z171" s="169">
        <v>0</v>
      </c>
      <c r="AA171" s="170">
        <f>Z171*K171</f>
        <v>0</v>
      </c>
      <c r="AR171" s="21" t="s">
        <v>259</v>
      </c>
      <c r="AT171" s="21" t="s">
        <v>176</v>
      </c>
      <c r="AU171" s="21" t="s">
        <v>111</v>
      </c>
      <c r="AY171" s="21" t="s">
        <v>175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26</v>
      </c>
      <c r="BK171" s="107">
        <f>ROUND(L171*K171,2)</f>
        <v>0</v>
      </c>
      <c r="BL171" s="21" t="s">
        <v>259</v>
      </c>
      <c r="BM171" s="21" t="s">
        <v>264</v>
      </c>
    </row>
    <row r="172" spans="2:51" s="10" customFormat="1" ht="31.5" customHeight="1">
      <c r="B172" s="171"/>
      <c r="C172" s="172"/>
      <c r="D172" s="172"/>
      <c r="E172" s="173" t="s">
        <v>25</v>
      </c>
      <c r="F172" s="274" t="s">
        <v>265</v>
      </c>
      <c r="G172" s="275"/>
      <c r="H172" s="275"/>
      <c r="I172" s="275"/>
      <c r="J172" s="172"/>
      <c r="K172" s="174">
        <v>1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182</v>
      </c>
      <c r="AU172" s="178" t="s">
        <v>111</v>
      </c>
      <c r="AV172" s="10" t="s">
        <v>111</v>
      </c>
      <c r="AW172" s="10" t="s">
        <v>44</v>
      </c>
      <c r="AX172" s="10" t="s">
        <v>26</v>
      </c>
      <c r="AY172" s="178" t="s">
        <v>175</v>
      </c>
    </row>
    <row r="173" spans="2:65" s="1" customFormat="1" ht="22.5" customHeight="1">
      <c r="B173" s="38"/>
      <c r="C173" s="164" t="s">
        <v>266</v>
      </c>
      <c r="D173" s="164" t="s">
        <v>176</v>
      </c>
      <c r="E173" s="165" t="s">
        <v>267</v>
      </c>
      <c r="F173" s="273" t="s">
        <v>268</v>
      </c>
      <c r="G173" s="273"/>
      <c r="H173" s="273"/>
      <c r="I173" s="273"/>
      <c r="J173" s="166" t="s">
        <v>258</v>
      </c>
      <c r="K173" s="167">
        <v>1</v>
      </c>
      <c r="L173" s="267">
        <v>0</v>
      </c>
      <c r="M173" s="268"/>
      <c r="N173" s="269">
        <f>ROUND(L173*K173,2)</f>
        <v>0</v>
      </c>
      <c r="O173" s="269"/>
      <c r="P173" s="269"/>
      <c r="Q173" s="269"/>
      <c r="R173" s="40"/>
      <c r="T173" s="168" t="s">
        <v>25</v>
      </c>
      <c r="U173" s="47" t="s">
        <v>52</v>
      </c>
      <c r="V173" s="39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1" t="s">
        <v>259</v>
      </c>
      <c r="AT173" s="21" t="s">
        <v>176</v>
      </c>
      <c r="AU173" s="21" t="s">
        <v>111</v>
      </c>
      <c r="AY173" s="21" t="s">
        <v>175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26</v>
      </c>
      <c r="BK173" s="107">
        <f>ROUND(L173*K173,2)</f>
        <v>0</v>
      </c>
      <c r="BL173" s="21" t="s">
        <v>259</v>
      </c>
      <c r="BM173" s="21" t="s">
        <v>269</v>
      </c>
    </row>
    <row r="174" spans="2:51" s="10" customFormat="1" ht="31.5" customHeight="1">
      <c r="B174" s="171"/>
      <c r="C174" s="172"/>
      <c r="D174" s="172"/>
      <c r="E174" s="173" t="s">
        <v>25</v>
      </c>
      <c r="F174" s="274" t="s">
        <v>270</v>
      </c>
      <c r="G174" s="275"/>
      <c r="H174" s="275"/>
      <c r="I174" s="275"/>
      <c r="J174" s="172"/>
      <c r="K174" s="174">
        <v>1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182</v>
      </c>
      <c r="AU174" s="178" t="s">
        <v>111</v>
      </c>
      <c r="AV174" s="10" t="s">
        <v>111</v>
      </c>
      <c r="AW174" s="10" t="s">
        <v>44</v>
      </c>
      <c r="AX174" s="10" t="s">
        <v>26</v>
      </c>
      <c r="AY174" s="178" t="s">
        <v>175</v>
      </c>
    </row>
    <row r="175" spans="2:51" s="11" customFormat="1" ht="22.5" customHeight="1">
      <c r="B175" s="179"/>
      <c r="C175" s="180"/>
      <c r="D175" s="180"/>
      <c r="E175" s="181" t="s">
        <v>25</v>
      </c>
      <c r="F175" s="265" t="s">
        <v>271</v>
      </c>
      <c r="G175" s="266"/>
      <c r="H175" s="266"/>
      <c r="I175" s="266"/>
      <c r="J175" s="180"/>
      <c r="K175" s="182" t="s">
        <v>25</v>
      </c>
      <c r="L175" s="180"/>
      <c r="M175" s="180"/>
      <c r="N175" s="180"/>
      <c r="O175" s="180"/>
      <c r="P175" s="180"/>
      <c r="Q175" s="180"/>
      <c r="R175" s="183"/>
      <c r="T175" s="184"/>
      <c r="U175" s="180"/>
      <c r="V175" s="180"/>
      <c r="W175" s="180"/>
      <c r="X175" s="180"/>
      <c r="Y175" s="180"/>
      <c r="Z175" s="180"/>
      <c r="AA175" s="185"/>
      <c r="AT175" s="186" t="s">
        <v>182</v>
      </c>
      <c r="AU175" s="186" t="s">
        <v>111</v>
      </c>
      <c r="AV175" s="11" t="s">
        <v>26</v>
      </c>
      <c r="AW175" s="11" t="s">
        <v>44</v>
      </c>
      <c r="AX175" s="11" t="s">
        <v>87</v>
      </c>
      <c r="AY175" s="186" t="s">
        <v>175</v>
      </c>
    </row>
    <row r="176" spans="2:51" s="11" customFormat="1" ht="31.5" customHeight="1">
      <c r="B176" s="179"/>
      <c r="C176" s="180"/>
      <c r="D176" s="180"/>
      <c r="E176" s="181" t="s">
        <v>25</v>
      </c>
      <c r="F176" s="265" t="s">
        <v>272</v>
      </c>
      <c r="G176" s="266"/>
      <c r="H176" s="266"/>
      <c r="I176" s="266"/>
      <c r="J176" s="180"/>
      <c r="K176" s="182" t="s">
        <v>25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182</v>
      </c>
      <c r="AU176" s="186" t="s">
        <v>111</v>
      </c>
      <c r="AV176" s="11" t="s">
        <v>26</v>
      </c>
      <c r="AW176" s="11" t="s">
        <v>44</v>
      </c>
      <c r="AX176" s="11" t="s">
        <v>87</v>
      </c>
      <c r="AY176" s="186" t="s">
        <v>175</v>
      </c>
    </row>
    <row r="177" spans="2:63" s="9" customFormat="1" ht="29.85" customHeight="1">
      <c r="B177" s="153"/>
      <c r="C177" s="154"/>
      <c r="D177" s="163" t="s">
        <v>151</v>
      </c>
      <c r="E177" s="163"/>
      <c r="F177" s="163"/>
      <c r="G177" s="163"/>
      <c r="H177" s="163"/>
      <c r="I177" s="163"/>
      <c r="J177" s="163"/>
      <c r="K177" s="163"/>
      <c r="L177" s="163"/>
      <c r="M177" s="163"/>
      <c r="N177" s="286">
        <f>BK177</f>
        <v>0</v>
      </c>
      <c r="O177" s="287"/>
      <c r="P177" s="287"/>
      <c r="Q177" s="287"/>
      <c r="R177" s="156"/>
      <c r="T177" s="157"/>
      <c r="U177" s="154"/>
      <c r="V177" s="154"/>
      <c r="W177" s="158">
        <f>SUM(W178:W186)</f>
        <v>0</v>
      </c>
      <c r="X177" s="154"/>
      <c r="Y177" s="158">
        <f>SUM(Y178:Y186)</f>
        <v>0</v>
      </c>
      <c r="Z177" s="154"/>
      <c r="AA177" s="159">
        <f>SUM(AA178:AA186)</f>
        <v>0</v>
      </c>
      <c r="AR177" s="160" t="s">
        <v>204</v>
      </c>
      <c r="AT177" s="161" t="s">
        <v>86</v>
      </c>
      <c r="AU177" s="161" t="s">
        <v>26</v>
      </c>
      <c r="AY177" s="160" t="s">
        <v>175</v>
      </c>
      <c r="BK177" s="162">
        <f>SUM(BK178:BK186)</f>
        <v>0</v>
      </c>
    </row>
    <row r="178" spans="2:65" s="1" customFormat="1" ht="31.5" customHeight="1">
      <c r="B178" s="38"/>
      <c r="C178" s="164" t="s">
        <v>273</v>
      </c>
      <c r="D178" s="164" t="s">
        <v>176</v>
      </c>
      <c r="E178" s="165" t="s">
        <v>274</v>
      </c>
      <c r="F178" s="273" t="s">
        <v>275</v>
      </c>
      <c r="G178" s="273"/>
      <c r="H178" s="273"/>
      <c r="I178" s="273"/>
      <c r="J178" s="166" t="s">
        <v>258</v>
      </c>
      <c r="K178" s="167">
        <v>1</v>
      </c>
      <c r="L178" s="267">
        <v>0</v>
      </c>
      <c r="M178" s="268"/>
      <c r="N178" s="269">
        <f>ROUND(L178*K178,2)</f>
        <v>0</v>
      </c>
      <c r="O178" s="269"/>
      <c r="P178" s="269"/>
      <c r="Q178" s="269"/>
      <c r="R178" s="40"/>
      <c r="T178" s="168" t="s">
        <v>25</v>
      </c>
      <c r="U178" s="47" t="s">
        <v>52</v>
      </c>
      <c r="V178" s="39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21" t="s">
        <v>259</v>
      </c>
      <c r="AT178" s="21" t="s">
        <v>176</v>
      </c>
      <c r="AU178" s="21" t="s">
        <v>111</v>
      </c>
      <c r="AY178" s="21" t="s">
        <v>175</v>
      </c>
      <c r="BE178" s="107">
        <f>IF(U178="základní",N178,0)</f>
        <v>0</v>
      </c>
      <c r="BF178" s="107">
        <f>IF(U178="snížená",N178,0)</f>
        <v>0</v>
      </c>
      <c r="BG178" s="107">
        <f>IF(U178="zákl. přenesená",N178,0)</f>
        <v>0</v>
      </c>
      <c r="BH178" s="107">
        <f>IF(U178="sníž. přenesená",N178,0)</f>
        <v>0</v>
      </c>
      <c r="BI178" s="107">
        <f>IF(U178="nulová",N178,0)</f>
        <v>0</v>
      </c>
      <c r="BJ178" s="21" t="s">
        <v>26</v>
      </c>
      <c r="BK178" s="107">
        <f>ROUND(L178*K178,2)</f>
        <v>0</v>
      </c>
      <c r="BL178" s="21" t="s">
        <v>259</v>
      </c>
      <c r="BM178" s="21" t="s">
        <v>276</v>
      </c>
    </row>
    <row r="179" spans="2:51" s="10" customFormat="1" ht="31.5" customHeight="1">
      <c r="B179" s="171"/>
      <c r="C179" s="172"/>
      <c r="D179" s="172"/>
      <c r="E179" s="173" t="s">
        <v>25</v>
      </c>
      <c r="F179" s="274" t="s">
        <v>277</v>
      </c>
      <c r="G179" s="275"/>
      <c r="H179" s="275"/>
      <c r="I179" s="275"/>
      <c r="J179" s="172"/>
      <c r="K179" s="174">
        <v>1</v>
      </c>
      <c r="L179" s="172"/>
      <c r="M179" s="172"/>
      <c r="N179" s="172"/>
      <c r="O179" s="172"/>
      <c r="P179" s="172"/>
      <c r="Q179" s="172"/>
      <c r="R179" s="175"/>
      <c r="T179" s="176"/>
      <c r="U179" s="172"/>
      <c r="V179" s="172"/>
      <c r="W179" s="172"/>
      <c r="X179" s="172"/>
      <c r="Y179" s="172"/>
      <c r="Z179" s="172"/>
      <c r="AA179" s="177"/>
      <c r="AT179" s="178" t="s">
        <v>182</v>
      </c>
      <c r="AU179" s="178" t="s">
        <v>111</v>
      </c>
      <c r="AV179" s="10" t="s">
        <v>111</v>
      </c>
      <c r="AW179" s="10" t="s">
        <v>44</v>
      </c>
      <c r="AX179" s="10" t="s">
        <v>26</v>
      </c>
      <c r="AY179" s="178" t="s">
        <v>175</v>
      </c>
    </row>
    <row r="180" spans="2:51" s="11" customFormat="1" ht="31.5" customHeight="1">
      <c r="B180" s="179"/>
      <c r="C180" s="180"/>
      <c r="D180" s="180"/>
      <c r="E180" s="181" t="s">
        <v>25</v>
      </c>
      <c r="F180" s="265" t="s">
        <v>278</v>
      </c>
      <c r="G180" s="266"/>
      <c r="H180" s="266"/>
      <c r="I180" s="266"/>
      <c r="J180" s="180"/>
      <c r="K180" s="182" t="s">
        <v>25</v>
      </c>
      <c r="L180" s="180"/>
      <c r="M180" s="180"/>
      <c r="N180" s="180"/>
      <c r="O180" s="180"/>
      <c r="P180" s="180"/>
      <c r="Q180" s="180"/>
      <c r="R180" s="183"/>
      <c r="T180" s="184"/>
      <c r="U180" s="180"/>
      <c r="V180" s="180"/>
      <c r="W180" s="180"/>
      <c r="X180" s="180"/>
      <c r="Y180" s="180"/>
      <c r="Z180" s="180"/>
      <c r="AA180" s="185"/>
      <c r="AT180" s="186" t="s">
        <v>182</v>
      </c>
      <c r="AU180" s="186" t="s">
        <v>111</v>
      </c>
      <c r="AV180" s="11" t="s">
        <v>26</v>
      </c>
      <c r="AW180" s="11" t="s">
        <v>44</v>
      </c>
      <c r="AX180" s="11" t="s">
        <v>87</v>
      </c>
      <c r="AY180" s="186" t="s">
        <v>175</v>
      </c>
    </row>
    <row r="181" spans="2:65" s="1" customFormat="1" ht="22.5" customHeight="1">
      <c r="B181" s="38"/>
      <c r="C181" s="164" t="s">
        <v>279</v>
      </c>
      <c r="D181" s="164" t="s">
        <v>176</v>
      </c>
      <c r="E181" s="165" t="s">
        <v>280</v>
      </c>
      <c r="F181" s="273" t="s">
        <v>281</v>
      </c>
      <c r="G181" s="273"/>
      <c r="H181" s="273"/>
      <c r="I181" s="273"/>
      <c r="J181" s="166" t="s">
        <v>258</v>
      </c>
      <c r="K181" s="167">
        <v>1</v>
      </c>
      <c r="L181" s="267">
        <v>0</v>
      </c>
      <c r="M181" s="268"/>
      <c r="N181" s="269">
        <f>ROUND(L181*K181,2)</f>
        <v>0</v>
      </c>
      <c r="O181" s="269"/>
      <c r="P181" s="269"/>
      <c r="Q181" s="269"/>
      <c r="R181" s="40"/>
      <c r="T181" s="168" t="s">
        <v>25</v>
      </c>
      <c r="U181" s="47" t="s">
        <v>52</v>
      </c>
      <c r="V181" s="39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21" t="s">
        <v>259</v>
      </c>
      <c r="AT181" s="21" t="s">
        <v>176</v>
      </c>
      <c r="AU181" s="21" t="s">
        <v>111</v>
      </c>
      <c r="AY181" s="21" t="s">
        <v>175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26</v>
      </c>
      <c r="BK181" s="107">
        <f>ROUND(L181*K181,2)</f>
        <v>0</v>
      </c>
      <c r="BL181" s="21" t="s">
        <v>259</v>
      </c>
      <c r="BM181" s="21" t="s">
        <v>282</v>
      </c>
    </row>
    <row r="182" spans="2:51" s="10" customFormat="1" ht="31.5" customHeight="1">
      <c r="B182" s="171"/>
      <c r="C182" s="172"/>
      <c r="D182" s="172"/>
      <c r="E182" s="173" t="s">
        <v>25</v>
      </c>
      <c r="F182" s="274" t="s">
        <v>283</v>
      </c>
      <c r="G182" s="275"/>
      <c r="H182" s="275"/>
      <c r="I182" s="275"/>
      <c r="J182" s="172"/>
      <c r="K182" s="174">
        <v>1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182</v>
      </c>
      <c r="AU182" s="178" t="s">
        <v>111</v>
      </c>
      <c r="AV182" s="10" t="s">
        <v>111</v>
      </c>
      <c r="AW182" s="10" t="s">
        <v>44</v>
      </c>
      <c r="AX182" s="10" t="s">
        <v>26</v>
      </c>
      <c r="AY182" s="178" t="s">
        <v>175</v>
      </c>
    </row>
    <row r="183" spans="2:65" s="1" customFormat="1" ht="31.5" customHeight="1">
      <c r="B183" s="38"/>
      <c r="C183" s="164" t="s">
        <v>284</v>
      </c>
      <c r="D183" s="164" t="s">
        <v>176</v>
      </c>
      <c r="E183" s="165" t="s">
        <v>285</v>
      </c>
      <c r="F183" s="273" t="s">
        <v>286</v>
      </c>
      <c r="G183" s="273"/>
      <c r="H183" s="273"/>
      <c r="I183" s="273"/>
      <c r="J183" s="166" t="s">
        <v>287</v>
      </c>
      <c r="K183" s="167">
        <v>1</v>
      </c>
      <c r="L183" s="267">
        <v>0</v>
      </c>
      <c r="M183" s="268"/>
      <c r="N183" s="269">
        <f>ROUND(L183*K183,2)</f>
        <v>0</v>
      </c>
      <c r="O183" s="269"/>
      <c r="P183" s="269"/>
      <c r="Q183" s="269"/>
      <c r="R183" s="40"/>
      <c r="T183" s="168" t="s">
        <v>25</v>
      </c>
      <c r="U183" s="47" t="s">
        <v>52</v>
      </c>
      <c r="V183" s="39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1" t="s">
        <v>259</v>
      </c>
      <c r="AT183" s="21" t="s">
        <v>176</v>
      </c>
      <c r="AU183" s="21" t="s">
        <v>111</v>
      </c>
      <c r="AY183" s="21" t="s">
        <v>175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21" t="s">
        <v>26</v>
      </c>
      <c r="BK183" s="107">
        <f>ROUND(L183*K183,2)</f>
        <v>0</v>
      </c>
      <c r="BL183" s="21" t="s">
        <v>259</v>
      </c>
      <c r="BM183" s="21" t="s">
        <v>288</v>
      </c>
    </row>
    <row r="184" spans="2:51" s="10" customFormat="1" ht="31.5" customHeight="1">
      <c r="B184" s="171"/>
      <c r="C184" s="172"/>
      <c r="D184" s="172"/>
      <c r="E184" s="173" t="s">
        <v>25</v>
      </c>
      <c r="F184" s="274" t="s">
        <v>289</v>
      </c>
      <c r="G184" s="275"/>
      <c r="H184" s="275"/>
      <c r="I184" s="275"/>
      <c r="J184" s="172"/>
      <c r="K184" s="174">
        <v>1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182</v>
      </c>
      <c r="AU184" s="178" t="s">
        <v>111</v>
      </c>
      <c r="AV184" s="10" t="s">
        <v>111</v>
      </c>
      <c r="AW184" s="10" t="s">
        <v>44</v>
      </c>
      <c r="AX184" s="10" t="s">
        <v>26</v>
      </c>
      <c r="AY184" s="178" t="s">
        <v>175</v>
      </c>
    </row>
    <row r="185" spans="2:65" s="1" customFormat="1" ht="22.5" customHeight="1">
      <c r="B185" s="38"/>
      <c r="C185" s="164" t="s">
        <v>290</v>
      </c>
      <c r="D185" s="164" t="s">
        <v>176</v>
      </c>
      <c r="E185" s="165" t="s">
        <v>291</v>
      </c>
      <c r="F185" s="273" t="s">
        <v>292</v>
      </c>
      <c r="G185" s="273"/>
      <c r="H185" s="273"/>
      <c r="I185" s="273"/>
      <c r="J185" s="166" t="s">
        <v>258</v>
      </c>
      <c r="K185" s="167">
        <v>1</v>
      </c>
      <c r="L185" s="267">
        <v>0</v>
      </c>
      <c r="M185" s="268"/>
      <c r="N185" s="269">
        <f>ROUND(L185*K185,2)</f>
        <v>0</v>
      </c>
      <c r="O185" s="269"/>
      <c r="P185" s="269"/>
      <c r="Q185" s="269"/>
      <c r="R185" s="40"/>
      <c r="T185" s="168" t="s">
        <v>25</v>
      </c>
      <c r="U185" s="47" t="s">
        <v>52</v>
      </c>
      <c r="V185" s="39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1" t="s">
        <v>259</v>
      </c>
      <c r="AT185" s="21" t="s">
        <v>176</v>
      </c>
      <c r="AU185" s="21" t="s">
        <v>111</v>
      </c>
      <c r="AY185" s="21" t="s">
        <v>175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26</v>
      </c>
      <c r="BK185" s="107">
        <f>ROUND(L185*K185,2)</f>
        <v>0</v>
      </c>
      <c r="BL185" s="21" t="s">
        <v>259</v>
      </c>
      <c r="BM185" s="21" t="s">
        <v>293</v>
      </c>
    </row>
    <row r="186" spans="2:51" s="10" customFormat="1" ht="31.5" customHeight="1">
      <c r="B186" s="171"/>
      <c r="C186" s="172"/>
      <c r="D186" s="172"/>
      <c r="E186" s="173" t="s">
        <v>25</v>
      </c>
      <c r="F186" s="274" t="s">
        <v>294</v>
      </c>
      <c r="G186" s="275"/>
      <c r="H186" s="275"/>
      <c r="I186" s="275"/>
      <c r="J186" s="172"/>
      <c r="K186" s="174">
        <v>1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182</v>
      </c>
      <c r="AU186" s="178" t="s">
        <v>111</v>
      </c>
      <c r="AV186" s="10" t="s">
        <v>111</v>
      </c>
      <c r="AW186" s="10" t="s">
        <v>44</v>
      </c>
      <c r="AX186" s="10" t="s">
        <v>26</v>
      </c>
      <c r="AY186" s="178" t="s">
        <v>175</v>
      </c>
    </row>
    <row r="187" spans="2:63" s="9" customFormat="1" ht="29.85" customHeight="1">
      <c r="B187" s="153"/>
      <c r="C187" s="154"/>
      <c r="D187" s="163" t="s">
        <v>152</v>
      </c>
      <c r="E187" s="163"/>
      <c r="F187" s="163"/>
      <c r="G187" s="163"/>
      <c r="H187" s="163"/>
      <c r="I187" s="163"/>
      <c r="J187" s="163"/>
      <c r="K187" s="163"/>
      <c r="L187" s="163"/>
      <c r="M187" s="163"/>
      <c r="N187" s="286">
        <f>BK187</f>
        <v>0</v>
      </c>
      <c r="O187" s="287"/>
      <c r="P187" s="287"/>
      <c r="Q187" s="287"/>
      <c r="R187" s="156"/>
      <c r="T187" s="157"/>
      <c r="U187" s="154"/>
      <c r="V187" s="154"/>
      <c r="W187" s="158">
        <f>SUM(W188:W191)</f>
        <v>0</v>
      </c>
      <c r="X187" s="154"/>
      <c r="Y187" s="158">
        <f>SUM(Y188:Y191)</f>
        <v>0</v>
      </c>
      <c r="Z187" s="154"/>
      <c r="AA187" s="159">
        <f>SUM(AA188:AA191)</f>
        <v>0</v>
      </c>
      <c r="AR187" s="160" t="s">
        <v>204</v>
      </c>
      <c r="AT187" s="161" t="s">
        <v>86</v>
      </c>
      <c r="AU187" s="161" t="s">
        <v>26</v>
      </c>
      <c r="AY187" s="160" t="s">
        <v>175</v>
      </c>
      <c r="BK187" s="162">
        <f>SUM(BK188:BK191)</f>
        <v>0</v>
      </c>
    </row>
    <row r="188" spans="2:65" s="1" customFormat="1" ht="22.5" customHeight="1">
      <c r="B188" s="38"/>
      <c r="C188" s="164" t="s">
        <v>10</v>
      </c>
      <c r="D188" s="164" t="s">
        <v>176</v>
      </c>
      <c r="E188" s="165" t="s">
        <v>295</v>
      </c>
      <c r="F188" s="273" t="s">
        <v>296</v>
      </c>
      <c r="G188" s="273"/>
      <c r="H188" s="273"/>
      <c r="I188" s="273"/>
      <c r="J188" s="166" t="s">
        <v>287</v>
      </c>
      <c r="K188" s="167">
        <v>1</v>
      </c>
      <c r="L188" s="267">
        <v>0</v>
      </c>
      <c r="M188" s="268"/>
      <c r="N188" s="269">
        <f>ROUND(L188*K188,2)</f>
        <v>0</v>
      </c>
      <c r="O188" s="269"/>
      <c r="P188" s="269"/>
      <c r="Q188" s="269"/>
      <c r="R188" s="40"/>
      <c r="T188" s="168" t="s">
        <v>25</v>
      </c>
      <c r="U188" s="47" t="s">
        <v>52</v>
      </c>
      <c r="V188" s="39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259</v>
      </c>
      <c r="AT188" s="21" t="s">
        <v>176</v>
      </c>
      <c r="AU188" s="21" t="s">
        <v>111</v>
      </c>
      <c r="AY188" s="21" t="s">
        <v>175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26</v>
      </c>
      <c r="BK188" s="107">
        <f>ROUND(L188*K188,2)</f>
        <v>0</v>
      </c>
      <c r="BL188" s="21" t="s">
        <v>259</v>
      </c>
      <c r="BM188" s="21" t="s">
        <v>297</v>
      </c>
    </row>
    <row r="189" spans="2:51" s="10" customFormat="1" ht="31.5" customHeight="1">
      <c r="B189" s="171"/>
      <c r="C189" s="172"/>
      <c r="D189" s="172"/>
      <c r="E189" s="173" t="s">
        <v>25</v>
      </c>
      <c r="F189" s="274" t="s">
        <v>298</v>
      </c>
      <c r="G189" s="275"/>
      <c r="H189" s="275"/>
      <c r="I189" s="275"/>
      <c r="J189" s="172"/>
      <c r="K189" s="174">
        <v>1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182</v>
      </c>
      <c r="AU189" s="178" t="s">
        <v>111</v>
      </c>
      <c r="AV189" s="10" t="s">
        <v>111</v>
      </c>
      <c r="AW189" s="10" t="s">
        <v>44</v>
      </c>
      <c r="AX189" s="10" t="s">
        <v>26</v>
      </c>
      <c r="AY189" s="178" t="s">
        <v>175</v>
      </c>
    </row>
    <row r="190" spans="2:51" s="11" customFormat="1" ht="31.5" customHeight="1">
      <c r="B190" s="179"/>
      <c r="C190" s="180"/>
      <c r="D190" s="180"/>
      <c r="E190" s="181" t="s">
        <v>25</v>
      </c>
      <c r="F190" s="265" t="s">
        <v>299</v>
      </c>
      <c r="G190" s="266"/>
      <c r="H190" s="266"/>
      <c r="I190" s="266"/>
      <c r="J190" s="180"/>
      <c r="K190" s="182" t="s">
        <v>25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182</v>
      </c>
      <c r="AU190" s="186" t="s">
        <v>111</v>
      </c>
      <c r="AV190" s="11" t="s">
        <v>26</v>
      </c>
      <c r="AW190" s="11" t="s">
        <v>44</v>
      </c>
      <c r="AX190" s="11" t="s">
        <v>87</v>
      </c>
      <c r="AY190" s="186" t="s">
        <v>175</v>
      </c>
    </row>
    <row r="191" spans="2:51" s="11" customFormat="1" ht="31.5" customHeight="1">
      <c r="B191" s="179"/>
      <c r="C191" s="180"/>
      <c r="D191" s="180"/>
      <c r="E191" s="181" t="s">
        <v>25</v>
      </c>
      <c r="F191" s="265" t="s">
        <v>300</v>
      </c>
      <c r="G191" s="266"/>
      <c r="H191" s="266"/>
      <c r="I191" s="266"/>
      <c r="J191" s="180"/>
      <c r="K191" s="182" t="s">
        <v>25</v>
      </c>
      <c r="L191" s="180"/>
      <c r="M191" s="180"/>
      <c r="N191" s="180"/>
      <c r="O191" s="180"/>
      <c r="P191" s="180"/>
      <c r="Q191" s="180"/>
      <c r="R191" s="183"/>
      <c r="T191" s="184"/>
      <c r="U191" s="180"/>
      <c r="V191" s="180"/>
      <c r="W191" s="180"/>
      <c r="X191" s="180"/>
      <c r="Y191" s="180"/>
      <c r="Z191" s="180"/>
      <c r="AA191" s="185"/>
      <c r="AT191" s="186" t="s">
        <v>182</v>
      </c>
      <c r="AU191" s="186" t="s">
        <v>111</v>
      </c>
      <c r="AV191" s="11" t="s">
        <v>26</v>
      </c>
      <c r="AW191" s="11" t="s">
        <v>44</v>
      </c>
      <c r="AX191" s="11" t="s">
        <v>87</v>
      </c>
      <c r="AY191" s="186" t="s">
        <v>175</v>
      </c>
    </row>
    <row r="192" spans="2:63" s="1" customFormat="1" ht="49.9" customHeight="1">
      <c r="B192" s="38"/>
      <c r="C192" s="39"/>
      <c r="D192" s="155" t="s">
        <v>301</v>
      </c>
      <c r="E192" s="39"/>
      <c r="F192" s="39"/>
      <c r="G192" s="39"/>
      <c r="H192" s="39"/>
      <c r="I192" s="39"/>
      <c r="J192" s="39"/>
      <c r="K192" s="39"/>
      <c r="L192" s="39"/>
      <c r="M192" s="39"/>
      <c r="N192" s="288">
        <f>BK192</f>
        <v>0</v>
      </c>
      <c r="O192" s="261"/>
      <c r="P192" s="261"/>
      <c r="Q192" s="261"/>
      <c r="R192" s="40"/>
      <c r="T192" s="144"/>
      <c r="U192" s="59"/>
      <c r="V192" s="59"/>
      <c r="W192" s="59"/>
      <c r="X192" s="59"/>
      <c r="Y192" s="59"/>
      <c r="Z192" s="59"/>
      <c r="AA192" s="61"/>
      <c r="AT192" s="21" t="s">
        <v>86</v>
      </c>
      <c r="AU192" s="21" t="s">
        <v>87</v>
      </c>
      <c r="AY192" s="21" t="s">
        <v>302</v>
      </c>
      <c r="BK192" s="107">
        <v>0</v>
      </c>
    </row>
    <row r="193" spans="2:18" s="1" customFormat="1" ht="6.95" customHeight="1">
      <c r="B193" s="62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4"/>
    </row>
  </sheetData>
  <sheetProtection password="CC35" sheet="1" objects="1" scenarios="1" formatCells="0" formatColumns="0" formatRows="0" sort="0" autoFilter="0"/>
  <mergeCells count="183">
    <mergeCell ref="N192:Q192"/>
    <mergeCell ref="H1:K1"/>
    <mergeCell ref="S2:AC2"/>
    <mergeCell ref="F188:I188"/>
    <mergeCell ref="L188:M188"/>
    <mergeCell ref="N188:Q188"/>
    <mergeCell ref="F189:I189"/>
    <mergeCell ref="F190:I190"/>
    <mergeCell ref="F191:I191"/>
    <mergeCell ref="N121:Q121"/>
    <mergeCell ref="N168:Q168"/>
    <mergeCell ref="N177:Q177"/>
    <mergeCell ref="N187:Q187"/>
    <mergeCell ref="N178:Q178"/>
    <mergeCell ref="N181:Q181"/>
    <mergeCell ref="N122:Q122"/>
    <mergeCell ref="N123:Q123"/>
    <mergeCell ref="N160:Q160"/>
    <mergeCell ref="N165:Q165"/>
    <mergeCell ref="N147:Q147"/>
    <mergeCell ref="L185:M185"/>
    <mergeCell ref="N185:Q185"/>
    <mergeCell ref="F182:I182"/>
    <mergeCell ref="F183:I183"/>
    <mergeCell ref="L183:M183"/>
    <mergeCell ref="N183:Q183"/>
    <mergeCell ref="F186:I186"/>
    <mergeCell ref="F176:I176"/>
    <mergeCell ref="F178:I178"/>
    <mergeCell ref="L178:M178"/>
    <mergeCell ref="F179:I179"/>
    <mergeCell ref="F180:I180"/>
    <mergeCell ref="F181:I181"/>
    <mergeCell ref="L181:M181"/>
    <mergeCell ref="F184:I184"/>
    <mergeCell ref="F185:I185"/>
    <mergeCell ref="F163:I163"/>
    <mergeCell ref="F164:I164"/>
    <mergeCell ref="F166:I166"/>
    <mergeCell ref="F170:I170"/>
    <mergeCell ref="F173:I173"/>
    <mergeCell ref="L173:M173"/>
    <mergeCell ref="F171:I171"/>
    <mergeCell ref="L171:M171"/>
    <mergeCell ref="F172:I172"/>
    <mergeCell ref="L166:M166"/>
    <mergeCell ref="N166:Q166"/>
    <mergeCell ref="F169:I169"/>
    <mergeCell ref="L169:M169"/>
    <mergeCell ref="N169:Q169"/>
    <mergeCell ref="F175:I175"/>
    <mergeCell ref="N173:Q173"/>
    <mergeCell ref="F174:I174"/>
    <mergeCell ref="N171:Q171"/>
    <mergeCell ref="N167:Q167"/>
    <mergeCell ref="L161:M161"/>
    <mergeCell ref="N161:Q161"/>
    <mergeCell ref="F157:I157"/>
    <mergeCell ref="F158:I158"/>
    <mergeCell ref="L158:M158"/>
    <mergeCell ref="N158:Q158"/>
    <mergeCell ref="F162:I162"/>
    <mergeCell ref="F150:I150"/>
    <mergeCell ref="F151:I151"/>
    <mergeCell ref="F152:I152"/>
    <mergeCell ref="F153:I153"/>
    <mergeCell ref="F154:I154"/>
    <mergeCell ref="F159:I159"/>
    <mergeCell ref="F161:I161"/>
    <mergeCell ref="L154:M154"/>
    <mergeCell ref="N154:Q154"/>
    <mergeCell ref="F155:I155"/>
    <mergeCell ref="F156:I156"/>
    <mergeCell ref="L156:M156"/>
    <mergeCell ref="N156:Q156"/>
    <mergeCell ref="F148:I148"/>
    <mergeCell ref="F149:I149"/>
    <mergeCell ref="L149:M149"/>
    <mergeCell ref="N149:Q149"/>
    <mergeCell ref="F145:I145"/>
    <mergeCell ref="F146:I146"/>
    <mergeCell ref="F147:I147"/>
    <mergeCell ref="L147:M147"/>
    <mergeCell ref="L142:M142"/>
    <mergeCell ref="N142:Q142"/>
    <mergeCell ref="F143:I143"/>
    <mergeCell ref="F140:I140"/>
    <mergeCell ref="L140:M140"/>
    <mergeCell ref="N140:Q140"/>
    <mergeCell ref="F141:I141"/>
    <mergeCell ref="F144:I144"/>
    <mergeCell ref="F133:I133"/>
    <mergeCell ref="F134:I134"/>
    <mergeCell ref="F135:I135"/>
    <mergeCell ref="F136:I136"/>
    <mergeCell ref="F137:I137"/>
    <mergeCell ref="F138:I138"/>
    <mergeCell ref="F142:I142"/>
    <mergeCell ref="L138:M138"/>
    <mergeCell ref="N138:Q138"/>
    <mergeCell ref="F139:I139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D102:H102"/>
    <mergeCell ref="N102:Q102"/>
    <mergeCell ref="N103:Q103"/>
    <mergeCell ref="L105:Q105"/>
    <mergeCell ref="C111:Q111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97:Q97"/>
    <mergeCell ref="D98:H98"/>
    <mergeCell ref="N98:Q98"/>
    <mergeCell ref="D99:H99"/>
    <mergeCell ref="N99:Q99"/>
    <mergeCell ref="N91:Q91"/>
    <mergeCell ref="N92:Q92"/>
    <mergeCell ref="N93:Q93"/>
    <mergeCell ref="N94:Q94"/>
    <mergeCell ref="N87:Q87"/>
    <mergeCell ref="N88:Q88"/>
    <mergeCell ref="N89:Q89"/>
    <mergeCell ref="N90:Q90"/>
    <mergeCell ref="N95:Q95"/>
    <mergeCell ref="H39:J39"/>
    <mergeCell ref="N39:P39"/>
    <mergeCell ref="C76:Q76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H32:J32"/>
    <mergeCell ref="M32:P32"/>
    <mergeCell ref="H33:J33"/>
    <mergeCell ref="M33:P33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Jára_Čápová\Jára</dc:creator>
  <cp:keywords/>
  <dc:description/>
  <cp:lastModifiedBy>Jára</cp:lastModifiedBy>
  <dcterms:created xsi:type="dcterms:W3CDTF">2017-02-16T12:25:08Z</dcterms:created>
  <dcterms:modified xsi:type="dcterms:W3CDTF">2017-02-16T12:25:10Z</dcterms:modified>
  <cp:category/>
  <cp:version/>
  <cp:contentType/>
  <cp:contentStatus/>
</cp:coreProperties>
</file>