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8800" windowHeight="12225" activeTab="3"/>
  </bookViews>
  <sheets>
    <sheet name="Rekapitulace stavby" sheetId="1" r:id="rId1"/>
    <sheet name="SO 01 - Závlaha na vzdušn..." sheetId="2" r:id="rId2"/>
    <sheet name="SO 02 - Závlaha okolo dom..." sheetId="3" r:id="rId3"/>
    <sheet name="VRN - Vedlejší rozpočtové..." sheetId="4" r:id="rId4"/>
    <sheet name="Pokyny pro vyplnění" sheetId="5" r:id="rId5"/>
  </sheets>
  <definedNames>
    <definedName name="_xlnm._FilterDatabase" localSheetId="1" hidden="1">'SO 01 - Závlaha na vzdušn...'!$C$84:$K$228</definedName>
    <definedName name="_xlnm._FilterDatabase" localSheetId="2" hidden="1">'SO 02 - Závlaha okolo dom...'!$C$82:$K$160</definedName>
    <definedName name="_xlnm._FilterDatabase" localSheetId="3" hidden="1">'VRN - Vedlejší rozpočtové...'!$C$78:$K$90</definedName>
    <definedName name="_xlnm.Print_Titles" localSheetId="0">'Rekapitulace stavby'!$49:$49</definedName>
    <definedName name="_xlnm.Print_Titles" localSheetId="1">'SO 01 - Závlaha na vzdušn...'!$84:$84</definedName>
    <definedName name="_xlnm.Print_Titles" localSheetId="2">'SO 02 - Závlaha okolo dom...'!$82:$82</definedName>
    <definedName name="_xlnm.Print_Titles" localSheetId="3">'VRN - Vedlejší rozpočtové...'!$78:$78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  <definedName name="_xlnm.Print_Area" localSheetId="1">'SO 01 - Závlaha na vzdušn...'!$C$4:$J$36,'SO 01 - Závlaha na vzdušn...'!$C$42:$J$66,'SO 01 - Závlaha na vzdušn...'!$C$72:$K$228</definedName>
    <definedName name="_xlnm.Print_Area" localSheetId="2">'SO 02 - Závlaha okolo dom...'!$C$4:$J$36,'SO 02 - Závlaha okolo dom...'!$C$42:$J$64,'SO 02 - Závlaha okolo dom...'!$C$70:$K$160</definedName>
    <definedName name="_xlnm.Print_Area" localSheetId="3">'VRN - Vedlejší rozpočtové...'!$C$4:$J$36,'VRN - Vedlejší rozpočtové...'!$C$42:$J$60,'VRN - Vedlejší rozpočtové...'!$C$66:$K$90</definedName>
  </definedNames>
  <calcPr calcId="162913"/>
</workbook>
</file>

<file path=xl/calcChain.xml><?xml version="1.0" encoding="utf-8"?>
<calcChain xmlns="http://schemas.openxmlformats.org/spreadsheetml/2006/main">
  <c r="F203" i="2" l="1"/>
  <c r="F201" i="2"/>
  <c r="F187" i="2"/>
  <c r="F185" i="2"/>
  <c r="F143" i="3" l="1"/>
  <c r="F209" i="2"/>
  <c r="F207" i="2"/>
  <c r="F183" i="2"/>
  <c r="F151" i="3"/>
  <c r="F147" i="3"/>
  <c r="F137" i="3"/>
  <c r="F211" i="2"/>
  <c r="F205" i="2"/>
  <c r="F193" i="2"/>
  <c r="F141" i="2"/>
  <c r="AY54" i="1"/>
  <c r="AX54" i="1"/>
  <c r="BI89" i="4"/>
  <c r="BH89" i="4"/>
  <c r="BG89" i="4"/>
  <c r="BF89" i="4"/>
  <c r="T89" i="4"/>
  <c r="T88" i="4"/>
  <c r="R89" i="4"/>
  <c r="R88" i="4" s="1"/>
  <c r="P89" i="4"/>
  <c r="P88" i="4" s="1"/>
  <c r="BK89" i="4"/>
  <c r="BK88" i="4" s="1"/>
  <c r="J88" i="4" s="1"/>
  <c r="J59" i="4" s="1"/>
  <c r="J89" i="4"/>
  <c r="BE89" i="4"/>
  <c r="BI86" i="4"/>
  <c r="BH86" i="4"/>
  <c r="BG86" i="4"/>
  <c r="BF86" i="4"/>
  <c r="T86" i="4"/>
  <c r="R86" i="4"/>
  <c r="P86" i="4"/>
  <c r="BK86" i="4"/>
  <c r="BK81" i="4" s="1"/>
  <c r="J81" i="4" s="1"/>
  <c r="J58" i="4" s="1"/>
  <c r="J86" i="4"/>
  <c r="BE86" i="4" s="1"/>
  <c r="BI84" i="4"/>
  <c r="F34" i="4" s="1"/>
  <c r="BD54" i="1" s="1"/>
  <c r="BH84" i="4"/>
  <c r="F33" i="4" s="1"/>
  <c r="BC54" i="1" s="1"/>
  <c r="BG84" i="4"/>
  <c r="BF84" i="4"/>
  <c r="T84" i="4"/>
  <c r="R84" i="4"/>
  <c r="P84" i="4"/>
  <c r="BK84" i="4"/>
  <c r="J84" i="4"/>
  <c r="BE84" i="4"/>
  <c r="BI82" i="4"/>
  <c r="BH82" i="4"/>
  <c r="BG82" i="4"/>
  <c r="F32" i="4" s="1"/>
  <c r="BB54" i="1" s="1"/>
  <c r="BF82" i="4"/>
  <c r="J31" i="4" s="1"/>
  <c r="AW54" i="1" s="1"/>
  <c r="T82" i="4"/>
  <c r="T81" i="4" s="1"/>
  <c r="T80" i="4" s="1"/>
  <c r="T79" i="4" s="1"/>
  <c r="R82" i="4"/>
  <c r="R81" i="4" s="1"/>
  <c r="P82" i="4"/>
  <c r="P81" i="4"/>
  <c r="BK82" i="4"/>
  <c r="J82" i="4"/>
  <c r="BE82" i="4" s="1"/>
  <c r="F73" i="4"/>
  <c r="E71" i="4"/>
  <c r="F49" i="4"/>
  <c r="E47" i="4"/>
  <c r="J21" i="4"/>
  <c r="E21" i="4"/>
  <c r="J75" i="4" s="1"/>
  <c r="J20" i="4"/>
  <c r="J18" i="4"/>
  <c r="E18" i="4"/>
  <c r="F52" i="4" s="1"/>
  <c r="J17" i="4"/>
  <c r="J15" i="4"/>
  <c r="E15" i="4"/>
  <c r="F51" i="4" s="1"/>
  <c r="F75" i="4"/>
  <c r="J14" i="4"/>
  <c r="J12" i="4"/>
  <c r="J73" i="4"/>
  <c r="J49" i="4"/>
  <c r="E7" i="4"/>
  <c r="E45" i="4" s="1"/>
  <c r="AY53" i="1"/>
  <c r="AX53" i="1"/>
  <c r="BI158" i="3"/>
  <c r="BH158" i="3"/>
  <c r="BG158" i="3"/>
  <c r="BF158" i="3"/>
  <c r="T158" i="3"/>
  <c r="T152" i="3" s="1"/>
  <c r="R158" i="3"/>
  <c r="P158" i="3"/>
  <c r="BK158" i="3"/>
  <c r="J158" i="3"/>
  <c r="BE158" i="3" s="1"/>
  <c r="BI156" i="3"/>
  <c r="BH156" i="3"/>
  <c r="BG156" i="3"/>
  <c r="BF156" i="3"/>
  <c r="T156" i="3"/>
  <c r="R156" i="3"/>
  <c r="P156" i="3"/>
  <c r="BK156" i="3"/>
  <c r="J156" i="3"/>
  <c r="BE156" i="3" s="1"/>
  <c r="BI153" i="3"/>
  <c r="BH153" i="3"/>
  <c r="BG153" i="3"/>
  <c r="BF153" i="3"/>
  <c r="T153" i="3"/>
  <c r="R153" i="3"/>
  <c r="P153" i="3"/>
  <c r="BK153" i="3"/>
  <c r="J153" i="3"/>
  <c r="BE153" i="3" s="1"/>
  <c r="BI150" i="3"/>
  <c r="BH150" i="3"/>
  <c r="BG150" i="3"/>
  <c r="BF150" i="3"/>
  <c r="T150" i="3"/>
  <c r="R150" i="3"/>
  <c r="P150" i="3"/>
  <c r="BK150" i="3"/>
  <c r="J150" i="3"/>
  <c r="BE150" i="3"/>
  <c r="BI148" i="3"/>
  <c r="BH148" i="3"/>
  <c r="BG148" i="3"/>
  <c r="BF148" i="3"/>
  <c r="T148" i="3"/>
  <c r="R148" i="3"/>
  <c r="P148" i="3"/>
  <c r="BK148" i="3"/>
  <c r="J148" i="3"/>
  <c r="BE148" i="3" s="1"/>
  <c r="BI146" i="3"/>
  <c r="BH146" i="3"/>
  <c r="BG146" i="3"/>
  <c r="BF146" i="3"/>
  <c r="T146" i="3"/>
  <c r="R146" i="3"/>
  <c r="P146" i="3"/>
  <c r="BK146" i="3"/>
  <c r="J146" i="3"/>
  <c r="BE146" i="3" s="1"/>
  <c r="BI144" i="3"/>
  <c r="BH144" i="3"/>
  <c r="BG144" i="3"/>
  <c r="BF144" i="3"/>
  <c r="T144" i="3"/>
  <c r="R144" i="3"/>
  <c r="P144" i="3"/>
  <c r="BK144" i="3"/>
  <c r="J144" i="3"/>
  <c r="BE144" i="3" s="1"/>
  <c r="BI142" i="3"/>
  <c r="BH142" i="3"/>
  <c r="BG142" i="3"/>
  <c r="BF142" i="3"/>
  <c r="T142" i="3"/>
  <c r="R142" i="3"/>
  <c r="P142" i="3"/>
  <c r="BK142" i="3"/>
  <c r="J142" i="3"/>
  <c r="BE142" i="3" s="1"/>
  <c r="BI140" i="3"/>
  <c r="BH140" i="3"/>
  <c r="BG140" i="3"/>
  <c r="BF140" i="3"/>
  <c r="T140" i="3"/>
  <c r="R140" i="3"/>
  <c r="P140" i="3"/>
  <c r="BK140" i="3"/>
  <c r="J140" i="3"/>
  <c r="BE140" i="3" s="1"/>
  <c r="BI138" i="3"/>
  <c r="BH138" i="3"/>
  <c r="BG138" i="3"/>
  <c r="BF138" i="3"/>
  <c r="T138" i="3"/>
  <c r="R138" i="3"/>
  <c r="P138" i="3"/>
  <c r="P133" i="3" s="1"/>
  <c r="BK138" i="3"/>
  <c r="J138" i="3"/>
  <c r="BE138" i="3" s="1"/>
  <c r="BI136" i="3"/>
  <c r="BH136" i="3"/>
  <c r="BG136" i="3"/>
  <c r="BF136" i="3"/>
  <c r="T136" i="3"/>
  <c r="T133" i="3" s="1"/>
  <c r="R136" i="3"/>
  <c r="P136" i="3"/>
  <c r="BK136" i="3"/>
  <c r="J136" i="3"/>
  <c r="BE136" i="3"/>
  <c r="BI134" i="3"/>
  <c r="BH134" i="3"/>
  <c r="BG134" i="3"/>
  <c r="BF134" i="3"/>
  <c r="T134" i="3"/>
  <c r="R134" i="3"/>
  <c r="P134" i="3"/>
  <c r="BK134" i="3"/>
  <c r="J134" i="3"/>
  <c r="BE134" i="3"/>
  <c r="BI131" i="3"/>
  <c r="BH131" i="3"/>
  <c r="BG131" i="3"/>
  <c r="BF131" i="3"/>
  <c r="T131" i="3"/>
  <c r="R131" i="3"/>
  <c r="P131" i="3"/>
  <c r="BK131" i="3"/>
  <c r="J131" i="3"/>
  <c r="BE131" i="3" s="1"/>
  <c r="BI129" i="3"/>
  <c r="BH129" i="3"/>
  <c r="BG129" i="3"/>
  <c r="BF129" i="3"/>
  <c r="T129" i="3"/>
  <c r="R129" i="3"/>
  <c r="R128" i="3"/>
  <c r="P129" i="3"/>
  <c r="P128" i="3" s="1"/>
  <c r="BK129" i="3"/>
  <c r="J129" i="3"/>
  <c r="BE129" i="3"/>
  <c r="BI126" i="3"/>
  <c r="BH126" i="3"/>
  <c r="BG126" i="3"/>
  <c r="BF126" i="3"/>
  <c r="T126" i="3"/>
  <c r="R126" i="3"/>
  <c r="P126" i="3"/>
  <c r="BK126" i="3"/>
  <c r="J126" i="3"/>
  <c r="BE126" i="3" s="1"/>
  <c r="BI124" i="3"/>
  <c r="BH124" i="3"/>
  <c r="BG124" i="3"/>
  <c r="BF124" i="3"/>
  <c r="T124" i="3"/>
  <c r="R124" i="3"/>
  <c r="R123" i="3" s="1"/>
  <c r="P124" i="3"/>
  <c r="P123" i="3" s="1"/>
  <c r="BK124" i="3"/>
  <c r="J124" i="3"/>
  <c r="BE124" i="3"/>
  <c r="BI119" i="3"/>
  <c r="BH119" i="3"/>
  <c r="BG119" i="3"/>
  <c r="BF119" i="3"/>
  <c r="T119" i="3"/>
  <c r="R119" i="3"/>
  <c r="P119" i="3"/>
  <c r="BK119" i="3"/>
  <c r="J119" i="3"/>
  <c r="BE119" i="3" s="1"/>
  <c r="BI117" i="3"/>
  <c r="BH117" i="3"/>
  <c r="BG117" i="3"/>
  <c r="BF117" i="3"/>
  <c r="T117" i="3"/>
  <c r="R117" i="3"/>
  <c r="P117" i="3"/>
  <c r="BK117" i="3"/>
  <c r="J117" i="3"/>
  <c r="BE117" i="3"/>
  <c r="BI114" i="3"/>
  <c r="BH114" i="3"/>
  <c r="BG114" i="3"/>
  <c r="BF114" i="3"/>
  <c r="T114" i="3"/>
  <c r="R114" i="3"/>
  <c r="P114" i="3"/>
  <c r="BK114" i="3"/>
  <c r="J114" i="3"/>
  <c r="BE114" i="3" s="1"/>
  <c r="BI112" i="3"/>
  <c r="BH112" i="3"/>
  <c r="BG112" i="3"/>
  <c r="BF112" i="3"/>
  <c r="T112" i="3"/>
  <c r="R112" i="3"/>
  <c r="P112" i="3"/>
  <c r="BK112" i="3"/>
  <c r="J112" i="3"/>
  <c r="BE112" i="3" s="1"/>
  <c r="BI110" i="3"/>
  <c r="BH110" i="3"/>
  <c r="BG110" i="3"/>
  <c r="BF110" i="3"/>
  <c r="T110" i="3"/>
  <c r="R110" i="3"/>
  <c r="P110" i="3"/>
  <c r="BK110" i="3"/>
  <c r="J110" i="3"/>
  <c r="BE110" i="3" s="1"/>
  <c r="BI108" i="3"/>
  <c r="BH108" i="3"/>
  <c r="BG108" i="3"/>
  <c r="BF108" i="3"/>
  <c r="T108" i="3"/>
  <c r="R108" i="3"/>
  <c r="P108" i="3"/>
  <c r="BK108" i="3"/>
  <c r="J108" i="3"/>
  <c r="BE108" i="3"/>
  <c r="BI105" i="3"/>
  <c r="BH105" i="3"/>
  <c r="BG105" i="3"/>
  <c r="BF105" i="3"/>
  <c r="T105" i="3"/>
  <c r="R105" i="3"/>
  <c r="P105" i="3"/>
  <c r="BK105" i="3"/>
  <c r="J105" i="3"/>
  <c r="BE105" i="3" s="1"/>
  <c r="BI103" i="3"/>
  <c r="BH103" i="3"/>
  <c r="BG103" i="3"/>
  <c r="BF103" i="3"/>
  <c r="T103" i="3"/>
  <c r="R103" i="3"/>
  <c r="P103" i="3"/>
  <c r="BK103" i="3"/>
  <c r="J103" i="3"/>
  <c r="BE103" i="3"/>
  <c r="BI101" i="3"/>
  <c r="BH101" i="3"/>
  <c r="BG101" i="3"/>
  <c r="BF101" i="3"/>
  <c r="T101" i="3"/>
  <c r="R101" i="3"/>
  <c r="P101" i="3"/>
  <c r="BK101" i="3"/>
  <c r="J101" i="3"/>
  <c r="BE101" i="3" s="1"/>
  <c r="BI99" i="3"/>
  <c r="BH99" i="3"/>
  <c r="BG99" i="3"/>
  <c r="BF99" i="3"/>
  <c r="T99" i="3"/>
  <c r="R99" i="3"/>
  <c r="P99" i="3"/>
  <c r="BK99" i="3"/>
  <c r="J99" i="3"/>
  <c r="BE99" i="3"/>
  <c r="BI96" i="3"/>
  <c r="BH96" i="3"/>
  <c r="BG96" i="3"/>
  <c r="BF96" i="3"/>
  <c r="T96" i="3"/>
  <c r="R96" i="3"/>
  <c r="P96" i="3"/>
  <c r="BK96" i="3"/>
  <c r="J96" i="3"/>
  <c r="BE96" i="3" s="1"/>
  <c r="BI94" i="3"/>
  <c r="BH94" i="3"/>
  <c r="BG94" i="3"/>
  <c r="BF94" i="3"/>
  <c r="T94" i="3"/>
  <c r="R94" i="3"/>
  <c r="P94" i="3"/>
  <c r="BK94" i="3"/>
  <c r="J94" i="3"/>
  <c r="BE94" i="3" s="1"/>
  <c r="BI91" i="3"/>
  <c r="BH91" i="3"/>
  <c r="BG91" i="3"/>
  <c r="BF91" i="3"/>
  <c r="T91" i="3"/>
  <c r="R91" i="3"/>
  <c r="P91" i="3"/>
  <c r="BK91" i="3"/>
  <c r="J91" i="3"/>
  <c r="BE91" i="3"/>
  <c r="BI89" i="3"/>
  <c r="BH89" i="3"/>
  <c r="BG89" i="3"/>
  <c r="BF89" i="3"/>
  <c r="T89" i="3"/>
  <c r="R89" i="3"/>
  <c r="P89" i="3"/>
  <c r="BK89" i="3"/>
  <c r="J89" i="3"/>
  <c r="BE89" i="3"/>
  <c r="BI86" i="3"/>
  <c r="BH86" i="3"/>
  <c r="BG86" i="3"/>
  <c r="BF86" i="3"/>
  <c r="T86" i="3"/>
  <c r="R86" i="3"/>
  <c r="P86" i="3"/>
  <c r="BK86" i="3"/>
  <c r="J86" i="3"/>
  <c r="BE86" i="3" s="1"/>
  <c r="F77" i="3"/>
  <c r="E75" i="3"/>
  <c r="F49" i="3"/>
  <c r="E47" i="3"/>
  <c r="J21" i="3"/>
  <c r="E21" i="3"/>
  <c r="J51" i="3" s="1"/>
  <c r="J20" i="3"/>
  <c r="J18" i="3"/>
  <c r="E18" i="3"/>
  <c r="F80" i="3" s="1"/>
  <c r="J17" i="3"/>
  <c r="J15" i="3"/>
  <c r="E15" i="3"/>
  <c r="F51" i="3" s="1"/>
  <c r="J14" i="3"/>
  <c r="J12" i="3"/>
  <c r="J77" i="3" s="1"/>
  <c r="J49" i="3"/>
  <c r="E7" i="3"/>
  <c r="E73" i="3" s="1"/>
  <c r="AY52" i="1"/>
  <c r="AX52" i="1"/>
  <c r="BI226" i="2"/>
  <c r="BH226" i="2"/>
  <c r="BG226" i="2"/>
  <c r="BF226" i="2"/>
  <c r="T226" i="2"/>
  <c r="R226" i="2"/>
  <c r="P226" i="2"/>
  <c r="BK226" i="2"/>
  <c r="J226" i="2"/>
  <c r="BE226" i="2" s="1"/>
  <c r="BI224" i="2"/>
  <c r="BH224" i="2"/>
  <c r="BG224" i="2"/>
  <c r="BF224" i="2"/>
  <c r="T224" i="2"/>
  <c r="R224" i="2"/>
  <c r="P224" i="2"/>
  <c r="BK224" i="2"/>
  <c r="J224" i="2"/>
  <c r="BE224" i="2" s="1"/>
  <c r="BI221" i="2"/>
  <c r="BH221" i="2"/>
  <c r="BG221" i="2"/>
  <c r="BF221" i="2"/>
  <c r="T221" i="2"/>
  <c r="R221" i="2"/>
  <c r="R220" i="2"/>
  <c r="P221" i="2"/>
  <c r="BK221" i="2"/>
  <c r="J221" i="2"/>
  <c r="BE221" i="2" s="1"/>
  <c r="BI218" i="2"/>
  <c r="BH218" i="2"/>
  <c r="BG218" i="2"/>
  <c r="BF218" i="2"/>
  <c r="T218" i="2"/>
  <c r="R218" i="2"/>
  <c r="P218" i="2"/>
  <c r="BK218" i="2"/>
  <c r="J218" i="2"/>
  <c r="BE218" i="2" s="1"/>
  <c r="BI216" i="2"/>
  <c r="BH216" i="2"/>
  <c r="BG216" i="2"/>
  <c r="BF216" i="2"/>
  <c r="T216" i="2"/>
  <c r="R216" i="2"/>
  <c r="P216" i="2"/>
  <c r="BK216" i="2"/>
  <c r="J216" i="2"/>
  <c r="BE216" i="2" s="1"/>
  <c r="BI214" i="2"/>
  <c r="BH214" i="2"/>
  <c r="BG214" i="2"/>
  <c r="BF214" i="2"/>
  <c r="T214" i="2"/>
  <c r="R214" i="2"/>
  <c r="P214" i="2"/>
  <c r="BK214" i="2"/>
  <c r="J214" i="2"/>
  <c r="BE214" i="2" s="1"/>
  <c r="BI212" i="2"/>
  <c r="BH212" i="2"/>
  <c r="BG212" i="2"/>
  <c r="BF212" i="2"/>
  <c r="T212" i="2"/>
  <c r="R212" i="2"/>
  <c r="P212" i="2"/>
  <c r="BK212" i="2"/>
  <c r="J212" i="2"/>
  <c r="BE212" i="2" s="1"/>
  <c r="BI210" i="2"/>
  <c r="BH210" i="2"/>
  <c r="BG210" i="2"/>
  <c r="BF210" i="2"/>
  <c r="T210" i="2"/>
  <c r="R210" i="2"/>
  <c r="P210" i="2"/>
  <c r="BK210" i="2"/>
  <c r="J210" i="2"/>
  <c r="BE210" i="2" s="1"/>
  <c r="BI208" i="2"/>
  <c r="BH208" i="2"/>
  <c r="BG208" i="2"/>
  <c r="BF208" i="2"/>
  <c r="T208" i="2"/>
  <c r="R208" i="2"/>
  <c r="P208" i="2"/>
  <c r="BK208" i="2"/>
  <c r="J208" i="2"/>
  <c r="BE208" i="2"/>
  <c r="BI206" i="2"/>
  <c r="BH206" i="2"/>
  <c r="BG206" i="2"/>
  <c r="BF206" i="2"/>
  <c r="T206" i="2"/>
  <c r="R206" i="2"/>
  <c r="P206" i="2"/>
  <c r="BK206" i="2"/>
  <c r="J206" i="2"/>
  <c r="BE206" i="2" s="1"/>
  <c r="BI204" i="2"/>
  <c r="BH204" i="2"/>
  <c r="BG204" i="2"/>
  <c r="BF204" i="2"/>
  <c r="T204" i="2"/>
  <c r="R204" i="2"/>
  <c r="P204" i="2"/>
  <c r="BK204" i="2"/>
  <c r="J204" i="2"/>
  <c r="BE204" i="2" s="1"/>
  <c r="BI202" i="2"/>
  <c r="BH202" i="2"/>
  <c r="BG202" i="2"/>
  <c r="BF202" i="2"/>
  <c r="T202" i="2"/>
  <c r="R202" i="2"/>
  <c r="P202" i="2"/>
  <c r="BK202" i="2"/>
  <c r="J202" i="2"/>
  <c r="BE202" i="2"/>
  <c r="BI200" i="2"/>
  <c r="BH200" i="2"/>
  <c r="BG200" i="2"/>
  <c r="BF200" i="2"/>
  <c r="T200" i="2"/>
  <c r="R200" i="2"/>
  <c r="P200" i="2"/>
  <c r="BK200" i="2"/>
  <c r="J200" i="2"/>
  <c r="BE200" i="2"/>
  <c r="BI198" i="2"/>
  <c r="BH198" i="2"/>
  <c r="BG198" i="2"/>
  <c r="BF198" i="2"/>
  <c r="T198" i="2"/>
  <c r="R198" i="2"/>
  <c r="P198" i="2"/>
  <c r="BK198" i="2"/>
  <c r="J198" i="2"/>
  <c r="BE198" i="2" s="1"/>
  <c r="BI196" i="2"/>
  <c r="BH196" i="2"/>
  <c r="BG196" i="2"/>
  <c r="BF196" i="2"/>
  <c r="T196" i="2"/>
  <c r="R196" i="2"/>
  <c r="P196" i="2"/>
  <c r="BK196" i="2"/>
  <c r="J196" i="2"/>
  <c r="BE196" i="2"/>
  <c r="BI194" i="2"/>
  <c r="BH194" i="2"/>
  <c r="BG194" i="2"/>
  <c r="BF194" i="2"/>
  <c r="T194" i="2"/>
  <c r="R194" i="2"/>
  <c r="P194" i="2"/>
  <c r="BK194" i="2"/>
  <c r="J194" i="2"/>
  <c r="BE194" i="2" s="1"/>
  <c r="BI192" i="2"/>
  <c r="BH192" i="2"/>
  <c r="BG192" i="2"/>
  <c r="BF192" i="2"/>
  <c r="T192" i="2"/>
  <c r="R192" i="2"/>
  <c r="P192" i="2"/>
  <c r="BK192" i="2"/>
  <c r="J192" i="2"/>
  <c r="BE192" i="2" s="1"/>
  <c r="BI190" i="2"/>
  <c r="BH190" i="2"/>
  <c r="BG190" i="2"/>
  <c r="BF190" i="2"/>
  <c r="T190" i="2"/>
  <c r="R190" i="2"/>
  <c r="P190" i="2"/>
  <c r="BK190" i="2"/>
  <c r="J190" i="2"/>
  <c r="BE190" i="2" s="1"/>
  <c r="BI188" i="2"/>
  <c r="BH188" i="2"/>
  <c r="BG188" i="2"/>
  <c r="BF188" i="2"/>
  <c r="T188" i="2"/>
  <c r="R188" i="2"/>
  <c r="P188" i="2"/>
  <c r="BK188" i="2"/>
  <c r="J188" i="2"/>
  <c r="BE188" i="2" s="1"/>
  <c r="BI186" i="2"/>
  <c r="BH186" i="2"/>
  <c r="BG186" i="2"/>
  <c r="BF186" i="2"/>
  <c r="T186" i="2"/>
  <c r="R186" i="2"/>
  <c r="P186" i="2"/>
  <c r="BK186" i="2"/>
  <c r="J186" i="2"/>
  <c r="BE186" i="2" s="1"/>
  <c r="BI184" i="2"/>
  <c r="BH184" i="2"/>
  <c r="BG184" i="2"/>
  <c r="BF184" i="2"/>
  <c r="T184" i="2"/>
  <c r="R184" i="2"/>
  <c r="P184" i="2"/>
  <c r="BK184" i="2"/>
  <c r="J184" i="2"/>
  <c r="BE184" i="2" s="1"/>
  <c r="BI182" i="2"/>
  <c r="BH182" i="2"/>
  <c r="BG182" i="2"/>
  <c r="BF182" i="2"/>
  <c r="T182" i="2"/>
  <c r="R182" i="2"/>
  <c r="P182" i="2"/>
  <c r="BK182" i="2"/>
  <c r="J182" i="2"/>
  <c r="BE182" i="2" s="1"/>
  <c r="BI180" i="2"/>
  <c r="BH180" i="2"/>
  <c r="BG180" i="2"/>
  <c r="BF180" i="2"/>
  <c r="T180" i="2"/>
  <c r="R180" i="2"/>
  <c r="P180" i="2"/>
  <c r="BK180" i="2"/>
  <c r="J180" i="2"/>
  <c r="BE180" i="2" s="1"/>
  <c r="BI178" i="2"/>
  <c r="BH178" i="2"/>
  <c r="BG178" i="2"/>
  <c r="BF178" i="2"/>
  <c r="T178" i="2"/>
  <c r="R178" i="2"/>
  <c r="P178" i="2"/>
  <c r="BK178" i="2"/>
  <c r="J178" i="2"/>
  <c r="BE178" i="2"/>
  <c r="BI176" i="2"/>
  <c r="BH176" i="2"/>
  <c r="BG176" i="2"/>
  <c r="BF176" i="2"/>
  <c r="T176" i="2"/>
  <c r="R176" i="2"/>
  <c r="P176" i="2"/>
  <c r="BK176" i="2"/>
  <c r="J176" i="2"/>
  <c r="BE176" i="2"/>
  <c r="BI174" i="2"/>
  <c r="BH174" i="2"/>
  <c r="BG174" i="2"/>
  <c r="BF174" i="2"/>
  <c r="T174" i="2"/>
  <c r="R174" i="2"/>
  <c r="P174" i="2"/>
  <c r="BK174" i="2"/>
  <c r="J174" i="2"/>
  <c r="BE174" i="2" s="1"/>
  <c r="BI172" i="2"/>
  <c r="BH172" i="2"/>
  <c r="BG172" i="2"/>
  <c r="BF172" i="2"/>
  <c r="T172" i="2"/>
  <c r="R172" i="2"/>
  <c r="P172" i="2"/>
  <c r="BK172" i="2"/>
  <c r="J172" i="2"/>
  <c r="BE172" i="2" s="1"/>
  <c r="BI169" i="2"/>
  <c r="BH169" i="2"/>
  <c r="BG169" i="2"/>
  <c r="BF169" i="2"/>
  <c r="T169" i="2"/>
  <c r="R169" i="2"/>
  <c r="P169" i="2"/>
  <c r="BK169" i="2"/>
  <c r="J169" i="2"/>
  <c r="BE169" i="2" s="1"/>
  <c r="BI166" i="2"/>
  <c r="BH166" i="2"/>
  <c r="BG166" i="2"/>
  <c r="BF166" i="2"/>
  <c r="T166" i="2"/>
  <c r="R166" i="2"/>
  <c r="P166" i="2"/>
  <c r="BK166" i="2"/>
  <c r="J166" i="2"/>
  <c r="BE166" i="2" s="1"/>
  <c r="BI164" i="2"/>
  <c r="BH164" i="2"/>
  <c r="BG164" i="2"/>
  <c r="BF164" i="2"/>
  <c r="T164" i="2"/>
  <c r="R164" i="2"/>
  <c r="P164" i="2"/>
  <c r="BK164" i="2"/>
  <c r="J164" i="2"/>
  <c r="BE164" i="2" s="1"/>
  <c r="BI162" i="2"/>
  <c r="BH162" i="2"/>
  <c r="BG162" i="2"/>
  <c r="BF162" i="2"/>
  <c r="T162" i="2"/>
  <c r="R162" i="2"/>
  <c r="P162" i="2"/>
  <c r="BK162" i="2"/>
  <c r="J162" i="2"/>
  <c r="BE162" i="2" s="1"/>
  <c r="BI160" i="2"/>
  <c r="BH160" i="2"/>
  <c r="BG160" i="2"/>
  <c r="BF160" i="2"/>
  <c r="T160" i="2"/>
  <c r="R160" i="2"/>
  <c r="P160" i="2"/>
  <c r="BK160" i="2"/>
  <c r="J160" i="2"/>
  <c r="BE160" i="2" s="1"/>
  <c r="BI158" i="2"/>
  <c r="BH158" i="2"/>
  <c r="BG158" i="2"/>
  <c r="BF158" i="2"/>
  <c r="T158" i="2"/>
  <c r="R158" i="2"/>
  <c r="P158" i="2"/>
  <c r="BK158" i="2"/>
  <c r="J158" i="2"/>
  <c r="BE158" i="2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R154" i="2"/>
  <c r="P154" i="2"/>
  <c r="BK154" i="2"/>
  <c r="J154" i="2"/>
  <c r="BE154" i="2" s="1"/>
  <c r="BI152" i="2"/>
  <c r="BH152" i="2"/>
  <c r="BG152" i="2"/>
  <c r="BF152" i="2"/>
  <c r="T152" i="2"/>
  <c r="R152" i="2"/>
  <c r="P152" i="2"/>
  <c r="BK152" i="2"/>
  <c r="J152" i="2"/>
  <c r="BE152" i="2" s="1"/>
  <c r="BI150" i="2"/>
  <c r="BH150" i="2"/>
  <c r="BG150" i="2"/>
  <c r="BF150" i="2"/>
  <c r="T150" i="2"/>
  <c r="R150" i="2"/>
  <c r="P150" i="2"/>
  <c r="BK150" i="2"/>
  <c r="J150" i="2"/>
  <c r="BE150" i="2" s="1"/>
  <c r="BI148" i="2"/>
  <c r="BH148" i="2"/>
  <c r="BG148" i="2"/>
  <c r="BF148" i="2"/>
  <c r="T148" i="2"/>
  <c r="R148" i="2"/>
  <c r="P148" i="2"/>
  <c r="BK148" i="2"/>
  <c r="J148" i="2"/>
  <c r="BE148" i="2" s="1"/>
  <c r="BI146" i="2"/>
  <c r="BH146" i="2"/>
  <c r="BG146" i="2"/>
  <c r="BF146" i="2"/>
  <c r="T146" i="2"/>
  <c r="R146" i="2"/>
  <c r="P146" i="2"/>
  <c r="BK146" i="2"/>
  <c r="J146" i="2"/>
  <c r="BE146" i="2" s="1"/>
  <c r="BI144" i="2"/>
  <c r="BH144" i="2"/>
  <c r="BG144" i="2"/>
  <c r="BF144" i="2"/>
  <c r="T144" i="2"/>
  <c r="R144" i="2"/>
  <c r="P144" i="2"/>
  <c r="BK144" i="2"/>
  <c r="J144" i="2"/>
  <c r="BE144" i="2" s="1"/>
  <c r="BI142" i="2"/>
  <c r="BH142" i="2"/>
  <c r="BG142" i="2"/>
  <c r="BF142" i="2"/>
  <c r="T142" i="2"/>
  <c r="R142" i="2"/>
  <c r="P142" i="2"/>
  <c r="BK142" i="2"/>
  <c r="J142" i="2"/>
  <c r="BE142" i="2" s="1"/>
  <c r="BI140" i="2"/>
  <c r="BH140" i="2"/>
  <c r="BG140" i="2"/>
  <c r="BF140" i="2"/>
  <c r="T140" i="2"/>
  <c r="R140" i="2"/>
  <c r="P140" i="2"/>
  <c r="BK140" i="2"/>
  <c r="J140" i="2"/>
  <c r="BE140" i="2" s="1"/>
  <c r="BI138" i="2"/>
  <c r="BH138" i="2"/>
  <c r="BG138" i="2"/>
  <c r="BF138" i="2"/>
  <c r="T138" i="2"/>
  <c r="R138" i="2"/>
  <c r="P138" i="2"/>
  <c r="BK138" i="2"/>
  <c r="J138" i="2"/>
  <c r="BE138" i="2" s="1"/>
  <c r="BI136" i="2"/>
  <c r="BH136" i="2"/>
  <c r="BG136" i="2"/>
  <c r="BF136" i="2"/>
  <c r="T136" i="2"/>
  <c r="R136" i="2"/>
  <c r="P136" i="2"/>
  <c r="BK136" i="2"/>
  <c r="J136" i="2"/>
  <c r="BE136" i="2" s="1"/>
  <c r="BI134" i="2"/>
  <c r="BH134" i="2"/>
  <c r="BG134" i="2"/>
  <c r="BF134" i="2"/>
  <c r="T134" i="2"/>
  <c r="R134" i="2"/>
  <c r="P134" i="2"/>
  <c r="BK134" i="2"/>
  <c r="J134" i="2"/>
  <c r="BE134" i="2"/>
  <c r="BI132" i="2"/>
  <c r="BH132" i="2"/>
  <c r="BG132" i="2"/>
  <c r="BF132" i="2"/>
  <c r="T132" i="2"/>
  <c r="R132" i="2"/>
  <c r="P132" i="2"/>
  <c r="BK132" i="2"/>
  <c r="J132" i="2"/>
  <c r="BE132" i="2" s="1"/>
  <c r="BI130" i="2"/>
  <c r="BH130" i="2"/>
  <c r="BG130" i="2"/>
  <c r="BF130" i="2"/>
  <c r="T130" i="2"/>
  <c r="R130" i="2"/>
  <c r="P130" i="2"/>
  <c r="BK130" i="2"/>
  <c r="BK129" i="2" s="1"/>
  <c r="J129" i="2" s="1"/>
  <c r="J63" i="2" s="1"/>
  <c r="J130" i="2"/>
  <c r="BE130" i="2" s="1"/>
  <c r="BI127" i="2"/>
  <c r="BH127" i="2"/>
  <c r="BG127" i="2"/>
  <c r="BF127" i="2"/>
  <c r="T127" i="2"/>
  <c r="R127" i="2"/>
  <c r="P127" i="2"/>
  <c r="BK127" i="2"/>
  <c r="J127" i="2"/>
  <c r="BE127" i="2"/>
  <c r="BI125" i="2"/>
  <c r="BH125" i="2"/>
  <c r="BG125" i="2"/>
  <c r="BF125" i="2"/>
  <c r="T125" i="2"/>
  <c r="R125" i="2"/>
  <c r="R124" i="2" s="1"/>
  <c r="P125" i="2"/>
  <c r="P124" i="2" s="1"/>
  <c r="BK125" i="2"/>
  <c r="BK124" i="2" s="1"/>
  <c r="J125" i="2"/>
  <c r="BE125" i="2" s="1"/>
  <c r="BI120" i="2"/>
  <c r="BH120" i="2"/>
  <c r="BG120" i="2"/>
  <c r="BF120" i="2"/>
  <c r="T120" i="2"/>
  <c r="T119" i="2" s="1"/>
  <c r="R120" i="2"/>
  <c r="R119" i="2"/>
  <c r="P120" i="2"/>
  <c r="P119" i="2" s="1"/>
  <c r="BK120" i="2"/>
  <c r="BK119" i="2" s="1"/>
  <c r="J119" i="2" s="1"/>
  <c r="J60" i="2" s="1"/>
  <c r="J120" i="2"/>
  <c r="BE120" i="2" s="1"/>
  <c r="BI116" i="2"/>
  <c r="BH116" i="2"/>
  <c r="BG116" i="2"/>
  <c r="BF116" i="2"/>
  <c r="T116" i="2"/>
  <c r="R116" i="2"/>
  <c r="P116" i="2"/>
  <c r="BK116" i="2"/>
  <c r="J116" i="2"/>
  <c r="BE116" i="2" s="1"/>
  <c r="BI114" i="2"/>
  <c r="BH114" i="2"/>
  <c r="BG114" i="2"/>
  <c r="BF114" i="2"/>
  <c r="T114" i="2"/>
  <c r="R114" i="2"/>
  <c r="P114" i="2"/>
  <c r="BK114" i="2"/>
  <c r="J114" i="2"/>
  <c r="BE114" i="2" s="1"/>
  <c r="BI112" i="2"/>
  <c r="BH112" i="2"/>
  <c r="BG112" i="2"/>
  <c r="BF112" i="2"/>
  <c r="T112" i="2"/>
  <c r="R112" i="2"/>
  <c r="P112" i="2"/>
  <c r="BK112" i="2"/>
  <c r="J112" i="2"/>
  <c r="BE112" i="2" s="1"/>
  <c r="BI109" i="2"/>
  <c r="BH109" i="2"/>
  <c r="BG109" i="2"/>
  <c r="BF109" i="2"/>
  <c r="T109" i="2"/>
  <c r="R109" i="2"/>
  <c r="P109" i="2"/>
  <c r="BK109" i="2"/>
  <c r="J109" i="2"/>
  <c r="BE109" i="2" s="1"/>
  <c r="BI107" i="2"/>
  <c r="BH107" i="2"/>
  <c r="BG107" i="2"/>
  <c r="BF107" i="2"/>
  <c r="T107" i="2"/>
  <c r="R107" i="2"/>
  <c r="P107" i="2"/>
  <c r="BK107" i="2"/>
  <c r="J107" i="2"/>
  <c r="BE107" i="2" s="1"/>
  <c r="BI105" i="2"/>
  <c r="BH105" i="2"/>
  <c r="BG105" i="2"/>
  <c r="BF105" i="2"/>
  <c r="T105" i="2"/>
  <c r="R105" i="2"/>
  <c r="P105" i="2"/>
  <c r="BK105" i="2"/>
  <c r="J105" i="2"/>
  <c r="BE105" i="2" s="1"/>
  <c r="BI102" i="2"/>
  <c r="BH102" i="2"/>
  <c r="BG102" i="2"/>
  <c r="BF102" i="2"/>
  <c r="T102" i="2"/>
  <c r="R102" i="2"/>
  <c r="P102" i="2"/>
  <c r="BK102" i="2"/>
  <c r="J102" i="2"/>
  <c r="BE102" i="2" s="1"/>
  <c r="BI100" i="2"/>
  <c r="BH100" i="2"/>
  <c r="BG100" i="2"/>
  <c r="BF100" i="2"/>
  <c r="T100" i="2"/>
  <c r="R100" i="2"/>
  <c r="P100" i="2"/>
  <c r="BK100" i="2"/>
  <c r="J100" i="2"/>
  <c r="BE100" i="2" s="1"/>
  <c r="BI97" i="2"/>
  <c r="BH97" i="2"/>
  <c r="BG97" i="2"/>
  <c r="BF97" i="2"/>
  <c r="T97" i="2"/>
  <c r="R97" i="2"/>
  <c r="P97" i="2"/>
  <c r="BK97" i="2"/>
  <c r="J97" i="2"/>
  <c r="BE97" i="2" s="1"/>
  <c r="BI95" i="2"/>
  <c r="BH95" i="2"/>
  <c r="BG95" i="2"/>
  <c r="BF95" i="2"/>
  <c r="T95" i="2"/>
  <c r="R95" i="2"/>
  <c r="P95" i="2"/>
  <c r="BK95" i="2"/>
  <c r="J95" i="2"/>
  <c r="BE95" i="2"/>
  <c r="BI92" i="2"/>
  <c r="BH92" i="2"/>
  <c r="BG92" i="2"/>
  <c r="BF92" i="2"/>
  <c r="T92" i="2"/>
  <c r="R92" i="2"/>
  <c r="P92" i="2"/>
  <c r="BK92" i="2"/>
  <c r="J92" i="2"/>
  <c r="BE92" i="2"/>
  <c r="BI88" i="2"/>
  <c r="BH88" i="2"/>
  <c r="BG88" i="2"/>
  <c r="BF88" i="2"/>
  <c r="T88" i="2"/>
  <c r="T87" i="2" s="1"/>
  <c r="R88" i="2"/>
  <c r="R87" i="2" s="1"/>
  <c r="P88" i="2"/>
  <c r="P87" i="2"/>
  <c r="BK88" i="2"/>
  <c r="BK87" i="2" s="1"/>
  <c r="J88" i="2"/>
  <c r="BE88" i="2"/>
  <c r="F79" i="2"/>
  <c r="E77" i="2"/>
  <c r="F49" i="2"/>
  <c r="E47" i="2"/>
  <c r="J21" i="2"/>
  <c r="E21" i="2"/>
  <c r="J81" i="2" s="1"/>
  <c r="J20" i="2"/>
  <c r="J18" i="2"/>
  <c r="E18" i="2"/>
  <c r="F52" i="2" s="1"/>
  <c r="J17" i="2"/>
  <c r="J15" i="2"/>
  <c r="E15" i="2"/>
  <c r="F51" i="2" s="1"/>
  <c r="J14" i="2"/>
  <c r="J12" i="2"/>
  <c r="J49" i="2" s="1"/>
  <c r="J79" i="2"/>
  <c r="E7" i="2"/>
  <c r="E45" i="2" s="1"/>
  <c r="AS51" i="1"/>
  <c r="L47" i="1"/>
  <c r="AM46" i="1"/>
  <c r="L46" i="1"/>
  <c r="AM44" i="1"/>
  <c r="L44" i="1"/>
  <c r="L42" i="1"/>
  <c r="L41" i="1"/>
  <c r="T220" i="2" l="1"/>
  <c r="J79" i="3"/>
  <c r="P152" i="3"/>
  <c r="T171" i="2"/>
  <c r="R133" i="3"/>
  <c r="J30" i="4"/>
  <c r="AV54" i="1" s="1"/>
  <c r="AT54" i="1" s="1"/>
  <c r="R129" i="2"/>
  <c r="P220" i="2"/>
  <c r="P122" i="3"/>
  <c r="P129" i="2"/>
  <c r="P123" i="2" s="1"/>
  <c r="R152" i="3"/>
  <c r="R122" i="3" s="1"/>
  <c r="R83" i="3" s="1"/>
  <c r="R171" i="2"/>
  <c r="BK152" i="3"/>
  <c r="J152" i="3" s="1"/>
  <c r="J63" i="3" s="1"/>
  <c r="T91" i="2"/>
  <c r="BK91" i="2"/>
  <c r="J91" i="2" s="1"/>
  <c r="J59" i="2" s="1"/>
  <c r="T129" i="2"/>
  <c r="P171" i="2"/>
  <c r="P85" i="3"/>
  <c r="P84" i="3" s="1"/>
  <c r="P83" i="3" s="1"/>
  <c r="AU53" i="1" s="1"/>
  <c r="BK220" i="2"/>
  <c r="J220" i="2" s="1"/>
  <c r="J65" i="2" s="1"/>
  <c r="R85" i="3"/>
  <c r="R84" i="3" s="1"/>
  <c r="F31" i="3"/>
  <c r="BA53" i="1" s="1"/>
  <c r="F33" i="3"/>
  <c r="BC53" i="1" s="1"/>
  <c r="P91" i="2"/>
  <c r="P86" i="2" s="1"/>
  <c r="R91" i="2"/>
  <c r="R86" i="2" s="1"/>
  <c r="F81" i="2"/>
  <c r="T124" i="2"/>
  <c r="T85" i="3"/>
  <c r="T84" i="3" s="1"/>
  <c r="F32" i="3"/>
  <c r="BB53" i="1" s="1"/>
  <c r="F34" i="3"/>
  <c r="BD53" i="1" s="1"/>
  <c r="T123" i="3"/>
  <c r="T128" i="3"/>
  <c r="F31" i="4"/>
  <c r="BA54" i="1" s="1"/>
  <c r="J31" i="3"/>
  <c r="AW53" i="1" s="1"/>
  <c r="BK123" i="3"/>
  <c r="BK122" i="3" s="1"/>
  <c r="J122" i="3" s="1"/>
  <c r="J59" i="3" s="1"/>
  <c r="BK133" i="3"/>
  <c r="J133" i="3" s="1"/>
  <c r="J62" i="3" s="1"/>
  <c r="BK128" i="3"/>
  <c r="J128" i="3" s="1"/>
  <c r="J61" i="3" s="1"/>
  <c r="BK85" i="3"/>
  <c r="J85" i="3" s="1"/>
  <c r="J58" i="3" s="1"/>
  <c r="F33" i="2"/>
  <c r="BC52" i="1" s="1"/>
  <c r="BK171" i="2"/>
  <c r="J171" i="2" s="1"/>
  <c r="J64" i="2" s="1"/>
  <c r="F34" i="2"/>
  <c r="BD52" i="1" s="1"/>
  <c r="F32" i="2"/>
  <c r="BB52" i="1" s="1"/>
  <c r="J31" i="2"/>
  <c r="AW52" i="1" s="1"/>
  <c r="J124" i="2"/>
  <c r="J62" i="2" s="1"/>
  <c r="BK123" i="2"/>
  <c r="J123" i="2" s="1"/>
  <c r="J61" i="2" s="1"/>
  <c r="T123" i="2"/>
  <c r="P80" i="4"/>
  <c r="P79" i="4" s="1"/>
  <c r="AU54" i="1" s="1"/>
  <c r="R123" i="2"/>
  <c r="J30" i="2"/>
  <c r="AV52" i="1" s="1"/>
  <c r="AT52" i="1" s="1"/>
  <c r="R80" i="4"/>
  <c r="R79" i="4" s="1"/>
  <c r="J87" i="2"/>
  <c r="J58" i="2" s="1"/>
  <c r="BK86" i="2"/>
  <c r="T86" i="2"/>
  <c r="J30" i="3"/>
  <c r="AV53" i="1" s="1"/>
  <c r="F30" i="3"/>
  <c r="AZ53" i="1" s="1"/>
  <c r="BK84" i="3"/>
  <c r="E75" i="2"/>
  <c r="F82" i="2"/>
  <c r="F79" i="3"/>
  <c r="E69" i="4"/>
  <c r="F76" i="4"/>
  <c r="BK80" i="4"/>
  <c r="J51" i="2"/>
  <c r="F30" i="2"/>
  <c r="AZ52" i="1" s="1"/>
  <c r="E45" i="3"/>
  <c r="F52" i="3"/>
  <c r="J51" i="4"/>
  <c r="F30" i="4"/>
  <c r="AZ54" i="1" s="1"/>
  <c r="F31" i="2"/>
  <c r="BA52" i="1" s="1"/>
  <c r="R85" i="2" l="1"/>
  <c r="BB51" i="1"/>
  <c r="AX51" i="1" s="1"/>
  <c r="P85" i="2"/>
  <c r="AU52" i="1" s="1"/>
  <c r="T85" i="2"/>
  <c r="AT53" i="1"/>
  <c r="BD51" i="1"/>
  <c r="W30" i="1" s="1"/>
  <c r="T122" i="3"/>
  <c r="J123" i="3"/>
  <c r="J60" i="3" s="1"/>
  <c r="T83" i="3"/>
  <c r="BC51" i="1"/>
  <c r="AY51" i="1" s="1"/>
  <c r="BA51" i="1"/>
  <c r="W27" i="1" s="1"/>
  <c r="W28" i="1"/>
  <c r="AZ51" i="1"/>
  <c r="J80" i="4"/>
  <c r="J57" i="4" s="1"/>
  <c r="BK79" i="4"/>
  <c r="J79" i="4" s="1"/>
  <c r="BK85" i="2"/>
  <c r="J85" i="2" s="1"/>
  <c r="J86" i="2"/>
  <c r="J57" i="2" s="1"/>
  <c r="J84" i="3"/>
  <c r="J57" i="3" s="1"/>
  <c r="BK83" i="3"/>
  <c r="J83" i="3" s="1"/>
  <c r="AU51" i="1"/>
  <c r="AW51" i="1" l="1"/>
  <c r="AK27" i="1" s="1"/>
  <c r="W29" i="1"/>
  <c r="J56" i="3"/>
  <c r="J27" i="3"/>
  <c r="J56" i="4"/>
  <c r="J27" i="4"/>
  <c r="AV51" i="1"/>
  <c r="W26" i="1"/>
  <c r="J56" i="2"/>
  <c r="J27" i="2"/>
  <c r="AK26" i="1" l="1"/>
  <c r="AT51" i="1"/>
  <c r="AG52" i="1"/>
  <c r="J36" i="2"/>
  <c r="AG54" i="1"/>
  <c r="AN54" i="1" s="1"/>
  <c r="J36" i="4"/>
  <c r="AG53" i="1"/>
  <c r="AN53" i="1" s="1"/>
  <c r="J36" i="3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<sst xmlns="http://schemas.openxmlformats.org/spreadsheetml/2006/main" count="2904" uniqueCount="704">
  <si>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</si>
  <si>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</si>
  <si>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</si>
  <si>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</si>
  <si>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</si>
  <si>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</si>
  <si>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</si>
  <si>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{10c97ad3-2106-4911-9abc-e6d58709a155}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</si>
  <si>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</si>
  <si>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</si>
  <si>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</si>
  <si>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</si>
  <si>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</si>
  <si>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</si>
  <si>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</si>
  <si>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</si>
  <si>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Z005</t>
  </si>
  <si>
    <t>Stavba:</t>
  </si>
  <si>
    <t>VD Těšetice - závlaha na vzdušné straně hráze</t>
  </si>
  <si>
    <t>KSO:</t>
  </si>
  <si>
    <t>CC-CZ:</t>
  </si>
  <si>
    <t>Místo:</t>
  </si>
  <si>
    <t xml:space="preserve"> </t>
  </si>
  <si>
    <t>Datum:</t>
  </si>
  <si>
    <t>7. 12. 2017</t>
  </si>
  <si>
    <t>Zadavatel:</t>
  </si>
  <si>
    <t>IČ:</t>
  </si>
  <si>
    <t>DIČ:</t>
  </si>
  <si>
    <t>Uchazeč: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</si>
  <si>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</si>
  <si>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</si>
  <si>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</si>
  <si>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</si>
  <si>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</si>
  <si>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</si>
  <si>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</si>
  <si>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</si>
  <si>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</si>
  <si>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</si>
  <si>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</si>
  <si>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</si>
  <si>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</si>
  <si>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</si>
  <si>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</si>
  <si>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</si>
  <si>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</si>
  <si>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</si>
  <si>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</si>
  <si>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</si>
  <si>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</si>
  <si>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</si>
  <si>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</si>
  <si>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</si>
  <si>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</si>
  <si>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</si>
  <si>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</si>
  <si>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</si>
  <si>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</si>
  <si>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</si>
  <si>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</si>
  <si>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</si>
  <si>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</si>
  <si>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</si>
  <si>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</si>
  <si>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</si>
  <si>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</si>
  <si>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</si>
  <si>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</si>
  <si>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</si>
  <si>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</si>
  <si>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</si>
  <si>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</si>
  <si>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Závlaha na vzdušné straně hráze</t>
  </si>
  <si>
    <t>STA</t>
  </si>
  <si>
    <t>1</t>
  </si>
  <si>
    <t>{1dcd07fb-278f-418f-9390-4a87af2a3a81}</t>
  </si>
  <si>
    <t>2</t>
  </si>
  <si>
    <t>SO 02</t>
  </si>
  <si>
    <t>Závlaha okolo domku hrázného</t>
  </si>
  <si>
    <t>{0ca16d35-6d8e-48d5-9354-dbef1ec3c864}</t>
  </si>
  <si>
    <t>VRN</t>
  </si>
  <si>
    <t>Vedlejší rozpočtové náklady</t>
  </si>
  <si>
    <t>{650fef68-580a-49e9-8f61-e77de2722dac}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</si>
  <si>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</si>
  <si>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</si>
  <si>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</si>
  <si>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</si>
  <si>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</si>
  <si>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</si>
  <si>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</si>
  <si>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01 - Závlaha na vzdušné straně hráze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</si>
  <si>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</si>
  <si>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</si>
  <si>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</si>
  <si>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</si>
  <si>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</si>
  <si>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</si>
  <si>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4 - Vodorovné konstrukce</t>
  </si>
  <si>
    <t xml:space="preserve">    8 - Trubní vedení</t>
  </si>
  <si>
    <t xml:space="preserve">    9 - Ostatní konstrukce a práce, bourání</t>
  </si>
  <si>
    <t>M - Práce a dodávky M</t>
  </si>
  <si>
    <t xml:space="preserve">    21-M - Elektromontáže</t>
  </si>
  <si>
    <t xml:space="preserve">    23-M - Montáže potrubí</t>
  </si>
  <si>
    <t xml:space="preserve">    35-M - Montáž čerpadel, kompr.a vodoh.zař.</t>
  </si>
  <si>
    <t xml:space="preserve">    46-M - Zemní práce při extr.mont.pracích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</si>
  <si>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</si>
  <si>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</si>
  <si>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</si>
  <si>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</si>
  <si>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</si>
  <si>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</si>
  <si>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</si>
  <si>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</si>
  <si>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</si>
  <si>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</si>
  <si>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</si>
  <si>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</si>
  <si>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</si>
  <si>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</si>
  <si>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</si>
  <si>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</si>
  <si>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</si>
  <si>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4</t>
  </si>
  <si>
    <t>Vodorovné konstrukce</t>
  </si>
  <si>
    <t>K</t>
  </si>
  <si>
    <t>452313141</t>
  </si>
  <si>
    <t>Podkladní bloky z betonu prostého tř. C 16/20 otevřený výkop</t>
  </si>
  <si>
    <t>m3</t>
  </si>
  <si>
    <t>CS ÚRS 2017 02</t>
  </si>
  <si>
    <t>-87110624</t>
  </si>
  <si>
    <t>PP</t>
  </si>
  <si>
    <t>Podkladní a zajišťovací konstrukce z betonu prostého v otevřeném výkopu bloky pro potrubí z betonu tř. C 16/20</t>
  </si>
  <si>
    <t>PSC</t>
  </si>
  <si>
    <t>8</t>
  </si>
  <si>
    <t>Trubní vedení</t>
  </si>
  <si>
    <t>871211141</t>
  </si>
  <si>
    <t>Montáž potrubí z PE100 SDR 11 otevřený výkop svařovaných na tupo D 63 x 5,8 mm</t>
  </si>
  <si>
    <t>m</t>
  </si>
  <si>
    <t>-1393178490</t>
  </si>
  <si>
    <t>Montáž vodovodního potrubí z plastů v otevřeném výkopu z polyetylenu PE 100 svařovaných na tupo SDR 11/PN16 D 63 x 5,8 mm</t>
  </si>
  <si>
    <t>3</t>
  </si>
  <si>
    <t>M</t>
  </si>
  <si>
    <t>286138230</t>
  </si>
  <si>
    <t>potrubí vodovodní PE HD (IPE) tyče 6,12 m, 63 x 5,8 mm</t>
  </si>
  <si>
    <t>1806479353</t>
  </si>
  <si>
    <t>871231141</t>
  </si>
  <si>
    <t>Montáž potrubí z PE100 SDR 11 otevřený výkop svařovaných na tupo D 75 x 6,8 mm</t>
  </si>
  <si>
    <t>1304843641</t>
  </si>
  <si>
    <t>Montáž vodovodního potrubí z plastů v otevřeném výkopu z polyetylenu PE 100 svařovaných na tupo SDR 11/PN16 D 75 x 6,8 mm</t>
  </si>
  <si>
    <t>5</t>
  </si>
  <si>
    <t>286138240</t>
  </si>
  <si>
    <t>potrubí vodovodní PE HD (IPE) tyče 6,12 m, 75 x 6,8 mm</t>
  </si>
  <si>
    <t>208268093</t>
  </si>
  <si>
    <t>6</t>
  </si>
  <si>
    <t>877211101</t>
  </si>
  <si>
    <t>Montáž elektrospojek na potrubí z PE trub d 63</t>
  </si>
  <si>
    <t>kus</t>
  </si>
  <si>
    <t>1036350553</t>
  </si>
  <si>
    <t>Montáž tvarovek na vodovodním plastovém potrubí z polyetylenu PE 100 elektrotvarovek SDR 11/PN16 spojek, oblouků nebo redukcí d 63</t>
  </si>
  <si>
    <t>7</t>
  </si>
  <si>
    <t>286140015</t>
  </si>
  <si>
    <t>tvarovka navrtávací  odbočkou, d 63-6/4"</t>
  </si>
  <si>
    <t>-1838353617</t>
  </si>
  <si>
    <t>286543115</t>
  </si>
  <si>
    <t>přechodka s vnitřním závitem IG D 63 x 6/4"</t>
  </si>
  <si>
    <t>1970192536</t>
  </si>
  <si>
    <t>9</t>
  </si>
  <si>
    <t>877231101</t>
  </si>
  <si>
    <t>Montáž elektrospojek na potrubí z PE trub d 75</t>
  </si>
  <si>
    <t>1280498414</t>
  </si>
  <si>
    <t>Montáž tvarovek na vodovodním plastovém potrubí z polyetylenu PE 100 elektrotvarovek SDR 11/PN16 spojek, oblouků nebo redukcí d 75</t>
  </si>
  <si>
    <t>10</t>
  </si>
  <si>
    <t>286140025</t>
  </si>
  <si>
    <t>tvarovka navrtávací s odbočkou, d 75-6/4"</t>
  </si>
  <si>
    <t>-86371597</t>
  </si>
  <si>
    <t>11</t>
  </si>
  <si>
    <t>286R01</t>
  </si>
  <si>
    <t>Tvarovky pro PE potrubí</t>
  </si>
  <si>
    <t>kpl</t>
  </si>
  <si>
    <t>1035409630</t>
  </si>
  <si>
    <t>12</t>
  </si>
  <si>
    <t>892241111</t>
  </si>
  <si>
    <t>Tlaková zkouška vodou potrubí do 80</t>
  </si>
  <si>
    <t>704017402</t>
  </si>
  <si>
    <t>Tlakové zkoušky vodou na potrubí DN do 80</t>
  </si>
  <si>
    <t>Ostatní konstrukce a práce, bourání</t>
  </si>
  <si>
    <t>13</t>
  </si>
  <si>
    <t>977151123</t>
  </si>
  <si>
    <t>Jádrové vrty diamantovými korunkami do D 150 mm do stavebních materiálů</t>
  </si>
  <si>
    <t>475425856</t>
  </si>
  <si>
    <t>Jádrové vrty diamantovými korunkami do stavebních materiálů (železobetonu, betonu, cihel, obkladů, dlažeb, kamene) průměru přes 130 do 150 mm</t>
  </si>
  <si>
    <t>Práce a dodávky M</t>
  </si>
  <si>
    <t>21-M</t>
  </si>
  <si>
    <t>Elektromontáže</t>
  </si>
  <si>
    <t>14</t>
  </si>
  <si>
    <t>210810018</t>
  </si>
  <si>
    <t>Montáž měděných kabelů CYKY, CYKYD, CYKYDY, NYM, NYY, YSLY 750 V 7x1,5 mm2 uložených volně</t>
  </si>
  <si>
    <t>64</t>
  </si>
  <si>
    <t>1563647038</t>
  </si>
  <si>
    <t>Montáž izolovaných kabelů měděných bez ukončení do 1 kV uložených volně CYKY, CYKYD, CYKYDY, NYM, NYY, YSLY, 750 V, počtu a průřezu žil 7 x 1,5 mm2</t>
  </si>
  <si>
    <t>341111100</t>
  </si>
  <si>
    <t>kabel silový s Cu jádrem CYKY 7x1,5 mm2</t>
  </si>
  <si>
    <t>128</t>
  </si>
  <si>
    <t>1124799448</t>
  </si>
  <si>
    <t>23-M</t>
  </si>
  <si>
    <t>Montáže potrubí</t>
  </si>
  <si>
    <t>16</t>
  </si>
  <si>
    <t>230032028</t>
  </si>
  <si>
    <t>Montáž přírubových spojů do PN 16 DN 65</t>
  </si>
  <si>
    <t>1630136913</t>
  </si>
  <si>
    <t>17</t>
  </si>
  <si>
    <t>422210125</t>
  </si>
  <si>
    <t>šoupátko mezipřírubové krátké EZ1, DN 65</t>
  </si>
  <si>
    <t>281275994</t>
  </si>
  <si>
    <t>armatura uzavírací s ručním kolem, PN 16, DN 65</t>
  </si>
  <si>
    <t>18</t>
  </si>
  <si>
    <t>422835030</t>
  </si>
  <si>
    <t>klapka zpětná mezipřírubová PN16 DN65</t>
  </si>
  <si>
    <t>-1655475152</t>
  </si>
  <si>
    <t>klapka zpětná litinová L10 117 616 PN16 DN65x240 mm</t>
  </si>
  <si>
    <t>19</t>
  </si>
  <si>
    <t>230040008</t>
  </si>
  <si>
    <t>Montáž trubní díly závitové DN 1 1/2"</t>
  </si>
  <si>
    <t>-298148412</t>
  </si>
  <si>
    <t>Montáž trubních dílů závitových DN 1 1/2"</t>
  </si>
  <si>
    <t>20</t>
  </si>
  <si>
    <t>551141325</t>
  </si>
  <si>
    <t>327123936</t>
  </si>
  <si>
    <t>286R02</t>
  </si>
  <si>
    <t>-2091460342</t>
  </si>
  <si>
    <t>22</t>
  </si>
  <si>
    <t>230040009</t>
  </si>
  <si>
    <t>Montáž trubní díly závitové DN 2"</t>
  </si>
  <si>
    <t>-983598952</t>
  </si>
  <si>
    <t>Montáž trubních dílů závitových DN 2"</t>
  </si>
  <si>
    <t>23</t>
  </si>
  <si>
    <t>551141340</t>
  </si>
  <si>
    <t>kohout kulový, PN 35, T 185 C, chromovaný R250D 2" červený</t>
  </si>
  <si>
    <t>-96196016</t>
  </si>
  <si>
    <t>kulový kohout, PN 35, T 185 C, chromovaný 2" červený</t>
  </si>
  <si>
    <t>24</t>
  </si>
  <si>
    <t>319424490</t>
  </si>
  <si>
    <t>vsuvka mosazná s vnějším závitem G 2"</t>
  </si>
  <si>
    <t>1894773381</t>
  </si>
  <si>
    <t>25</t>
  </si>
  <si>
    <t>230120171</t>
  </si>
  <si>
    <t>Montáž ucpávek průchod potrubí zdí nebo průchodkou DN 300</t>
  </si>
  <si>
    <t>-1851867572</t>
  </si>
  <si>
    <t>Montáž ucpávek při průchodu potrubí zdí nebo průchodkou DN 300</t>
  </si>
  <si>
    <t>26</t>
  </si>
  <si>
    <t>286551120</t>
  </si>
  <si>
    <t>manžeta chráničky vč. upínací pásky, rozměr 90x160 mm, DN 80 x 150</t>
  </si>
  <si>
    <t>-1082869941</t>
  </si>
  <si>
    <t>27</t>
  </si>
  <si>
    <t>230140036</t>
  </si>
  <si>
    <t>Montáž trubek z nerezavějící oceli tř.17 D 57 mm, tl 2 mm</t>
  </si>
  <si>
    <t>-389992212</t>
  </si>
  <si>
    <t>Montáž trubek D 57 mm, tl. 2 mm</t>
  </si>
  <si>
    <t>28</t>
  </si>
  <si>
    <t>137566601</t>
  </si>
  <si>
    <t>nerezové potrubí pr 50 mm</t>
  </si>
  <si>
    <t>-883011807</t>
  </si>
  <si>
    <t>nerezové potrubí pr 75 mm</t>
  </si>
  <si>
    <t>29</t>
  </si>
  <si>
    <t>23014004R</t>
  </si>
  <si>
    <t>Montáž trubek z nerezavějící oceli tř.17 D 76 mm, včetně tvarovek</t>
  </si>
  <si>
    <t>888237270</t>
  </si>
  <si>
    <t>Montáž trubek D 76 mm, včetně tvarovek</t>
  </si>
  <si>
    <t>30</t>
  </si>
  <si>
    <t>137566600</t>
  </si>
  <si>
    <t>2039980535</t>
  </si>
  <si>
    <t>31</t>
  </si>
  <si>
    <t>137566700</t>
  </si>
  <si>
    <t>nerezové tvarovky pro potrubí pr 75 mm</t>
  </si>
  <si>
    <t>-2083725997</t>
  </si>
  <si>
    <t>32</t>
  </si>
  <si>
    <t>230170002</t>
  </si>
  <si>
    <t>Tlakové zkoušky těsnosti potrubí - příprava DN do 80</t>
  </si>
  <si>
    <t>sada</t>
  </si>
  <si>
    <t>-1985600460</t>
  </si>
  <si>
    <t>Příprava pro zkoušku těsnosti potrubí DN přes 40 do 80</t>
  </si>
  <si>
    <t>33</t>
  </si>
  <si>
    <t>230170012</t>
  </si>
  <si>
    <t>Tlakové zkoušky těsnosti potrubí - zkouška DN do 80</t>
  </si>
  <si>
    <t>-984916972</t>
  </si>
  <si>
    <t>Zkouška těsnosti potrubí DN přes 40 do 80</t>
  </si>
  <si>
    <t>34</t>
  </si>
  <si>
    <t>230200117</t>
  </si>
  <si>
    <t>Nasunutí potrubní sekce do ocelové chráničky DN 80</t>
  </si>
  <si>
    <t>-406585411</t>
  </si>
  <si>
    <t>Nasunutí potrubní sekce do ocelové chráničky jmenovitá světlost nasouvaného potrubí DN 80</t>
  </si>
  <si>
    <t>35</t>
  </si>
  <si>
    <t>140111000</t>
  </si>
  <si>
    <t>trubka ocelová bezešvá hladká jakost 11 353, 168 x 4,5 mm</t>
  </si>
  <si>
    <t>2129499068</t>
  </si>
  <si>
    <t>35-M</t>
  </si>
  <si>
    <t>Montáž čerpadel, kompr.a vodoh.zař.</t>
  </si>
  <si>
    <t>36</t>
  </si>
  <si>
    <t>350320100</t>
  </si>
  <si>
    <t xml:space="preserve">Montáž čerpadlo vertikální </t>
  </si>
  <si>
    <t>-591228510</t>
  </si>
  <si>
    <t xml:space="preserve">Montáž čerpadel vertikálních </t>
  </si>
  <si>
    <t>37</t>
  </si>
  <si>
    <t>426111020</t>
  </si>
  <si>
    <t>čerpadlo vertikální 5,5 kW 400V 15m3/hod 8,0 barů</t>
  </si>
  <si>
    <t>1545441220</t>
  </si>
  <si>
    <t xml:space="preserve"> čerpadlo vertikální 5,5 kW 400V 15m3/hod 8,0 barů</t>
  </si>
  <si>
    <t>38</t>
  </si>
  <si>
    <t>426901045</t>
  </si>
  <si>
    <t>nádoba tlaková, manometr, tl. spínač, 5-ti cestná armatura</t>
  </si>
  <si>
    <t>-1835370711</t>
  </si>
  <si>
    <t>39</t>
  </si>
  <si>
    <t>350360155</t>
  </si>
  <si>
    <t>Komponenty závlahová soustava připojení závlahové sítě</t>
  </si>
  <si>
    <t>-2144262883</t>
  </si>
  <si>
    <t>Montáž komponenty závlahová soustava připojení závlahové sítě</t>
  </si>
  <si>
    <t>40</t>
  </si>
  <si>
    <t>436R01</t>
  </si>
  <si>
    <t>256</t>
  </si>
  <si>
    <t>-1827556903</t>
  </si>
  <si>
    <t>41</t>
  </si>
  <si>
    <t>436R02</t>
  </si>
  <si>
    <t>-1661311793</t>
  </si>
  <si>
    <t>42</t>
  </si>
  <si>
    <t>436R03</t>
  </si>
  <si>
    <t>-1487786127</t>
  </si>
  <si>
    <t>43</t>
  </si>
  <si>
    <t>436R04</t>
  </si>
  <si>
    <t>-1886473256</t>
  </si>
  <si>
    <t>44</t>
  </si>
  <si>
    <t>436R05</t>
  </si>
  <si>
    <t>915253261</t>
  </si>
  <si>
    <t>45</t>
  </si>
  <si>
    <t>436R06</t>
  </si>
  <si>
    <t>elmag. ventil 2", 24V solenoid</t>
  </si>
  <si>
    <t>1826443713</t>
  </si>
  <si>
    <t>46</t>
  </si>
  <si>
    <t>436R07</t>
  </si>
  <si>
    <t>1781805144</t>
  </si>
  <si>
    <t>47</t>
  </si>
  <si>
    <t>436R08</t>
  </si>
  <si>
    <t>R-QCV rychlospojný ventil 6/4" IG, mosaz</t>
  </si>
  <si>
    <t>1823432161</t>
  </si>
  <si>
    <t>48</t>
  </si>
  <si>
    <t>436R09</t>
  </si>
  <si>
    <t>klíč pro R-QCV 6/4", mosaz</t>
  </si>
  <si>
    <t>-285964187</t>
  </si>
  <si>
    <t>49</t>
  </si>
  <si>
    <t>436R10</t>
  </si>
  <si>
    <t>ventilová šachtice kulatá</t>
  </si>
  <si>
    <t>-706147647</t>
  </si>
  <si>
    <t>50</t>
  </si>
  <si>
    <t>436R11</t>
  </si>
  <si>
    <t>-1373576097</t>
  </si>
  <si>
    <t>51</t>
  </si>
  <si>
    <t>436R12</t>
  </si>
  <si>
    <t>324190861</t>
  </si>
  <si>
    <t>52</t>
  </si>
  <si>
    <t>436R13</t>
  </si>
  <si>
    <t>1646118343</t>
  </si>
  <si>
    <t>53</t>
  </si>
  <si>
    <t>436R14</t>
  </si>
  <si>
    <t>-1657136456</t>
  </si>
  <si>
    <t>54</t>
  </si>
  <si>
    <t>436R15</t>
  </si>
  <si>
    <t>-439997880</t>
  </si>
  <si>
    <t>55</t>
  </si>
  <si>
    <t>436R16</t>
  </si>
  <si>
    <t>1330818707</t>
  </si>
  <si>
    <t>56</t>
  </si>
  <si>
    <t>436R17</t>
  </si>
  <si>
    <t>filtr ocel., epoxid. lak, 2" s vněj. závitem, 80 mesh</t>
  </si>
  <si>
    <t>50389042</t>
  </si>
  <si>
    <t>57</t>
  </si>
  <si>
    <t>436R18</t>
  </si>
  <si>
    <t>proplachovací vložka do filtru 2"</t>
  </si>
  <si>
    <t>-1382581159</t>
  </si>
  <si>
    <t>58</t>
  </si>
  <si>
    <t>350510014</t>
  </si>
  <si>
    <t>Montáž kompresor stacionární</t>
  </si>
  <si>
    <t>1484887284</t>
  </si>
  <si>
    <t>59</t>
  </si>
  <si>
    <t>427133020</t>
  </si>
  <si>
    <t>-1629764457</t>
  </si>
  <si>
    <t>46-M</t>
  </si>
  <si>
    <t>Zemní práce při extr.mont.pracích</t>
  </si>
  <si>
    <t>60</t>
  </si>
  <si>
    <t>460150014</t>
  </si>
  <si>
    <t>Hloubení kabelových zapažených i nezapažených rýh ručně š 40 cm, hl 35 cm, v hornině tř 4</t>
  </si>
  <si>
    <t>898803288</t>
  </si>
  <si>
    <t>Hloubení zapažených i nezapažených kabelových rýh ručně včetně urovnání dna s přemístěním výkopku do vzdálenosti 3 m od okraje jámy nebo naložením na dopravní prostředek šířky 40 cm, hloubky 30 cm, v hornině třídy 4</t>
  </si>
  <si>
    <t>61</t>
  </si>
  <si>
    <t>460560014</t>
  </si>
  <si>
    <t>Zásyp rýh ručně šířky 40 cm, hloubky 30 cm, z horniny třídy 4</t>
  </si>
  <si>
    <t>-1716125254</t>
  </si>
  <si>
    <t>Zásyp kabelových rýh ručně s uložením výkopku ve vrstvách včetně zhutnění a urovnání povrchu šířky 40 cm hloubky 30 cm, v hornině třídy 4</t>
  </si>
  <si>
    <t>62</t>
  </si>
  <si>
    <t>460620008</t>
  </si>
  <si>
    <t>Zatravnění včetně zalití vodou ve svahu</t>
  </si>
  <si>
    <t>m2</t>
  </si>
  <si>
    <t>1744210643</t>
  </si>
  <si>
    <t>Úprava terénu zatravnění, včetně dodání osiva a zalití vodou ve svahu</t>
  </si>
  <si>
    <t>SO 02 - Závlaha okolo domku hrázného</t>
  </si>
  <si>
    <t>871161141</t>
  </si>
  <si>
    <t>Montáž potrubí z PE100 SDR 11 otevřený výkop svařovaných na tupo D 32 x 3,0 mm</t>
  </si>
  <si>
    <t>-659316941</t>
  </si>
  <si>
    <t>Montáž vodovodního potrubí z plastů v otevřeném výkopu z polyetylenu PE 100 svařovaných na tupo SDR 11/PN16 D 32 x 3,0 mm</t>
  </si>
  <si>
    <t>286138215</t>
  </si>
  <si>
    <t>potrubí vodovodní PE HD (IPE) tyče 6,12 m, 32 x 3,0 mm</t>
  </si>
  <si>
    <t>-1460645868</t>
  </si>
  <si>
    <t>871171141</t>
  </si>
  <si>
    <t>Montáž potrubí z PE100 SDR 11 otevřený výkop svařovaných na tupo D 40 x 3,7 mm</t>
  </si>
  <si>
    <t>903980511</t>
  </si>
  <si>
    <t>Montáž vodovodního potrubí z plastů v otevřeném výkopu z polyetylenu PE 100 svařovaných na tupo SDR 11/PN16 D 40 x 3,7 mm</t>
  </si>
  <si>
    <t>286138220</t>
  </si>
  <si>
    <t>potrubí vodovodní PE HD (IPE) tyče 6,12 m, 40 x 3,7 mm</t>
  </si>
  <si>
    <t>1125833166</t>
  </si>
  <si>
    <t>877161101</t>
  </si>
  <si>
    <t>Montáž elektrospojek na potrubí z PE trub d 32</t>
  </si>
  <si>
    <t>978224967</t>
  </si>
  <si>
    <t>Montáž tvarovek na vodovodním plastovém potrubí z polyetylenu PE 100 elektrotvarovek SDR 11/PN16 spojek, oblouků nebo redukcí d 32</t>
  </si>
  <si>
    <t>286139735</t>
  </si>
  <si>
    <t>tvarovka navrtávací  s odbočkou, d 32-3/4"</t>
  </si>
  <si>
    <t>-1917488612</t>
  </si>
  <si>
    <t>286543075</t>
  </si>
  <si>
    <t>přechodka s vnitřnímm závitem IG D 32 x 3/4"</t>
  </si>
  <si>
    <t>-46306784</t>
  </si>
  <si>
    <t>286543085</t>
  </si>
  <si>
    <t>přechodka s vnějším závitem AG D 32 x 1"</t>
  </si>
  <si>
    <t>-1713312427</t>
  </si>
  <si>
    <t>877171101</t>
  </si>
  <si>
    <t>Montáž elektrospojek na potrubí z PE trub d 40</t>
  </si>
  <si>
    <t>1302915614</t>
  </si>
  <si>
    <t>Montáž tvarovek na vodovodním plastovém potrubí z polyetylenu PE 100 elektrotvarovek SDR 11/PN16 spojek, oblouků nebo redukcí d 40</t>
  </si>
  <si>
    <t>286149320</t>
  </si>
  <si>
    <t>elektrokoleno 90°, PE 100, PN 16, d 40</t>
  </si>
  <si>
    <t>-1204733771</t>
  </si>
  <si>
    <t>286543095</t>
  </si>
  <si>
    <t>přechodka s vnějším závitem AG D 40 x 1"</t>
  </si>
  <si>
    <t>12092680</t>
  </si>
  <si>
    <t>286543096</t>
  </si>
  <si>
    <t>přechodka s vnitřním závitem IG D 40 x 6/4"</t>
  </si>
  <si>
    <t>1610519369</t>
  </si>
  <si>
    <t>-1028037162</t>
  </si>
  <si>
    <t>286149595</t>
  </si>
  <si>
    <t>T-kus - vnitřní závit, PE 100, PN 16, d 75x2"x75</t>
  </si>
  <si>
    <t>-1477156001</t>
  </si>
  <si>
    <t>-2117321925</t>
  </si>
  <si>
    <t>-354537967</t>
  </si>
  <si>
    <t>157758506</t>
  </si>
  <si>
    <t>-1897153470</t>
  </si>
  <si>
    <t>1452548627</t>
  </si>
  <si>
    <t>1836983575</t>
  </si>
  <si>
    <t>-135294568</t>
  </si>
  <si>
    <t>143575718</t>
  </si>
  <si>
    <t>436R19</t>
  </si>
  <si>
    <t>462918699</t>
  </si>
  <si>
    <t>436R20</t>
  </si>
  <si>
    <t>2141810050</t>
  </si>
  <si>
    <t>436R21</t>
  </si>
  <si>
    <t>výs.postř. s přev.mech. s reg. tlaku, výseč. s tr.3,0,</t>
  </si>
  <si>
    <t>1563792854</t>
  </si>
  <si>
    <t xml:space="preserve">  výs.postř. s přev.mech. s reg. tlaku, výseč. s tr.3,0,</t>
  </si>
  <si>
    <t>436R22</t>
  </si>
  <si>
    <t>1292778449</t>
  </si>
  <si>
    <t>436R23</t>
  </si>
  <si>
    <t>hadicová spojka 3/4"</t>
  </si>
  <si>
    <t>-1483782467</t>
  </si>
  <si>
    <t>436R24</t>
  </si>
  <si>
    <t>-1807905352</t>
  </si>
  <si>
    <t>-450039289</t>
  </si>
  <si>
    <t>-1962820831</t>
  </si>
  <si>
    <t>741198599</t>
  </si>
  <si>
    <t>VRN - Vedlejší rozpočtové náklady</t>
  </si>
  <si>
    <t xml:space="preserve">    VRN3 - Zařízení staveniště</t>
  </si>
  <si>
    <t xml:space="preserve">    VRN4 - Inženýrská činnost</t>
  </si>
  <si>
    <t>VRN3</t>
  </si>
  <si>
    <t>Zařízení staveniště</t>
  </si>
  <si>
    <t>032002000</t>
  </si>
  <si>
    <t>Vybavení staveniště</t>
  </si>
  <si>
    <t>CS ÚRS 2016 01</t>
  </si>
  <si>
    <t>1024</t>
  </si>
  <si>
    <t>-1739529549</t>
  </si>
  <si>
    <t>Hlavní tituly průvodních činností a nákladů zařízení staveniště vybavení staveniště</t>
  </si>
  <si>
    <t>034002000</t>
  </si>
  <si>
    <t>Zabezpečení staveniště</t>
  </si>
  <si>
    <t>297556132</t>
  </si>
  <si>
    <t>Hlavní tituly průvodních činností a nákladů zařízení staveniště zabezpečení staveniště</t>
  </si>
  <si>
    <t>039002000</t>
  </si>
  <si>
    <t>Zrušení zařízení staveniště</t>
  </si>
  <si>
    <t>1049793508</t>
  </si>
  <si>
    <t>Hlavní tituly průvodních činností a nákladů zařízení staveniště zrušení zařízení staveniště</t>
  </si>
  <si>
    <t>VRN4</t>
  </si>
  <si>
    <t>Inženýrská činnost</t>
  </si>
  <si>
    <t>045203000</t>
  </si>
  <si>
    <t>1436688918</t>
  </si>
  <si>
    <t>Inženýrská činnost kompletační a koordinační činnost kompletační činnost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</si>
  <si>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</si>
  <si>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</si>
  <si>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</si>
  <si>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</si>
  <si>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</si>
  <si>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</si>
  <si>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</si>
  <si>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</si>
  <si>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</si>
  <si>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</si>
  <si>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</si>
  <si>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</si>
  <si>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</si>
  <si>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</si>
  <si>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</si>
  <si>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</si>
  <si>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</si>
  <si>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</si>
  <si>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</si>
  <si>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</si>
  <si>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</si>
  <si>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</si>
  <si>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</si>
  <si>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</si>
  <si>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</si>
  <si>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</si>
  <si>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</si>
  <si>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</si>
  <si>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</si>
  <si>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</si>
  <si>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</si>
  <si>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</si>
  <si>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</si>
  <si>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</si>
  <si>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</si>
  <si>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</si>
  <si>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</si>
  <si>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</si>
  <si>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</si>
  <si>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</si>
  <si>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</si>
  <si>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</si>
  <si>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</si>
  <si>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</si>
  <si>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</si>
  <si>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</si>
  <si>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</si>
  <si>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</si>
  <si>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</si>
  <si>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</si>
  <si>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</si>
  <si>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</si>
  <si>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</si>
  <si>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</si>
  <si>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</si>
  <si>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</si>
  <si>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</si>
  <si>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</si>
  <si>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</si>
  <si>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</si>
  <si>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</si>
  <si>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</si>
  <si>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</si>
  <si>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</si>
  <si>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</si>
  <si>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</si>
  <si>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</si>
  <si>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</si>
  <si>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</si>
  <si>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</si>
  <si>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</si>
  <si>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</si>
  <si>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</si>
  <si>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</si>
  <si>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</si>
  <si>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</si>
  <si>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</si>
  <si>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</si>
  <si>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</si>
  <si>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</si>
  <si>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</si>
  <si>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</si>
  <si>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</si>
  <si>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</si>
  <si>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</si>
  <si>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</si>
  <si>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</si>
  <si>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</si>
  <si>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</si>
  <si>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</si>
  <si>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</si>
  <si>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</si>
  <si>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</si>
  <si>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</si>
  <si>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</si>
  <si>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</si>
  <si>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</si>
  <si>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</si>
  <si>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</si>
  <si>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</si>
  <si>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</si>
  <si>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</si>
  <si>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</si>
  <si>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</si>
  <si>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</si>
  <si>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</si>
  <si>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</si>
  <si>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</si>
  <si>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</si>
  <si>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</si>
  <si>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</si>
  <si>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</si>
  <si>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</si>
  <si>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</si>
  <si>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</si>
  <si>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</si>
  <si>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</si>
  <si>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</si>
  <si>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</si>
  <si>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</si>
  <si>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</si>
  <si>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</si>
  <si>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</si>
  <si>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</si>
  <si>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</si>
  <si>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</si>
  <si>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</si>
  <si>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</si>
  <si>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</si>
  <si>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</si>
  <si>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</si>
  <si>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</si>
  <si>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</si>
  <si>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</si>
  <si>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</si>
  <si>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</si>
  <si>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</si>
  <si>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</si>
  <si>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</si>
  <si>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</si>
  <si>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</si>
  <si>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</si>
  <si>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</si>
  <si>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</si>
  <si>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</si>
  <si>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</si>
  <si>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</si>
  <si>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</si>
  <si>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</si>
  <si>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</si>
  <si>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</si>
  <si>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</si>
  <si>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</si>
  <si>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</si>
  <si>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</si>
  <si>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</si>
  <si>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</si>
  <si>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</si>
  <si>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</si>
  <si>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</si>
  <si>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</si>
  <si>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</si>
  <si>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</si>
  <si>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</si>
  <si>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</si>
  <si>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</si>
  <si>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</si>
  <si>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</si>
  <si>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</si>
  <si>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</si>
  <si>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</si>
  <si>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</si>
  <si>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</si>
  <si>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</si>
  <si>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</si>
  <si>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</si>
  <si>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</si>
  <si>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</si>
  <si>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</si>
  <si>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</si>
  <si>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</si>
  <si>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</si>
  <si>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</si>
  <si>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Dvoucestný kulový kohout, DN40 PN16 Kv32</t>
  </si>
  <si>
    <t xml:space="preserve">Dvoucestný kulový koh., DN40 PN16 Kv32, např. BELIMO R2040-S3 </t>
  </si>
  <si>
    <t>Pohon s hav. funkcí IP54</t>
  </si>
  <si>
    <t xml:space="preserve">vodotěsné konektory, max. 3x4,0 mm2, (např. RAIN BIRD) </t>
  </si>
  <si>
    <t>univerzální klíč 91/95/51/47</t>
  </si>
  <si>
    <t>kloubové přípojky 6/4", dl. 300mm BSP/ACME, (např. RAIN BIRD)</t>
  </si>
  <si>
    <t>stacionární kompresor, sací výkon 1200 l/min, plnící výkon 900 l/min, 10 bar</t>
  </si>
  <si>
    <t>stacionární kompresor, sací výkon 1200 l/min, plnící výkon 900 l/min, 10 bar, (např. Aircraft Airprofi 1253/500/10 H)</t>
  </si>
  <si>
    <t>vodotěsné konektory, max. 3x4,0 mm2, (např. RAIN BIRD)</t>
  </si>
  <si>
    <t>elmag. ventil 1", 24V</t>
  </si>
  <si>
    <t>zpětný ventil</t>
  </si>
  <si>
    <t xml:space="preserve">Flexi hadice 30m rol, 5,5bar, 0,5" </t>
  </si>
  <si>
    <t>elektronická modulární ovládací jednotka, 12 sekcí, včetně  modulu pro snímání průtoku v systému</t>
  </si>
  <si>
    <t xml:space="preserve">  elektronická modulární ovládací jednotka, 12 sekcí, včetně modulu pro snímání průtoku v systému</t>
  </si>
  <si>
    <t>Bezdrátové čidlo srážek / mrazu</t>
  </si>
  <si>
    <t>rozšiřovací modul ovládání, 4 sekce</t>
  </si>
  <si>
    <t>plynulá regulace tlaku pro ventily</t>
  </si>
  <si>
    <r>
      <t>Kompletační činnost - 2x vypracování dokumentace skutečného provedení stavby,</t>
    </r>
    <r>
      <rPr>
        <sz val="8"/>
        <rFont val="Trebuchet MS"/>
        <family val="2"/>
      </rPr>
      <t>2x geodetické zaměření dokončené stavby atd.</t>
    </r>
  </si>
  <si>
    <t>Síťové komunikační rozhraní pro GPRS</t>
  </si>
  <si>
    <t>Externí anténa pro připojení k GPRS</t>
  </si>
  <si>
    <t xml:space="preserve"> výs.postřik.s převod. mech., ves.elmag. vent., rozstřikování 360°</t>
  </si>
  <si>
    <t>výs.postřik.s převod. mech., ves.elmag. vent., rozstřik ve výseči</t>
  </si>
  <si>
    <t>nástroj k výs. postř., rozstřik 360°</t>
  </si>
  <si>
    <t>nástroj k výs. postř., rozstřik ve výseči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</si>
</sst>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CC99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8" fillId="3" borderId="0" xfId="0" applyFont="1" applyFill="1" applyAlignment="1" applyProtection="1">
      <alignment horizontal="left" vertical="center"/>
    </xf>
    <xf numFmtId="0" fontId="9" fillId="3" borderId="0" xfId="0" applyFont="1" applyFill="1" applyAlignment="1" applyProtection="1">
      <alignment vertical="center"/>
    </xf>
    <xf numFmtId="0" fontId="10" fillId="3" borderId="0" xfId="0" applyFont="1" applyFill="1" applyAlignment="1" applyProtection="1">
      <alignment horizontal="left" vertical="center"/>
    </xf>
    <xf numFmtId="0" fontId="11" fillId="3" borderId="0" xfId="1" applyFont="1" applyFill="1" applyAlignment="1" applyProtection="1">
      <alignment vertical="center"/>
    </xf>
    <xf numFmtId="0" fontId="41" fillId="3" borderId="0" xfId="1" applyFill="1"/>
    <xf numFmtId="0" fontId="0" fillId="3" borderId="0" xfId="0" applyFill="1"/>
    <xf numFmtId="0" fontId="8" fillId="3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5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8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9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18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5" fillId="0" borderId="23" xfId="0" applyNumberFormat="1" applyFont="1" applyBorder="1" applyAlignment="1">
      <alignment vertical="center"/>
    </xf>
    <xf numFmtId="4" fontId="25" fillId="0" borderId="24" xfId="0" applyNumberFormat="1" applyFont="1" applyBorder="1" applyAlignment="1">
      <alignment vertical="center"/>
    </xf>
    <xf numFmtId="166" fontId="25" fillId="0" borderId="24" xfId="0" applyNumberFormat="1" applyFont="1" applyBorder="1" applyAlignment="1">
      <alignment vertical="center"/>
    </xf>
    <xf numFmtId="4" fontId="25" fillId="0" borderId="25" xfId="0" applyNumberFormat="1" applyFont="1" applyBorder="1" applyAlignment="1">
      <alignment vertical="center"/>
    </xf>
    <xf numFmtId="0" fontId="0" fillId="3" borderId="0" xfId="0" applyFill="1" applyProtection="1"/>
    <xf numFmtId="0" fontId="26" fillId="3" borderId="0" xfId="1" applyFont="1" applyFill="1" applyAlignment="1" applyProtection="1">
      <alignment vertical="center"/>
    </xf>
    <xf numFmtId="0" fontId="41" fillId="3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6" xfId="0" applyNumberFormat="1" applyFont="1" applyBorder="1" applyAlignment="1"/>
    <xf numFmtId="166" fontId="28" fillId="0" borderId="17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0" fillId="0" borderId="18" xfId="0" applyFont="1" applyBorder="1" applyAlignment="1">
      <alignment vertical="center"/>
    </xf>
    <xf numFmtId="0" fontId="32" fillId="0" borderId="0" xfId="0" applyFont="1" applyAlignment="1">
      <alignment vertical="center" wrapText="1"/>
    </xf>
    <xf numFmtId="0" fontId="33" fillId="0" borderId="28" xfId="0" applyFont="1" applyBorder="1" applyAlignment="1" applyProtection="1">
      <alignment horizontal="center" vertical="center"/>
      <protection locked="0"/>
    </xf>
    <xf numFmtId="49" fontId="33" fillId="0" borderId="28" xfId="0" applyNumberFormat="1" applyFont="1" applyBorder="1" applyAlignment="1" applyProtection="1">
      <alignment horizontal="left" vertical="center" wrapText="1"/>
      <protection locked="0"/>
    </xf>
    <xf numFmtId="0" fontId="33" fillId="0" borderId="28" xfId="0" applyFont="1" applyBorder="1" applyAlignment="1" applyProtection="1">
      <alignment horizontal="left" vertical="center" wrapText="1"/>
      <protection locked="0"/>
    </xf>
    <xf numFmtId="0" fontId="33" fillId="0" borderId="28" xfId="0" applyFont="1" applyBorder="1" applyAlignment="1" applyProtection="1">
      <alignment horizontal="center" vertical="center" wrapText="1"/>
      <protection locked="0"/>
    </xf>
    <xf numFmtId="167" fontId="33" fillId="0" borderId="28" xfId="0" applyNumberFormat="1" applyFont="1" applyBorder="1" applyAlignment="1" applyProtection="1">
      <alignment vertical="center"/>
      <protection locked="0"/>
    </xf>
    <xf numFmtId="4" fontId="33" fillId="0" borderId="28" xfId="0" applyNumberFormat="1" applyFont="1" applyBorder="1" applyAlignment="1" applyProtection="1">
      <alignment vertical="center"/>
      <protection locked="0"/>
    </xf>
    <xf numFmtId="0" fontId="33" fillId="0" borderId="5" xfId="0" applyFont="1" applyBorder="1" applyAlignment="1">
      <alignment vertical="center"/>
    </xf>
    <xf numFmtId="0" fontId="33" fillId="0" borderId="28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4" fillId="0" borderId="29" xfId="0" applyFont="1" applyBorder="1" applyAlignment="1" applyProtection="1">
      <alignment vertical="center" wrapText="1"/>
      <protection locked="0"/>
    </xf>
    <xf numFmtId="0" fontId="34" fillId="0" borderId="30" xfId="0" applyFont="1" applyBorder="1" applyAlignment="1" applyProtection="1">
      <alignment vertical="center" wrapText="1"/>
      <protection locked="0"/>
    </xf>
    <xf numFmtId="0" fontId="34" fillId="0" borderId="31" xfId="0" applyFont="1" applyBorder="1" applyAlignment="1" applyProtection="1">
      <alignment vertical="center" wrapText="1"/>
      <protection locked="0"/>
    </xf>
    <xf numFmtId="0" fontId="34" fillId="0" borderId="32" xfId="0" applyFont="1" applyBorder="1" applyAlignment="1" applyProtection="1">
      <alignment horizontal="center" vertical="center" wrapText="1"/>
      <protection locked="0"/>
    </xf>
    <xf numFmtId="0" fontId="34" fillId="0" borderId="33" xfId="0" applyFont="1" applyBorder="1" applyAlignment="1" applyProtection="1">
      <alignment horizontal="center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33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49" fontId="37" fillId="0" borderId="1" xfId="0" applyNumberFormat="1" applyFont="1" applyBorder="1" applyAlignment="1" applyProtection="1">
      <alignment vertical="center" wrapText="1"/>
      <protection locked="0"/>
    </xf>
    <xf numFmtId="0" fontId="34" fillId="0" borderId="35" xfId="0" applyFont="1" applyBorder="1" applyAlignment="1" applyProtection="1">
      <alignment vertical="center" wrapText="1"/>
      <protection locked="0"/>
    </xf>
    <xf numFmtId="0" fontId="38" fillId="0" borderId="34" xfId="0" applyFont="1" applyBorder="1" applyAlignment="1" applyProtection="1">
      <alignment vertical="center" wrapText="1"/>
      <protection locked="0"/>
    </xf>
    <xf numFmtId="0" fontId="34" fillId="0" borderId="36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top"/>
      <protection locked="0"/>
    </xf>
    <xf numFmtId="0" fontId="34" fillId="0" borderId="0" xfId="0" applyFont="1" applyAlignment="1" applyProtection="1">
      <alignment vertical="top"/>
      <protection locked="0"/>
    </xf>
    <xf numFmtId="0" fontId="34" fillId="0" borderId="29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 applyProtection="1">
      <alignment horizontal="left" vertical="center"/>
      <protection locked="0"/>
    </xf>
    <xf numFmtId="0" fontId="34" fillId="0" borderId="31" xfId="0" applyFont="1" applyBorder="1" applyAlignment="1" applyProtection="1">
      <alignment horizontal="left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2" borderId="1" xfId="0" applyFont="1" applyFill="1" applyBorder="1" applyAlignment="1" applyProtection="1">
      <alignment horizontal="left" vertical="center"/>
      <protection locked="0"/>
    </xf>
    <xf numFmtId="0" fontId="37" fillId="2" borderId="1" xfId="0" applyFont="1" applyFill="1" applyBorder="1" applyAlignment="1" applyProtection="1">
      <alignment horizontal="center" vertical="center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34" fillId="0" borderId="30" xfId="0" applyFont="1" applyBorder="1" applyAlignment="1" applyProtection="1">
      <alignment horizontal="left" vertical="center" wrapText="1"/>
      <protection locked="0"/>
    </xf>
    <xf numFmtId="0" fontId="34" fillId="0" borderId="3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7" fillId="0" borderId="35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vertical="center" wrapText="1"/>
      <protection locked="0"/>
    </xf>
    <xf numFmtId="0" fontId="37" fillId="0" borderId="36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1" xfId="0" applyFont="1" applyBorder="1" applyAlignment="1" applyProtection="1">
      <alignment horizontal="center" vertical="top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vertical="center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9" fillId="0" borderId="34" xfId="0" applyFont="1" applyBorder="1" applyAlignment="1" applyProtection="1">
      <protection locked="0"/>
    </xf>
    <xf numFmtId="0" fontId="34" fillId="0" borderId="32" xfId="0" applyFont="1" applyBorder="1" applyAlignment="1" applyProtection="1">
      <alignment vertical="top"/>
      <protection locked="0"/>
    </xf>
    <xf numFmtId="0" fontId="34" fillId="0" borderId="33" xfId="0" applyFont="1" applyBorder="1" applyAlignment="1" applyProtection="1">
      <alignment vertical="top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35" xfId="0" applyFont="1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vertical="top"/>
      <protection locked="0"/>
    </xf>
    <xf numFmtId="0" fontId="34" fillId="0" borderId="36" xfId="0" applyFont="1" applyBorder="1" applyAlignment="1" applyProtection="1">
      <alignment vertical="top"/>
      <protection locked="0"/>
    </xf>
    <xf numFmtId="4" fontId="0" fillId="7" borderId="28" xfId="0" applyNumberFormat="1" applyFont="1" applyFill="1" applyBorder="1" applyAlignment="1" applyProtection="1">
      <alignment vertical="center"/>
      <protection locked="0"/>
    </xf>
    <xf numFmtId="4" fontId="33" fillId="7" borderId="28" xfId="0" applyNumberFormat="1" applyFont="1" applyFill="1" applyBorder="1" applyAlignment="1" applyProtection="1">
      <alignment vertical="center"/>
      <protection locked="0"/>
    </xf>
    <xf numFmtId="0" fontId="33" fillId="0" borderId="28" xfId="0" applyFont="1" applyFill="1" applyBorder="1" applyAlignment="1" applyProtection="1">
      <alignment horizontal="left" vertical="center" wrapText="1"/>
      <protection locked="0"/>
    </xf>
    <xf numFmtId="0" fontId="31" fillId="0" borderId="0" xfId="0" applyFont="1" applyFill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5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12" fillId="4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6" fillId="3" borderId="0" xfId="1" applyFont="1" applyFill="1" applyAlignment="1" applyProtection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49" fontId="37" fillId="0" borderId="1" xfId="0" applyNumberFormat="1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6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workbookViewId="0">
      <pane ySplit="1" topLeftCell="A2" activePane="bottomLeft" state="frozen"/>
      <selection pane="bottomLeft" activeCell="AC10" sqref="AC10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33" width="2.33203125" customWidth="1"/>
    <col min="34" max="34" width="2.83203125" customWidth="1"/>
    <col min="35" max="35" width="27.1640625" customWidth="1"/>
    <col min="36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3.5" customWidth="1"/>
    <col min="44" max="44" width="11.6640625" customWidth="1"/>
    <col min="45" max="47" width="22.164062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91" width="9.16406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282" t="s">
        <v>8</v>
      </c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3"/>
      <c r="BE2" s="283"/>
      <c r="BS2" s="20" t="s">
        <v>9</v>
      </c>
      <c r="BT2" s="20" t="s">
        <v>10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4" ht="36.950000000000003" customHeight="1">
      <c r="B4" s="24"/>
      <c r="C4" s="25"/>
      <c r="D4" s="26" t="s">
        <v>12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13</v>
      </c>
      <c r="BS4" s="20" t="s">
        <v>14</v>
      </c>
    </row>
    <row r="5" spans="1:74" ht="14.45" customHeight="1">
      <c r="B5" s="24"/>
      <c r="C5" s="25"/>
      <c r="D5" s="29" t="s">
        <v>15</v>
      </c>
      <c r="E5" s="25"/>
      <c r="F5" s="25"/>
      <c r="G5" s="25"/>
      <c r="H5" s="25"/>
      <c r="I5" s="25"/>
      <c r="J5" s="25"/>
      <c r="K5" s="258" t="s">
        <v>16</v>
      </c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  <c r="AP5" s="25"/>
      <c r="AQ5" s="27"/>
      <c r="BS5" s="20" t="s">
        <v>9</v>
      </c>
    </row>
    <row r="6" spans="1:74" ht="36.950000000000003" customHeight="1">
      <c r="B6" s="24"/>
      <c r="C6" s="25"/>
      <c r="D6" s="31" t="s">
        <v>17</v>
      </c>
      <c r="E6" s="25"/>
      <c r="F6" s="25"/>
      <c r="G6" s="25"/>
      <c r="H6" s="25"/>
      <c r="I6" s="25"/>
      <c r="J6" s="25"/>
      <c r="K6" s="260" t="s">
        <v>18</v>
      </c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  <c r="AD6" s="259"/>
      <c r="AE6" s="259"/>
      <c r="AF6" s="259"/>
      <c r="AG6" s="259"/>
      <c r="AH6" s="259"/>
      <c r="AI6" s="259"/>
      <c r="AJ6" s="259"/>
      <c r="AK6" s="259"/>
      <c r="AL6" s="259"/>
      <c r="AM6" s="259"/>
      <c r="AN6" s="259"/>
      <c r="AO6" s="259"/>
      <c r="AP6" s="25"/>
      <c r="AQ6" s="27"/>
      <c r="BS6" s="20" t="s">
        <v>9</v>
      </c>
    </row>
    <row r="7" spans="1:74" ht="14.45" customHeight="1">
      <c r="B7" s="24"/>
      <c r="C7" s="25"/>
      <c r="D7" s="32" t="s">
        <v>19</v>
      </c>
      <c r="E7" s="25"/>
      <c r="F7" s="25"/>
      <c r="G7" s="25"/>
      <c r="H7" s="25"/>
      <c r="I7" s="25"/>
      <c r="J7" s="25"/>
      <c r="K7" s="30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2" t="s">
        <v>20</v>
      </c>
      <c r="AL7" s="25"/>
      <c r="AM7" s="25"/>
      <c r="AN7" s="30" t="s">
        <v>5</v>
      </c>
      <c r="AO7" s="25"/>
      <c r="AP7" s="25"/>
      <c r="AQ7" s="27"/>
      <c r="BS7" s="20" t="s">
        <v>9</v>
      </c>
    </row>
    <row r="8" spans="1:74" ht="14.45" customHeight="1">
      <c r="B8" s="24"/>
      <c r="C8" s="25"/>
      <c r="D8" s="32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2" t="s">
        <v>23</v>
      </c>
      <c r="AL8" s="25"/>
      <c r="AM8" s="25"/>
      <c r="AN8" s="30" t="s">
        <v>24</v>
      </c>
      <c r="AO8" s="25"/>
      <c r="AP8" s="25"/>
      <c r="AQ8" s="27"/>
      <c r="BS8" s="20" t="s">
        <v>9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S9" s="20" t="s">
        <v>9</v>
      </c>
    </row>
    <row r="10" spans="1:74" ht="14.45" customHeight="1">
      <c r="B10" s="24"/>
      <c r="C10" s="25"/>
      <c r="D10" s="32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2" t="s">
        <v>26</v>
      </c>
      <c r="AL10" s="25"/>
      <c r="AM10" s="25"/>
      <c r="AN10" s="30" t="s">
        <v>5</v>
      </c>
      <c r="AO10" s="25"/>
      <c r="AP10" s="25"/>
      <c r="AQ10" s="27"/>
      <c r="BS10" s="20" t="s">
        <v>9</v>
      </c>
    </row>
    <row r="11" spans="1:74" ht="18.399999999999999" customHeight="1">
      <c r="B11" s="24"/>
      <c r="C11" s="25"/>
      <c r="D11" s="25"/>
      <c r="E11" s="30" t="s">
        <v>22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2" t="s">
        <v>27</v>
      </c>
      <c r="AL11" s="25"/>
      <c r="AM11" s="25"/>
      <c r="AN11" s="30" t="s">
        <v>5</v>
      </c>
      <c r="AO11" s="25"/>
      <c r="AP11" s="25"/>
      <c r="AQ11" s="27"/>
      <c r="BS11" s="20" t="s">
        <v>9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S12" s="20" t="s">
        <v>9</v>
      </c>
    </row>
    <row r="13" spans="1:74" ht="14.45" customHeight="1">
      <c r="B13" s="24"/>
      <c r="C13" s="25"/>
      <c r="D13" s="32" t="s">
        <v>28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2" t="s">
        <v>26</v>
      </c>
      <c r="AL13" s="25"/>
      <c r="AM13" s="25"/>
      <c r="AN13" s="30" t="s">
        <v>5</v>
      </c>
      <c r="AO13" s="25"/>
      <c r="AP13" s="25"/>
      <c r="AQ13" s="27"/>
      <c r="BS13" s="20" t="s">
        <v>9</v>
      </c>
    </row>
    <row r="14" spans="1:74" ht="15">
      <c r="B14" s="24"/>
      <c r="C14" s="25"/>
      <c r="D14" s="25"/>
      <c r="E14" s="30" t="s">
        <v>22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32" t="s">
        <v>27</v>
      </c>
      <c r="AL14" s="25"/>
      <c r="AM14" s="25"/>
      <c r="AN14" s="30" t="s">
        <v>5</v>
      </c>
      <c r="AO14" s="25"/>
      <c r="AP14" s="25"/>
      <c r="AQ14" s="27"/>
      <c r="BS14" s="20" t="s">
        <v>9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S15" s="20" t="s">
        <v>6</v>
      </c>
    </row>
    <row r="16" spans="1:74" ht="14.45" customHeight="1">
      <c r="B16" s="24"/>
      <c r="C16" s="25"/>
      <c r="D16" s="32" t="s">
        <v>29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2" t="s">
        <v>26</v>
      </c>
      <c r="AL16" s="25"/>
      <c r="AM16" s="25"/>
      <c r="AN16" s="30" t="s">
        <v>5</v>
      </c>
      <c r="AO16" s="25"/>
      <c r="AP16" s="25"/>
      <c r="AQ16" s="27"/>
      <c r="BS16" s="20" t="s">
        <v>6</v>
      </c>
    </row>
    <row r="17" spans="2:71" ht="18.399999999999999" customHeight="1">
      <c r="B17" s="24"/>
      <c r="C17" s="25"/>
      <c r="D17" s="25"/>
      <c r="E17" s="30" t="s">
        <v>22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2" t="s">
        <v>27</v>
      </c>
      <c r="AL17" s="25"/>
      <c r="AM17" s="25"/>
      <c r="AN17" s="30" t="s">
        <v>5</v>
      </c>
      <c r="AO17" s="25"/>
      <c r="AP17" s="25"/>
      <c r="AQ17" s="27"/>
      <c r="BS17" s="20" t="s">
        <v>30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S18" s="20" t="s">
        <v>9</v>
      </c>
    </row>
    <row r="19" spans="2:71" ht="14.45" customHeight="1">
      <c r="B19" s="24"/>
      <c r="C19" s="25"/>
      <c r="D19" s="32" t="s">
        <v>31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S19" s="20" t="s">
        <v>9</v>
      </c>
    </row>
    <row r="20" spans="2:71" ht="14.45" customHeight="1">
      <c r="B20" s="24"/>
      <c r="C20" s="25"/>
      <c r="D20" s="25"/>
      <c r="E20" s="261" t="s">
        <v>5</v>
      </c>
      <c r="F20" s="261"/>
      <c r="G20" s="261"/>
      <c r="H20" s="261"/>
      <c r="I20" s="261"/>
      <c r="J20" s="261"/>
      <c r="K20" s="261"/>
      <c r="L20" s="261"/>
      <c r="M20" s="261"/>
      <c r="N20" s="261"/>
      <c r="O20" s="261"/>
      <c r="P20" s="261"/>
      <c r="Q20" s="261"/>
      <c r="R20" s="261"/>
      <c r="S20" s="261"/>
      <c r="T20" s="261"/>
      <c r="U20" s="261"/>
      <c r="V20" s="261"/>
      <c r="W20" s="261"/>
      <c r="X20" s="261"/>
      <c r="Y20" s="261"/>
      <c r="Z20" s="261"/>
      <c r="AA20" s="261"/>
      <c r="AB20" s="261"/>
      <c r="AC20" s="261"/>
      <c r="AD20" s="261"/>
      <c r="AE20" s="261"/>
      <c r="AF20" s="261"/>
      <c r="AG20" s="261"/>
      <c r="AH20" s="261"/>
      <c r="AI20" s="261"/>
      <c r="AJ20" s="261"/>
      <c r="AK20" s="261"/>
      <c r="AL20" s="261"/>
      <c r="AM20" s="261"/>
      <c r="AN20" s="261"/>
      <c r="AO20" s="25"/>
      <c r="AP20" s="25"/>
      <c r="AQ20" s="27"/>
      <c r="BS20" s="20" t="s">
        <v>6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</row>
    <row r="22" spans="2:71" ht="6.95" customHeight="1">
      <c r="B22" s="24"/>
      <c r="C22" s="25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25"/>
      <c r="AQ22" s="27"/>
    </row>
    <row r="23" spans="2:71" s="1" customFormat="1" ht="25.9" customHeight="1">
      <c r="B23" s="34"/>
      <c r="C23" s="35"/>
      <c r="D23" s="36" t="s">
        <v>32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262">
        <f>ROUND(AG51,2)</f>
        <v>0</v>
      </c>
      <c r="AL23" s="263"/>
      <c r="AM23" s="263"/>
      <c r="AN23" s="263"/>
      <c r="AO23" s="263"/>
      <c r="AP23" s="35"/>
      <c r="AQ23" s="38"/>
    </row>
    <row r="24" spans="2:71" s="1" customFormat="1" ht="6.95" customHeight="1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8"/>
    </row>
    <row r="25" spans="2:71" s="1" customForma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264" t="s">
        <v>33</v>
      </c>
      <c r="M25" s="264"/>
      <c r="N25" s="264"/>
      <c r="O25" s="264"/>
      <c r="P25" s="35"/>
      <c r="Q25" s="35"/>
      <c r="R25" s="35"/>
      <c r="S25" s="35"/>
      <c r="T25" s="35"/>
      <c r="U25" s="35"/>
      <c r="V25" s="35"/>
      <c r="W25" s="264" t="s">
        <v>34</v>
      </c>
      <c r="X25" s="264"/>
      <c r="Y25" s="264"/>
      <c r="Z25" s="264"/>
      <c r="AA25" s="264"/>
      <c r="AB25" s="264"/>
      <c r="AC25" s="264"/>
      <c r="AD25" s="264"/>
      <c r="AE25" s="264"/>
      <c r="AF25" s="35"/>
      <c r="AG25" s="35"/>
      <c r="AH25" s="35"/>
      <c r="AI25" s="35"/>
      <c r="AJ25" s="35"/>
      <c r="AK25" s="264" t="s">
        <v>35</v>
      </c>
      <c r="AL25" s="264"/>
      <c r="AM25" s="264"/>
      <c r="AN25" s="264"/>
      <c r="AO25" s="264"/>
      <c r="AP25" s="35"/>
      <c r="AQ25" s="38"/>
    </row>
    <row r="26" spans="2:71" s="2" customFormat="1" ht="14.45" customHeight="1">
      <c r="B26" s="40"/>
      <c r="C26" s="41"/>
      <c r="D26" s="42" t="s">
        <v>36</v>
      </c>
      <c r="E26" s="41"/>
      <c r="F26" s="42" t="s">
        <v>37</v>
      </c>
      <c r="G26" s="41"/>
      <c r="H26" s="41"/>
      <c r="I26" s="41"/>
      <c r="J26" s="41"/>
      <c r="K26" s="41"/>
      <c r="L26" s="265">
        <v>0.21</v>
      </c>
      <c r="M26" s="266"/>
      <c r="N26" s="266"/>
      <c r="O26" s="266"/>
      <c r="P26" s="41"/>
      <c r="Q26" s="41"/>
      <c r="R26" s="41"/>
      <c r="S26" s="41"/>
      <c r="T26" s="41"/>
      <c r="U26" s="41"/>
      <c r="V26" s="41"/>
      <c r="W26" s="267">
        <f>ROUND(AZ51,2)</f>
        <v>0</v>
      </c>
      <c r="X26" s="266"/>
      <c r="Y26" s="266"/>
      <c r="Z26" s="266"/>
      <c r="AA26" s="266"/>
      <c r="AB26" s="266"/>
      <c r="AC26" s="266"/>
      <c r="AD26" s="266"/>
      <c r="AE26" s="266"/>
      <c r="AF26" s="41"/>
      <c r="AG26" s="41"/>
      <c r="AH26" s="41"/>
      <c r="AI26" s="41"/>
      <c r="AJ26" s="41"/>
      <c r="AK26" s="267">
        <f>ROUND(AV51,2)</f>
        <v>0</v>
      </c>
      <c r="AL26" s="266"/>
      <c r="AM26" s="266"/>
      <c r="AN26" s="266"/>
      <c r="AO26" s="266"/>
      <c r="AP26" s="41"/>
      <c r="AQ26" s="43"/>
    </row>
    <row r="27" spans="2:71" s="2" customFormat="1" ht="14.45" customHeight="1">
      <c r="B27" s="40"/>
      <c r="C27" s="41"/>
      <c r="D27" s="41"/>
      <c r="E27" s="41"/>
      <c r="F27" s="42" t="s">
        <v>38</v>
      </c>
      <c r="G27" s="41"/>
      <c r="H27" s="41"/>
      <c r="I27" s="41"/>
      <c r="J27" s="41"/>
      <c r="K27" s="41"/>
      <c r="L27" s="265">
        <v>0.15</v>
      </c>
      <c r="M27" s="266"/>
      <c r="N27" s="266"/>
      <c r="O27" s="266"/>
      <c r="P27" s="41"/>
      <c r="Q27" s="41"/>
      <c r="R27" s="41"/>
      <c r="S27" s="41"/>
      <c r="T27" s="41"/>
      <c r="U27" s="41"/>
      <c r="V27" s="41"/>
      <c r="W27" s="267">
        <f>ROUND(BA51,2)</f>
        <v>0</v>
      </c>
      <c r="X27" s="266"/>
      <c r="Y27" s="266"/>
      <c r="Z27" s="266"/>
      <c r="AA27" s="266"/>
      <c r="AB27" s="266"/>
      <c r="AC27" s="266"/>
      <c r="AD27" s="266"/>
      <c r="AE27" s="266"/>
      <c r="AF27" s="41"/>
      <c r="AG27" s="41"/>
      <c r="AH27" s="41"/>
      <c r="AI27" s="41"/>
      <c r="AJ27" s="41"/>
      <c r="AK27" s="267">
        <f>ROUND(AW51,2)</f>
        <v>0</v>
      </c>
      <c r="AL27" s="266"/>
      <c r="AM27" s="266"/>
      <c r="AN27" s="266"/>
      <c r="AO27" s="266"/>
      <c r="AP27" s="41"/>
      <c r="AQ27" s="43"/>
    </row>
    <row r="28" spans="2:71" s="2" customFormat="1" ht="14.45" hidden="1" customHeight="1">
      <c r="B28" s="40"/>
      <c r="C28" s="41"/>
      <c r="D28" s="41"/>
      <c r="E28" s="41"/>
      <c r="F28" s="42" t="s">
        <v>39</v>
      </c>
      <c r="G28" s="41"/>
      <c r="H28" s="41"/>
      <c r="I28" s="41"/>
      <c r="J28" s="41"/>
      <c r="K28" s="41"/>
      <c r="L28" s="265">
        <v>0.21</v>
      </c>
      <c r="M28" s="266"/>
      <c r="N28" s="266"/>
      <c r="O28" s="266"/>
      <c r="P28" s="41"/>
      <c r="Q28" s="41"/>
      <c r="R28" s="41"/>
      <c r="S28" s="41"/>
      <c r="T28" s="41"/>
      <c r="U28" s="41"/>
      <c r="V28" s="41"/>
      <c r="W28" s="267">
        <f>ROUND(BB51,2)</f>
        <v>0</v>
      </c>
      <c r="X28" s="266"/>
      <c r="Y28" s="266"/>
      <c r="Z28" s="266"/>
      <c r="AA28" s="266"/>
      <c r="AB28" s="266"/>
      <c r="AC28" s="266"/>
      <c r="AD28" s="266"/>
      <c r="AE28" s="266"/>
      <c r="AF28" s="41"/>
      <c r="AG28" s="41"/>
      <c r="AH28" s="41"/>
      <c r="AI28" s="41"/>
      <c r="AJ28" s="41"/>
      <c r="AK28" s="267">
        <v>0</v>
      </c>
      <c r="AL28" s="266"/>
      <c r="AM28" s="266"/>
      <c r="AN28" s="266"/>
      <c r="AO28" s="266"/>
      <c r="AP28" s="41"/>
      <c r="AQ28" s="43"/>
    </row>
    <row r="29" spans="2:71" s="2" customFormat="1" ht="14.45" hidden="1" customHeight="1">
      <c r="B29" s="40"/>
      <c r="C29" s="41"/>
      <c r="D29" s="41"/>
      <c r="E29" s="41"/>
      <c r="F29" s="42" t="s">
        <v>40</v>
      </c>
      <c r="G29" s="41"/>
      <c r="H29" s="41"/>
      <c r="I29" s="41"/>
      <c r="J29" s="41"/>
      <c r="K29" s="41"/>
      <c r="L29" s="265">
        <v>0.15</v>
      </c>
      <c r="M29" s="266"/>
      <c r="N29" s="266"/>
      <c r="O29" s="266"/>
      <c r="P29" s="41"/>
      <c r="Q29" s="41"/>
      <c r="R29" s="41"/>
      <c r="S29" s="41"/>
      <c r="T29" s="41"/>
      <c r="U29" s="41"/>
      <c r="V29" s="41"/>
      <c r="W29" s="267">
        <f>ROUND(BC51,2)</f>
        <v>0</v>
      </c>
      <c r="X29" s="266"/>
      <c r="Y29" s="266"/>
      <c r="Z29" s="266"/>
      <c r="AA29" s="266"/>
      <c r="AB29" s="266"/>
      <c r="AC29" s="266"/>
      <c r="AD29" s="266"/>
      <c r="AE29" s="266"/>
      <c r="AF29" s="41"/>
      <c r="AG29" s="41"/>
      <c r="AH29" s="41"/>
      <c r="AI29" s="41"/>
      <c r="AJ29" s="41"/>
      <c r="AK29" s="267">
        <v>0</v>
      </c>
      <c r="AL29" s="266"/>
      <c r="AM29" s="266"/>
      <c r="AN29" s="266"/>
      <c r="AO29" s="266"/>
      <c r="AP29" s="41"/>
      <c r="AQ29" s="43"/>
    </row>
    <row r="30" spans="2:71" s="2" customFormat="1" ht="14.45" hidden="1" customHeight="1">
      <c r="B30" s="40"/>
      <c r="C30" s="41"/>
      <c r="D30" s="41"/>
      <c r="E30" s="41"/>
      <c r="F30" s="42" t="s">
        <v>41</v>
      </c>
      <c r="G30" s="41"/>
      <c r="H30" s="41"/>
      <c r="I30" s="41"/>
      <c r="J30" s="41"/>
      <c r="K30" s="41"/>
      <c r="L30" s="265">
        <v>0</v>
      </c>
      <c r="M30" s="266"/>
      <c r="N30" s="266"/>
      <c r="O30" s="266"/>
      <c r="P30" s="41"/>
      <c r="Q30" s="41"/>
      <c r="R30" s="41"/>
      <c r="S30" s="41"/>
      <c r="T30" s="41"/>
      <c r="U30" s="41"/>
      <c r="V30" s="41"/>
      <c r="W30" s="267">
        <f>ROUND(BD51,2)</f>
        <v>0</v>
      </c>
      <c r="X30" s="266"/>
      <c r="Y30" s="266"/>
      <c r="Z30" s="266"/>
      <c r="AA30" s="266"/>
      <c r="AB30" s="266"/>
      <c r="AC30" s="266"/>
      <c r="AD30" s="266"/>
      <c r="AE30" s="266"/>
      <c r="AF30" s="41"/>
      <c r="AG30" s="41"/>
      <c r="AH30" s="41"/>
      <c r="AI30" s="41"/>
      <c r="AJ30" s="41"/>
      <c r="AK30" s="267">
        <v>0</v>
      </c>
      <c r="AL30" s="266"/>
      <c r="AM30" s="266"/>
      <c r="AN30" s="266"/>
      <c r="AO30" s="266"/>
      <c r="AP30" s="41"/>
      <c r="AQ30" s="43"/>
    </row>
    <row r="31" spans="2:71" s="1" customFormat="1" ht="6.95" customHeight="1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8"/>
    </row>
    <row r="32" spans="2:71" s="1" customFormat="1" ht="25.9" customHeight="1">
      <c r="B32" s="34"/>
      <c r="C32" s="44"/>
      <c r="D32" s="45" t="s">
        <v>42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7" t="s">
        <v>43</v>
      </c>
      <c r="U32" s="46"/>
      <c r="V32" s="46"/>
      <c r="W32" s="46"/>
      <c r="X32" s="268" t="s">
        <v>44</v>
      </c>
      <c r="Y32" s="269"/>
      <c r="Z32" s="269"/>
      <c r="AA32" s="269"/>
      <c r="AB32" s="269"/>
      <c r="AC32" s="46"/>
      <c r="AD32" s="46"/>
      <c r="AE32" s="46"/>
      <c r="AF32" s="46"/>
      <c r="AG32" s="46"/>
      <c r="AH32" s="46"/>
      <c r="AI32" s="46"/>
      <c r="AJ32" s="46"/>
      <c r="AK32" s="270">
        <f>SUM(AK23:AK30)</f>
        <v>0</v>
      </c>
      <c r="AL32" s="269"/>
      <c r="AM32" s="269"/>
      <c r="AN32" s="269"/>
      <c r="AO32" s="271"/>
      <c r="AP32" s="44"/>
      <c r="AQ32" s="48"/>
    </row>
    <row r="33" spans="2:56" s="1" customFormat="1" ht="6.95" customHeight="1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8"/>
    </row>
    <row r="34" spans="2:56" s="1" customFormat="1" ht="6.95" customHeight="1"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1"/>
    </row>
    <row r="38" spans="2:56" s="1" customFormat="1" ht="6.95" customHeight="1"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34"/>
    </row>
    <row r="39" spans="2:56" s="1" customFormat="1" ht="36.950000000000003" customHeight="1">
      <c r="B39" s="34"/>
      <c r="C39" s="54" t="s">
        <v>45</v>
      </c>
      <c r="AR39" s="34"/>
    </row>
    <row r="40" spans="2:56" s="1" customFormat="1" ht="6.95" customHeight="1">
      <c r="B40" s="34"/>
      <c r="AR40" s="34"/>
    </row>
    <row r="41" spans="2:56" s="3" customFormat="1" ht="14.45" customHeight="1">
      <c r="B41" s="55"/>
      <c r="C41" s="56" t="s">
        <v>15</v>
      </c>
      <c r="L41" s="3" t="str">
        <f>K5</f>
        <v>Z005</v>
      </c>
      <c r="AR41" s="55"/>
    </row>
    <row r="42" spans="2:56" s="4" customFormat="1" ht="36.950000000000003" customHeight="1">
      <c r="B42" s="57"/>
      <c r="C42" s="58" t="s">
        <v>17</v>
      </c>
      <c r="L42" s="289" t="str">
        <f>K6</f>
        <v>VD Těšetice - závlaha na vzdušné straně hráze</v>
      </c>
      <c r="M42" s="290"/>
      <c r="N42" s="290"/>
      <c r="O42" s="290"/>
      <c r="P42" s="290"/>
      <c r="Q42" s="290"/>
      <c r="R42" s="290"/>
      <c r="S42" s="290"/>
      <c r="T42" s="290"/>
      <c r="U42" s="290"/>
      <c r="V42" s="290"/>
      <c r="W42" s="290"/>
      <c r="X42" s="290"/>
      <c r="Y42" s="290"/>
      <c r="Z42" s="290"/>
      <c r="AA42" s="290"/>
      <c r="AB42" s="290"/>
      <c r="AC42" s="290"/>
      <c r="AD42" s="290"/>
      <c r="AE42" s="290"/>
      <c r="AF42" s="290"/>
      <c r="AG42" s="290"/>
      <c r="AH42" s="290"/>
      <c r="AI42" s="290"/>
      <c r="AJ42" s="290"/>
      <c r="AK42" s="290"/>
      <c r="AL42" s="290"/>
      <c r="AM42" s="290"/>
      <c r="AN42" s="290"/>
      <c r="AO42" s="290"/>
      <c r="AR42" s="57"/>
    </row>
    <row r="43" spans="2:56" s="1" customFormat="1" ht="6.95" customHeight="1">
      <c r="B43" s="34"/>
      <c r="AR43" s="34"/>
    </row>
    <row r="44" spans="2:56" s="1" customFormat="1" ht="15">
      <c r="B44" s="34"/>
      <c r="C44" s="56" t="s">
        <v>21</v>
      </c>
      <c r="L44" s="59" t="str">
        <f>IF(K8="","",K8)</f>
        <v xml:space="preserve"> </v>
      </c>
      <c r="AI44" s="56" t="s">
        <v>23</v>
      </c>
      <c r="AM44" s="272" t="str">
        <f>IF(AN8= "","",AN8)</f>
        <v>7. 12. 2017</v>
      </c>
      <c r="AN44" s="272"/>
      <c r="AR44" s="34"/>
    </row>
    <row r="45" spans="2:56" s="1" customFormat="1" ht="6.95" customHeight="1">
      <c r="B45" s="34"/>
      <c r="AR45" s="34"/>
    </row>
    <row r="46" spans="2:56" s="1" customFormat="1" ht="15">
      <c r="B46" s="34"/>
      <c r="C46" s="56" t="s">
        <v>25</v>
      </c>
      <c r="L46" s="3" t="str">
        <f>IF(E11= "","",E11)</f>
        <v xml:space="preserve"> </v>
      </c>
      <c r="AI46" s="56" t="s">
        <v>29</v>
      </c>
      <c r="AM46" s="273" t="str">
        <f>IF(E17="","",E17)</f>
        <v xml:space="preserve"> </v>
      </c>
      <c r="AN46" s="273"/>
      <c r="AO46" s="273"/>
      <c r="AP46" s="273"/>
      <c r="AR46" s="34"/>
      <c r="AS46" s="274" t="s">
        <v>46</v>
      </c>
      <c r="AT46" s="275"/>
      <c r="AU46" s="61"/>
      <c r="AV46" s="61"/>
      <c r="AW46" s="61"/>
      <c r="AX46" s="61"/>
      <c r="AY46" s="61"/>
      <c r="AZ46" s="61"/>
      <c r="BA46" s="61"/>
      <c r="BB46" s="61"/>
      <c r="BC46" s="61"/>
      <c r="BD46" s="62"/>
    </row>
    <row r="47" spans="2:56" s="1" customFormat="1" ht="15">
      <c r="B47" s="34"/>
      <c r="C47" s="56" t="s">
        <v>28</v>
      </c>
      <c r="L47" s="3" t="str">
        <f>IF(E14="","",E14)</f>
        <v xml:space="preserve"> </v>
      </c>
      <c r="AR47" s="34"/>
      <c r="AS47" s="276"/>
      <c r="AT47" s="277"/>
      <c r="AU47" s="35"/>
      <c r="AV47" s="35"/>
      <c r="AW47" s="35"/>
      <c r="AX47" s="35"/>
      <c r="AY47" s="35"/>
      <c r="AZ47" s="35"/>
      <c r="BA47" s="35"/>
      <c r="BB47" s="35"/>
      <c r="BC47" s="35"/>
      <c r="BD47" s="63"/>
    </row>
    <row r="48" spans="2:56" s="1" customFormat="1" ht="10.9" customHeight="1">
      <c r="B48" s="34"/>
      <c r="AR48" s="34"/>
      <c r="AS48" s="276"/>
      <c r="AT48" s="277"/>
      <c r="AU48" s="35"/>
      <c r="AV48" s="35"/>
      <c r="AW48" s="35"/>
      <c r="AX48" s="35"/>
      <c r="AY48" s="35"/>
      <c r="AZ48" s="35"/>
      <c r="BA48" s="35"/>
      <c r="BB48" s="35"/>
      <c r="BC48" s="35"/>
      <c r="BD48" s="63"/>
    </row>
    <row r="49" spans="1:91" s="1" customFormat="1" ht="29.25" customHeight="1">
      <c r="B49" s="34"/>
      <c r="C49" s="278" t="s">
        <v>47</v>
      </c>
      <c r="D49" s="279"/>
      <c r="E49" s="279"/>
      <c r="F49" s="279"/>
      <c r="G49" s="279"/>
      <c r="H49" s="64"/>
      <c r="I49" s="280" t="s">
        <v>48</v>
      </c>
      <c r="J49" s="279"/>
      <c r="K49" s="279"/>
      <c r="L49" s="279"/>
      <c r="M49" s="279"/>
      <c r="N49" s="279"/>
      <c r="O49" s="279"/>
      <c r="P49" s="279"/>
      <c r="Q49" s="279"/>
      <c r="R49" s="279"/>
      <c r="S49" s="279"/>
      <c r="T49" s="279"/>
      <c r="U49" s="279"/>
      <c r="V49" s="279"/>
      <c r="W49" s="279"/>
      <c r="X49" s="279"/>
      <c r="Y49" s="279"/>
      <c r="Z49" s="279"/>
      <c r="AA49" s="279"/>
      <c r="AB49" s="279"/>
      <c r="AC49" s="279"/>
      <c r="AD49" s="279"/>
      <c r="AE49" s="279"/>
      <c r="AF49" s="279"/>
      <c r="AG49" s="281" t="s">
        <v>49</v>
      </c>
      <c r="AH49" s="279"/>
      <c r="AI49" s="279"/>
      <c r="AJ49" s="279"/>
      <c r="AK49" s="279"/>
      <c r="AL49" s="279"/>
      <c r="AM49" s="279"/>
      <c r="AN49" s="280" t="s">
        <v>50</v>
      </c>
      <c r="AO49" s="279"/>
      <c r="AP49" s="279"/>
      <c r="AQ49" s="65" t="s">
        <v>51</v>
      </c>
      <c r="AR49" s="34"/>
      <c r="AS49" s="66" t="s">
        <v>52</v>
      </c>
      <c r="AT49" s="67" t="s">
        <v>53</v>
      </c>
      <c r="AU49" s="67" t="s">
        <v>54</v>
      </c>
      <c r="AV49" s="67" t="s">
        <v>55</v>
      </c>
      <c r="AW49" s="67" t="s">
        <v>56</v>
      </c>
      <c r="AX49" s="67" t="s">
        <v>57</v>
      </c>
      <c r="AY49" s="67" t="s">
        <v>58</v>
      </c>
      <c r="AZ49" s="67" t="s">
        <v>59</v>
      </c>
      <c r="BA49" s="67" t="s">
        <v>60</v>
      </c>
      <c r="BB49" s="67" t="s">
        <v>61</v>
      </c>
      <c r="BC49" s="67" t="s">
        <v>62</v>
      </c>
      <c r="BD49" s="68" t="s">
        <v>63</v>
      </c>
    </row>
    <row r="50" spans="1:91" s="1" customFormat="1" ht="10.9" customHeight="1">
      <c r="B50" s="34"/>
      <c r="AR50" s="34"/>
      <c r="AS50" s="69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2"/>
    </row>
    <row r="51" spans="1:91" s="4" customFormat="1" ht="32.450000000000003" customHeight="1">
      <c r="B51" s="57"/>
      <c r="C51" s="70" t="s">
        <v>64</v>
      </c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287">
        <f>ROUND(SUM(AG52:AG54),2)</f>
        <v>0</v>
      </c>
      <c r="AH51" s="287"/>
      <c r="AI51" s="287"/>
      <c r="AJ51" s="287"/>
      <c r="AK51" s="287"/>
      <c r="AL51" s="287"/>
      <c r="AM51" s="287"/>
      <c r="AN51" s="288">
        <f>SUM(AG51,AT51)</f>
        <v>0</v>
      </c>
      <c r="AO51" s="288"/>
      <c r="AP51" s="288"/>
      <c r="AQ51" s="72" t="s">
        <v>5</v>
      </c>
      <c r="AR51" s="57"/>
      <c r="AS51" s="73">
        <f>ROUND(SUM(AS52:AS54),2)</f>
        <v>0</v>
      </c>
      <c r="AT51" s="74">
        <f>ROUND(SUM(AV51:AW51),2)</f>
        <v>0</v>
      </c>
      <c r="AU51" s="75">
        <f>ROUND(SUM(AU52:AU54),5)</f>
        <v>912.18024000000003</v>
      </c>
      <c r="AV51" s="74">
        <f>ROUND(AZ51*L26,2)</f>
        <v>0</v>
      </c>
      <c r="AW51" s="74">
        <f>ROUND(BA51*L27,2)</f>
        <v>0</v>
      </c>
      <c r="AX51" s="74">
        <f>ROUND(BB51*L26,2)</f>
        <v>0</v>
      </c>
      <c r="AY51" s="74">
        <f>ROUND(BC51*L27,2)</f>
        <v>0</v>
      </c>
      <c r="AZ51" s="74">
        <f>ROUND(SUM(AZ52:AZ54),2)</f>
        <v>0</v>
      </c>
      <c r="BA51" s="74">
        <f>ROUND(SUM(BA52:BA54),2)</f>
        <v>0</v>
      </c>
      <c r="BB51" s="74">
        <f>ROUND(SUM(BB52:BB54),2)</f>
        <v>0</v>
      </c>
      <c r="BC51" s="74">
        <f>ROUND(SUM(BC52:BC54),2)</f>
        <v>0</v>
      </c>
      <c r="BD51" s="76">
        <f>ROUND(SUM(BD52:BD54),2)</f>
        <v>0</v>
      </c>
      <c r="BS51" s="58" t="s">
        <v>65</v>
      </c>
      <c r="BT51" s="58" t="s">
        <v>66</v>
      </c>
      <c r="BU51" s="77" t="s">
        <v>67</v>
      </c>
      <c r="BV51" s="58" t="s">
        <v>68</v>
      </c>
      <c r="BW51" s="58" t="s">
        <v>7</v>
      </c>
      <c r="BX51" s="58" t="s">
        <v>69</v>
      </c>
      <c r="CL51" s="58" t="s">
        <v>5</v>
      </c>
    </row>
    <row r="52" spans="1:91" s="5" customFormat="1" ht="28.9" customHeight="1">
      <c r="A52" s="78" t="s">
        <v>70</v>
      </c>
      <c r="B52" s="79"/>
      <c r="C52" s="80"/>
      <c r="D52" s="286" t="s">
        <v>71</v>
      </c>
      <c r="E52" s="286"/>
      <c r="F52" s="286"/>
      <c r="G52" s="286"/>
      <c r="H52" s="286"/>
      <c r="I52" s="81"/>
      <c r="J52" s="286" t="s">
        <v>72</v>
      </c>
      <c r="K52" s="286"/>
      <c r="L52" s="286"/>
      <c r="M52" s="286"/>
      <c r="N52" s="286"/>
      <c r="O52" s="286"/>
      <c r="P52" s="286"/>
      <c r="Q52" s="286"/>
      <c r="R52" s="286"/>
      <c r="S52" s="286"/>
      <c r="T52" s="286"/>
      <c r="U52" s="286"/>
      <c r="V52" s="286"/>
      <c r="W52" s="286"/>
      <c r="X52" s="286"/>
      <c r="Y52" s="286"/>
      <c r="Z52" s="286"/>
      <c r="AA52" s="286"/>
      <c r="AB52" s="286"/>
      <c r="AC52" s="286"/>
      <c r="AD52" s="286"/>
      <c r="AE52" s="286"/>
      <c r="AF52" s="286"/>
      <c r="AG52" s="284">
        <f>'SO 01 - Závlaha na vzdušn...'!J27</f>
        <v>0</v>
      </c>
      <c r="AH52" s="285"/>
      <c r="AI52" s="285"/>
      <c r="AJ52" s="285"/>
      <c r="AK52" s="285"/>
      <c r="AL52" s="285"/>
      <c r="AM52" s="285"/>
      <c r="AN52" s="284">
        <f>SUM(AG52,AT52)</f>
        <v>0</v>
      </c>
      <c r="AO52" s="285"/>
      <c r="AP52" s="285"/>
      <c r="AQ52" s="82" t="s">
        <v>73</v>
      </c>
      <c r="AR52" s="79"/>
      <c r="AS52" s="83">
        <v>0</v>
      </c>
      <c r="AT52" s="84">
        <f>ROUND(SUM(AV52:AW52),2)</f>
        <v>0</v>
      </c>
      <c r="AU52" s="85">
        <f>'SO 01 - Závlaha na vzdušn...'!P85</f>
        <v>796.57724000000007</v>
      </c>
      <c r="AV52" s="84">
        <f>'SO 01 - Závlaha na vzdušn...'!J30</f>
        <v>0</v>
      </c>
      <c r="AW52" s="84">
        <f>'SO 01 - Závlaha na vzdušn...'!J31</f>
        <v>0</v>
      </c>
      <c r="AX52" s="84">
        <f>'SO 01 - Závlaha na vzdušn...'!J32</f>
        <v>0</v>
      </c>
      <c r="AY52" s="84">
        <f>'SO 01 - Závlaha na vzdušn...'!J33</f>
        <v>0</v>
      </c>
      <c r="AZ52" s="84">
        <f>'SO 01 - Závlaha na vzdušn...'!F30</f>
        <v>0</v>
      </c>
      <c r="BA52" s="84">
        <f>'SO 01 - Závlaha na vzdušn...'!F31</f>
        <v>0</v>
      </c>
      <c r="BB52" s="84">
        <f>'SO 01 - Závlaha na vzdušn...'!F32</f>
        <v>0</v>
      </c>
      <c r="BC52" s="84">
        <f>'SO 01 - Závlaha na vzdušn...'!F33</f>
        <v>0</v>
      </c>
      <c r="BD52" s="86">
        <f>'SO 01 - Závlaha na vzdušn...'!F34</f>
        <v>0</v>
      </c>
      <c r="BT52" s="87" t="s">
        <v>74</v>
      </c>
      <c r="BV52" s="87" t="s">
        <v>68</v>
      </c>
      <c r="BW52" s="87" t="s">
        <v>75</v>
      </c>
      <c r="BX52" s="87" t="s">
        <v>7</v>
      </c>
      <c r="CL52" s="87" t="s">
        <v>5</v>
      </c>
      <c r="CM52" s="87" t="s">
        <v>76</v>
      </c>
    </row>
    <row r="53" spans="1:91" s="5" customFormat="1" ht="14.45" customHeight="1">
      <c r="A53" s="78" t="s">
        <v>70</v>
      </c>
      <c r="B53" s="79"/>
      <c r="C53" s="80"/>
      <c r="D53" s="286" t="s">
        <v>77</v>
      </c>
      <c r="E53" s="286"/>
      <c r="F53" s="286"/>
      <c r="G53" s="286"/>
      <c r="H53" s="286"/>
      <c r="I53" s="81"/>
      <c r="J53" s="286" t="s">
        <v>78</v>
      </c>
      <c r="K53" s="286"/>
      <c r="L53" s="286"/>
      <c r="M53" s="286"/>
      <c r="N53" s="286"/>
      <c r="O53" s="286"/>
      <c r="P53" s="286"/>
      <c r="Q53" s="286"/>
      <c r="R53" s="286"/>
      <c r="S53" s="286"/>
      <c r="T53" s="286"/>
      <c r="U53" s="286"/>
      <c r="V53" s="286"/>
      <c r="W53" s="286"/>
      <c r="X53" s="286"/>
      <c r="Y53" s="286"/>
      <c r="Z53" s="286"/>
      <c r="AA53" s="286"/>
      <c r="AB53" s="286"/>
      <c r="AC53" s="286"/>
      <c r="AD53" s="286"/>
      <c r="AE53" s="286"/>
      <c r="AF53" s="286"/>
      <c r="AG53" s="284">
        <f>'SO 02 - Závlaha okolo dom...'!J27</f>
        <v>0</v>
      </c>
      <c r="AH53" s="285"/>
      <c r="AI53" s="285"/>
      <c r="AJ53" s="285"/>
      <c r="AK53" s="285"/>
      <c r="AL53" s="285"/>
      <c r="AM53" s="285"/>
      <c r="AN53" s="284">
        <f>SUM(AG53,AT53)</f>
        <v>0</v>
      </c>
      <c r="AO53" s="285"/>
      <c r="AP53" s="285"/>
      <c r="AQ53" s="82" t="s">
        <v>73</v>
      </c>
      <c r="AR53" s="79"/>
      <c r="AS53" s="83">
        <v>0</v>
      </c>
      <c r="AT53" s="84">
        <f>ROUND(SUM(AV53:AW53),2)</f>
        <v>0</v>
      </c>
      <c r="AU53" s="85">
        <f>'SO 02 - Závlaha okolo dom...'!P83</f>
        <v>115.60300000000001</v>
      </c>
      <c r="AV53" s="84">
        <f>'SO 02 - Závlaha okolo dom...'!J30</f>
        <v>0</v>
      </c>
      <c r="AW53" s="84">
        <f>'SO 02 - Závlaha okolo dom...'!J31</f>
        <v>0</v>
      </c>
      <c r="AX53" s="84">
        <f>'SO 02 - Závlaha okolo dom...'!J32</f>
        <v>0</v>
      </c>
      <c r="AY53" s="84">
        <f>'SO 02 - Závlaha okolo dom...'!J33</f>
        <v>0</v>
      </c>
      <c r="AZ53" s="84">
        <f>'SO 02 - Závlaha okolo dom...'!F30</f>
        <v>0</v>
      </c>
      <c r="BA53" s="84">
        <f>'SO 02 - Závlaha okolo dom...'!F31</f>
        <v>0</v>
      </c>
      <c r="BB53" s="84">
        <f>'SO 02 - Závlaha okolo dom...'!F32</f>
        <v>0</v>
      </c>
      <c r="BC53" s="84">
        <f>'SO 02 - Závlaha okolo dom...'!F33</f>
        <v>0</v>
      </c>
      <c r="BD53" s="86">
        <f>'SO 02 - Závlaha okolo dom...'!F34</f>
        <v>0</v>
      </c>
      <c r="BT53" s="87" t="s">
        <v>74</v>
      </c>
      <c r="BV53" s="87" t="s">
        <v>68</v>
      </c>
      <c r="BW53" s="87" t="s">
        <v>79</v>
      </c>
      <c r="BX53" s="87" t="s">
        <v>7</v>
      </c>
      <c r="CL53" s="87" t="s">
        <v>5</v>
      </c>
      <c r="CM53" s="87" t="s">
        <v>76</v>
      </c>
    </row>
    <row r="54" spans="1:91" s="5" customFormat="1" ht="14.45" customHeight="1">
      <c r="A54" s="78" t="s">
        <v>70</v>
      </c>
      <c r="B54" s="79"/>
      <c r="C54" s="80"/>
      <c r="D54" s="286" t="s">
        <v>80</v>
      </c>
      <c r="E54" s="286"/>
      <c r="F54" s="286"/>
      <c r="G54" s="286"/>
      <c r="H54" s="286"/>
      <c r="I54" s="81"/>
      <c r="J54" s="286" t="s">
        <v>81</v>
      </c>
      <c r="K54" s="286"/>
      <c r="L54" s="286"/>
      <c r="M54" s="286"/>
      <c r="N54" s="286"/>
      <c r="O54" s="286"/>
      <c r="P54" s="286"/>
      <c r="Q54" s="286"/>
      <c r="R54" s="286"/>
      <c r="S54" s="286"/>
      <c r="T54" s="286"/>
      <c r="U54" s="286"/>
      <c r="V54" s="286"/>
      <c r="W54" s="286"/>
      <c r="X54" s="286"/>
      <c r="Y54" s="286"/>
      <c r="Z54" s="286"/>
      <c r="AA54" s="286"/>
      <c r="AB54" s="286"/>
      <c r="AC54" s="286"/>
      <c r="AD54" s="286"/>
      <c r="AE54" s="286"/>
      <c r="AF54" s="286"/>
      <c r="AG54" s="284">
        <f>'VRN - Vedlejší rozpočtové...'!J27</f>
        <v>0</v>
      </c>
      <c r="AH54" s="285"/>
      <c r="AI54" s="285"/>
      <c r="AJ54" s="285"/>
      <c r="AK54" s="285"/>
      <c r="AL54" s="285"/>
      <c r="AM54" s="285"/>
      <c r="AN54" s="284">
        <f>SUM(AG54,AT54)</f>
        <v>0</v>
      </c>
      <c r="AO54" s="285"/>
      <c r="AP54" s="285"/>
      <c r="AQ54" s="82" t="s">
        <v>73</v>
      </c>
      <c r="AR54" s="79"/>
      <c r="AS54" s="88">
        <v>0</v>
      </c>
      <c r="AT54" s="89">
        <f>ROUND(SUM(AV54:AW54),2)</f>
        <v>0</v>
      </c>
      <c r="AU54" s="90">
        <f>'VRN - Vedlejší rozpočtové...'!P79</f>
        <v>0</v>
      </c>
      <c r="AV54" s="89">
        <f>'VRN - Vedlejší rozpočtové...'!J30</f>
        <v>0</v>
      </c>
      <c r="AW54" s="89">
        <f>'VRN - Vedlejší rozpočtové...'!J31</f>
        <v>0</v>
      </c>
      <c r="AX54" s="89">
        <f>'VRN - Vedlejší rozpočtové...'!J32</f>
        <v>0</v>
      </c>
      <c r="AY54" s="89">
        <f>'VRN - Vedlejší rozpočtové...'!J33</f>
        <v>0</v>
      </c>
      <c r="AZ54" s="89">
        <f>'VRN - Vedlejší rozpočtové...'!F30</f>
        <v>0</v>
      </c>
      <c r="BA54" s="89">
        <f>'VRN - Vedlejší rozpočtové...'!F31</f>
        <v>0</v>
      </c>
      <c r="BB54" s="89">
        <f>'VRN - Vedlejší rozpočtové...'!F32</f>
        <v>0</v>
      </c>
      <c r="BC54" s="89">
        <f>'VRN - Vedlejší rozpočtové...'!F33</f>
        <v>0</v>
      </c>
      <c r="BD54" s="91">
        <f>'VRN - Vedlejší rozpočtové...'!F34</f>
        <v>0</v>
      </c>
      <c r="BT54" s="87" t="s">
        <v>74</v>
      </c>
      <c r="BV54" s="87" t="s">
        <v>68</v>
      </c>
      <c r="BW54" s="87" t="s">
        <v>82</v>
      </c>
      <c r="BX54" s="87" t="s">
        <v>7</v>
      </c>
      <c r="CL54" s="87" t="s">
        <v>5</v>
      </c>
      <c r="CM54" s="87" t="s">
        <v>76</v>
      </c>
    </row>
    <row r="55" spans="1:91" s="1" customFormat="1" ht="30" customHeight="1">
      <c r="B55" s="34"/>
      <c r="AR55" s="34"/>
    </row>
    <row r="56" spans="1:91" s="1" customFormat="1" ht="6.95" customHeight="1">
      <c r="B56" s="49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34"/>
    </row>
  </sheetData>
  <mergeCells count="47"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L28:O28"/>
    <mergeCell ref="W28:AE28"/>
    <mergeCell ref="AK28:AO28"/>
    <mergeCell ref="L29:O29"/>
    <mergeCell ref="W29:AE29"/>
    <mergeCell ref="AK29:AO29"/>
    <mergeCell ref="L26:O26"/>
    <mergeCell ref="W26:AE26"/>
    <mergeCell ref="AK26:AO26"/>
    <mergeCell ref="L27:O27"/>
    <mergeCell ref="W27:AE27"/>
    <mergeCell ref="AK27:AO27"/>
    <mergeCell ref="K5:AO5"/>
    <mergeCell ref="K6:AO6"/>
    <mergeCell ref="E20:AN20"/>
    <mergeCell ref="AK23:AO23"/>
    <mergeCell ref="L25:O25"/>
    <mergeCell ref="W25:AE25"/>
    <mergeCell ref="AK25:AO25"/>
  </mergeCells>
  <hyperlinks>
    <hyperlink ref="K1:S1" location="C2" display="1) Rekapitulace stavby"/>
    <hyperlink ref="W1:AI1" location="C51" display="2) Rekapitulace objektů stavby a soupisů prací"/>
    <hyperlink ref="A52" location="'SO 01 - Závlaha na vzdušn...'!C2" display="/"/>
    <hyperlink ref="A53" location="'SO 02 - Závlaha okolo dom...'!C2" display="/"/>
    <hyperlink ref="A54" location="'VRN - Vedlejší rozpočtové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29"/>
  <sheetViews>
    <sheetView showGridLines="0" zoomScale="115" zoomScaleNormal="115" workbookViewId="0">
      <pane ySplit="1" topLeftCell="A233" activePane="bottomLeft" state="frozen"/>
      <selection pane="bottomLeft" activeCell="D228" sqref="D228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83</v>
      </c>
      <c r="G1" s="295" t="s">
        <v>84</v>
      </c>
      <c r="H1" s="295"/>
      <c r="I1" s="13"/>
      <c r="J1" s="93" t="s">
        <v>85</v>
      </c>
      <c r="K1" s="14" t="s">
        <v>86</v>
      </c>
      <c r="L1" s="93" t="s">
        <v>87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82" t="s">
        <v>8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20" t="s">
        <v>75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76</v>
      </c>
    </row>
    <row r="4" spans="1:70" ht="36.950000000000003" customHeight="1">
      <c r="B4" s="24"/>
      <c r="C4" s="25"/>
      <c r="D4" s="26" t="s">
        <v>88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14.45" customHeight="1">
      <c r="B7" s="24"/>
      <c r="C7" s="25"/>
      <c r="D7" s="25"/>
      <c r="E7" s="296" t="str">
        <f>'Rekapitulace stavby'!K6</f>
        <v>VD Těšetice - závlaha na vzdušné straně hráze</v>
      </c>
      <c r="F7" s="297"/>
      <c r="G7" s="297"/>
      <c r="H7" s="297"/>
      <c r="I7" s="25"/>
      <c r="J7" s="25"/>
      <c r="K7" s="27"/>
    </row>
    <row r="8" spans="1:70" s="1" customFormat="1" ht="15">
      <c r="B8" s="34"/>
      <c r="C8" s="35"/>
      <c r="D8" s="32" t="s">
        <v>89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98" t="s">
        <v>90</v>
      </c>
      <c r="F9" s="299"/>
      <c r="G9" s="299"/>
      <c r="H9" s="299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5</v>
      </c>
      <c r="G11" s="35"/>
      <c r="H11" s="35"/>
      <c r="I11" s="32" t="s">
        <v>20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21</v>
      </c>
      <c r="E12" s="35"/>
      <c r="F12" s="30" t="s">
        <v>22</v>
      </c>
      <c r="G12" s="35"/>
      <c r="H12" s="35"/>
      <c r="I12" s="32" t="s">
        <v>23</v>
      </c>
      <c r="J12" s="95" t="str">
        <f>'Rekapitulace stavby'!AN8</f>
        <v>7. 12. 2017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25</v>
      </c>
      <c r="E14" s="35"/>
      <c r="F14" s="35"/>
      <c r="G14" s="35"/>
      <c r="H14" s="35"/>
      <c r="I14" s="32" t="s">
        <v>26</v>
      </c>
      <c r="J14" s="30" t="str">
        <f>IF('Rekapitulace stavby'!AN10="","",'Rekapitulace stavby'!AN10)</f>
        <v/>
      </c>
      <c r="K14" s="38"/>
    </row>
    <row r="15" spans="1:70" s="1" customFormat="1" ht="18" customHeight="1">
      <c r="B15" s="34"/>
      <c r="C15" s="35"/>
      <c r="D15" s="35"/>
      <c r="E15" s="30" t="str">
        <f>IF('Rekapitulace stavby'!E11="","",'Rekapitulace stavby'!E11)</f>
        <v xml:space="preserve"> </v>
      </c>
      <c r="F15" s="35"/>
      <c r="G15" s="35"/>
      <c r="H15" s="35"/>
      <c r="I15" s="32" t="s">
        <v>27</v>
      </c>
      <c r="J15" s="30" t="str">
        <f>IF('Rekapitulace stavby'!AN11="","",'Rekapitulace stavby'!AN11)</f>
        <v/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28</v>
      </c>
      <c r="E17" s="35"/>
      <c r="F17" s="35"/>
      <c r="G17" s="35"/>
      <c r="H17" s="35"/>
      <c r="I17" s="32" t="s">
        <v>26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27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29</v>
      </c>
      <c r="E20" s="35"/>
      <c r="F20" s="35"/>
      <c r="G20" s="35"/>
      <c r="H20" s="35"/>
      <c r="I20" s="32" t="s">
        <v>26</v>
      </c>
      <c r="J20" s="30" t="str">
        <f>IF('Rekapitulace stavby'!AN16="","",'Rekapitulace stavby'!AN16)</f>
        <v/>
      </c>
      <c r="K20" s="38"/>
    </row>
    <row r="21" spans="2:11" s="1" customFormat="1" ht="18" customHeight="1">
      <c r="B21" s="34"/>
      <c r="C21" s="35"/>
      <c r="D21" s="35"/>
      <c r="E21" s="30" t="str">
        <f>IF('Rekapitulace stavby'!E17="","",'Rekapitulace stavby'!E17)</f>
        <v xml:space="preserve"> </v>
      </c>
      <c r="F21" s="35"/>
      <c r="G21" s="35"/>
      <c r="H21" s="35"/>
      <c r="I21" s="32" t="s">
        <v>27</v>
      </c>
      <c r="J21" s="30" t="str">
        <f>IF('Rekapitulace stavby'!AN17="","",'Rekapitulace stavby'!AN17)</f>
        <v/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31</v>
      </c>
      <c r="E23" s="35"/>
      <c r="F23" s="35"/>
      <c r="G23" s="35"/>
      <c r="H23" s="35"/>
      <c r="I23" s="35"/>
      <c r="J23" s="35"/>
      <c r="K23" s="38"/>
    </row>
    <row r="24" spans="2:11" s="6" customFormat="1" ht="14.45" customHeight="1">
      <c r="B24" s="96"/>
      <c r="C24" s="97"/>
      <c r="D24" s="97"/>
      <c r="E24" s="261" t="s">
        <v>5</v>
      </c>
      <c r="F24" s="261"/>
      <c r="G24" s="261"/>
      <c r="H24" s="261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32</v>
      </c>
      <c r="E27" s="35"/>
      <c r="F27" s="35"/>
      <c r="G27" s="35"/>
      <c r="H27" s="35"/>
      <c r="I27" s="35"/>
      <c r="J27" s="101">
        <f>ROUND(J85,2)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34</v>
      </c>
      <c r="G29" s="35"/>
      <c r="H29" s="35"/>
      <c r="I29" s="39" t="s">
        <v>33</v>
      </c>
      <c r="J29" s="39" t="s">
        <v>35</v>
      </c>
      <c r="K29" s="38"/>
    </row>
    <row r="30" spans="2:11" s="1" customFormat="1" ht="14.45" customHeight="1">
      <c r="B30" s="34"/>
      <c r="C30" s="35"/>
      <c r="D30" s="42" t="s">
        <v>36</v>
      </c>
      <c r="E30" s="42" t="s">
        <v>37</v>
      </c>
      <c r="F30" s="102">
        <f>ROUND(SUM(BE85:BE228), 2)</f>
        <v>0</v>
      </c>
      <c r="G30" s="35"/>
      <c r="H30" s="35"/>
      <c r="I30" s="103">
        <v>0.21</v>
      </c>
      <c r="J30" s="102">
        <f>ROUND(ROUND((SUM(BE85:BE228)),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38</v>
      </c>
      <c r="F31" s="102">
        <f>ROUND(SUM(BF85:BF228), 2)</f>
        <v>0</v>
      </c>
      <c r="G31" s="35"/>
      <c r="H31" s="35"/>
      <c r="I31" s="103">
        <v>0.15</v>
      </c>
      <c r="J31" s="102">
        <f>ROUND(ROUND((SUM(BF85:BF228)),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39</v>
      </c>
      <c r="F32" s="102">
        <f>ROUND(SUM(BG85:BG228),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40</v>
      </c>
      <c r="F33" s="102">
        <f>ROUND(SUM(BH85:BH228),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41</v>
      </c>
      <c r="F34" s="102">
        <f>ROUND(SUM(BI85:BI228),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42</v>
      </c>
      <c r="E36" s="64"/>
      <c r="F36" s="64"/>
      <c r="G36" s="106" t="s">
        <v>43</v>
      </c>
      <c r="H36" s="107" t="s">
        <v>44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91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14.45" customHeight="1">
      <c r="B45" s="34"/>
      <c r="C45" s="35"/>
      <c r="D45" s="35"/>
      <c r="E45" s="296" t="str">
        <f>E7</f>
        <v>VD Těšetice - závlaha na vzdušné straně hráze</v>
      </c>
      <c r="F45" s="297"/>
      <c r="G45" s="297"/>
      <c r="H45" s="297"/>
      <c r="I45" s="35"/>
      <c r="J45" s="35"/>
      <c r="K45" s="38"/>
    </row>
    <row r="46" spans="2:11" s="1" customFormat="1" ht="14.45" customHeight="1">
      <c r="B46" s="34"/>
      <c r="C46" s="32" t="s">
        <v>89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16.149999999999999" customHeight="1">
      <c r="B47" s="34"/>
      <c r="C47" s="35"/>
      <c r="D47" s="35"/>
      <c r="E47" s="298" t="str">
        <f>E9</f>
        <v>SO 01 - Závlaha na vzdušné straně hráze</v>
      </c>
      <c r="F47" s="299"/>
      <c r="G47" s="299"/>
      <c r="H47" s="299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21</v>
      </c>
      <c r="D49" s="35"/>
      <c r="E49" s="35"/>
      <c r="F49" s="30" t="str">
        <f>F12</f>
        <v xml:space="preserve"> </v>
      </c>
      <c r="G49" s="35"/>
      <c r="H49" s="35"/>
      <c r="I49" s="32" t="s">
        <v>23</v>
      </c>
      <c r="J49" s="95" t="str">
        <f>IF(J12="","",J12)</f>
        <v>7. 12. 2017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25</v>
      </c>
      <c r="D51" s="35"/>
      <c r="E51" s="35"/>
      <c r="F51" s="30" t="str">
        <f>E15</f>
        <v xml:space="preserve"> </v>
      </c>
      <c r="G51" s="35"/>
      <c r="H51" s="35"/>
      <c r="I51" s="32" t="s">
        <v>29</v>
      </c>
      <c r="J51" s="261" t="str">
        <f>E21</f>
        <v xml:space="preserve"> </v>
      </c>
      <c r="K51" s="38"/>
    </row>
    <row r="52" spans="2:47" s="1" customFormat="1" ht="14.45" customHeight="1">
      <c r="B52" s="34"/>
      <c r="C52" s="32" t="s">
        <v>28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291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92</v>
      </c>
      <c r="D54" s="104"/>
      <c r="E54" s="104"/>
      <c r="F54" s="104"/>
      <c r="G54" s="104"/>
      <c r="H54" s="104"/>
      <c r="I54" s="104"/>
      <c r="J54" s="112" t="s">
        <v>93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94</v>
      </c>
      <c r="D56" s="35"/>
      <c r="E56" s="35"/>
      <c r="F56" s="35"/>
      <c r="G56" s="35"/>
      <c r="H56" s="35"/>
      <c r="I56" s="35"/>
      <c r="J56" s="101">
        <f>J85</f>
        <v>0</v>
      </c>
      <c r="K56" s="38"/>
      <c r="AU56" s="20" t="s">
        <v>95</v>
      </c>
    </row>
    <row r="57" spans="2:47" s="7" customFormat="1" ht="24.95" customHeight="1">
      <c r="B57" s="115"/>
      <c r="C57" s="116"/>
      <c r="D57" s="117" t="s">
        <v>96</v>
      </c>
      <c r="E57" s="118"/>
      <c r="F57" s="118"/>
      <c r="G57" s="118"/>
      <c r="H57" s="118"/>
      <c r="I57" s="118"/>
      <c r="J57" s="119">
        <f>J86</f>
        <v>0</v>
      </c>
      <c r="K57" s="120"/>
    </row>
    <row r="58" spans="2:47" s="8" customFormat="1" ht="19.899999999999999" customHeight="1">
      <c r="B58" s="121"/>
      <c r="C58" s="122"/>
      <c r="D58" s="123" t="s">
        <v>97</v>
      </c>
      <c r="E58" s="124"/>
      <c r="F58" s="124"/>
      <c r="G58" s="124"/>
      <c r="H58" s="124"/>
      <c r="I58" s="124"/>
      <c r="J58" s="125">
        <f>J87</f>
        <v>0</v>
      </c>
      <c r="K58" s="126"/>
    </row>
    <row r="59" spans="2:47" s="8" customFormat="1" ht="19.899999999999999" customHeight="1">
      <c r="B59" s="121"/>
      <c r="C59" s="122"/>
      <c r="D59" s="123" t="s">
        <v>98</v>
      </c>
      <c r="E59" s="124"/>
      <c r="F59" s="124"/>
      <c r="G59" s="124"/>
      <c r="H59" s="124"/>
      <c r="I59" s="124"/>
      <c r="J59" s="125">
        <f>J91</f>
        <v>0</v>
      </c>
      <c r="K59" s="126"/>
    </row>
    <row r="60" spans="2:47" s="8" customFormat="1" ht="19.899999999999999" customHeight="1">
      <c r="B60" s="121"/>
      <c r="C60" s="122"/>
      <c r="D60" s="123" t="s">
        <v>99</v>
      </c>
      <c r="E60" s="124"/>
      <c r="F60" s="124"/>
      <c r="G60" s="124"/>
      <c r="H60" s="124"/>
      <c r="I60" s="124"/>
      <c r="J60" s="125">
        <f>J119</f>
        <v>0</v>
      </c>
      <c r="K60" s="126"/>
    </row>
    <row r="61" spans="2:47" s="7" customFormat="1" ht="24.95" customHeight="1">
      <c r="B61" s="115"/>
      <c r="C61" s="116"/>
      <c r="D61" s="117" t="s">
        <v>100</v>
      </c>
      <c r="E61" s="118"/>
      <c r="F61" s="118"/>
      <c r="G61" s="118"/>
      <c r="H61" s="118"/>
      <c r="I61" s="118"/>
      <c r="J61" s="119">
        <f>J123</f>
        <v>0</v>
      </c>
      <c r="K61" s="120"/>
    </row>
    <row r="62" spans="2:47" s="8" customFormat="1" ht="19.899999999999999" customHeight="1">
      <c r="B62" s="121"/>
      <c r="C62" s="122"/>
      <c r="D62" s="123" t="s">
        <v>101</v>
      </c>
      <c r="E62" s="124"/>
      <c r="F62" s="124"/>
      <c r="G62" s="124"/>
      <c r="H62" s="124"/>
      <c r="I62" s="124"/>
      <c r="J62" s="125">
        <f>J124</f>
        <v>0</v>
      </c>
      <c r="K62" s="126"/>
    </row>
    <row r="63" spans="2:47" s="8" customFormat="1" ht="19.899999999999999" customHeight="1">
      <c r="B63" s="121"/>
      <c r="C63" s="122"/>
      <c r="D63" s="123" t="s">
        <v>102</v>
      </c>
      <c r="E63" s="124"/>
      <c r="F63" s="124"/>
      <c r="G63" s="124"/>
      <c r="H63" s="124"/>
      <c r="I63" s="124"/>
      <c r="J63" s="125">
        <f>J129</f>
        <v>0</v>
      </c>
      <c r="K63" s="126"/>
    </row>
    <row r="64" spans="2:47" s="8" customFormat="1" ht="19.899999999999999" customHeight="1">
      <c r="B64" s="121"/>
      <c r="C64" s="122"/>
      <c r="D64" s="123" t="s">
        <v>103</v>
      </c>
      <c r="E64" s="124"/>
      <c r="F64" s="124"/>
      <c r="G64" s="124"/>
      <c r="H64" s="124"/>
      <c r="I64" s="124"/>
      <c r="J64" s="125">
        <f>J171</f>
        <v>0</v>
      </c>
      <c r="K64" s="126"/>
    </row>
    <row r="65" spans="2:12" s="8" customFormat="1" ht="19.899999999999999" customHeight="1">
      <c r="B65" s="121"/>
      <c r="C65" s="122"/>
      <c r="D65" s="123" t="s">
        <v>104</v>
      </c>
      <c r="E65" s="124"/>
      <c r="F65" s="124"/>
      <c r="G65" s="124"/>
      <c r="H65" s="124"/>
      <c r="I65" s="124"/>
      <c r="J65" s="125">
        <f>J220</f>
        <v>0</v>
      </c>
      <c r="K65" s="126"/>
    </row>
    <row r="66" spans="2:12" s="1" customFormat="1" ht="21.75" customHeight="1">
      <c r="B66" s="34"/>
      <c r="C66" s="35"/>
      <c r="D66" s="35"/>
      <c r="E66" s="35"/>
      <c r="F66" s="35"/>
      <c r="G66" s="35"/>
      <c r="H66" s="35"/>
      <c r="I66" s="35"/>
      <c r="J66" s="35"/>
      <c r="K66" s="38"/>
    </row>
    <row r="67" spans="2:12" s="1" customFormat="1" ht="6.95" customHeight="1">
      <c r="B67" s="49"/>
      <c r="C67" s="50"/>
      <c r="D67" s="50"/>
      <c r="E67" s="50"/>
      <c r="F67" s="50"/>
      <c r="G67" s="50"/>
      <c r="H67" s="50"/>
      <c r="I67" s="50"/>
      <c r="J67" s="50"/>
      <c r="K67" s="51"/>
    </row>
    <row r="71" spans="2:12" s="1" customFormat="1" ht="6.95" customHeight="1"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34"/>
    </row>
    <row r="72" spans="2:12" s="1" customFormat="1" ht="36.950000000000003" customHeight="1">
      <c r="B72" s="34"/>
      <c r="C72" s="54" t="s">
        <v>105</v>
      </c>
      <c r="L72" s="34"/>
    </row>
    <row r="73" spans="2:12" s="1" customFormat="1" ht="6.95" customHeight="1">
      <c r="B73" s="34"/>
      <c r="L73" s="34"/>
    </row>
    <row r="74" spans="2:12" s="1" customFormat="1" ht="14.45" customHeight="1">
      <c r="B74" s="34"/>
      <c r="C74" s="56" t="s">
        <v>17</v>
      </c>
      <c r="L74" s="34"/>
    </row>
    <row r="75" spans="2:12" s="1" customFormat="1" ht="14.45" customHeight="1">
      <c r="B75" s="34"/>
      <c r="E75" s="292" t="str">
        <f>E7</f>
        <v>VD Těšetice - závlaha na vzdušné straně hráze</v>
      </c>
      <c r="F75" s="293"/>
      <c r="G75" s="293"/>
      <c r="H75" s="293"/>
      <c r="L75" s="34"/>
    </row>
    <row r="76" spans="2:12" s="1" customFormat="1" ht="14.45" customHeight="1">
      <c r="B76" s="34"/>
      <c r="C76" s="56" t="s">
        <v>89</v>
      </c>
      <c r="L76" s="34"/>
    </row>
    <row r="77" spans="2:12" s="1" customFormat="1" ht="16.149999999999999" customHeight="1">
      <c r="B77" s="34"/>
      <c r="E77" s="289" t="str">
        <f>E9</f>
        <v>SO 01 - Závlaha na vzdušné straně hráze</v>
      </c>
      <c r="F77" s="294"/>
      <c r="G77" s="294"/>
      <c r="H77" s="294"/>
      <c r="L77" s="34"/>
    </row>
    <row r="78" spans="2:12" s="1" customFormat="1" ht="6.95" customHeight="1">
      <c r="B78" s="34"/>
      <c r="L78" s="34"/>
    </row>
    <row r="79" spans="2:12" s="1" customFormat="1" ht="18" customHeight="1">
      <c r="B79" s="34"/>
      <c r="C79" s="56" t="s">
        <v>21</v>
      </c>
      <c r="F79" s="127" t="str">
        <f>F12</f>
        <v xml:space="preserve"> </v>
      </c>
      <c r="I79" s="56" t="s">
        <v>23</v>
      </c>
      <c r="J79" s="60" t="str">
        <f>IF(J12="","",J12)</f>
        <v>7. 12. 2017</v>
      </c>
      <c r="L79" s="34"/>
    </row>
    <row r="80" spans="2:12" s="1" customFormat="1" ht="6.95" customHeight="1">
      <c r="B80" s="34"/>
      <c r="L80" s="34"/>
    </row>
    <row r="81" spans="2:65" s="1" customFormat="1" ht="15">
      <c r="B81" s="34"/>
      <c r="C81" s="56" t="s">
        <v>25</v>
      </c>
      <c r="F81" s="127" t="str">
        <f>E15</f>
        <v xml:space="preserve"> </v>
      </c>
      <c r="I81" s="56" t="s">
        <v>29</v>
      </c>
      <c r="J81" s="127" t="str">
        <f>E21</f>
        <v xml:space="preserve"> </v>
      </c>
      <c r="L81" s="34"/>
    </row>
    <row r="82" spans="2:65" s="1" customFormat="1" ht="14.45" customHeight="1">
      <c r="B82" s="34"/>
      <c r="C82" s="56" t="s">
        <v>28</v>
      </c>
      <c r="F82" s="127" t="str">
        <f>IF(E18="","",E18)</f>
        <v xml:space="preserve"> </v>
      </c>
      <c r="L82" s="34"/>
    </row>
    <row r="83" spans="2:65" s="1" customFormat="1" ht="10.35" customHeight="1">
      <c r="B83" s="34"/>
      <c r="L83" s="34"/>
    </row>
    <row r="84" spans="2:65" s="9" customFormat="1" ht="29.25" customHeight="1">
      <c r="B84" s="128"/>
      <c r="C84" s="129" t="s">
        <v>106</v>
      </c>
      <c r="D84" s="130" t="s">
        <v>51</v>
      </c>
      <c r="E84" s="130" t="s">
        <v>47</v>
      </c>
      <c r="F84" s="130" t="s">
        <v>107</v>
      </c>
      <c r="G84" s="130" t="s">
        <v>108</v>
      </c>
      <c r="H84" s="130" t="s">
        <v>109</v>
      </c>
      <c r="I84" s="130" t="s">
        <v>110</v>
      </c>
      <c r="J84" s="130" t="s">
        <v>93</v>
      </c>
      <c r="K84" s="131" t="s">
        <v>111</v>
      </c>
      <c r="L84" s="128"/>
      <c r="M84" s="66" t="s">
        <v>112</v>
      </c>
      <c r="N84" s="67" t="s">
        <v>36</v>
      </c>
      <c r="O84" s="67" t="s">
        <v>113</v>
      </c>
      <c r="P84" s="67" t="s">
        <v>114</v>
      </c>
      <c r="Q84" s="67" t="s">
        <v>115</v>
      </c>
      <c r="R84" s="67" t="s">
        <v>116</v>
      </c>
      <c r="S84" s="67" t="s">
        <v>117</v>
      </c>
      <c r="T84" s="68" t="s">
        <v>118</v>
      </c>
    </row>
    <row r="85" spans="2:65" s="1" customFormat="1" ht="29.25" customHeight="1">
      <c r="B85" s="34"/>
      <c r="C85" s="70" t="s">
        <v>94</v>
      </c>
      <c r="J85" s="132">
        <f>BK85</f>
        <v>0</v>
      </c>
      <c r="L85" s="34"/>
      <c r="M85" s="69"/>
      <c r="N85" s="61"/>
      <c r="O85" s="61"/>
      <c r="P85" s="133">
        <f>P86+P123</f>
        <v>796.57724000000007</v>
      </c>
      <c r="Q85" s="61"/>
      <c r="R85" s="133">
        <f>R86+R123</f>
        <v>1.4930780000000001</v>
      </c>
      <c r="S85" s="61"/>
      <c r="T85" s="134">
        <f>T86+T123</f>
        <v>2.8000000000000004E-2</v>
      </c>
      <c r="AT85" s="20" t="s">
        <v>65</v>
      </c>
      <c r="AU85" s="20" t="s">
        <v>95</v>
      </c>
      <c r="BK85" s="135">
        <f>BK86+BK123</f>
        <v>0</v>
      </c>
    </row>
    <row r="86" spans="2:65" s="10" customFormat="1" ht="37.35" customHeight="1">
      <c r="B86" s="136"/>
      <c r="D86" s="137" t="s">
        <v>65</v>
      </c>
      <c r="E86" s="138" t="s">
        <v>119</v>
      </c>
      <c r="F86" s="138" t="s">
        <v>120</v>
      </c>
      <c r="J86" s="139">
        <f>BK86</f>
        <v>0</v>
      </c>
      <c r="L86" s="136"/>
      <c r="M86" s="140"/>
      <c r="N86" s="141"/>
      <c r="O86" s="141"/>
      <c r="P86" s="142">
        <f>P87+P91+P119</f>
        <v>215.61723999999998</v>
      </c>
      <c r="Q86" s="141"/>
      <c r="R86" s="142">
        <f>R87+R91+R119</f>
        <v>0.67863800000000019</v>
      </c>
      <c r="S86" s="141"/>
      <c r="T86" s="143">
        <f>T87+T91+T119</f>
        <v>2.8000000000000004E-2</v>
      </c>
      <c r="AR86" s="137" t="s">
        <v>74</v>
      </c>
      <c r="AT86" s="144" t="s">
        <v>65</v>
      </c>
      <c r="AU86" s="144" t="s">
        <v>66</v>
      </c>
      <c r="AY86" s="137" t="s">
        <v>121</v>
      </c>
      <c r="BK86" s="145">
        <f>BK87+BK91+BK119</f>
        <v>0</v>
      </c>
    </row>
    <row r="87" spans="2:65" s="10" customFormat="1" ht="19.899999999999999" customHeight="1">
      <c r="B87" s="136"/>
      <c r="D87" s="137" t="s">
        <v>65</v>
      </c>
      <c r="E87" s="146" t="s">
        <v>122</v>
      </c>
      <c r="F87" s="146" t="s">
        <v>123</v>
      </c>
      <c r="J87" s="147">
        <f>BK87</f>
        <v>0</v>
      </c>
      <c r="L87" s="136"/>
      <c r="M87" s="140"/>
      <c r="N87" s="141"/>
      <c r="O87" s="141"/>
      <c r="P87" s="142">
        <f>SUM(P88:P90)</f>
        <v>2.4522399999999998</v>
      </c>
      <c r="Q87" s="141"/>
      <c r="R87" s="142">
        <f>SUM(R88:R90)</f>
        <v>0</v>
      </c>
      <c r="S87" s="141"/>
      <c r="T87" s="143">
        <f>SUM(T88:T90)</f>
        <v>0</v>
      </c>
      <c r="AR87" s="137" t="s">
        <v>74</v>
      </c>
      <c r="AT87" s="144" t="s">
        <v>65</v>
      </c>
      <c r="AU87" s="144" t="s">
        <v>74</v>
      </c>
      <c r="AY87" s="137" t="s">
        <v>121</v>
      </c>
      <c r="BK87" s="145">
        <f>SUM(BK88:BK90)</f>
        <v>0</v>
      </c>
    </row>
    <row r="88" spans="2:65" s="1" customFormat="1" ht="14.45" customHeight="1">
      <c r="B88" s="148"/>
      <c r="C88" s="149" t="s">
        <v>74</v>
      </c>
      <c r="D88" s="149" t="s">
        <v>124</v>
      </c>
      <c r="E88" s="150" t="s">
        <v>125</v>
      </c>
      <c r="F88" s="151" t="s">
        <v>126</v>
      </c>
      <c r="G88" s="152" t="s">
        <v>127</v>
      </c>
      <c r="H88" s="153">
        <v>2.0299999999999998</v>
      </c>
      <c r="I88" s="254"/>
      <c r="J88" s="154">
        <f>ROUND(I88*H88,2)</f>
        <v>0</v>
      </c>
      <c r="K88" s="151" t="s">
        <v>128</v>
      </c>
      <c r="L88" s="34"/>
      <c r="M88" s="155" t="s">
        <v>5</v>
      </c>
      <c r="N88" s="156" t="s">
        <v>37</v>
      </c>
      <c r="O88" s="157">
        <v>1.208</v>
      </c>
      <c r="P88" s="157">
        <f>O88*H88</f>
        <v>2.4522399999999998</v>
      </c>
      <c r="Q88" s="157">
        <v>0</v>
      </c>
      <c r="R88" s="157">
        <f>Q88*H88</f>
        <v>0</v>
      </c>
      <c r="S88" s="157">
        <v>0</v>
      </c>
      <c r="T88" s="158">
        <f>S88*H88</f>
        <v>0</v>
      </c>
      <c r="AR88" s="20" t="s">
        <v>122</v>
      </c>
      <c r="AT88" s="20" t="s">
        <v>124</v>
      </c>
      <c r="AU88" s="20" t="s">
        <v>76</v>
      </c>
      <c r="AY88" s="20" t="s">
        <v>121</v>
      </c>
      <c r="BE88" s="159">
        <f>IF(N88="základní",J88,0)</f>
        <v>0</v>
      </c>
      <c r="BF88" s="159">
        <f>IF(N88="snížená",J88,0)</f>
        <v>0</v>
      </c>
      <c r="BG88" s="159">
        <f>IF(N88="zákl. přenesená",J88,0)</f>
        <v>0</v>
      </c>
      <c r="BH88" s="159">
        <f>IF(N88="sníž. přenesená",J88,0)</f>
        <v>0</v>
      </c>
      <c r="BI88" s="159">
        <f>IF(N88="nulová",J88,0)</f>
        <v>0</v>
      </c>
      <c r="BJ88" s="20" t="s">
        <v>74</v>
      </c>
      <c r="BK88" s="159">
        <f>ROUND(I88*H88,2)</f>
        <v>0</v>
      </c>
      <c r="BL88" s="20" t="s">
        <v>122</v>
      </c>
      <c r="BM88" s="20" t="s">
        <v>129</v>
      </c>
    </row>
    <row r="89" spans="2:65" s="1" customFormat="1" ht="27">
      <c r="B89" s="34"/>
      <c r="D89" s="160" t="s">
        <v>130</v>
      </c>
      <c r="F89" s="161" t="s">
        <v>131</v>
      </c>
      <c r="L89" s="34"/>
      <c r="M89" s="162"/>
      <c r="N89" s="35"/>
      <c r="O89" s="35"/>
      <c r="P89" s="35"/>
      <c r="Q89" s="35"/>
      <c r="R89" s="35"/>
      <c r="S89" s="35"/>
      <c r="T89" s="63"/>
      <c r="AT89" s="20" t="s">
        <v>130</v>
      </c>
      <c r="AU89" s="20" t="s">
        <v>76</v>
      </c>
    </row>
    <row r="90" spans="2:65" s="1" customFormat="1">
      <c r="B90" s="34"/>
      <c r="D90" s="160"/>
      <c r="F90" s="163"/>
      <c r="L90" s="34"/>
      <c r="M90" s="162"/>
      <c r="N90" s="35"/>
      <c r="O90" s="35"/>
      <c r="P90" s="35"/>
      <c r="Q90" s="35"/>
      <c r="R90" s="35"/>
      <c r="S90" s="35"/>
      <c r="T90" s="63"/>
      <c r="AT90" s="20" t="s">
        <v>132</v>
      </c>
      <c r="AU90" s="20" t="s">
        <v>76</v>
      </c>
    </row>
    <row r="91" spans="2:65" s="10" customFormat="1" ht="29.85" customHeight="1">
      <c r="B91" s="136"/>
      <c r="D91" s="137" t="s">
        <v>65</v>
      </c>
      <c r="E91" s="146" t="s">
        <v>133</v>
      </c>
      <c r="F91" s="146" t="s">
        <v>134</v>
      </c>
      <c r="J91" s="147">
        <f>BK91</f>
        <v>0</v>
      </c>
      <c r="L91" s="136"/>
      <c r="M91" s="140"/>
      <c r="N91" s="141"/>
      <c r="O91" s="141"/>
      <c r="P91" s="142">
        <f>SUM(P92:P118)</f>
        <v>212.405</v>
      </c>
      <c r="Q91" s="141"/>
      <c r="R91" s="142">
        <f>SUM(R92:R118)</f>
        <v>0.67815000000000014</v>
      </c>
      <c r="S91" s="141"/>
      <c r="T91" s="143">
        <f>SUM(T92:T118)</f>
        <v>0</v>
      </c>
      <c r="AR91" s="137" t="s">
        <v>74</v>
      </c>
      <c r="AT91" s="144" t="s">
        <v>65</v>
      </c>
      <c r="AU91" s="144" t="s">
        <v>74</v>
      </c>
      <c r="AY91" s="137" t="s">
        <v>121</v>
      </c>
      <c r="BK91" s="145">
        <f>SUM(BK92:BK118)</f>
        <v>0</v>
      </c>
    </row>
    <row r="92" spans="2:65" s="1" customFormat="1" ht="22.9" customHeight="1">
      <c r="B92" s="148"/>
      <c r="C92" s="149" t="s">
        <v>76</v>
      </c>
      <c r="D92" s="149" t="s">
        <v>124</v>
      </c>
      <c r="E92" s="150" t="s">
        <v>135</v>
      </c>
      <c r="F92" s="151" t="s">
        <v>136</v>
      </c>
      <c r="G92" s="152" t="s">
        <v>137</v>
      </c>
      <c r="H92" s="153">
        <v>550</v>
      </c>
      <c r="I92" s="254"/>
      <c r="J92" s="154">
        <f>ROUND(I92*H92,2)</f>
        <v>0</v>
      </c>
      <c r="K92" s="151" t="s">
        <v>128</v>
      </c>
      <c r="L92" s="34"/>
      <c r="M92" s="155" t="s">
        <v>5</v>
      </c>
      <c r="N92" s="156" t="s">
        <v>37</v>
      </c>
      <c r="O92" s="157">
        <v>0.23300000000000001</v>
      </c>
      <c r="P92" s="157">
        <f>O92*H92</f>
        <v>128.15</v>
      </c>
      <c r="Q92" s="157">
        <v>0</v>
      </c>
      <c r="R92" s="157">
        <f>Q92*H92</f>
        <v>0</v>
      </c>
      <c r="S92" s="157">
        <v>0</v>
      </c>
      <c r="T92" s="158">
        <f>S92*H92</f>
        <v>0</v>
      </c>
      <c r="AR92" s="20" t="s">
        <v>122</v>
      </c>
      <c r="AT92" s="20" t="s">
        <v>124</v>
      </c>
      <c r="AU92" s="20" t="s">
        <v>76</v>
      </c>
      <c r="AY92" s="20" t="s">
        <v>121</v>
      </c>
      <c r="BE92" s="159">
        <f>IF(N92="základní",J92,0)</f>
        <v>0</v>
      </c>
      <c r="BF92" s="159">
        <f>IF(N92="snížená",J92,0)</f>
        <v>0</v>
      </c>
      <c r="BG92" s="159">
        <f>IF(N92="zákl. přenesená",J92,0)</f>
        <v>0</v>
      </c>
      <c r="BH92" s="159">
        <f>IF(N92="sníž. přenesená",J92,0)</f>
        <v>0</v>
      </c>
      <c r="BI92" s="159">
        <f>IF(N92="nulová",J92,0)</f>
        <v>0</v>
      </c>
      <c r="BJ92" s="20" t="s">
        <v>74</v>
      </c>
      <c r="BK92" s="159">
        <f>ROUND(I92*H92,2)</f>
        <v>0</v>
      </c>
      <c r="BL92" s="20" t="s">
        <v>122</v>
      </c>
      <c r="BM92" s="20" t="s">
        <v>138</v>
      </c>
    </row>
    <row r="93" spans="2:65" s="1" customFormat="1" ht="27">
      <c r="B93" s="34"/>
      <c r="D93" s="160" t="s">
        <v>130</v>
      </c>
      <c r="F93" s="161" t="s">
        <v>139</v>
      </c>
      <c r="L93" s="34"/>
      <c r="M93" s="162"/>
      <c r="N93" s="35"/>
      <c r="O93" s="35"/>
      <c r="P93" s="35"/>
      <c r="Q93" s="35"/>
      <c r="R93" s="35"/>
      <c r="S93" s="35"/>
      <c r="T93" s="63"/>
      <c r="AT93" s="20" t="s">
        <v>130</v>
      </c>
      <c r="AU93" s="20" t="s">
        <v>76</v>
      </c>
    </row>
    <row r="94" spans="2:65" s="1" customFormat="1">
      <c r="B94" s="34"/>
      <c r="D94" s="160"/>
      <c r="F94" s="163"/>
      <c r="L94" s="34"/>
      <c r="M94" s="162"/>
      <c r="N94" s="35"/>
      <c r="O94" s="35"/>
      <c r="P94" s="35"/>
      <c r="Q94" s="35"/>
      <c r="R94" s="35"/>
      <c r="S94" s="35"/>
      <c r="T94" s="63"/>
      <c r="AT94" s="20" t="s">
        <v>132</v>
      </c>
      <c r="AU94" s="20" t="s">
        <v>76</v>
      </c>
    </row>
    <row r="95" spans="2:65" s="1" customFormat="1" ht="14.45" customHeight="1">
      <c r="B95" s="148"/>
      <c r="C95" s="164" t="s">
        <v>140</v>
      </c>
      <c r="D95" s="164" t="s">
        <v>141</v>
      </c>
      <c r="E95" s="165" t="s">
        <v>142</v>
      </c>
      <c r="F95" s="166" t="s">
        <v>143</v>
      </c>
      <c r="G95" s="167" t="s">
        <v>137</v>
      </c>
      <c r="H95" s="168">
        <v>550</v>
      </c>
      <c r="I95" s="255"/>
      <c r="J95" s="169">
        <f>ROUND(I95*H95,2)</f>
        <v>0</v>
      </c>
      <c r="K95" s="166" t="s">
        <v>128</v>
      </c>
      <c r="L95" s="170"/>
      <c r="M95" s="171" t="s">
        <v>5</v>
      </c>
      <c r="N95" s="172" t="s">
        <v>37</v>
      </c>
      <c r="O95" s="157">
        <v>0</v>
      </c>
      <c r="P95" s="157">
        <f>O95*H95</f>
        <v>0</v>
      </c>
      <c r="Q95" s="157">
        <v>1E-3</v>
      </c>
      <c r="R95" s="157">
        <f>Q95*H95</f>
        <v>0.55000000000000004</v>
      </c>
      <c r="S95" s="157">
        <v>0</v>
      </c>
      <c r="T95" s="158">
        <f>S95*H95</f>
        <v>0</v>
      </c>
      <c r="AR95" s="20" t="s">
        <v>133</v>
      </c>
      <c r="AT95" s="20" t="s">
        <v>141</v>
      </c>
      <c r="AU95" s="20" t="s">
        <v>76</v>
      </c>
      <c r="AY95" s="20" t="s">
        <v>121</v>
      </c>
      <c r="BE95" s="159">
        <f>IF(N95="základní",J95,0)</f>
        <v>0</v>
      </c>
      <c r="BF95" s="159">
        <f>IF(N95="snížená",J95,0)</f>
        <v>0</v>
      </c>
      <c r="BG95" s="159">
        <f>IF(N95="zákl. přenesená",J95,0)</f>
        <v>0</v>
      </c>
      <c r="BH95" s="159">
        <f>IF(N95="sníž. přenesená",J95,0)</f>
        <v>0</v>
      </c>
      <c r="BI95" s="159">
        <f>IF(N95="nulová",J95,0)</f>
        <v>0</v>
      </c>
      <c r="BJ95" s="20" t="s">
        <v>74</v>
      </c>
      <c r="BK95" s="159">
        <f>ROUND(I95*H95,2)</f>
        <v>0</v>
      </c>
      <c r="BL95" s="20" t="s">
        <v>122</v>
      </c>
      <c r="BM95" s="20" t="s">
        <v>144</v>
      </c>
    </row>
    <row r="96" spans="2:65" s="1" customFormat="1">
      <c r="B96" s="34"/>
      <c r="D96" s="160" t="s">
        <v>130</v>
      </c>
      <c r="F96" s="161" t="s">
        <v>143</v>
      </c>
      <c r="L96" s="34"/>
      <c r="M96" s="162"/>
      <c r="N96" s="35"/>
      <c r="O96" s="35"/>
      <c r="P96" s="35"/>
      <c r="Q96" s="35"/>
      <c r="R96" s="35"/>
      <c r="S96" s="35"/>
      <c r="T96" s="63"/>
      <c r="AT96" s="20" t="s">
        <v>130</v>
      </c>
      <c r="AU96" s="20" t="s">
        <v>76</v>
      </c>
    </row>
    <row r="97" spans="2:65" s="1" customFormat="1" ht="22.9" customHeight="1">
      <c r="B97" s="148"/>
      <c r="C97" s="149" t="s">
        <v>122</v>
      </c>
      <c r="D97" s="149" t="s">
        <v>124</v>
      </c>
      <c r="E97" s="150" t="s">
        <v>145</v>
      </c>
      <c r="F97" s="151" t="s">
        <v>146</v>
      </c>
      <c r="G97" s="152" t="s">
        <v>137</v>
      </c>
      <c r="H97" s="153">
        <v>80</v>
      </c>
      <c r="I97" s="254"/>
      <c r="J97" s="154">
        <f>ROUND(I97*H97,2)</f>
        <v>0</v>
      </c>
      <c r="K97" s="151" t="s">
        <v>128</v>
      </c>
      <c r="L97" s="34"/>
      <c r="M97" s="155" t="s">
        <v>5</v>
      </c>
      <c r="N97" s="156" t="s">
        <v>37</v>
      </c>
      <c r="O97" s="157">
        <v>0.26800000000000002</v>
      </c>
      <c r="P97" s="157">
        <f>O97*H97</f>
        <v>21.44</v>
      </c>
      <c r="Q97" s="157">
        <v>0</v>
      </c>
      <c r="R97" s="157">
        <f>Q97*H97</f>
        <v>0</v>
      </c>
      <c r="S97" s="157">
        <v>0</v>
      </c>
      <c r="T97" s="158">
        <f>S97*H97</f>
        <v>0</v>
      </c>
      <c r="AR97" s="20" t="s">
        <v>122</v>
      </c>
      <c r="AT97" s="20" t="s">
        <v>124</v>
      </c>
      <c r="AU97" s="20" t="s">
        <v>76</v>
      </c>
      <c r="AY97" s="20" t="s">
        <v>121</v>
      </c>
      <c r="BE97" s="159">
        <f>IF(N97="základní",J97,0)</f>
        <v>0</v>
      </c>
      <c r="BF97" s="159">
        <f>IF(N97="snížená",J97,0)</f>
        <v>0</v>
      </c>
      <c r="BG97" s="159">
        <f>IF(N97="zákl. přenesená",J97,0)</f>
        <v>0</v>
      </c>
      <c r="BH97" s="159">
        <f>IF(N97="sníž. přenesená",J97,0)</f>
        <v>0</v>
      </c>
      <c r="BI97" s="159">
        <f>IF(N97="nulová",J97,0)</f>
        <v>0</v>
      </c>
      <c r="BJ97" s="20" t="s">
        <v>74</v>
      </c>
      <c r="BK97" s="159">
        <f>ROUND(I97*H97,2)</f>
        <v>0</v>
      </c>
      <c r="BL97" s="20" t="s">
        <v>122</v>
      </c>
      <c r="BM97" s="20" t="s">
        <v>147</v>
      </c>
    </row>
    <row r="98" spans="2:65" s="1" customFormat="1" ht="27">
      <c r="B98" s="34"/>
      <c r="D98" s="160" t="s">
        <v>130</v>
      </c>
      <c r="F98" s="161" t="s">
        <v>148</v>
      </c>
      <c r="L98" s="34"/>
      <c r="M98" s="162"/>
      <c r="N98" s="35"/>
      <c r="O98" s="35"/>
      <c r="P98" s="35"/>
      <c r="Q98" s="35"/>
      <c r="R98" s="35"/>
      <c r="S98" s="35"/>
      <c r="T98" s="63"/>
      <c r="AT98" s="20" t="s">
        <v>130</v>
      </c>
      <c r="AU98" s="20" t="s">
        <v>76</v>
      </c>
    </row>
    <row r="99" spans="2:65" s="1" customFormat="1">
      <c r="B99" s="34"/>
      <c r="D99" s="160"/>
      <c r="F99" s="163"/>
      <c r="L99" s="34"/>
      <c r="M99" s="162"/>
      <c r="N99" s="35"/>
      <c r="O99" s="35"/>
      <c r="P99" s="35"/>
      <c r="Q99" s="35"/>
      <c r="R99" s="35"/>
      <c r="S99" s="35"/>
      <c r="T99" s="63"/>
      <c r="AT99" s="20" t="s">
        <v>132</v>
      </c>
      <c r="AU99" s="20" t="s">
        <v>76</v>
      </c>
    </row>
    <row r="100" spans="2:65" s="1" customFormat="1" ht="14.45" customHeight="1">
      <c r="B100" s="148"/>
      <c r="C100" s="164" t="s">
        <v>149</v>
      </c>
      <c r="D100" s="164" t="s">
        <v>141</v>
      </c>
      <c r="E100" s="165" t="s">
        <v>150</v>
      </c>
      <c r="F100" s="166" t="s">
        <v>151</v>
      </c>
      <c r="G100" s="167" t="s">
        <v>137</v>
      </c>
      <c r="H100" s="168">
        <v>80</v>
      </c>
      <c r="I100" s="255"/>
      <c r="J100" s="169">
        <f>ROUND(I100*H100,2)</f>
        <v>0</v>
      </c>
      <c r="K100" s="166" t="s">
        <v>128</v>
      </c>
      <c r="L100" s="170"/>
      <c r="M100" s="171" t="s">
        <v>5</v>
      </c>
      <c r="N100" s="172" t="s">
        <v>37</v>
      </c>
      <c r="O100" s="157">
        <v>0</v>
      </c>
      <c r="P100" s="157">
        <f>O100*H100</f>
        <v>0</v>
      </c>
      <c r="Q100" s="157">
        <v>1.48E-3</v>
      </c>
      <c r="R100" s="157">
        <f>Q100*H100</f>
        <v>0.11840000000000001</v>
      </c>
      <c r="S100" s="157">
        <v>0</v>
      </c>
      <c r="T100" s="158">
        <f>S100*H100</f>
        <v>0</v>
      </c>
      <c r="AR100" s="20" t="s">
        <v>133</v>
      </c>
      <c r="AT100" s="20" t="s">
        <v>141</v>
      </c>
      <c r="AU100" s="20" t="s">
        <v>76</v>
      </c>
      <c r="AY100" s="20" t="s">
        <v>121</v>
      </c>
      <c r="BE100" s="159">
        <f>IF(N100="základní",J100,0)</f>
        <v>0</v>
      </c>
      <c r="BF100" s="159">
        <f>IF(N100="snížená",J100,0)</f>
        <v>0</v>
      </c>
      <c r="BG100" s="159">
        <f>IF(N100="zákl. přenesená",J100,0)</f>
        <v>0</v>
      </c>
      <c r="BH100" s="159">
        <f>IF(N100="sníž. přenesená",J100,0)</f>
        <v>0</v>
      </c>
      <c r="BI100" s="159">
        <f>IF(N100="nulová",J100,0)</f>
        <v>0</v>
      </c>
      <c r="BJ100" s="20" t="s">
        <v>74</v>
      </c>
      <c r="BK100" s="159">
        <f>ROUND(I100*H100,2)</f>
        <v>0</v>
      </c>
      <c r="BL100" s="20" t="s">
        <v>122</v>
      </c>
      <c r="BM100" s="20" t="s">
        <v>152</v>
      </c>
    </row>
    <row r="101" spans="2:65" s="1" customFormat="1">
      <c r="B101" s="34"/>
      <c r="D101" s="160" t="s">
        <v>130</v>
      </c>
      <c r="F101" s="161" t="s">
        <v>151</v>
      </c>
      <c r="L101" s="34"/>
      <c r="M101" s="162"/>
      <c r="N101" s="35"/>
      <c r="O101" s="35"/>
      <c r="P101" s="35"/>
      <c r="Q101" s="35"/>
      <c r="R101" s="35"/>
      <c r="S101" s="35"/>
      <c r="T101" s="63"/>
      <c r="AT101" s="20" t="s">
        <v>130</v>
      </c>
      <c r="AU101" s="20" t="s">
        <v>76</v>
      </c>
    </row>
    <row r="102" spans="2:65" s="1" customFormat="1" ht="14.45" customHeight="1">
      <c r="B102" s="148"/>
      <c r="C102" s="149" t="s">
        <v>153</v>
      </c>
      <c r="D102" s="149" t="s">
        <v>124</v>
      </c>
      <c r="E102" s="150" t="s">
        <v>154</v>
      </c>
      <c r="F102" s="151" t="s">
        <v>155</v>
      </c>
      <c r="G102" s="152" t="s">
        <v>156</v>
      </c>
      <c r="H102" s="153">
        <v>12</v>
      </c>
      <c r="I102" s="254"/>
      <c r="J102" s="154">
        <f>ROUND(I102*H102,2)</f>
        <v>0</v>
      </c>
      <c r="K102" s="151" t="s">
        <v>128</v>
      </c>
      <c r="L102" s="34"/>
      <c r="M102" s="155" t="s">
        <v>5</v>
      </c>
      <c r="N102" s="156" t="s">
        <v>37</v>
      </c>
      <c r="O102" s="157">
        <v>0.56499999999999995</v>
      </c>
      <c r="P102" s="157">
        <f>O102*H102</f>
        <v>6.7799999999999994</v>
      </c>
      <c r="Q102" s="157">
        <v>0</v>
      </c>
      <c r="R102" s="157">
        <f>Q102*H102</f>
        <v>0</v>
      </c>
      <c r="S102" s="157">
        <v>0</v>
      </c>
      <c r="T102" s="158">
        <f>S102*H102</f>
        <v>0</v>
      </c>
      <c r="AR102" s="20" t="s">
        <v>122</v>
      </c>
      <c r="AT102" s="20" t="s">
        <v>124</v>
      </c>
      <c r="AU102" s="20" t="s">
        <v>76</v>
      </c>
      <c r="AY102" s="20" t="s">
        <v>121</v>
      </c>
      <c r="BE102" s="159">
        <f>IF(N102="základní",J102,0)</f>
        <v>0</v>
      </c>
      <c r="BF102" s="159">
        <f>IF(N102="snížená",J102,0)</f>
        <v>0</v>
      </c>
      <c r="BG102" s="159">
        <f>IF(N102="zákl. přenesená",J102,0)</f>
        <v>0</v>
      </c>
      <c r="BH102" s="159">
        <f>IF(N102="sníž. přenesená",J102,0)</f>
        <v>0</v>
      </c>
      <c r="BI102" s="159">
        <f>IF(N102="nulová",J102,0)</f>
        <v>0</v>
      </c>
      <c r="BJ102" s="20" t="s">
        <v>74</v>
      </c>
      <c r="BK102" s="159">
        <f>ROUND(I102*H102,2)</f>
        <v>0</v>
      </c>
      <c r="BL102" s="20" t="s">
        <v>122</v>
      </c>
      <c r="BM102" s="20" t="s">
        <v>157</v>
      </c>
    </row>
    <row r="103" spans="2:65" s="1" customFormat="1" ht="27">
      <c r="B103" s="34"/>
      <c r="D103" s="160" t="s">
        <v>130</v>
      </c>
      <c r="F103" s="161" t="s">
        <v>158</v>
      </c>
      <c r="L103" s="34"/>
      <c r="M103" s="162"/>
      <c r="N103" s="35"/>
      <c r="O103" s="35"/>
      <c r="P103" s="35"/>
      <c r="Q103" s="35"/>
      <c r="R103" s="35"/>
      <c r="S103" s="35"/>
      <c r="T103" s="63"/>
      <c r="AT103" s="20" t="s">
        <v>130</v>
      </c>
      <c r="AU103" s="20" t="s">
        <v>76</v>
      </c>
    </row>
    <row r="104" spans="2:65" s="1" customFormat="1">
      <c r="B104" s="34"/>
      <c r="D104" s="160"/>
      <c r="F104" s="163"/>
      <c r="L104" s="34"/>
      <c r="M104" s="162"/>
      <c r="N104" s="35"/>
      <c r="O104" s="35"/>
      <c r="P104" s="35"/>
      <c r="Q104" s="35"/>
      <c r="R104" s="35"/>
      <c r="S104" s="35"/>
      <c r="T104" s="63"/>
      <c r="AT104" s="20" t="s">
        <v>132</v>
      </c>
      <c r="AU104" s="20" t="s">
        <v>76</v>
      </c>
    </row>
    <row r="105" spans="2:65" s="1" customFormat="1" ht="14.45" customHeight="1">
      <c r="B105" s="148"/>
      <c r="C105" s="164" t="s">
        <v>159</v>
      </c>
      <c r="D105" s="164" t="s">
        <v>141</v>
      </c>
      <c r="E105" s="165" t="s">
        <v>160</v>
      </c>
      <c r="F105" s="166" t="s">
        <v>161</v>
      </c>
      <c r="G105" s="167" t="s">
        <v>156</v>
      </c>
      <c r="H105" s="168">
        <v>8</v>
      </c>
      <c r="I105" s="255"/>
      <c r="J105" s="169">
        <f>ROUND(I105*H105,2)</f>
        <v>0</v>
      </c>
      <c r="K105" s="166" t="s">
        <v>5</v>
      </c>
      <c r="L105" s="170"/>
      <c r="M105" s="171" t="s">
        <v>5</v>
      </c>
      <c r="N105" s="172" t="s">
        <v>37</v>
      </c>
      <c r="O105" s="157">
        <v>0</v>
      </c>
      <c r="P105" s="157">
        <f>O105*H105</f>
        <v>0</v>
      </c>
      <c r="Q105" s="157">
        <v>7.2000000000000005E-4</v>
      </c>
      <c r="R105" s="157">
        <f>Q105*H105</f>
        <v>5.7600000000000004E-3</v>
      </c>
      <c r="S105" s="157">
        <v>0</v>
      </c>
      <c r="T105" s="158">
        <f>S105*H105</f>
        <v>0</v>
      </c>
      <c r="AR105" s="20" t="s">
        <v>133</v>
      </c>
      <c r="AT105" s="20" t="s">
        <v>141</v>
      </c>
      <c r="AU105" s="20" t="s">
        <v>76</v>
      </c>
      <c r="AY105" s="20" t="s">
        <v>121</v>
      </c>
      <c r="BE105" s="159">
        <f>IF(N105="základní",J105,0)</f>
        <v>0</v>
      </c>
      <c r="BF105" s="159">
        <f>IF(N105="snížená",J105,0)</f>
        <v>0</v>
      </c>
      <c r="BG105" s="159">
        <f>IF(N105="zákl. přenesená",J105,0)</f>
        <v>0</v>
      </c>
      <c r="BH105" s="159">
        <f>IF(N105="sníž. přenesená",J105,0)</f>
        <v>0</v>
      </c>
      <c r="BI105" s="159">
        <f>IF(N105="nulová",J105,0)</f>
        <v>0</v>
      </c>
      <c r="BJ105" s="20" t="s">
        <v>74</v>
      </c>
      <c r="BK105" s="159">
        <f>ROUND(I105*H105,2)</f>
        <v>0</v>
      </c>
      <c r="BL105" s="20" t="s">
        <v>122</v>
      </c>
      <c r="BM105" s="20" t="s">
        <v>162</v>
      </c>
    </row>
    <row r="106" spans="2:65" s="1" customFormat="1">
      <c r="B106" s="34"/>
      <c r="D106" s="160" t="s">
        <v>130</v>
      </c>
      <c r="F106" s="161" t="s">
        <v>161</v>
      </c>
      <c r="L106" s="34"/>
      <c r="M106" s="162"/>
      <c r="N106" s="35"/>
      <c r="O106" s="35"/>
      <c r="P106" s="35"/>
      <c r="Q106" s="35"/>
      <c r="R106" s="35"/>
      <c r="S106" s="35"/>
      <c r="T106" s="63"/>
      <c r="AT106" s="20" t="s">
        <v>130</v>
      </c>
      <c r="AU106" s="20" t="s">
        <v>76</v>
      </c>
    </row>
    <row r="107" spans="2:65" s="1" customFormat="1" ht="14.45" customHeight="1">
      <c r="B107" s="148"/>
      <c r="C107" s="164" t="s">
        <v>133</v>
      </c>
      <c r="D107" s="164" t="s">
        <v>141</v>
      </c>
      <c r="E107" s="165" t="s">
        <v>163</v>
      </c>
      <c r="F107" s="166" t="s">
        <v>164</v>
      </c>
      <c r="G107" s="167" t="s">
        <v>156</v>
      </c>
      <c r="H107" s="168">
        <v>4</v>
      </c>
      <c r="I107" s="255"/>
      <c r="J107" s="169">
        <f>ROUND(I107*H107,2)</f>
        <v>0</v>
      </c>
      <c r="K107" s="166" t="s">
        <v>5</v>
      </c>
      <c r="L107" s="170"/>
      <c r="M107" s="171" t="s">
        <v>5</v>
      </c>
      <c r="N107" s="172" t="s">
        <v>37</v>
      </c>
      <c r="O107" s="157">
        <v>0</v>
      </c>
      <c r="P107" s="157">
        <f>O107*H107</f>
        <v>0</v>
      </c>
      <c r="Q107" s="157">
        <v>7.9000000000000001E-4</v>
      </c>
      <c r="R107" s="157">
        <f>Q107*H107</f>
        <v>3.16E-3</v>
      </c>
      <c r="S107" s="157">
        <v>0</v>
      </c>
      <c r="T107" s="158">
        <f>S107*H107</f>
        <v>0</v>
      </c>
      <c r="AR107" s="20" t="s">
        <v>133</v>
      </c>
      <c r="AT107" s="20" t="s">
        <v>141</v>
      </c>
      <c r="AU107" s="20" t="s">
        <v>76</v>
      </c>
      <c r="AY107" s="20" t="s">
        <v>121</v>
      </c>
      <c r="BE107" s="159">
        <f>IF(N107="základní",J107,0)</f>
        <v>0</v>
      </c>
      <c r="BF107" s="159">
        <f>IF(N107="snížená",J107,0)</f>
        <v>0</v>
      </c>
      <c r="BG107" s="159">
        <f>IF(N107="zákl. přenesená",J107,0)</f>
        <v>0</v>
      </c>
      <c r="BH107" s="159">
        <f>IF(N107="sníž. přenesená",J107,0)</f>
        <v>0</v>
      </c>
      <c r="BI107" s="159">
        <f>IF(N107="nulová",J107,0)</f>
        <v>0</v>
      </c>
      <c r="BJ107" s="20" t="s">
        <v>74</v>
      </c>
      <c r="BK107" s="159">
        <f>ROUND(I107*H107,2)</f>
        <v>0</v>
      </c>
      <c r="BL107" s="20" t="s">
        <v>122</v>
      </c>
      <c r="BM107" s="20" t="s">
        <v>165</v>
      </c>
    </row>
    <row r="108" spans="2:65" s="1" customFormat="1">
      <c r="B108" s="34"/>
      <c r="D108" s="160" t="s">
        <v>130</v>
      </c>
      <c r="F108" s="161" t="s">
        <v>164</v>
      </c>
      <c r="L108" s="34"/>
      <c r="M108" s="162"/>
      <c r="N108" s="35"/>
      <c r="O108" s="35"/>
      <c r="P108" s="35"/>
      <c r="Q108" s="35"/>
      <c r="R108" s="35"/>
      <c r="S108" s="35"/>
      <c r="T108" s="63"/>
      <c r="AT108" s="20" t="s">
        <v>130</v>
      </c>
      <c r="AU108" s="20" t="s">
        <v>76</v>
      </c>
    </row>
    <row r="109" spans="2:65" s="1" customFormat="1" ht="14.45" customHeight="1">
      <c r="B109" s="148"/>
      <c r="C109" s="149" t="s">
        <v>166</v>
      </c>
      <c r="D109" s="149" t="s">
        <v>124</v>
      </c>
      <c r="E109" s="150" t="s">
        <v>167</v>
      </c>
      <c r="F109" s="151" t="s">
        <v>168</v>
      </c>
      <c r="G109" s="152" t="s">
        <v>156</v>
      </c>
      <c r="H109" s="153">
        <v>1</v>
      </c>
      <c r="I109" s="254"/>
      <c r="J109" s="154">
        <f>ROUND(I109*H109,2)</f>
        <v>0</v>
      </c>
      <c r="K109" s="151" t="s">
        <v>128</v>
      </c>
      <c r="L109" s="34"/>
      <c r="M109" s="155" t="s">
        <v>5</v>
      </c>
      <c r="N109" s="156" t="s">
        <v>37</v>
      </c>
      <c r="O109" s="157">
        <v>0.59499999999999997</v>
      </c>
      <c r="P109" s="157">
        <f>O109*H109</f>
        <v>0.59499999999999997</v>
      </c>
      <c r="Q109" s="157">
        <v>0</v>
      </c>
      <c r="R109" s="157">
        <f>Q109*H109</f>
        <v>0</v>
      </c>
      <c r="S109" s="157">
        <v>0</v>
      </c>
      <c r="T109" s="158">
        <f>S109*H109</f>
        <v>0</v>
      </c>
      <c r="AR109" s="20" t="s">
        <v>122</v>
      </c>
      <c r="AT109" s="20" t="s">
        <v>124</v>
      </c>
      <c r="AU109" s="20" t="s">
        <v>76</v>
      </c>
      <c r="AY109" s="20" t="s">
        <v>121</v>
      </c>
      <c r="BE109" s="159">
        <f>IF(N109="základní",J109,0)</f>
        <v>0</v>
      </c>
      <c r="BF109" s="159">
        <f>IF(N109="snížená",J109,0)</f>
        <v>0</v>
      </c>
      <c r="BG109" s="159">
        <f>IF(N109="zákl. přenesená",J109,0)</f>
        <v>0</v>
      </c>
      <c r="BH109" s="159">
        <f>IF(N109="sníž. přenesená",J109,0)</f>
        <v>0</v>
      </c>
      <c r="BI109" s="159">
        <f>IF(N109="nulová",J109,0)</f>
        <v>0</v>
      </c>
      <c r="BJ109" s="20" t="s">
        <v>74</v>
      </c>
      <c r="BK109" s="159">
        <f>ROUND(I109*H109,2)</f>
        <v>0</v>
      </c>
      <c r="BL109" s="20" t="s">
        <v>122</v>
      </c>
      <c r="BM109" s="20" t="s">
        <v>169</v>
      </c>
    </row>
    <row r="110" spans="2:65" s="1" customFormat="1" ht="27">
      <c r="B110" s="34"/>
      <c r="D110" s="160" t="s">
        <v>130</v>
      </c>
      <c r="F110" s="161" t="s">
        <v>170</v>
      </c>
      <c r="L110" s="34"/>
      <c r="M110" s="162"/>
      <c r="N110" s="35"/>
      <c r="O110" s="35"/>
      <c r="P110" s="35"/>
      <c r="Q110" s="35"/>
      <c r="R110" s="35"/>
      <c r="S110" s="35"/>
      <c r="T110" s="63"/>
      <c r="AT110" s="20" t="s">
        <v>130</v>
      </c>
      <c r="AU110" s="20" t="s">
        <v>76</v>
      </c>
    </row>
    <row r="111" spans="2:65" s="1" customFormat="1">
      <c r="B111" s="34"/>
      <c r="D111" s="160"/>
      <c r="F111" s="163"/>
      <c r="L111" s="34"/>
      <c r="M111" s="162"/>
      <c r="N111" s="35"/>
      <c r="O111" s="35"/>
      <c r="P111" s="35"/>
      <c r="Q111" s="35"/>
      <c r="R111" s="35"/>
      <c r="S111" s="35"/>
      <c r="T111" s="63"/>
      <c r="AT111" s="20" t="s">
        <v>132</v>
      </c>
      <c r="AU111" s="20" t="s">
        <v>76</v>
      </c>
    </row>
    <row r="112" spans="2:65" s="1" customFormat="1" ht="14.45" customHeight="1">
      <c r="B112" s="148"/>
      <c r="C112" s="164" t="s">
        <v>171</v>
      </c>
      <c r="D112" s="164" t="s">
        <v>141</v>
      </c>
      <c r="E112" s="165" t="s">
        <v>172</v>
      </c>
      <c r="F112" s="166" t="s">
        <v>173</v>
      </c>
      <c r="G112" s="167" t="s">
        <v>156</v>
      </c>
      <c r="H112" s="168">
        <v>1</v>
      </c>
      <c r="I112" s="255"/>
      <c r="J112" s="169">
        <f>ROUND(I112*H112,2)</f>
        <v>0</v>
      </c>
      <c r="K112" s="166" t="s">
        <v>5</v>
      </c>
      <c r="L112" s="170"/>
      <c r="M112" s="171" t="s">
        <v>5</v>
      </c>
      <c r="N112" s="172" t="s">
        <v>37</v>
      </c>
      <c r="O112" s="157">
        <v>0</v>
      </c>
      <c r="P112" s="157">
        <f>O112*H112</f>
        <v>0</v>
      </c>
      <c r="Q112" s="157">
        <v>8.3000000000000001E-4</v>
      </c>
      <c r="R112" s="157">
        <f>Q112*H112</f>
        <v>8.3000000000000001E-4</v>
      </c>
      <c r="S112" s="157">
        <v>0</v>
      </c>
      <c r="T112" s="158">
        <f>S112*H112</f>
        <v>0</v>
      </c>
      <c r="AR112" s="20" t="s">
        <v>133</v>
      </c>
      <c r="AT112" s="20" t="s">
        <v>141</v>
      </c>
      <c r="AU112" s="20" t="s">
        <v>76</v>
      </c>
      <c r="AY112" s="20" t="s">
        <v>121</v>
      </c>
      <c r="BE112" s="159">
        <f>IF(N112="základní",J112,0)</f>
        <v>0</v>
      </c>
      <c r="BF112" s="159">
        <f>IF(N112="snížená",J112,0)</f>
        <v>0</v>
      </c>
      <c r="BG112" s="159">
        <f>IF(N112="zákl. přenesená",J112,0)</f>
        <v>0</v>
      </c>
      <c r="BH112" s="159">
        <f>IF(N112="sníž. přenesená",J112,0)</f>
        <v>0</v>
      </c>
      <c r="BI112" s="159">
        <f>IF(N112="nulová",J112,0)</f>
        <v>0</v>
      </c>
      <c r="BJ112" s="20" t="s">
        <v>74</v>
      </c>
      <c r="BK112" s="159">
        <f>ROUND(I112*H112,2)</f>
        <v>0</v>
      </c>
      <c r="BL112" s="20" t="s">
        <v>122</v>
      </c>
      <c r="BM112" s="20" t="s">
        <v>174</v>
      </c>
    </row>
    <row r="113" spans="2:65" s="1" customFormat="1">
      <c r="B113" s="34"/>
      <c r="D113" s="160" t="s">
        <v>130</v>
      </c>
      <c r="F113" s="161" t="s">
        <v>173</v>
      </c>
      <c r="L113" s="34"/>
      <c r="M113" s="162"/>
      <c r="N113" s="35"/>
      <c r="O113" s="35"/>
      <c r="P113" s="35"/>
      <c r="Q113" s="35"/>
      <c r="R113" s="35"/>
      <c r="S113" s="35"/>
      <c r="T113" s="63"/>
      <c r="AT113" s="20" t="s">
        <v>130</v>
      </c>
      <c r="AU113" s="20" t="s">
        <v>76</v>
      </c>
    </row>
    <row r="114" spans="2:65" s="1" customFormat="1" ht="14.45" customHeight="1">
      <c r="B114" s="148"/>
      <c r="C114" s="164" t="s">
        <v>175</v>
      </c>
      <c r="D114" s="164" t="s">
        <v>141</v>
      </c>
      <c r="E114" s="165" t="s">
        <v>176</v>
      </c>
      <c r="F114" s="166" t="s">
        <v>177</v>
      </c>
      <c r="G114" s="167" t="s">
        <v>178</v>
      </c>
      <c r="H114" s="168">
        <v>1</v>
      </c>
      <c r="I114" s="255"/>
      <c r="J114" s="169">
        <f>ROUND(I114*H114,2)</f>
        <v>0</v>
      </c>
      <c r="K114" s="166" t="s">
        <v>5</v>
      </c>
      <c r="L114" s="170"/>
      <c r="M114" s="171" t="s">
        <v>5</v>
      </c>
      <c r="N114" s="172" t="s">
        <v>37</v>
      </c>
      <c r="O114" s="157">
        <v>0</v>
      </c>
      <c r="P114" s="157">
        <f>O114*H114</f>
        <v>0</v>
      </c>
      <c r="Q114" s="157">
        <v>0</v>
      </c>
      <c r="R114" s="157">
        <f>Q114*H114</f>
        <v>0</v>
      </c>
      <c r="S114" s="157">
        <v>0</v>
      </c>
      <c r="T114" s="158">
        <f>S114*H114</f>
        <v>0</v>
      </c>
      <c r="AR114" s="20" t="s">
        <v>133</v>
      </c>
      <c r="AT114" s="20" t="s">
        <v>141</v>
      </c>
      <c r="AU114" s="20" t="s">
        <v>76</v>
      </c>
      <c r="AY114" s="20" t="s">
        <v>121</v>
      </c>
      <c r="BE114" s="159">
        <f>IF(N114="základní",J114,0)</f>
        <v>0</v>
      </c>
      <c r="BF114" s="159">
        <f>IF(N114="snížená",J114,0)</f>
        <v>0</v>
      </c>
      <c r="BG114" s="159">
        <f>IF(N114="zákl. přenesená",J114,0)</f>
        <v>0</v>
      </c>
      <c r="BH114" s="159">
        <f>IF(N114="sníž. přenesená",J114,0)</f>
        <v>0</v>
      </c>
      <c r="BI114" s="159">
        <f>IF(N114="nulová",J114,0)</f>
        <v>0</v>
      </c>
      <c r="BJ114" s="20" t="s">
        <v>74</v>
      </c>
      <c r="BK114" s="159">
        <f>ROUND(I114*H114,2)</f>
        <v>0</v>
      </c>
      <c r="BL114" s="20" t="s">
        <v>122</v>
      </c>
      <c r="BM114" s="20" t="s">
        <v>179</v>
      </c>
    </row>
    <row r="115" spans="2:65" s="1" customFormat="1">
      <c r="B115" s="34"/>
      <c r="D115" s="160" t="s">
        <v>130</v>
      </c>
      <c r="F115" s="161" t="s">
        <v>177</v>
      </c>
      <c r="L115" s="34"/>
      <c r="M115" s="162"/>
      <c r="N115" s="35"/>
      <c r="O115" s="35"/>
      <c r="P115" s="35"/>
      <c r="Q115" s="35"/>
      <c r="R115" s="35"/>
      <c r="S115" s="35"/>
      <c r="T115" s="63"/>
      <c r="AT115" s="20" t="s">
        <v>130</v>
      </c>
      <c r="AU115" s="20" t="s">
        <v>76</v>
      </c>
    </row>
    <row r="116" spans="2:65" s="1" customFormat="1" ht="14.45" customHeight="1">
      <c r="B116" s="148"/>
      <c r="C116" s="149" t="s">
        <v>180</v>
      </c>
      <c r="D116" s="149" t="s">
        <v>124</v>
      </c>
      <c r="E116" s="150" t="s">
        <v>181</v>
      </c>
      <c r="F116" s="151" t="s">
        <v>182</v>
      </c>
      <c r="G116" s="152" t="s">
        <v>137</v>
      </c>
      <c r="H116" s="153">
        <v>1260</v>
      </c>
      <c r="I116" s="254"/>
      <c r="J116" s="154">
        <f>ROUND(I116*H116,2)</f>
        <v>0</v>
      </c>
      <c r="K116" s="151" t="s">
        <v>128</v>
      </c>
      <c r="L116" s="34"/>
      <c r="M116" s="155" t="s">
        <v>5</v>
      </c>
      <c r="N116" s="156" t="s">
        <v>37</v>
      </c>
      <c r="O116" s="157">
        <v>4.3999999999999997E-2</v>
      </c>
      <c r="P116" s="157">
        <f>O116*H116</f>
        <v>55.44</v>
      </c>
      <c r="Q116" s="157">
        <v>0</v>
      </c>
      <c r="R116" s="157">
        <f>Q116*H116</f>
        <v>0</v>
      </c>
      <c r="S116" s="157">
        <v>0</v>
      </c>
      <c r="T116" s="158">
        <f>S116*H116</f>
        <v>0</v>
      </c>
      <c r="AR116" s="20" t="s">
        <v>122</v>
      </c>
      <c r="AT116" s="20" t="s">
        <v>124</v>
      </c>
      <c r="AU116" s="20" t="s">
        <v>76</v>
      </c>
      <c r="AY116" s="20" t="s">
        <v>121</v>
      </c>
      <c r="BE116" s="159">
        <f>IF(N116="základní",J116,0)</f>
        <v>0</v>
      </c>
      <c r="BF116" s="159">
        <f>IF(N116="snížená",J116,0)</f>
        <v>0</v>
      </c>
      <c r="BG116" s="159">
        <f>IF(N116="zákl. přenesená",J116,0)</f>
        <v>0</v>
      </c>
      <c r="BH116" s="159">
        <f>IF(N116="sníž. přenesená",J116,0)</f>
        <v>0</v>
      </c>
      <c r="BI116" s="159">
        <f>IF(N116="nulová",J116,0)</f>
        <v>0</v>
      </c>
      <c r="BJ116" s="20" t="s">
        <v>74</v>
      </c>
      <c r="BK116" s="159">
        <f>ROUND(I116*H116,2)</f>
        <v>0</v>
      </c>
      <c r="BL116" s="20" t="s">
        <v>122</v>
      </c>
      <c r="BM116" s="20" t="s">
        <v>183</v>
      </c>
    </row>
    <row r="117" spans="2:65" s="1" customFormat="1">
      <c r="B117" s="34"/>
      <c r="D117" s="160" t="s">
        <v>130</v>
      </c>
      <c r="F117" s="161" t="s">
        <v>184</v>
      </c>
      <c r="L117" s="34"/>
      <c r="M117" s="162"/>
      <c r="N117" s="35"/>
      <c r="O117" s="35"/>
      <c r="P117" s="35"/>
      <c r="Q117" s="35"/>
      <c r="R117" s="35"/>
      <c r="S117" s="35"/>
      <c r="T117" s="63"/>
      <c r="AT117" s="20" t="s">
        <v>130</v>
      </c>
      <c r="AU117" s="20" t="s">
        <v>76</v>
      </c>
    </row>
    <row r="118" spans="2:65" s="1" customFormat="1">
      <c r="B118" s="34"/>
      <c r="D118" s="160"/>
      <c r="F118" s="163"/>
      <c r="L118" s="34"/>
      <c r="M118" s="162"/>
      <c r="N118" s="35"/>
      <c r="O118" s="35"/>
      <c r="P118" s="35"/>
      <c r="Q118" s="35"/>
      <c r="R118" s="35"/>
      <c r="S118" s="35"/>
      <c r="T118" s="63"/>
      <c r="AT118" s="20" t="s">
        <v>132</v>
      </c>
      <c r="AU118" s="20" t="s">
        <v>76</v>
      </c>
    </row>
    <row r="119" spans="2:65" s="10" customFormat="1" ht="29.85" customHeight="1">
      <c r="B119" s="136"/>
      <c r="D119" s="137" t="s">
        <v>65</v>
      </c>
      <c r="E119" s="146" t="s">
        <v>166</v>
      </c>
      <c r="F119" s="146" t="s">
        <v>185</v>
      </c>
      <c r="J119" s="147">
        <f>BK119</f>
        <v>0</v>
      </c>
      <c r="L119" s="136"/>
      <c r="M119" s="140"/>
      <c r="N119" s="141"/>
      <c r="O119" s="141"/>
      <c r="P119" s="142">
        <f>SUM(P120:P122)</f>
        <v>0.76</v>
      </c>
      <c r="Q119" s="141"/>
      <c r="R119" s="142">
        <f>SUM(R120:R122)</f>
        <v>4.8799999999999999E-4</v>
      </c>
      <c r="S119" s="141"/>
      <c r="T119" s="143">
        <f>SUM(T120:T122)</f>
        <v>2.8000000000000004E-2</v>
      </c>
      <c r="AR119" s="137" t="s">
        <v>74</v>
      </c>
      <c r="AT119" s="144" t="s">
        <v>65</v>
      </c>
      <c r="AU119" s="144" t="s">
        <v>74</v>
      </c>
      <c r="AY119" s="137" t="s">
        <v>121</v>
      </c>
      <c r="BK119" s="145">
        <f>SUM(BK120:BK122)</f>
        <v>0</v>
      </c>
    </row>
    <row r="120" spans="2:65" s="1" customFormat="1" ht="22.9" customHeight="1">
      <c r="B120" s="148"/>
      <c r="C120" s="149" t="s">
        <v>186</v>
      </c>
      <c r="D120" s="149" t="s">
        <v>124</v>
      </c>
      <c r="E120" s="150" t="s">
        <v>187</v>
      </c>
      <c r="F120" s="151" t="s">
        <v>188</v>
      </c>
      <c r="G120" s="152" t="s">
        <v>137</v>
      </c>
      <c r="H120" s="153">
        <v>0.4</v>
      </c>
      <c r="I120" s="254"/>
      <c r="J120" s="154">
        <f>ROUND(I120*H120,2)</f>
        <v>0</v>
      </c>
      <c r="K120" s="151" t="s">
        <v>128</v>
      </c>
      <c r="L120" s="34"/>
      <c r="M120" s="155" t="s">
        <v>5</v>
      </c>
      <c r="N120" s="156" t="s">
        <v>37</v>
      </c>
      <c r="O120" s="157">
        <v>1.9</v>
      </c>
      <c r="P120" s="157">
        <f>O120*H120</f>
        <v>0.76</v>
      </c>
      <c r="Q120" s="157">
        <v>1.2199999999999999E-3</v>
      </c>
      <c r="R120" s="157">
        <f>Q120*H120</f>
        <v>4.8799999999999999E-4</v>
      </c>
      <c r="S120" s="157">
        <v>7.0000000000000007E-2</v>
      </c>
      <c r="T120" s="158">
        <f>S120*H120</f>
        <v>2.8000000000000004E-2</v>
      </c>
      <c r="AR120" s="20" t="s">
        <v>122</v>
      </c>
      <c r="AT120" s="20" t="s">
        <v>124</v>
      </c>
      <c r="AU120" s="20" t="s">
        <v>76</v>
      </c>
      <c r="AY120" s="20" t="s">
        <v>121</v>
      </c>
      <c r="BE120" s="159">
        <f>IF(N120="základní",J120,0)</f>
        <v>0</v>
      </c>
      <c r="BF120" s="159">
        <f>IF(N120="snížená",J120,0)</f>
        <v>0</v>
      </c>
      <c r="BG120" s="159">
        <f>IF(N120="zákl. přenesená",J120,0)</f>
        <v>0</v>
      </c>
      <c r="BH120" s="159">
        <f>IF(N120="sníž. přenesená",J120,0)</f>
        <v>0</v>
      </c>
      <c r="BI120" s="159">
        <f>IF(N120="nulová",J120,0)</f>
        <v>0</v>
      </c>
      <c r="BJ120" s="20" t="s">
        <v>74</v>
      </c>
      <c r="BK120" s="159">
        <f>ROUND(I120*H120,2)</f>
        <v>0</v>
      </c>
      <c r="BL120" s="20" t="s">
        <v>122</v>
      </c>
      <c r="BM120" s="20" t="s">
        <v>189</v>
      </c>
    </row>
    <row r="121" spans="2:65" s="1" customFormat="1" ht="27">
      <c r="B121" s="34"/>
      <c r="D121" s="160" t="s">
        <v>130</v>
      </c>
      <c r="F121" s="161" t="s">
        <v>190</v>
      </c>
      <c r="L121" s="34"/>
      <c r="M121" s="162"/>
      <c r="N121" s="35"/>
      <c r="O121" s="35"/>
      <c r="P121" s="35"/>
      <c r="Q121" s="35"/>
      <c r="R121" s="35"/>
      <c r="S121" s="35"/>
      <c r="T121" s="63"/>
      <c r="AT121" s="20" t="s">
        <v>130</v>
      </c>
      <c r="AU121" s="20" t="s">
        <v>76</v>
      </c>
    </row>
    <row r="122" spans="2:65" s="1" customFormat="1">
      <c r="B122" s="34"/>
      <c r="D122" s="160"/>
      <c r="F122" s="163"/>
      <c r="L122" s="34"/>
      <c r="M122" s="162"/>
      <c r="N122" s="35"/>
      <c r="O122" s="35"/>
      <c r="P122" s="35"/>
      <c r="Q122" s="35"/>
      <c r="R122" s="35"/>
      <c r="S122" s="35"/>
      <c r="T122" s="63"/>
      <c r="AT122" s="20" t="s">
        <v>132</v>
      </c>
      <c r="AU122" s="20" t="s">
        <v>76</v>
      </c>
    </row>
    <row r="123" spans="2:65" s="10" customFormat="1" ht="37.35" customHeight="1">
      <c r="B123" s="136"/>
      <c r="D123" s="137" t="s">
        <v>65</v>
      </c>
      <c r="E123" s="138" t="s">
        <v>141</v>
      </c>
      <c r="F123" s="138" t="s">
        <v>191</v>
      </c>
      <c r="J123" s="139">
        <f>BK123</f>
        <v>0</v>
      </c>
      <c r="L123" s="136"/>
      <c r="M123" s="140"/>
      <c r="N123" s="141"/>
      <c r="O123" s="141"/>
      <c r="P123" s="142">
        <f>P124+P129+P171+P220</f>
        <v>580.96</v>
      </c>
      <c r="Q123" s="141"/>
      <c r="R123" s="142">
        <f>R124+R129+R171+R220</f>
        <v>0.81444000000000005</v>
      </c>
      <c r="S123" s="141"/>
      <c r="T123" s="143">
        <f>T124+T129+T171+T220</f>
        <v>0</v>
      </c>
      <c r="AR123" s="137" t="s">
        <v>140</v>
      </c>
      <c r="AT123" s="144" t="s">
        <v>65</v>
      </c>
      <c r="AU123" s="144" t="s">
        <v>66</v>
      </c>
      <c r="AY123" s="137" t="s">
        <v>121</v>
      </c>
      <c r="BK123" s="145">
        <f>BK124+BK129+BK171+BK220</f>
        <v>0</v>
      </c>
    </row>
    <row r="124" spans="2:65" s="10" customFormat="1" ht="19.899999999999999" customHeight="1">
      <c r="B124" s="136"/>
      <c r="D124" s="137" t="s">
        <v>65</v>
      </c>
      <c r="E124" s="146" t="s">
        <v>192</v>
      </c>
      <c r="F124" s="146" t="s">
        <v>193</v>
      </c>
      <c r="J124" s="147">
        <f>BK124</f>
        <v>0</v>
      </c>
      <c r="L124" s="136"/>
      <c r="M124" s="140"/>
      <c r="N124" s="141"/>
      <c r="O124" s="141"/>
      <c r="P124" s="142">
        <f>SUM(P125:P128)</f>
        <v>25.759999999999998</v>
      </c>
      <c r="Q124" s="141"/>
      <c r="R124" s="142">
        <f>SUM(R125:R128)</f>
        <v>0.11760000000000001</v>
      </c>
      <c r="S124" s="141"/>
      <c r="T124" s="143">
        <f>SUM(T125:T128)</f>
        <v>0</v>
      </c>
      <c r="AR124" s="137" t="s">
        <v>140</v>
      </c>
      <c r="AT124" s="144" t="s">
        <v>65</v>
      </c>
      <c r="AU124" s="144" t="s">
        <v>74</v>
      </c>
      <c r="AY124" s="137" t="s">
        <v>121</v>
      </c>
      <c r="BK124" s="145">
        <f>SUM(BK125:BK128)</f>
        <v>0</v>
      </c>
    </row>
    <row r="125" spans="2:65" s="1" customFormat="1" ht="22.9" customHeight="1">
      <c r="B125" s="148"/>
      <c r="C125" s="149" t="s">
        <v>194</v>
      </c>
      <c r="D125" s="149" t="s">
        <v>124</v>
      </c>
      <c r="E125" s="150" t="s">
        <v>195</v>
      </c>
      <c r="F125" s="151" t="s">
        <v>196</v>
      </c>
      <c r="G125" s="152" t="s">
        <v>137</v>
      </c>
      <c r="H125" s="153">
        <v>560</v>
      </c>
      <c r="I125" s="254"/>
      <c r="J125" s="154">
        <f>ROUND(I125*H125,2)</f>
        <v>0</v>
      </c>
      <c r="K125" s="151" t="s">
        <v>128</v>
      </c>
      <c r="L125" s="34"/>
      <c r="M125" s="155" t="s">
        <v>5</v>
      </c>
      <c r="N125" s="156" t="s">
        <v>37</v>
      </c>
      <c r="O125" s="157">
        <v>4.5999999999999999E-2</v>
      </c>
      <c r="P125" s="157">
        <f>O125*H125</f>
        <v>25.759999999999998</v>
      </c>
      <c r="Q125" s="157">
        <v>0</v>
      </c>
      <c r="R125" s="157">
        <f>Q125*H125</f>
        <v>0</v>
      </c>
      <c r="S125" s="157">
        <v>0</v>
      </c>
      <c r="T125" s="158">
        <f>S125*H125</f>
        <v>0</v>
      </c>
      <c r="AR125" s="20" t="s">
        <v>197</v>
      </c>
      <c r="AT125" s="20" t="s">
        <v>124</v>
      </c>
      <c r="AU125" s="20" t="s">
        <v>76</v>
      </c>
      <c r="AY125" s="20" t="s">
        <v>121</v>
      </c>
      <c r="BE125" s="159">
        <f>IF(N125="základní",J125,0)</f>
        <v>0</v>
      </c>
      <c r="BF125" s="159">
        <f>IF(N125="snížená",J125,0)</f>
        <v>0</v>
      </c>
      <c r="BG125" s="159">
        <f>IF(N125="zákl. přenesená",J125,0)</f>
        <v>0</v>
      </c>
      <c r="BH125" s="159">
        <f>IF(N125="sníž. přenesená",J125,0)</f>
        <v>0</v>
      </c>
      <c r="BI125" s="159">
        <f>IF(N125="nulová",J125,0)</f>
        <v>0</v>
      </c>
      <c r="BJ125" s="20" t="s">
        <v>74</v>
      </c>
      <c r="BK125" s="159">
        <f>ROUND(I125*H125,2)</f>
        <v>0</v>
      </c>
      <c r="BL125" s="20" t="s">
        <v>197</v>
      </c>
      <c r="BM125" s="20" t="s">
        <v>198</v>
      </c>
    </row>
    <row r="126" spans="2:65" s="1" customFormat="1" ht="27">
      <c r="B126" s="34"/>
      <c r="D126" s="160" t="s">
        <v>130</v>
      </c>
      <c r="F126" s="161" t="s">
        <v>199</v>
      </c>
      <c r="L126" s="34"/>
      <c r="M126" s="162"/>
      <c r="N126" s="35"/>
      <c r="O126" s="35"/>
      <c r="P126" s="35"/>
      <c r="Q126" s="35"/>
      <c r="R126" s="35"/>
      <c r="S126" s="35"/>
      <c r="T126" s="63"/>
      <c r="AT126" s="20" t="s">
        <v>130</v>
      </c>
      <c r="AU126" s="20" t="s">
        <v>76</v>
      </c>
    </row>
    <row r="127" spans="2:65" s="1" customFormat="1" ht="14.45" customHeight="1">
      <c r="B127" s="148"/>
      <c r="C127" s="164" t="s">
        <v>11</v>
      </c>
      <c r="D127" s="164" t="s">
        <v>141</v>
      </c>
      <c r="E127" s="165" t="s">
        <v>200</v>
      </c>
      <c r="F127" s="166" t="s">
        <v>201</v>
      </c>
      <c r="G127" s="167" t="s">
        <v>137</v>
      </c>
      <c r="H127" s="168">
        <v>560</v>
      </c>
      <c r="I127" s="255"/>
      <c r="J127" s="169">
        <f>ROUND(I127*H127,2)</f>
        <v>0</v>
      </c>
      <c r="K127" s="166" t="s">
        <v>128</v>
      </c>
      <c r="L127" s="170"/>
      <c r="M127" s="171" t="s">
        <v>5</v>
      </c>
      <c r="N127" s="172" t="s">
        <v>37</v>
      </c>
      <c r="O127" s="157">
        <v>0</v>
      </c>
      <c r="P127" s="157">
        <f>O127*H127</f>
        <v>0</v>
      </c>
      <c r="Q127" s="157">
        <v>2.1000000000000001E-4</v>
      </c>
      <c r="R127" s="157">
        <f>Q127*H127</f>
        <v>0.11760000000000001</v>
      </c>
      <c r="S127" s="157">
        <v>0</v>
      </c>
      <c r="T127" s="158">
        <f>S127*H127</f>
        <v>0</v>
      </c>
      <c r="AR127" s="20" t="s">
        <v>202</v>
      </c>
      <c r="AT127" s="20" t="s">
        <v>141</v>
      </c>
      <c r="AU127" s="20" t="s">
        <v>76</v>
      </c>
      <c r="AY127" s="20" t="s">
        <v>121</v>
      </c>
      <c r="BE127" s="159">
        <f>IF(N127="základní",J127,0)</f>
        <v>0</v>
      </c>
      <c r="BF127" s="159">
        <f>IF(N127="snížená",J127,0)</f>
        <v>0</v>
      </c>
      <c r="BG127" s="159">
        <f>IF(N127="zákl. přenesená",J127,0)</f>
        <v>0</v>
      </c>
      <c r="BH127" s="159">
        <f>IF(N127="sníž. přenesená",J127,0)</f>
        <v>0</v>
      </c>
      <c r="BI127" s="159">
        <f>IF(N127="nulová",J127,0)</f>
        <v>0</v>
      </c>
      <c r="BJ127" s="20" t="s">
        <v>74</v>
      </c>
      <c r="BK127" s="159">
        <f>ROUND(I127*H127,2)</f>
        <v>0</v>
      </c>
      <c r="BL127" s="20" t="s">
        <v>202</v>
      </c>
      <c r="BM127" s="20" t="s">
        <v>203</v>
      </c>
    </row>
    <row r="128" spans="2:65" s="1" customFormat="1">
      <c r="B128" s="34"/>
      <c r="D128" s="160" t="s">
        <v>130</v>
      </c>
      <c r="F128" s="161" t="s">
        <v>201</v>
      </c>
      <c r="L128" s="34"/>
      <c r="M128" s="162"/>
      <c r="N128" s="35"/>
      <c r="O128" s="35"/>
      <c r="P128" s="35"/>
      <c r="Q128" s="35"/>
      <c r="R128" s="35"/>
      <c r="S128" s="35"/>
      <c r="T128" s="63"/>
      <c r="AT128" s="20" t="s">
        <v>130</v>
      </c>
      <c r="AU128" s="20" t="s">
        <v>76</v>
      </c>
    </row>
    <row r="129" spans="2:65" s="10" customFormat="1" ht="29.85" customHeight="1">
      <c r="B129" s="136"/>
      <c r="D129" s="137" t="s">
        <v>65</v>
      </c>
      <c r="E129" s="146" t="s">
        <v>204</v>
      </c>
      <c r="F129" s="146" t="s">
        <v>205</v>
      </c>
      <c r="J129" s="147">
        <f>BK129</f>
        <v>0</v>
      </c>
      <c r="L129" s="136"/>
      <c r="M129" s="140"/>
      <c r="N129" s="141"/>
      <c r="O129" s="141"/>
      <c r="P129" s="142">
        <f>SUM(P130:P170)</f>
        <v>35.960999999999999</v>
      </c>
      <c r="Q129" s="141"/>
      <c r="R129" s="142">
        <f>SUM(R130:R170)</f>
        <v>0.44013000000000002</v>
      </c>
      <c r="S129" s="141"/>
      <c r="T129" s="143">
        <f>SUM(T130:T170)</f>
        <v>0</v>
      </c>
      <c r="AR129" s="137" t="s">
        <v>140</v>
      </c>
      <c r="AT129" s="144" t="s">
        <v>65</v>
      </c>
      <c r="AU129" s="144" t="s">
        <v>74</v>
      </c>
      <c r="AY129" s="137" t="s">
        <v>121</v>
      </c>
      <c r="BK129" s="145">
        <f>SUM(BK130:BK170)</f>
        <v>0</v>
      </c>
    </row>
    <row r="130" spans="2:65" s="1" customFormat="1" ht="14.45" customHeight="1">
      <c r="B130" s="148"/>
      <c r="C130" s="149" t="s">
        <v>206</v>
      </c>
      <c r="D130" s="149" t="s">
        <v>124</v>
      </c>
      <c r="E130" s="150" t="s">
        <v>207</v>
      </c>
      <c r="F130" s="151" t="s">
        <v>208</v>
      </c>
      <c r="G130" s="152" t="s">
        <v>156</v>
      </c>
      <c r="H130" s="153">
        <v>2</v>
      </c>
      <c r="I130" s="254"/>
      <c r="J130" s="154">
        <f>ROUND(I130*H130,2)</f>
        <v>0</v>
      </c>
      <c r="K130" s="151" t="s">
        <v>128</v>
      </c>
      <c r="L130" s="34"/>
      <c r="M130" s="155" t="s">
        <v>5</v>
      </c>
      <c r="N130" s="156" t="s">
        <v>37</v>
      </c>
      <c r="O130" s="157">
        <v>0.151</v>
      </c>
      <c r="P130" s="157">
        <f>O130*H130</f>
        <v>0.30199999999999999</v>
      </c>
      <c r="Q130" s="157">
        <v>0</v>
      </c>
      <c r="R130" s="157">
        <f>Q130*H130</f>
        <v>0</v>
      </c>
      <c r="S130" s="157">
        <v>0</v>
      </c>
      <c r="T130" s="158">
        <f>S130*H130</f>
        <v>0</v>
      </c>
      <c r="AR130" s="20" t="s">
        <v>197</v>
      </c>
      <c r="AT130" s="20" t="s">
        <v>124</v>
      </c>
      <c r="AU130" s="20" t="s">
        <v>76</v>
      </c>
      <c r="AY130" s="20" t="s">
        <v>121</v>
      </c>
      <c r="BE130" s="159">
        <f>IF(N130="základní",J130,0)</f>
        <v>0</v>
      </c>
      <c r="BF130" s="159">
        <f>IF(N130="snížená",J130,0)</f>
        <v>0</v>
      </c>
      <c r="BG130" s="159">
        <f>IF(N130="zákl. přenesená",J130,0)</f>
        <v>0</v>
      </c>
      <c r="BH130" s="159">
        <f>IF(N130="sníž. přenesená",J130,0)</f>
        <v>0</v>
      </c>
      <c r="BI130" s="159">
        <f>IF(N130="nulová",J130,0)</f>
        <v>0</v>
      </c>
      <c r="BJ130" s="20" t="s">
        <v>74</v>
      </c>
      <c r="BK130" s="159">
        <f>ROUND(I130*H130,2)</f>
        <v>0</v>
      </c>
      <c r="BL130" s="20" t="s">
        <v>197</v>
      </c>
      <c r="BM130" s="20" t="s">
        <v>209</v>
      </c>
    </row>
    <row r="131" spans="2:65" s="1" customFormat="1">
      <c r="B131" s="34"/>
      <c r="D131" s="160" t="s">
        <v>130</v>
      </c>
      <c r="F131" s="161" t="s">
        <v>208</v>
      </c>
      <c r="L131" s="34"/>
      <c r="M131" s="162"/>
      <c r="N131" s="35"/>
      <c r="O131" s="35"/>
      <c r="P131" s="35"/>
      <c r="Q131" s="35"/>
      <c r="R131" s="35"/>
      <c r="S131" s="35"/>
      <c r="T131" s="63"/>
      <c r="AT131" s="20" t="s">
        <v>130</v>
      </c>
      <c r="AU131" s="20" t="s">
        <v>76</v>
      </c>
    </row>
    <row r="132" spans="2:65" s="1" customFormat="1" ht="14.45" customHeight="1">
      <c r="B132" s="148"/>
      <c r="C132" s="164" t="s">
        <v>210</v>
      </c>
      <c r="D132" s="164" t="s">
        <v>141</v>
      </c>
      <c r="E132" s="165" t="s">
        <v>211</v>
      </c>
      <c r="F132" s="166" t="s">
        <v>212</v>
      </c>
      <c r="G132" s="167" t="s">
        <v>156</v>
      </c>
      <c r="H132" s="168">
        <v>1</v>
      </c>
      <c r="I132" s="255"/>
      <c r="J132" s="169">
        <f>ROUND(I132*H132,2)</f>
        <v>0</v>
      </c>
      <c r="K132" s="166" t="s">
        <v>5</v>
      </c>
      <c r="L132" s="170"/>
      <c r="M132" s="171" t="s">
        <v>5</v>
      </c>
      <c r="N132" s="172" t="s">
        <v>37</v>
      </c>
      <c r="O132" s="157">
        <v>0</v>
      </c>
      <c r="P132" s="157">
        <f>O132*H132</f>
        <v>0</v>
      </c>
      <c r="Q132" s="157">
        <v>2.5000000000000001E-2</v>
      </c>
      <c r="R132" s="157">
        <f>Q132*H132</f>
        <v>2.5000000000000001E-2</v>
      </c>
      <c r="S132" s="157">
        <v>0</v>
      </c>
      <c r="T132" s="158">
        <f>S132*H132</f>
        <v>0</v>
      </c>
      <c r="AR132" s="20" t="s">
        <v>202</v>
      </c>
      <c r="AT132" s="20" t="s">
        <v>141</v>
      </c>
      <c r="AU132" s="20" t="s">
        <v>76</v>
      </c>
      <c r="AY132" s="20" t="s">
        <v>121</v>
      </c>
      <c r="BE132" s="159">
        <f>IF(N132="základní",J132,0)</f>
        <v>0</v>
      </c>
      <c r="BF132" s="159">
        <f>IF(N132="snížená",J132,0)</f>
        <v>0</v>
      </c>
      <c r="BG132" s="159">
        <f>IF(N132="zákl. přenesená",J132,0)</f>
        <v>0</v>
      </c>
      <c r="BH132" s="159">
        <f>IF(N132="sníž. přenesená",J132,0)</f>
        <v>0</v>
      </c>
      <c r="BI132" s="159">
        <f>IF(N132="nulová",J132,0)</f>
        <v>0</v>
      </c>
      <c r="BJ132" s="20" t="s">
        <v>74</v>
      </c>
      <c r="BK132" s="159">
        <f>ROUND(I132*H132,2)</f>
        <v>0</v>
      </c>
      <c r="BL132" s="20" t="s">
        <v>202</v>
      </c>
      <c r="BM132" s="20" t="s">
        <v>213</v>
      </c>
    </row>
    <row r="133" spans="2:65" s="1" customFormat="1">
      <c r="B133" s="34"/>
      <c r="D133" s="160" t="s">
        <v>130</v>
      </c>
      <c r="F133" s="161" t="s">
        <v>214</v>
      </c>
      <c r="L133" s="34"/>
      <c r="M133" s="162"/>
      <c r="N133" s="35"/>
      <c r="O133" s="35"/>
      <c r="P133" s="35"/>
      <c r="Q133" s="35"/>
      <c r="R133" s="35"/>
      <c r="S133" s="35"/>
      <c r="T133" s="63"/>
      <c r="AT133" s="20" t="s">
        <v>130</v>
      </c>
      <c r="AU133" s="20" t="s">
        <v>76</v>
      </c>
    </row>
    <row r="134" spans="2:65" s="1" customFormat="1" ht="14.45" customHeight="1">
      <c r="B134" s="148"/>
      <c r="C134" s="164" t="s">
        <v>215</v>
      </c>
      <c r="D134" s="164" t="s">
        <v>141</v>
      </c>
      <c r="E134" s="165" t="s">
        <v>216</v>
      </c>
      <c r="F134" s="166" t="s">
        <v>217</v>
      </c>
      <c r="G134" s="167" t="s">
        <v>156</v>
      </c>
      <c r="H134" s="168">
        <v>1</v>
      </c>
      <c r="I134" s="255"/>
      <c r="J134" s="169">
        <f>ROUND(I134*H134,2)</f>
        <v>0</v>
      </c>
      <c r="K134" s="166" t="s">
        <v>128</v>
      </c>
      <c r="L134" s="170"/>
      <c r="M134" s="171" t="s">
        <v>5</v>
      </c>
      <c r="N134" s="172" t="s">
        <v>37</v>
      </c>
      <c r="O134" s="157">
        <v>0</v>
      </c>
      <c r="P134" s="157">
        <f>O134*H134</f>
        <v>0</v>
      </c>
      <c r="Q134" s="157">
        <v>1.4500000000000001E-2</v>
      </c>
      <c r="R134" s="157">
        <f>Q134*H134</f>
        <v>1.4500000000000001E-2</v>
      </c>
      <c r="S134" s="157">
        <v>0</v>
      </c>
      <c r="T134" s="158">
        <f>S134*H134</f>
        <v>0</v>
      </c>
      <c r="AR134" s="20" t="s">
        <v>202</v>
      </c>
      <c r="AT134" s="20" t="s">
        <v>141</v>
      </c>
      <c r="AU134" s="20" t="s">
        <v>76</v>
      </c>
      <c r="AY134" s="20" t="s">
        <v>121</v>
      </c>
      <c r="BE134" s="159">
        <f>IF(N134="základní",J134,0)</f>
        <v>0</v>
      </c>
      <c r="BF134" s="159">
        <f>IF(N134="snížená",J134,0)</f>
        <v>0</v>
      </c>
      <c r="BG134" s="159">
        <f>IF(N134="zákl. přenesená",J134,0)</f>
        <v>0</v>
      </c>
      <c r="BH134" s="159">
        <f>IF(N134="sníž. přenesená",J134,0)</f>
        <v>0</v>
      </c>
      <c r="BI134" s="159">
        <f>IF(N134="nulová",J134,0)</f>
        <v>0</v>
      </c>
      <c r="BJ134" s="20" t="s">
        <v>74</v>
      </c>
      <c r="BK134" s="159">
        <f>ROUND(I134*H134,2)</f>
        <v>0</v>
      </c>
      <c r="BL134" s="20" t="s">
        <v>202</v>
      </c>
      <c r="BM134" s="20" t="s">
        <v>218</v>
      </c>
    </row>
    <row r="135" spans="2:65" s="1" customFormat="1">
      <c r="B135" s="34"/>
      <c r="D135" s="160" t="s">
        <v>130</v>
      </c>
      <c r="F135" s="161" t="s">
        <v>219</v>
      </c>
      <c r="L135" s="34"/>
      <c r="M135" s="162"/>
      <c r="N135" s="35"/>
      <c r="O135" s="35"/>
      <c r="P135" s="35"/>
      <c r="Q135" s="35"/>
      <c r="R135" s="35"/>
      <c r="S135" s="35"/>
      <c r="T135" s="63"/>
      <c r="AT135" s="20" t="s">
        <v>130</v>
      </c>
      <c r="AU135" s="20" t="s">
        <v>76</v>
      </c>
    </row>
    <row r="136" spans="2:65" s="1" customFormat="1" ht="14.45" customHeight="1">
      <c r="B136" s="148"/>
      <c r="C136" s="149" t="s">
        <v>220</v>
      </c>
      <c r="D136" s="149" t="s">
        <v>124</v>
      </c>
      <c r="E136" s="150" t="s">
        <v>221</v>
      </c>
      <c r="F136" s="151" t="s">
        <v>222</v>
      </c>
      <c r="G136" s="152" t="s">
        <v>156</v>
      </c>
      <c r="H136" s="153">
        <v>1</v>
      </c>
      <c r="I136" s="254"/>
      <c r="J136" s="154">
        <f>ROUND(I136*H136,2)</f>
        <v>0</v>
      </c>
      <c r="K136" s="151" t="s">
        <v>128</v>
      </c>
      <c r="L136" s="34"/>
      <c r="M136" s="155" t="s">
        <v>5</v>
      </c>
      <c r="N136" s="156" t="s">
        <v>37</v>
      </c>
      <c r="O136" s="157">
        <v>0.44400000000000001</v>
      </c>
      <c r="P136" s="157">
        <f>O136*H136</f>
        <v>0.44400000000000001</v>
      </c>
      <c r="Q136" s="157">
        <v>3.0000000000000001E-5</v>
      </c>
      <c r="R136" s="157">
        <f>Q136*H136</f>
        <v>3.0000000000000001E-5</v>
      </c>
      <c r="S136" s="157">
        <v>0</v>
      </c>
      <c r="T136" s="158">
        <f>S136*H136</f>
        <v>0</v>
      </c>
      <c r="AR136" s="20" t="s">
        <v>197</v>
      </c>
      <c r="AT136" s="20" t="s">
        <v>124</v>
      </c>
      <c r="AU136" s="20" t="s">
        <v>76</v>
      </c>
      <c r="AY136" s="20" t="s">
        <v>121</v>
      </c>
      <c r="BE136" s="159">
        <f>IF(N136="základní",J136,0)</f>
        <v>0</v>
      </c>
      <c r="BF136" s="159">
        <f>IF(N136="snížená",J136,0)</f>
        <v>0</v>
      </c>
      <c r="BG136" s="159">
        <f>IF(N136="zákl. přenesená",J136,0)</f>
        <v>0</v>
      </c>
      <c r="BH136" s="159">
        <f>IF(N136="sníž. přenesená",J136,0)</f>
        <v>0</v>
      </c>
      <c r="BI136" s="159">
        <f>IF(N136="nulová",J136,0)</f>
        <v>0</v>
      </c>
      <c r="BJ136" s="20" t="s">
        <v>74</v>
      </c>
      <c r="BK136" s="159">
        <f>ROUND(I136*H136,2)</f>
        <v>0</v>
      </c>
      <c r="BL136" s="20" t="s">
        <v>197</v>
      </c>
      <c r="BM136" s="20" t="s">
        <v>223</v>
      </c>
    </row>
    <row r="137" spans="2:65" s="1" customFormat="1">
      <c r="B137" s="34"/>
      <c r="D137" s="160" t="s">
        <v>130</v>
      </c>
      <c r="F137" s="161" t="s">
        <v>224</v>
      </c>
      <c r="L137" s="34"/>
      <c r="M137" s="162"/>
      <c r="N137" s="35"/>
      <c r="O137" s="35"/>
      <c r="P137" s="35"/>
      <c r="Q137" s="35"/>
      <c r="R137" s="35"/>
      <c r="S137" s="35"/>
      <c r="T137" s="63"/>
      <c r="AT137" s="20" t="s">
        <v>130</v>
      </c>
      <c r="AU137" s="20" t="s">
        <v>76</v>
      </c>
    </row>
    <row r="138" spans="2:65" s="1" customFormat="1" ht="14.45" customHeight="1">
      <c r="B138" s="148"/>
      <c r="C138" s="164" t="s">
        <v>225</v>
      </c>
      <c r="D138" s="164" t="s">
        <v>141</v>
      </c>
      <c r="E138" s="165" t="s">
        <v>226</v>
      </c>
      <c r="F138" s="166" t="s">
        <v>680</v>
      </c>
      <c r="G138" s="167" t="s">
        <v>156</v>
      </c>
      <c r="H138" s="168">
        <v>1</v>
      </c>
      <c r="I138" s="255"/>
      <c r="J138" s="169">
        <f>ROUND(I138*H138,2)</f>
        <v>0</v>
      </c>
      <c r="K138" s="166" t="s">
        <v>128</v>
      </c>
      <c r="L138" s="170"/>
      <c r="M138" s="171" t="s">
        <v>5</v>
      </c>
      <c r="N138" s="172" t="s">
        <v>37</v>
      </c>
      <c r="O138" s="157">
        <v>0</v>
      </c>
      <c r="P138" s="157">
        <f>O138*H138</f>
        <v>0</v>
      </c>
      <c r="Q138" s="157">
        <v>1.0499999999999999E-3</v>
      </c>
      <c r="R138" s="157">
        <f>Q138*H138</f>
        <v>1.0499999999999999E-3</v>
      </c>
      <c r="S138" s="157">
        <v>0</v>
      </c>
      <c r="T138" s="158">
        <f>S138*H138</f>
        <v>0</v>
      </c>
      <c r="AR138" s="20" t="s">
        <v>202</v>
      </c>
      <c r="AT138" s="20" t="s">
        <v>141</v>
      </c>
      <c r="AU138" s="20" t="s">
        <v>76</v>
      </c>
      <c r="AY138" s="20" t="s">
        <v>121</v>
      </c>
      <c r="BE138" s="159">
        <f>IF(N138="základní",J138,0)</f>
        <v>0</v>
      </c>
      <c r="BF138" s="159">
        <f>IF(N138="snížená",J138,0)</f>
        <v>0</v>
      </c>
      <c r="BG138" s="159">
        <f>IF(N138="zákl. přenesená",J138,0)</f>
        <v>0</v>
      </c>
      <c r="BH138" s="159">
        <f>IF(N138="sníž. přenesená",J138,0)</f>
        <v>0</v>
      </c>
      <c r="BI138" s="159">
        <f>IF(N138="nulová",J138,0)</f>
        <v>0</v>
      </c>
      <c r="BJ138" s="20" t="s">
        <v>74</v>
      </c>
      <c r="BK138" s="159">
        <f>ROUND(I138*H138,2)</f>
        <v>0</v>
      </c>
      <c r="BL138" s="20" t="s">
        <v>202</v>
      </c>
      <c r="BM138" s="20" t="s">
        <v>227</v>
      </c>
    </row>
    <row r="139" spans="2:65" s="1" customFormat="1">
      <c r="B139" s="34"/>
      <c r="D139" s="160" t="s">
        <v>130</v>
      </c>
      <c r="F139" s="161" t="s">
        <v>681</v>
      </c>
      <c r="L139" s="34"/>
      <c r="M139" s="162"/>
      <c r="N139" s="35"/>
      <c r="O139" s="35"/>
      <c r="P139" s="35"/>
      <c r="Q139" s="35"/>
      <c r="R139" s="35"/>
      <c r="S139" s="35"/>
      <c r="T139" s="63"/>
      <c r="AT139" s="20" t="s">
        <v>130</v>
      </c>
      <c r="AU139" s="20" t="s">
        <v>76</v>
      </c>
    </row>
    <row r="140" spans="2:65" s="1" customFormat="1" ht="14.45" customHeight="1">
      <c r="B140" s="148"/>
      <c r="C140" s="164" t="s">
        <v>10</v>
      </c>
      <c r="D140" s="164" t="s">
        <v>141</v>
      </c>
      <c r="E140" s="165" t="s">
        <v>228</v>
      </c>
      <c r="F140" s="166" t="s">
        <v>682</v>
      </c>
      <c r="G140" s="167" t="s">
        <v>156</v>
      </c>
      <c r="H140" s="168">
        <v>1</v>
      </c>
      <c r="I140" s="255"/>
      <c r="J140" s="169">
        <f>ROUND(I140*H140,2)</f>
        <v>0</v>
      </c>
      <c r="K140" s="166" t="s">
        <v>5</v>
      </c>
      <c r="L140" s="170"/>
      <c r="M140" s="171" t="s">
        <v>5</v>
      </c>
      <c r="N140" s="172" t="s">
        <v>37</v>
      </c>
      <c r="O140" s="157">
        <v>0</v>
      </c>
      <c r="P140" s="157">
        <f>O140*H140</f>
        <v>0</v>
      </c>
      <c r="Q140" s="157">
        <v>0</v>
      </c>
      <c r="R140" s="157">
        <f>Q140*H140</f>
        <v>0</v>
      </c>
      <c r="S140" s="157">
        <v>0</v>
      </c>
      <c r="T140" s="158">
        <f>S140*H140</f>
        <v>0</v>
      </c>
      <c r="AR140" s="20" t="s">
        <v>202</v>
      </c>
      <c r="AT140" s="20" t="s">
        <v>141</v>
      </c>
      <c r="AU140" s="20" t="s">
        <v>76</v>
      </c>
      <c r="AY140" s="20" t="s">
        <v>121</v>
      </c>
      <c r="BE140" s="159">
        <f>IF(N140="základní",J140,0)</f>
        <v>0</v>
      </c>
      <c r="BF140" s="159">
        <f>IF(N140="snížená",J140,0)</f>
        <v>0</v>
      </c>
      <c r="BG140" s="159">
        <f>IF(N140="zákl. přenesená",J140,0)</f>
        <v>0</v>
      </c>
      <c r="BH140" s="159">
        <f>IF(N140="sníž. přenesená",J140,0)</f>
        <v>0</v>
      </c>
      <c r="BI140" s="159">
        <f>IF(N140="nulová",J140,0)</f>
        <v>0</v>
      </c>
      <c r="BJ140" s="20" t="s">
        <v>74</v>
      </c>
      <c r="BK140" s="159">
        <f>ROUND(I140*H140,2)</f>
        <v>0</v>
      </c>
      <c r="BL140" s="20" t="s">
        <v>202</v>
      </c>
      <c r="BM140" s="20" t="s">
        <v>229</v>
      </c>
    </row>
    <row r="141" spans="2:65" s="1" customFormat="1">
      <c r="B141" s="34"/>
      <c r="D141" s="160" t="s">
        <v>130</v>
      </c>
      <c r="F141" s="161" t="str">
        <f>F140</f>
        <v>Pohon s hav. funkcí IP54</v>
      </c>
      <c r="L141" s="34"/>
      <c r="M141" s="162"/>
      <c r="N141" s="35"/>
      <c r="O141" s="35"/>
      <c r="P141" s="35"/>
      <c r="Q141" s="35"/>
      <c r="R141" s="35"/>
      <c r="S141" s="35"/>
      <c r="T141" s="63"/>
      <c r="AT141" s="20" t="s">
        <v>130</v>
      </c>
      <c r="AU141" s="20" t="s">
        <v>76</v>
      </c>
    </row>
    <row r="142" spans="2:65" s="1" customFormat="1" ht="14.45" customHeight="1">
      <c r="B142" s="148"/>
      <c r="C142" s="149" t="s">
        <v>230</v>
      </c>
      <c r="D142" s="149" t="s">
        <v>124</v>
      </c>
      <c r="E142" s="150" t="s">
        <v>231</v>
      </c>
      <c r="F142" s="151" t="s">
        <v>232</v>
      </c>
      <c r="G142" s="152" t="s">
        <v>156</v>
      </c>
      <c r="H142" s="153">
        <v>5</v>
      </c>
      <c r="I142" s="254"/>
      <c r="J142" s="154">
        <f>ROUND(I142*H142,2)</f>
        <v>0</v>
      </c>
      <c r="K142" s="151" t="s">
        <v>128</v>
      </c>
      <c r="L142" s="34"/>
      <c r="M142" s="155" t="s">
        <v>5</v>
      </c>
      <c r="N142" s="156" t="s">
        <v>37</v>
      </c>
      <c r="O142" s="157">
        <v>0.50800000000000001</v>
      </c>
      <c r="P142" s="157">
        <f>O142*H142</f>
        <v>2.54</v>
      </c>
      <c r="Q142" s="157">
        <v>3.0000000000000001E-5</v>
      </c>
      <c r="R142" s="157">
        <f>Q142*H142</f>
        <v>1.5000000000000001E-4</v>
      </c>
      <c r="S142" s="157">
        <v>0</v>
      </c>
      <c r="T142" s="158">
        <f>S142*H142</f>
        <v>0</v>
      </c>
      <c r="AR142" s="20" t="s">
        <v>197</v>
      </c>
      <c r="AT142" s="20" t="s">
        <v>124</v>
      </c>
      <c r="AU142" s="20" t="s">
        <v>76</v>
      </c>
      <c r="AY142" s="20" t="s">
        <v>121</v>
      </c>
      <c r="BE142" s="159">
        <f>IF(N142="základní",J142,0)</f>
        <v>0</v>
      </c>
      <c r="BF142" s="159">
        <f>IF(N142="snížená",J142,0)</f>
        <v>0</v>
      </c>
      <c r="BG142" s="159">
        <f>IF(N142="zákl. přenesená",J142,0)</f>
        <v>0</v>
      </c>
      <c r="BH142" s="159">
        <f>IF(N142="sníž. přenesená",J142,0)</f>
        <v>0</v>
      </c>
      <c r="BI142" s="159">
        <f>IF(N142="nulová",J142,0)</f>
        <v>0</v>
      </c>
      <c r="BJ142" s="20" t="s">
        <v>74</v>
      </c>
      <c r="BK142" s="159">
        <f>ROUND(I142*H142,2)</f>
        <v>0</v>
      </c>
      <c r="BL142" s="20" t="s">
        <v>197</v>
      </c>
      <c r="BM142" s="20" t="s">
        <v>233</v>
      </c>
    </row>
    <row r="143" spans="2:65" s="1" customFormat="1">
      <c r="B143" s="34"/>
      <c r="D143" s="160" t="s">
        <v>130</v>
      </c>
      <c r="F143" s="161" t="s">
        <v>234</v>
      </c>
      <c r="L143" s="34"/>
      <c r="M143" s="162"/>
      <c r="N143" s="35"/>
      <c r="O143" s="35"/>
      <c r="P143" s="35"/>
      <c r="Q143" s="35"/>
      <c r="R143" s="35"/>
      <c r="S143" s="35"/>
      <c r="T143" s="63"/>
      <c r="AT143" s="20" t="s">
        <v>130</v>
      </c>
      <c r="AU143" s="20" t="s">
        <v>76</v>
      </c>
    </row>
    <row r="144" spans="2:65" s="1" customFormat="1" ht="14.45" customHeight="1">
      <c r="B144" s="148"/>
      <c r="C144" s="164" t="s">
        <v>235</v>
      </c>
      <c r="D144" s="164" t="s">
        <v>141</v>
      </c>
      <c r="E144" s="165" t="s">
        <v>236</v>
      </c>
      <c r="F144" s="166" t="s">
        <v>237</v>
      </c>
      <c r="G144" s="167" t="s">
        <v>156</v>
      </c>
      <c r="H144" s="168">
        <v>3</v>
      </c>
      <c r="I144" s="255"/>
      <c r="J144" s="169">
        <f>ROUND(I144*H144,2)</f>
        <v>0</v>
      </c>
      <c r="K144" s="166" t="s">
        <v>128</v>
      </c>
      <c r="L144" s="170"/>
      <c r="M144" s="171" t="s">
        <v>5</v>
      </c>
      <c r="N144" s="172" t="s">
        <v>37</v>
      </c>
      <c r="O144" s="157">
        <v>0</v>
      </c>
      <c r="P144" s="157">
        <f>O144*H144</f>
        <v>0</v>
      </c>
      <c r="Q144" s="157">
        <v>1.66E-3</v>
      </c>
      <c r="R144" s="157">
        <f>Q144*H144</f>
        <v>4.9800000000000001E-3</v>
      </c>
      <c r="S144" s="157">
        <v>0</v>
      </c>
      <c r="T144" s="158">
        <f>S144*H144</f>
        <v>0</v>
      </c>
      <c r="AR144" s="20" t="s">
        <v>202</v>
      </c>
      <c r="AT144" s="20" t="s">
        <v>141</v>
      </c>
      <c r="AU144" s="20" t="s">
        <v>76</v>
      </c>
      <c r="AY144" s="20" t="s">
        <v>121</v>
      </c>
      <c r="BE144" s="159">
        <f>IF(N144="základní",J144,0)</f>
        <v>0</v>
      </c>
      <c r="BF144" s="159">
        <f>IF(N144="snížená",J144,0)</f>
        <v>0</v>
      </c>
      <c r="BG144" s="159">
        <f>IF(N144="zákl. přenesená",J144,0)</f>
        <v>0</v>
      </c>
      <c r="BH144" s="159">
        <f>IF(N144="sníž. přenesená",J144,0)</f>
        <v>0</v>
      </c>
      <c r="BI144" s="159">
        <f>IF(N144="nulová",J144,0)</f>
        <v>0</v>
      </c>
      <c r="BJ144" s="20" t="s">
        <v>74</v>
      </c>
      <c r="BK144" s="159">
        <f>ROUND(I144*H144,2)</f>
        <v>0</v>
      </c>
      <c r="BL144" s="20" t="s">
        <v>202</v>
      </c>
      <c r="BM144" s="20" t="s">
        <v>238</v>
      </c>
    </row>
    <row r="145" spans="2:65" s="1" customFormat="1">
      <c r="B145" s="34"/>
      <c r="D145" s="160" t="s">
        <v>130</v>
      </c>
      <c r="F145" s="161" t="s">
        <v>239</v>
      </c>
      <c r="L145" s="34"/>
      <c r="M145" s="162"/>
      <c r="N145" s="35"/>
      <c r="O145" s="35"/>
      <c r="P145" s="35"/>
      <c r="Q145" s="35"/>
      <c r="R145" s="35"/>
      <c r="S145" s="35"/>
      <c r="T145" s="63"/>
      <c r="AT145" s="20" t="s">
        <v>130</v>
      </c>
      <c r="AU145" s="20" t="s">
        <v>76</v>
      </c>
    </row>
    <row r="146" spans="2:65" s="1" customFormat="1" ht="14.45" customHeight="1">
      <c r="B146" s="148"/>
      <c r="C146" s="164" t="s">
        <v>240</v>
      </c>
      <c r="D146" s="164" t="s">
        <v>141</v>
      </c>
      <c r="E146" s="165" t="s">
        <v>241</v>
      </c>
      <c r="F146" s="166" t="s">
        <v>242</v>
      </c>
      <c r="G146" s="167" t="s">
        <v>156</v>
      </c>
      <c r="H146" s="168">
        <v>2</v>
      </c>
      <c r="I146" s="255"/>
      <c r="J146" s="169">
        <f>ROUND(I146*H146,2)</f>
        <v>0</v>
      </c>
      <c r="K146" s="166" t="s">
        <v>128</v>
      </c>
      <c r="L146" s="170"/>
      <c r="M146" s="171" t="s">
        <v>5</v>
      </c>
      <c r="N146" s="172" t="s">
        <v>37</v>
      </c>
      <c r="O146" s="157">
        <v>0</v>
      </c>
      <c r="P146" s="157">
        <f>O146*H146</f>
        <v>0</v>
      </c>
      <c r="Q146" s="157">
        <v>3.6999999999999999E-4</v>
      </c>
      <c r="R146" s="157">
        <f>Q146*H146</f>
        <v>7.3999999999999999E-4</v>
      </c>
      <c r="S146" s="157">
        <v>0</v>
      </c>
      <c r="T146" s="158">
        <f>S146*H146</f>
        <v>0</v>
      </c>
      <c r="AR146" s="20" t="s">
        <v>202</v>
      </c>
      <c r="AT146" s="20" t="s">
        <v>141</v>
      </c>
      <c r="AU146" s="20" t="s">
        <v>76</v>
      </c>
      <c r="AY146" s="20" t="s">
        <v>121</v>
      </c>
      <c r="BE146" s="159">
        <f>IF(N146="základní",J146,0)</f>
        <v>0</v>
      </c>
      <c r="BF146" s="159">
        <f>IF(N146="snížená",J146,0)</f>
        <v>0</v>
      </c>
      <c r="BG146" s="159">
        <f>IF(N146="zákl. přenesená",J146,0)</f>
        <v>0</v>
      </c>
      <c r="BH146" s="159">
        <f>IF(N146="sníž. přenesená",J146,0)</f>
        <v>0</v>
      </c>
      <c r="BI146" s="159">
        <f>IF(N146="nulová",J146,0)</f>
        <v>0</v>
      </c>
      <c r="BJ146" s="20" t="s">
        <v>74</v>
      </c>
      <c r="BK146" s="159">
        <f>ROUND(I146*H146,2)</f>
        <v>0</v>
      </c>
      <c r="BL146" s="20" t="s">
        <v>202</v>
      </c>
      <c r="BM146" s="20" t="s">
        <v>243</v>
      </c>
    </row>
    <row r="147" spans="2:65" s="1" customFormat="1">
      <c r="B147" s="34"/>
      <c r="D147" s="160" t="s">
        <v>130</v>
      </c>
      <c r="F147" s="161" t="s">
        <v>242</v>
      </c>
      <c r="L147" s="34"/>
      <c r="M147" s="162"/>
      <c r="N147" s="35"/>
      <c r="O147" s="35"/>
      <c r="P147" s="35"/>
      <c r="Q147" s="35"/>
      <c r="R147" s="35"/>
      <c r="S147" s="35"/>
      <c r="T147" s="63"/>
      <c r="AT147" s="20" t="s">
        <v>130</v>
      </c>
      <c r="AU147" s="20" t="s">
        <v>76</v>
      </c>
    </row>
    <row r="148" spans="2:65" s="1" customFormat="1" ht="14.45" customHeight="1">
      <c r="B148" s="148"/>
      <c r="C148" s="149" t="s">
        <v>244</v>
      </c>
      <c r="D148" s="149" t="s">
        <v>124</v>
      </c>
      <c r="E148" s="150" t="s">
        <v>245</v>
      </c>
      <c r="F148" s="151" t="s">
        <v>246</v>
      </c>
      <c r="G148" s="152" t="s">
        <v>156</v>
      </c>
      <c r="H148" s="153">
        <v>2</v>
      </c>
      <c r="I148" s="254"/>
      <c r="J148" s="154">
        <f>ROUND(I148*H148,2)</f>
        <v>0</v>
      </c>
      <c r="K148" s="151" t="s">
        <v>128</v>
      </c>
      <c r="L148" s="34"/>
      <c r="M148" s="155" t="s">
        <v>5</v>
      </c>
      <c r="N148" s="156" t="s">
        <v>37</v>
      </c>
      <c r="O148" s="157">
        <v>0.26400000000000001</v>
      </c>
      <c r="P148" s="157">
        <f>O148*H148</f>
        <v>0.52800000000000002</v>
      </c>
      <c r="Q148" s="157">
        <v>0</v>
      </c>
      <c r="R148" s="157">
        <f>Q148*H148</f>
        <v>0</v>
      </c>
      <c r="S148" s="157">
        <v>0</v>
      </c>
      <c r="T148" s="158">
        <f>S148*H148</f>
        <v>0</v>
      </c>
      <c r="AR148" s="20" t="s">
        <v>197</v>
      </c>
      <c r="AT148" s="20" t="s">
        <v>124</v>
      </c>
      <c r="AU148" s="20" t="s">
        <v>76</v>
      </c>
      <c r="AY148" s="20" t="s">
        <v>121</v>
      </c>
      <c r="BE148" s="159">
        <f>IF(N148="základní",J148,0)</f>
        <v>0</v>
      </c>
      <c r="BF148" s="159">
        <f>IF(N148="snížená",J148,0)</f>
        <v>0</v>
      </c>
      <c r="BG148" s="159">
        <f>IF(N148="zákl. přenesená",J148,0)</f>
        <v>0</v>
      </c>
      <c r="BH148" s="159">
        <f>IF(N148="sníž. přenesená",J148,0)</f>
        <v>0</v>
      </c>
      <c r="BI148" s="159">
        <f>IF(N148="nulová",J148,0)</f>
        <v>0</v>
      </c>
      <c r="BJ148" s="20" t="s">
        <v>74</v>
      </c>
      <c r="BK148" s="159">
        <f>ROUND(I148*H148,2)</f>
        <v>0</v>
      </c>
      <c r="BL148" s="20" t="s">
        <v>197</v>
      </c>
      <c r="BM148" s="20" t="s">
        <v>247</v>
      </c>
    </row>
    <row r="149" spans="2:65" s="1" customFormat="1">
      <c r="B149" s="34"/>
      <c r="D149" s="160" t="s">
        <v>130</v>
      </c>
      <c r="F149" s="161" t="s">
        <v>248</v>
      </c>
      <c r="L149" s="34"/>
      <c r="M149" s="162"/>
      <c r="N149" s="35"/>
      <c r="O149" s="35"/>
      <c r="P149" s="35"/>
      <c r="Q149" s="35"/>
      <c r="R149" s="35"/>
      <c r="S149" s="35"/>
      <c r="T149" s="63"/>
      <c r="AT149" s="20" t="s">
        <v>130</v>
      </c>
      <c r="AU149" s="20" t="s">
        <v>76</v>
      </c>
    </row>
    <row r="150" spans="2:65" s="1" customFormat="1" ht="22.9" customHeight="1">
      <c r="B150" s="148"/>
      <c r="C150" s="164" t="s">
        <v>249</v>
      </c>
      <c r="D150" s="164" t="s">
        <v>141</v>
      </c>
      <c r="E150" s="165" t="s">
        <v>250</v>
      </c>
      <c r="F150" s="166" t="s">
        <v>251</v>
      </c>
      <c r="G150" s="167" t="s">
        <v>156</v>
      </c>
      <c r="H150" s="168">
        <v>2</v>
      </c>
      <c r="I150" s="255"/>
      <c r="J150" s="169">
        <f>ROUND(I150*H150,2)</f>
        <v>0</v>
      </c>
      <c r="K150" s="166" t="s">
        <v>128</v>
      </c>
      <c r="L150" s="170"/>
      <c r="M150" s="171" t="s">
        <v>5</v>
      </c>
      <c r="N150" s="172" t="s">
        <v>37</v>
      </c>
      <c r="O150" s="157">
        <v>0</v>
      </c>
      <c r="P150" s="157">
        <f>O150*H150</f>
        <v>0</v>
      </c>
      <c r="Q150" s="157">
        <v>4.6000000000000001E-4</v>
      </c>
      <c r="R150" s="157">
        <f>Q150*H150</f>
        <v>9.2000000000000003E-4</v>
      </c>
      <c r="S150" s="157">
        <v>0</v>
      </c>
      <c r="T150" s="158">
        <f>S150*H150</f>
        <v>0</v>
      </c>
      <c r="AR150" s="20" t="s">
        <v>202</v>
      </c>
      <c r="AT150" s="20" t="s">
        <v>141</v>
      </c>
      <c r="AU150" s="20" t="s">
        <v>76</v>
      </c>
      <c r="AY150" s="20" t="s">
        <v>121</v>
      </c>
      <c r="BE150" s="159">
        <f>IF(N150="základní",J150,0)</f>
        <v>0</v>
      </c>
      <c r="BF150" s="159">
        <f>IF(N150="snížená",J150,0)</f>
        <v>0</v>
      </c>
      <c r="BG150" s="159">
        <f>IF(N150="zákl. přenesená",J150,0)</f>
        <v>0</v>
      </c>
      <c r="BH150" s="159">
        <f>IF(N150="sníž. přenesená",J150,0)</f>
        <v>0</v>
      </c>
      <c r="BI150" s="159">
        <f>IF(N150="nulová",J150,0)</f>
        <v>0</v>
      </c>
      <c r="BJ150" s="20" t="s">
        <v>74</v>
      </c>
      <c r="BK150" s="159">
        <f>ROUND(I150*H150,2)</f>
        <v>0</v>
      </c>
      <c r="BL150" s="20" t="s">
        <v>202</v>
      </c>
      <c r="BM150" s="20" t="s">
        <v>252</v>
      </c>
    </row>
    <row r="151" spans="2:65" s="1" customFormat="1">
      <c r="B151" s="34"/>
      <c r="D151" s="160" t="s">
        <v>130</v>
      </c>
      <c r="F151" s="161" t="s">
        <v>251</v>
      </c>
      <c r="L151" s="34"/>
      <c r="M151" s="162"/>
      <c r="N151" s="35"/>
      <c r="O151" s="35"/>
      <c r="P151" s="35"/>
      <c r="Q151" s="35"/>
      <c r="R151" s="35"/>
      <c r="S151" s="35"/>
      <c r="T151" s="63"/>
      <c r="AT151" s="20" t="s">
        <v>130</v>
      </c>
      <c r="AU151" s="20" t="s">
        <v>76</v>
      </c>
    </row>
    <row r="152" spans="2:65" s="1" customFormat="1" ht="14.45" customHeight="1">
      <c r="B152" s="148"/>
      <c r="C152" s="149" t="s">
        <v>253</v>
      </c>
      <c r="D152" s="149" t="s">
        <v>124</v>
      </c>
      <c r="E152" s="150" t="s">
        <v>254</v>
      </c>
      <c r="F152" s="151" t="s">
        <v>255</v>
      </c>
      <c r="G152" s="152" t="s">
        <v>137</v>
      </c>
      <c r="H152" s="153">
        <v>25</v>
      </c>
      <c r="I152" s="254"/>
      <c r="J152" s="154">
        <f>ROUND(I152*H152,2)</f>
        <v>0</v>
      </c>
      <c r="K152" s="151" t="s">
        <v>128</v>
      </c>
      <c r="L152" s="34"/>
      <c r="M152" s="155" t="s">
        <v>5</v>
      </c>
      <c r="N152" s="156" t="s">
        <v>37</v>
      </c>
      <c r="O152" s="157">
        <v>0.40899999999999997</v>
      </c>
      <c r="P152" s="157">
        <f>O152*H152</f>
        <v>10.225</v>
      </c>
      <c r="Q152" s="157">
        <v>0</v>
      </c>
      <c r="R152" s="157">
        <f>Q152*H152</f>
        <v>0</v>
      </c>
      <c r="S152" s="157">
        <v>0</v>
      </c>
      <c r="T152" s="158">
        <f>S152*H152</f>
        <v>0</v>
      </c>
      <c r="AR152" s="20" t="s">
        <v>197</v>
      </c>
      <c r="AT152" s="20" t="s">
        <v>124</v>
      </c>
      <c r="AU152" s="20" t="s">
        <v>76</v>
      </c>
      <c r="AY152" s="20" t="s">
        <v>121</v>
      </c>
      <c r="BE152" s="159">
        <f>IF(N152="základní",J152,0)</f>
        <v>0</v>
      </c>
      <c r="BF152" s="159">
        <f>IF(N152="snížená",J152,0)</f>
        <v>0</v>
      </c>
      <c r="BG152" s="159">
        <f>IF(N152="zákl. přenesená",J152,0)</f>
        <v>0</v>
      </c>
      <c r="BH152" s="159">
        <f>IF(N152="sníž. přenesená",J152,0)</f>
        <v>0</v>
      </c>
      <c r="BI152" s="159">
        <f>IF(N152="nulová",J152,0)</f>
        <v>0</v>
      </c>
      <c r="BJ152" s="20" t="s">
        <v>74</v>
      </c>
      <c r="BK152" s="159">
        <f>ROUND(I152*H152,2)</f>
        <v>0</v>
      </c>
      <c r="BL152" s="20" t="s">
        <v>197</v>
      </c>
      <c r="BM152" s="20" t="s">
        <v>256</v>
      </c>
    </row>
    <row r="153" spans="2:65" s="1" customFormat="1">
      <c r="B153" s="34"/>
      <c r="D153" s="160" t="s">
        <v>130</v>
      </c>
      <c r="F153" s="161" t="s">
        <v>257</v>
      </c>
      <c r="L153" s="34"/>
      <c r="M153" s="162"/>
      <c r="N153" s="35"/>
      <c r="O153" s="35"/>
      <c r="P153" s="35"/>
      <c r="Q153" s="35"/>
      <c r="R153" s="35"/>
      <c r="S153" s="35"/>
      <c r="T153" s="63"/>
      <c r="AT153" s="20" t="s">
        <v>130</v>
      </c>
      <c r="AU153" s="20" t="s">
        <v>76</v>
      </c>
    </row>
    <row r="154" spans="2:65" s="1" customFormat="1" ht="14.45" customHeight="1">
      <c r="B154" s="148"/>
      <c r="C154" s="164" t="s">
        <v>258</v>
      </c>
      <c r="D154" s="164" t="s">
        <v>141</v>
      </c>
      <c r="E154" s="165" t="s">
        <v>259</v>
      </c>
      <c r="F154" s="166" t="s">
        <v>260</v>
      </c>
      <c r="G154" s="167" t="s">
        <v>137</v>
      </c>
      <c r="H154" s="168">
        <v>25</v>
      </c>
      <c r="I154" s="255"/>
      <c r="J154" s="169">
        <f>ROUND(I154*H154,2)</f>
        <v>0</v>
      </c>
      <c r="K154" s="166" t="s">
        <v>5</v>
      </c>
      <c r="L154" s="170"/>
      <c r="M154" s="171" t="s">
        <v>5</v>
      </c>
      <c r="N154" s="172" t="s">
        <v>37</v>
      </c>
      <c r="O154" s="157">
        <v>0</v>
      </c>
      <c r="P154" s="157">
        <f>O154*H154</f>
        <v>0</v>
      </c>
      <c r="Q154" s="157">
        <v>3.9500000000000004E-3</v>
      </c>
      <c r="R154" s="157">
        <f>Q154*H154</f>
        <v>9.8750000000000004E-2</v>
      </c>
      <c r="S154" s="157">
        <v>0</v>
      </c>
      <c r="T154" s="158">
        <f>S154*H154</f>
        <v>0</v>
      </c>
      <c r="AR154" s="20" t="s">
        <v>202</v>
      </c>
      <c r="AT154" s="20" t="s">
        <v>141</v>
      </c>
      <c r="AU154" s="20" t="s">
        <v>76</v>
      </c>
      <c r="AY154" s="20" t="s">
        <v>121</v>
      </c>
      <c r="BE154" s="159">
        <f>IF(N154="základní",J154,0)</f>
        <v>0</v>
      </c>
      <c r="BF154" s="159">
        <f>IF(N154="snížená",J154,0)</f>
        <v>0</v>
      </c>
      <c r="BG154" s="159">
        <f>IF(N154="zákl. přenesená",J154,0)</f>
        <v>0</v>
      </c>
      <c r="BH154" s="159">
        <f>IF(N154="sníž. přenesená",J154,0)</f>
        <v>0</v>
      </c>
      <c r="BI154" s="159">
        <f>IF(N154="nulová",J154,0)</f>
        <v>0</v>
      </c>
      <c r="BJ154" s="20" t="s">
        <v>74</v>
      </c>
      <c r="BK154" s="159">
        <f>ROUND(I154*H154,2)</f>
        <v>0</v>
      </c>
      <c r="BL154" s="20" t="s">
        <v>202</v>
      </c>
      <c r="BM154" s="20" t="s">
        <v>261</v>
      </c>
    </row>
    <row r="155" spans="2:65" s="1" customFormat="1">
      <c r="B155" s="34"/>
      <c r="D155" s="160" t="s">
        <v>130</v>
      </c>
      <c r="F155" s="161" t="s">
        <v>262</v>
      </c>
      <c r="L155" s="34"/>
      <c r="M155" s="162"/>
      <c r="N155" s="35"/>
      <c r="O155" s="35"/>
      <c r="P155" s="35"/>
      <c r="Q155" s="35"/>
      <c r="R155" s="35"/>
      <c r="S155" s="35"/>
      <c r="T155" s="63"/>
      <c r="AT155" s="20" t="s">
        <v>130</v>
      </c>
      <c r="AU155" s="20" t="s">
        <v>76</v>
      </c>
    </row>
    <row r="156" spans="2:65" s="1" customFormat="1" ht="22.9" customHeight="1">
      <c r="B156" s="148"/>
      <c r="C156" s="149" t="s">
        <v>263</v>
      </c>
      <c r="D156" s="149" t="s">
        <v>124</v>
      </c>
      <c r="E156" s="150" t="s">
        <v>264</v>
      </c>
      <c r="F156" s="151" t="s">
        <v>265</v>
      </c>
      <c r="G156" s="152" t="s">
        <v>178</v>
      </c>
      <c r="H156" s="153">
        <v>1</v>
      </c>
      <c r="I156" s="254"/>
      <c r="J156" s="154">
        <f>ROUND(I156*H156,2)</f>
        <v>0</v>
      </c>
      <c r="K156" s="151" t="s">
        <v>5</v>
      </c>
      <c r="L156" s="34"/>
      <c r="M156" s="155" t="s">
        <v>5</v>
      </c>
      <c r="N156" s="156" t="s">
        <v>37</v>
      </c>
      <c r="O156" s="157">
        <v>0.50800000000000001</v>
      </c>
      <c r="P156" s="157">
        <f>O156*H156</f>
        <v>0.50800000000000001</v>
      </c>
      <c r="Q156" s="157">
        <v>0</v>
      </c>
      <c r="R156" s="157">
        <f>Q156*H156</f>
        <v>0</v>
      </c>
      <c r="S156" s="157">
        <v>0</v>
      </c>
      <c r="T156" s="158">
        <f>S156*H156</f>
        <v>0</v>
      </c>
      <c r="AR156" s="20" t="s">
        <v>197</v>
      </c>
      <c r="AT156" s="20" t="s">
        <v>124</v>
      </c>
      <c r="AU156" s="20" t="s">
        <v>76</v>
      </c>
      <c r="AY156" s="20" t="s">
        <v>121</v>
      </c>
      <c r="BE156" s="159">
        <f>IF(N156="základní",J156,0)</f>
        <v>0</v>
      </c>
      <c r="BF156" s="159">
        <f>IF(N156="snížená",J156,0)</f>
        <v>0</v>
      </c>
      <c r="BG156" s="159">
        <f>IF(N156="zákl. přenesená",J156,0)</f>
        <v>0</v>
      </c>
      <c r="BH156" s="159">
        <f>IF(N156="sníž. přenesená",J156,0)</f>
        <v>0</v>
      </c>
      <c r="BI156" s="159">
        <f>IF(N156="nulová",J156,0)</f>
        <v>0</v>
      </c>
      <c r="BJ156" s="20" t="s">
        <v>74</v>
      </c>
      <c r="BK156" s="159">
        <f>ROUND(I156*H156,2)</f>
        <v>0</v>
      </c>
      <c r="BL156" s="20" t="s">
        <v>197</v>
      </c>
      <c r="BM156" s="20" t="s">
        <v>266</v>
      </c>
    </row>
    <row r="157" spans="2:65" s="1" customFormat="1">
      <c r="B157" s="34"/>
      <c r="D157" s="160" t="s">
        <v>130</v>
      </c>
      <c r="F157" s="161" t="s">
        <v>267</v>
      </c>
      <c r="L157" s="34"/>
      <c r="M157" s="162"/>
      <c r="N157" s="35"/>
      <c r="O157" s="35"/>
      <c r="P157" s="35"/>
      <c r="Q157" s="35"/>
      <c r="R157" s="35"/>
      <c r="S157" s="35"/>
      <c r="T157" s="63"/>
      <c r="AT157" s="20" t="s">
        <v>130</v>
      </c>
      <c r="AU157" s="20" t="s">
        <v>76</v>
      </c>
    </row>
    <row r="158" spans="2:65" s="1" customFormat="1" ht="14.45" customHeight="1">
      <c r="B158" s="148"/>
      <c r="C158" s="164" t="s">
        <v>268</v>
      </c>
      <c r="D158" s="164" t="s">
        <v>141</v>
      </c>
      <c r="E158" s="165" t="s">
        <v>269</v>
      </c>
      <c r="F158" s="166" t="s">
        <v>262</v>
      </c>
      <c r="G158" s="167" t="s">
        <v>137</v>
      </c>
      <c r="H158" s="168">
        <v>50</v>
      </c>
      <c r="I158" s="255"/>
      <c r="J158" s="169">
        <f>ROUND(I158*H158,2)</f>
        <v>0</v>
      </c>
      <c r="K158" s="166" t="s">
        <v>128</v>
      </c>
      <c r="L158" s="170"/>
      <c r="M158" s="171" t="s">
        <v>5</v>
      </c>
      <c r="N158" s="172" t="s">
        <v>37</v>
      </c>
      <c r="O158" s="157">
        <v>0</v>
      </c>
      <c r="P158" s="157">
        <f>O158*H158</f>
        <v>0</v>
      </c>
      <c r="Q158" s="157">
        <v>3.9500000000000004E-3</v>
      </c>
      <c r="R158" s="157">
        <f>Q158*H158</f>
        <v>0.19750000000000001</v>
      </c>
      <c r="S158" s="157">
        <v>0</v>
      </c>
      <c r="T158" s="158">
        <f>S158*H158</f>
        <v>0</v>
      </c>
      <c r="AR158" s="20" t="s">
        <v>202</v>
      </c>
      <c r="AT158" s="20" t="s">
        <v>141</v>
      </c>
      <c r="AU158" s="20" t="s">
        <v>76</v>
      </c>
      <c r="AY158" s="20" t="s">
        <v>121</v>
      </c>
      <c r="BE158" s="159">
        <f>IF(N158="základní",J158,0)</f>
        <v>0</v>
      </c>
      <c r="BF158" s="159">
        <f>IF(N158="snížená",J158,0)</f>
        <v>0</v>
      </c>
      <c r="BG158" s="159">
        <f>IF(N158="zákl. přenesená",J158,0)</f>
        <v>0</v>
      </c>
      <c r="BH158" s="159">
        <f>IF(N158="sníž. přenesená",J158,0)</f>
        <v>0</v>
      </c>
      <c r="BI158" s="159">
        <f>IF(N158="nulová",J158,0)</f>
        <v>0</v>
      </c>
      <c r="BJ158" s="20" t="s">
        <v>74</v>
      </c>
      <c r="BK158" s="159">
        <f>ROUND(I158*H158,2)</f>
        <v>0</v>
      </c>
      <c r="BL158" s="20" t="s">
        <v>202</v>
      </c>
      <c r="BM158" s="20" t="s">
        <v>270</v>
      </c>
    </row>
    <row r="159" spans="2:65" s="1" customFormat="1">
      <c r="B159" s="34"/>
      <c r="D159" s="160" t="s">
        <v>130</v>
      </c>
      <c r="F159" s="161" t="s">
        <v>262</v>
      </c>
      <c r="L159" s="34"/>
      <c r="M159" s="162"/>
      <c r="N159" s="35"/>
      <c r="O159" s="35"/>
      <c r="P159" s="35"/>
      <c r="Q159" s="35"/>
      <c r="R159" s="35"/>
      <c r="S159" s="35"/>
      <c r="T159" s="63"/>
      <c r="AT159" s="20" t="s">
        <v>130</v>
      </c>
      <c r="AU159" s="20" t="s">
        <v>76</v>
      </c>
    </row>
    <row r="160" spans="2:65" s="1" customFormat="1" ht="14.45" customHeight="1">
      <c r="B160" s="148"/>
      <c r="C160" s="164" t="s">
        <v>271</v>
      </c>
      <c r="D160" s="164" t="s">
        <v>141</v>
      </c>
      <c r="E160" s="165" t="s">
        <v>272</v>
      </c>
      <c r="F160" s="166" t="s">
        <v>273</v>
      </c>
      <c r="G160" s="167" t="s">
        <v>178</v>
      </c>
      <c r="H160" s="168">
        <v>1</v>
      </c>
      <c r="I160" s="255"/>
      <c r="J160" s="169">
        <f>ROUND(I160*H160,2)</f>
        <v>0</v>
      </c>
      <c r="K160" s="166" t="s">
        <v>5</v>
      </c>
      <c r="L160" s="170"/>
      <c r="M160" s="171" t="s">
        <v>5</v>
      </c>
      <c r="N160" s="172" t="s">
        <v>37</v>
      </c>
      <c r="O160" s="157">
        <v>0</v>
      </c>
      <c r="P160" s="157">
        <f>O160*H160</f>
        <v>0</v>
      </c>
      <c r="Q160" s="157">
        <v>3.9500000000000004E-3</v>
      </c>
      <c r="R160" s="157">
        <f>Q160*H160</f>
        <v>3.9500000000000004E-3</v>
      </c>
      <c r="S160" s="157">
        <v>0</v>
      </c>
      <c r="T160" s="158">
        <f>S160*H160</f>
        <v>0</v>
      </c>
      <c r="AR160" s="20" t="s">
        <v>202</v>
      </c>
      <c r="AT160" s="20" t="s">
        <v>141</v>
      </c>
      <c r="AU160" s="20" t="s">
        <v>76</v>
      </c>
      <c r="AY160" s="20" t="s">
        <v>121</v>
      </c>
      <c r="BE160" s="159">
        <f>IF(N160="základní",J160,0)</f>
        <v>0</v>
      </c>
      <c r="BF160" s="159">
        <f>IF(N160="snížená",J160,0)</f>
        <v>0</v>
      </c>
      <c r="BG160" s="159">
        <f>IF(N160="zákl. přenesená",J160,0)</f>
        <v>0</v>
      </c>
      <c r="BH160" s="159">
        <f>IF(N160="sníž. přenesená",J160,0)</f>
        <v>0</v>
      </c>
      <c r="BI160" s="159">
        <f>IF(N160="nulová",J160,0)</f>
        <v>0</v>
      </c>
      <c r="BJ160" s="20" t="s">
        <v>74</v>
      </c>
      <c r="BK160" s="159">
        <f>ROUND(I160*H160,2)</f>
        <v>0</v>
      </c>
      <c r="BL160" s="20" t="s">
        <v>202</v>
      </c>
      <c r="BM160" s="20" t="s">
        <v>274</v>
      </c>
    </row>
    <row r="161" spans="2:65" s="1" customFormat="1">
      <c r="B161" s="34"/>
      <c r="D161" s="160" t="s">
        <v>130</v>
      </c>
      <c r="F161" s="161" t="s">
        <v>273</v>
      </c>
      <c r="L161" s="34"/>
      <c r="M161" s="162"/>
      <c r="N161" s="35"/>
      <c r="O161" s="35"/>
      <c r="P161" s="35"/>
      <c r="Q161" s="35"/>
      <c r="R161" s="35"/>
      <c r="S161" s="35"/>
      <c r="T161" s="63"/>
      <c r="AT161" s="20" t="s">
        <v>130</v>
      </c>
      <c r="AU161" s="20" t="s">
        <v>76</v>
      </c>
    </row>
    <row r="162" spans="2:65" s="1" customFormat="1" ht="14.45" customHeight="1">
      <c r="B162" s="148"/>
      <c r="C162" s="149" t="s">
        <v>275</v>
      </c>
      <c r="D162" s="149" t="s">
        <v>124</v>
      </c>
      <c r="E162" s="150" t="s">
        <v>276</v>
      </c>
      <c r="F162" s="151" t="s">
        <v>277</v>
      </c>
      <c r="G162" s="152" t="s">
        <v>278</v>
      </c>
      <c r="H162" s="153">
        <v>2</v>
      </c>
      <c r="I162" s="254"/>
      <c r="J162" s="154">
        <f>ROUND(I162*H162,2)</f>
        <v>0</v>
      </c>
      <c r="K162" s="151" t="s">
        <v>128</v>
      </c>
      <c r="L162" s="34"/>
      <c r="M162" s="155" t="s">
        <v>5</v>
      </c>
      <c r="N162" s="156" t="s">
        <v>37</v>
      </c>
      <c r="O162" s="157">
        <v>6.71</v>
      </c>
      <c r="P162" s="157">
        <f>O162*H162</f>
        <v>13.42</v>
      </c>
      <c r="Q162" s="157">
        <v>0</v>
      </c>
      <c r="R162" s="157">
        <f>Q162*H162</f>
        <v>0</v>
      </c>
      <c r="S162" s="157">
        <v>0</v>
      </c>
      <c r="T162" s="158">
        <f>S162*H162</f>
        <v>0</v>
      </c>
      <c r="AR162" s="20" t="s">
        <v>197</v>
      </c>
      <c r="AT162" s="20" t="s">
        <v>124</v>
      </c>
      <c r="AU162" s="20" t="s">
        <v>76</v>
      </c>
      <c r="AY162" s="20" t="s">
        <v>121</v>
      </c>
      <c r="BE162" s="159">
        <f>IF(N162="základní",J162,0)</f>
        <v>0</v>
      </c>
      <c r="BF162" s="159">
        <f>IF(N162="snížená",J162,0)</f>
        <v>0</v>
      </c>
      <c r="BG162" s="159">
        <f>IF(N162="zákl. přenesená",J162,0)</f>
        <v>0</v>
      </c>
      <c r="BH162" s="159">
        <f>IF(N162="sníž. přenesená",J162,0)</f>
        <v>0</v>
      </c>
      <c r="BI162" s="159">
        <f>IF(N162="nulová",J162,0)</f>
        <v>0</v>
      </c>
      <c r="BJ162" s="20" t="s">
        <v>74</v>
      </c>
      <c r="BK162" s="159">
        <f>ROUND(I162*H162,2)</f>
        <v>0</v>
      </c>
      <c r="BL162" s="20" t="s">
        <v>197</v>
      </c>
      <c r="BM162" s="20" t="s">
        <v>279</v>
      </c>
    </row>
    <row r="163" spans="2:65" s="1" customFormat="1">
      <c r="B163" s="34"/>
      <c r="D163" s="160" t="s">
        <v>130</v>
      </c>
      <c r="F163" s="161" t="s">
        <v>280</v>
      </c>
      <c r="L163" s="34"/>
      <c r="M163" s="162"/>
      <c r="N163" s="35"/>
      <c r="O163" s="35"/>
      <c r="P163" s="35"/>
      <c r="Q163" s="35"/>
      <c r="R163" s="35"/>
      <c r="S163" s="35"/>
      <c r="T163" s="63"/>
      <c r="AT163" s="20" t="s">
        <v>130</v>
      </c>
      <c r="AU163" s="20" t="s">
        <v>76</v>
      </c>
    </row>
    <row r="164" spans="2:65" s="1" customFormat="1" ht="14.45" customHeight="1">
      <c r="B164" s="148"/>
      <c r="C164" s="149" t="s">
        <v>281</v>
      </c>
      <c r="D164" s="149" t="s">
        <v>124</v>
      </c>
      <c r="E164" s="150" t="s">
        <v>282</v>
      </c>
      <c r="F164" s="151" t="s">
        <v>283</v>
      </c>
      <c r="G164" s="152" t="s">
        <v>137</v>
      </c>
      <c r="H164" s="153">
        <v>150</v>
      </c>
      <c r="I164" s="254"/>
      <c r="J164" s="154">
        <f>ROUND(I164*H164,2)</f>
        <v>0</v>
      </c>
      <c r="K164" s="151" t="s">
        <v>128</v>
      </c>
      <c r="L164" s="34"/>
      <c r="M164" s="155" t="s">
        <v>5</v>
      </c>
      <c r="N164" s="156" t="s">
        <v>37</v>
      </c>
      <c r="O164" s="157">
        <v>4.1000000000000002E-2</v>
      </c>
      <c r="P164" s="157">
        <f>O164*H164</f>
        <v>6.15</v>
      </c>
      <c r="Q164" s="157">
        <v>0</v>
      </c>
      <c r="R164" s="157">
        <f>Q164*H164</f>
        <v>0</v>
      </c>
      <c r="S164" s="157">
        <v>0</v>
      </c>
      <c r="T164" s="158">
        <f>S164*H164</f>
        <v>0</v>
      </c>
      <c r="AR164" s="20" t="s">
        <v>197</v>
      </c>
      <c r="AT164" s="20" t="s">
        <v>124</v>
      </c>
      <c r="AU164" s="20" t="s">
        <v>76</v>
      </c>
      <c r="AY164" s="20" t="s">
        <v>121</v>
      </c>
      <c r="BE164" s="159">
        <f>IF(N164="základní",J164,0)</f>
        <v>0</v>
      </c>
      <c r="BF164" s="159">
        <f>IF(N164="snížená",J164,0)</f>
        <v>0</v>
      </c>
      <c r="BG164" s="159">
        <f>IF(N164="zákl. přenesená",J164,0)</f>
        <v>0</v>
      </c>
      <c r="BH164" s="159">
        <f>IF(N164="sníž. přenesená",J164,0)</f>
        <v>0</v>
      </c>
      <c r="BI164" s="159">
        <f>IF(N164="nulová",J164,0)</f>
        <v>0</v>
      </c>
      <c r="BJ164" s="20" t="s">
        <v>74</v>
      </c>
      <c r="BK164" s="159">
        <f>ROUND(I164*H164,2)</f>
        <v>0</v>
      </c>
      <c r="BL164" s="20" t="s">
        <v>197</v>
      </c>
      <c r="BM164" s="20" t="s">
        <v>284</v>
      </c>
    </row>
    <row r="165" spans="2:65" s="1" customFormat="1">
      <c r="B165" s="34"/>
      <c r="D165" s="160" t="s">
        <v>130</v>
      </c>
      <c r="F165" s="161" t="s">
        <v>285</v>
      </c>
      <c r="L165" s="34"/>
      <c r="M165" s="162"/>
      <c r="N165" s="35"/>
      <c r="O165" s="35"/>
      <c r="P165" s="35"/>
      <c r="Q165" s="35"/>
      <c r="R165" s="35"/>
      <c r="S165" s="35"/>
      <c r="T165" s="63"/>
      <c r="AT165" s="20" t="s">
        <v>130</v>
      </c>
      <c r="AU165" s="20" t="s">
        <v>76</v>
      </c>
    </row>
    <row r="166" spans="2:65" s="1" customFormat="1" ht="14.45" customHeight="1">
      <c r="B166" s="148"/>
      <c r="C166" s="149" t="s">
        <v>286</v>
      </c>
      <c r="D166" s="149" t="s">
        <v>124</v>
      </c>
      <c r="E166" s="150" t="s">
        <v>287</v>
      </c>
      <c r="F166" s="151" t="s">
        <v>288</v>
      </c>
      <c r="G166" s="152" t="s">
        <v>137</v>
      </c>
      <c r="H166" s="153">
        <v>4</v>
      </c>
      <c r="I166" s="254"/>
      <c r="J166" s="154">
        <f>ROUND(I166*H166,2)</f>
        <v>0</v>
      </c>
      <c r="K166" s="151" t="s">
        <v>128</v>
      </c>
      <c r="L166" s="34"/>
      <c r="M166" s="155" t="s">
        <v>5</v>
      </c>
      <c r="N166" s="156" t="s">
        <v>37</v>
      </c>
      <c r="O166" s="157">
        <v>0.46100000000000002</v>
      </c>
      <c r="P166" s="157">
        <f>O166*H166</f>
        <v>1.8440000000000001</v>
      </c>
      <c r="Q166" s="157">
        <v>4.9199999999999999E-3</v>
      </c>
      <c r="R166" s="157">
        <f>Q166*H166</f>
        <v>1.968E-2</v>
      </c>
      <c r="S166" s="157">
        <v>0</v>
      </c>
      <c r="T166" s="158">
        <f>S166*H166</f>
        <v>0</v>
      </c>
      <c r="AR166" s="20" t="s">
        <v>197</v>
      </c>
      <c r="AT166" s="20" t="s">
        <v>124</v>
      </c>
      <c r="AU166" s="20" t="s">
        <v>76</v>
      </c>
      <c r="AY166" s="20" t="s">
        <v>121</v>
      </c>
      <c r="BE166" s="159">
        <f>IF(N166="základní",J166,0)</f>
        <v>0</v>
      </c>
      <c r="BF166" s="159">
        <f>IF(N166="snížená",J166,0)</f>
        <v>0</v>
      </c>
      <c r="BG166" s="159">
        <f>IF(N166="zákl. přenesená",J166,0)</f>
        <v>0</v>
      </c>
      <c r="BH166" s="159">
        <f>IF(N166="sníž. přenesená",J166,0)</f>
        <v>0</v>
      </c>
      <c r="BI166" s="159">
        <f>IF(N166="nulová",J166,0)</f>
        <v>0</v>
      </c>
      <c r="BJ166" s="20" t="s">
        <v>74</v>
      </c>
      <c r="BK166" s="159">
        <f>ROUND(I166*H166,2)</f>
        <v>0</v>
      </c>
      <c r="BL166" s="20" t="s">
        <v>197</v>
      </c>
      <c r="BM166" s="20" t="s">
        <v>289</v>
      </c>
    </row>
    <row r="167" spans="2:65" s="1" customFormat="1" ht="27">
      <c r="B167" s="34"/>
      <c r="D167" s="160" t="s">
        <v>130</v>
      </c>
      <c r="F167" s="161" t="s">
        <v>290</v>
      </c>
      <c r="L167" s="34"/>
      <c r="M167" s="162"/>
      <c r="N167" s="35"/>
      <c r="O167" s="35"/>
      <c r="P167" s="35"/>
      <c r="Q167" s="35"/>
      <c r="R167" s="35"/>
      <c r="S167" s="35"/>
      <c r="T167" s="63"/>
      <c r="AT167" s="20" t="s">
        <v>130</v>
      </c>
      <c r="AU167" s="20" t="s">
        <v>76</v>
      </c>
    </row>
    <row r="168" spans="2:65" s="1" customFormat="1">
      <c r="B168" s="34"/>
      <c r="D168" s="160"/>
      <c r="F168" s="163"/>
      <c r="L168" s="34"/>
      <c r="M168" s="162"/>
      <c r="N168" s="35"/>
      <c r="O168" s="35"/>
      <c r="P168" s="35"/>
      <c r="Q168" s="35"/>
      <c r="R168" s="35"/>
      <c r="S168" s="35"/>
      <c r="T168" s="63"/>
      <c r="AT168" s="20" t="s">
        <v>132</v>
      </c>
      <c r="AU168" s="20" t="s">
        <v>76</v>
      </c>
    </row>
    <row r="169" spans="2:65" s="1" customFormat="1" ht="14.45" customHeight="1">
      <c r="B169" s="148"/>
      <c r="C169" s="164" t="s">
        <v>291</v>
      </c>
      <c r="D169" s="164" t="s">
        <v>141</v>
      </c>
      <c r="E169" s="165" t="s">
        <v>292</v>
      </c>
      <c r="F169" s="166" t="s">
        <v>293</v>
      </c>
      <c r="G169" s="167" t="s">
        <v>137</v>
      </c>
      <c r="H169" s="168">
        <v>4</v>
      </c>
      <c r="I169" s="255"/>
      <c r="J169" s="169">
        <f>ROUND(I169*H169,2)</f>
        <v>0</v>
      </c>
      <c r="K169" s="166" t="s">
        <v>128</v>
      </c>
      <c r="L169" s="170"/>
      <c r="M169" s="171" t="s">
        <v>5</v>
      </c>
      <c r="N169" s="172" t="s">
        <v>37</v>
      </c>
      <c r="O169" s="157">
        <v>0</v>
      </c>
      <c r="P169" s="157">
        <f>O169*H169</f>
        <v>0</v>
      </c>
      <c r="Q169" s="157">
        <v>1.822E-2</v>
      </c>
      <c r="R169" s="157">
        <f>Q169*H169</f>
        <v>7.288E-2</v>
      </c>
      <c r="S169" s="157">
        <v>0</v>
      </c>
      <c r="T169" s="158">
        <f>S169*H169</f>
        <v>0</v>
      </c>
      <c r="AR169" s="20" t="s">
        <v>202</v>
      </c>
      <c r="AT169" s="20" t="s">
        <v>141</v>
      </c>
      <c r="AU169" s="20" t="s">
        <v>76</v>
      </c>
      <c r="AY169" s="20" t="s">
        <v>121</v>
      </c>
      <c r="BE169" s="159">
        <f>IF(N169="základní",J169,0)</f>
        <v>0</v>
      </c>
      <c r="BF169" s="159">
        <f>IF(N169="snížená",J169,0)</f>
        <v>0</v>
      </c>
      <c r="BG169" s="159">
        <f>IF(N169="zákl. přenesená",J169,0)</f>
        <v>0</v>
      </c>
      <c r="BH169" s="159">
        <f>IF(N169="sníž. přenesená",J169,0)</f>
        <v>0</v>
      </c>
      <c r="BI169" s="159">
        <f>IF(N169="nulová",J169,0)</f>
        <v>0</v>
      </c>
      <c r="BJ169" s="20" t="s">
        <v>74</v>
      </c>
      <c r="BK169" s="159">
        <f>ROUND(I169*H169,2)</f>
        <v>0</v>
      </c>
      <c r="BL169" s="20" t="s">
        <v>202</v>
      </c>
      <c r="BM169" s="20" t="s">
        <v>294</v>
      </c>
    </row>
    <row r="170" spans="2:65" s="1" customFormat="1">
      <c r="B170" s="34"/>
      <c r="D170" s="160" t="s">
        <v>130</v>
      </c>
      <c r="F170" s="161" t="s">
        <v>293</v>
      </c>
      <c r="L170" s="34"/>
      <c r="M170" s="162"/>
      <c r="N170" s="35"/>
      <c r="O170" s="35"/>
      <c r="P170" s="35"/>
      <c r="Q170" s="35"/>
      <c r="R170" s="35"/>
      <c r="S170" s="35"/>
      <c r="T170" s="63"/>
      <c r="AT170" s="20" t="s">
        <v>130</v>
      </c>
      <c r="AU170" s="20" t="s">
        <v>76</v>
      </c>
    </row>
    <row r="171" spans="2:65" s="10" customFormat="1" ht="29.85" customHeight="1">
      <c r="B171" s="136"/>
      <c r="D171" s="137" t="s">
        <v>65</v>
      </c>
      <c r="E171" s="146" t="s">
        <v>295</v>
      </c>
      <c r="F171" s="146" t="s">
        <v>296</v>
      </c>
      <c r="J171" s="147">
        <f>BK171</f>
        <v>0</v>
      </c>
      <c r="L171" s="136"/>
      <c r="M171" s="140"/>
      <c r="N171" s="141"/>
      <c r="O171" s="141"/>
      <c r="P171" s="142">
        <f>SUM(P172:P219)</f>
        <v>91.998999999999995</v>
      </c>
      <c r="Q171" s="141"/>
      <c r="R171" s="142">
        <f>SUM(R172:R219)</f>
        <v>0.25175999999999998</v>
      </c>
      <c r="S171" s="141"/>
      <c r="T171" s="143">
        <f>SUM(T172:T219)</f>
        <v>0</v>
      </c>
      <c r="AR171" s="137" t="s">
        <v>140</v>
      </c>
      <c r="AT171" s="144" t="s">
        <v>65</v>
      </c>
      <c r="AU171" s="144" t="s">
        <v>74</v>
      </c>
      <c r="AY171" s="137" t="s">
        <v>121</v>
      </c>
      <c r="BK171" s="145">
        <f>SUM(BK172:BK219)</f>
        <v>0</v>
      </c>
    </row>
    <row r="172" spans="2:65" s="1" customFormat="1" ht="14.45" customHeight="1">
      <c r="B172" s="148"/>
      <c r="C172" s="149" t="s">
        <v>297</v>
      </c>
      <c r="D172" s="149" t="s">
        <v>124</v>
      </c>
      <c r="E172" s="150" t="s">
        <v>298</v>
      </c>
      <c r="F172" s="151" t="s">
        <v>299</v>
      </c>
      <c r="G172" s="152" t="s">
        <v>156</v>
      </c>
      <c r="H172" s="153">
        <v>1</v>
      </c>
      <c r="I172" s="254"/>
      <c r="J172" s="154">
        <f>ROUND(I172*H172,2)</f>
        <v>0</v>
      </c>
      <c r="K172" s="151" t="s">
        <v>5</v>
      </c>
      <c r="L172" s="34"/>
      <c r="M172" s="155" t="s">
        <v>5</v>
      </c>
      <c r="N172" s="156" t="s">
        <v>37</v>
      </c>
      <c r="O172" s="157">
        <v>11.138</v>
      </c>
      <c r="P172" s="157">
        <f>O172*H172</f>
        <v>11.138</v>
      </c>
      <c r="Q172" s="157">
        <v>2.66E-3</v>
      </c>
      <c r="R172" s="157">
        <f>Q172*H172</f>
        <v>2.66E-3</v>
      </c>
      <c r="S172" s="157">
        <v>0</v>
      </c>
      <c r="T172" s="158">
        <f>S172*H172</f>
        <v>0</v>
      </c>
      <c r="AR172" s="20" t="s">
        <v>197</v>
      </c>
      <c r="AT172" s="20" t="s">
        <v>124</v>
      </c>
      <c r="AU172" s="20" t="s">
        <v>76</v>
      </c>
      <c r="AY172" s="20" t="s">
        <v>121</v>
      </c>
      <c r="BE172" s="159">
        <f>IF(N172="základní",J172,0)</f>
        <v>0</v>
      </c>
      <c r="BF172" s="159">
        <f>IF(N172="snížená",J172,0)</f>
        <v>0</v>
      </c>
      <c r="BG172" s="159">
        <f>IF(N172="zákl. přenesená",J172,0)</f>
        <v>0</v>
      </c>
      <c r="BH172" s="159">
        <f>IF(N172="sníž. přenesená",J172,0)</f>
        <v>0</v>
      </c>
      <c r="BI172" s="159">
        <f>IF(N172="nulová",J172,0)</f>
        <v>0</v>
      </c>
      <c r="BJ172" s="20" t="s">
        <v>74</v>
      </c>
      <c r="BK172" s="159">
        <f>ROUND(I172*H172,2)</f>
        <v>0</v>
      </c>
      <c r="BL172" s="20" t="s">
        <v>197</v>
      </c>
      <c r="BM172" s="20" t="s">
        <v>300</v>
      </c>
    </row>
    <row r="173" spans="2:65" s="1" customFormat="1">
      <c r="B173" s="34"/>
      <c r="D173" s="160" t="s">
        <v>130</v>
      </c>
      <c r="F173" s="161" t="s">
        <v>301</v>
      </c>
      <c r="L173" s="34"/>
      <c r="M173" s="162"/>
      <c r="N173" s="35"/>
      <c r="O173" s="35"/>
      <c r="P173" s="35"/>
      <c r="Q173" s="35"/>
      <c r="R173" s="35"/>
      <c r="S173" s="35"/>
      <c r="T173" s="63"/>
      <c r="AT173" s="20" t="s">
        <v>130</v>
      </c>
      <c r="AU173" s="20" t="s">
        <v>76</v>
      </c>
    </row>
    <row r="174" spans="2:65" s="1" customFormat="1" ht="14.45" customHeight="1">
      <c r="B174" s="148"/>
      <c r="C174" s="164" t="s">
        <v>302</v>
      </c>
      <c r="D174" s="164" t="s">
        <v>141</v>
      </c>
      <c r="E174" s="165" t="s">
        <v>303</v>
      </c>
      <c r="F174" s="166" t="s">
        <v>304</v>
      </c>
      <c r="G174" s="167" t="s">
        <v>156</v>
      </c>
      <c r="H174" s="168">
        <v>1</v>
      </c>
      <c r="I174" s="255"/>
      <c r="J174" s="169">
        <f>ROUND(I174*H174,2)</f>
        <v>0</v>
      </c>
      <c r="K174" s="166" t="s">
        <v>128</v>
      </c>
      <c r="L174" s="170"/>
      <c r="M174" s="171" t="s">
        <v>5</v>
      </c>
      <c r="N174" s="172" t="s">
        <v>37</v>
      </c>
      <c r="O174" s="157">
        <v>0</v>
      </c>
      <c r="P174" s="157">
        <f>O174*H174</f>
        <v>0</v>
      </c>
      <c r="Q174" s="157">
        <v>4.8000000000000001E-2</v>
      </c>
      <c r="R174" s="157">
        <f>Q174*H174</f>
        <v>4.8000000000000001E-2</v>
      </c>
      <c r="S174" s="157">
        <v>0</v>
      </c>
      <c r="T174" s="158">
        <f>S174*H174</f>
        <v>0</v>
      </c>
      <c r="AR174" s="20" t="s">
        <v>202</v>
      </c>
      <c r="AT174" s="20" t="s">
        <v>141</v>
      </c>
      <c r="AU174" s="20" t="s">
        <v>76</v>
      </c>
      <c r="AY174" s="20" t="s">
        <v>121</v>
      </c>
      <c r="BE174" s="159">
        <f>IF(N174="základní",J174,0)</f>
        <v>0</v>
      </c>
      <c r="BF174" s="159">
        <f>IF(N174="snížená",J174,0)</f>
        <v>0</v>
      </c>
      <c r="BG174" s="159">
        <f>IF(N174="zákl. přenesená",J174,0)</f>
        <v>0</v>
      </c>
      <c r="BH174" s="159">
        <f>IF(N174="sníž. přenesená",J174,0)</f>
        <v>0</v>
      </c>
      <c r="BI174" s="159">
        <f>IF(N174="nulová",J174,0)</f>
        <v>0</v>
      </c>
      <c r="BJ174" s="20" t="s">
        <v>74</v>
      </c>
      <c r="BK174" s="159">
        <f>ROUND(I174*H174,2)</f>
        <v>0</v>
      </c>
      <c r="BL174" s="20" t="s">
        <v>202</v>
      </c>
      <c r="BM174" s="20" t="s">
        <v>305</v>
      </c>
    </row>
    <row r="175" spans="2:65" s="1" customFormat="1">
      <c r="B175" s="34"/>
      <c r="D175" s="160" t="s">
        <v>130</v>
      </c>
      <c r="F175" s="161" t="s">
        <v>306</v>
      </c>
      <c r="L175" s="34"/>
      <c r="M175" s="162"/>
      <c r="N175" s="35"/>
      <c r="O175" s="35"/>
      <c r="P175" s="35"/>
      <c r="Q175" s="35"/>
      <c r="R175" s="35"/>
      <c r="S175" s="35"/>
      <c r="T175" s="63"/>
      <c r="AT175" s="20" t="s">
        <v>130</v>
      </c>
      <c r="AU175" s="20" t="s">
        <v>76</v>
      </c>
    </row>
    <row r="176" spans="2:65" s="1" customFormat="1" ht="14.45" customHeight="1">
      <c r="B176" s="148"/>
      <c r="C176" s="164" t="s">
        <v>307</v>
      </c>
      <c r="D176" s="164" t="s">
        <v>141</v>
      </c>
      <c r="E176" s="165" t="s">
        <v>308</v>
      </c>
      <c r="F176" s="166" t="s">
        <v>309</v>
      </c>
      <c r="G176" s="167" t="s">
        <v>178</v>
      </c>
      <c r="H176" s="168">
        <v>1</v>
      </c>
      <c r="I176" s="255"/>
      <c r="J176" s="169">
        <f>ROUND(I176*H176,2)</f>
        <v>0</v>
      </c>
      <c r="K176" s="166" t="s">
        <v>128</v>
      </c>
      <c r="L176" s="170"/>
      <c r="M176" s="171" t="s">
        <v>5</v>
      </c>
      <c r="N176" s="172" t="s">
        <v>37</v>
      </c>
      <c r="O176" s="157">
        <v>0</v>
      </c>
      <c r="P176" s="157">
        <f>O176*H176</f>
        <v>0</v>
      </c>
      <c r="Q176" s="157">
        <v>1.9E-3</v>
      </c>
      <c r="R176" s="157">
        <f>Q176*H176</f>
        <v>1.9E-3</v>
      </c>
      <c r="S176" s="157">
        <v>0</v>
      </c>
      <c r="T176" s="158">
        <f>S176*H176</f>
        <v>0</v>
      </c>
      <c r="AR176" s="20" t="s">
        <v>202</v>
      </c>
      <c r="AT176" s="20" t="s">
        <v>141</v>
      </c>
      <c r="AU176" s="20" t="s">
        <v>76</v>
      </c>
      <c r="AY176" s="20" t="s">
        <v>121</v>
      </c>
      <c r="BE176" s="159">
        <f>IF(N176="základní",J176,0)</f>
        <v>0</v>
      </c>
      <c r="BF176" s="159">
        <f>IF(N176="snížená",J176,0)</f>
        <v>0</v>
      </c>
      <c r="BG176" s="159">
        <f>IF(N176="zákl. přenesená",J176,0)</f>
        <v>0</v>
      </c>
      <c r="BH176" s="159">
        <f>IF(N176="sníž. přenesená",J176,0)</f>
        <v>0</v>
      </c>
      <c r="BI176" s="159">
        <f>IF(N176="nulová",J176,0)</f>
        <v>0</v>
      </c>
      <c r="BJ176" s="20" t="s">
        <v>74</v>
      </c>
      <c r="BK176" s="159">
        <f>ROUND(I176*H176,2)</f>
        <v>0</v>
      </c>
      <c r="BL176" s="20" t="s">
        <v>202</v>
      </c>
      <c r="BM176" s="20" t="s">
        <v>310</v>
      </c>
    </row>
    <row r="177" spans="2:65" s="1" customFormat="1">
      <c r="B177" s="34"/>
      <c r="D177" s="160" t="s">
        <v>130</v>
      </c>
      <c r="F177" s="161" t="s">
        <v>309</v>
      </c>
      <c r="L177" s="34"/>
      <c r="M177" s="162"/>
      <c r="N177" s="35"/>
      <c r="O177" s="35"/>
      <c r="P177" s="35"/>
      <c r="Q177" s="35"/>
      <c r="R177" s="35"/>
      <c r="S177" s="35"/>
      <c r="T177" s="63"/>
      <c r="AT177" s="20" t="s">
        <v>130</v>
      </c>
      <c r="AU177" s="20" t="s">
        <v>76</v>
      </c>
    </row>
    <row r="178" spans="2:65" s="1" customFormat="1" ht="14.45" customHeight="1">
      <c r="B178" s="148"/>
      <c r="C178" s="149" t="s">
        <v>311</v>
      </c>
      <c r="D178" s="149" t="s">
        <v>124</v>
      </c>
      <c r="E178" s="150" t="s">
        <v>312</v>
      </c>
      <c r="F178" s="151" t="s">
        <v>313</v>
      </c>
      <c r="G178" s="152" t="s">
        <v>178</v>
      </c>
      <c r="H178" s="153">
        <v>1</v>
      </c>
      <c r="I178" s="254"/>
      <c r="J178" s="154">
        <f>ROUND(I178*H178,2)</f>
        <v>0</v>
      </c>
      <c r="K178" s="151" t="s">
        <v>128</v>
      </c>
      <c r="L178" s="34"/>
      <c r="M178" s="155" t="s">
        <v>5</v>
      </c>
      <c r="N178" s="156" t="s">
        <v>37</v>
      </c>
      <c r="O178" s="157">
        <v>0.44500000000000001</v>
      </c>
      <c r="P178" s="157">
        <f>O178*H178</f>
        <v>0.44500000000000001</v>
      </c>
      <c r="Q178" s="157">
        <v>1.7000000000000001E-4</v>
      </c>
      <c r="R178" s="157">
        <f>Q178*H178</f>
        <v>1.7000000000000001E-4</v>
      </c>
      <c r="S178" s="157">
        <v>0</v>
      </c>
      <c r="T178" s="158">
        <f>S178*H178</f>
        <v>0</v>
      </c>
      <c r="AR178" s="20" t="s">
        <v>197</v>
      </c>
      <c r="AT178" s="20" t="s">
        <v>124</v>
      </c>
      <c r="AU178" s="20" t="s">
        <v>76</v>
      </c>
      <c r="AY178" s="20" t="s">
        <v>121</v>
      </c>
      <c r="BE178" s="159">
        <f>IF(N178="základní",J178,0)</f>
        <v>0</v>
      </c>
      <c r="BF178" s="159">
        <f>IF(N178="snížená",J178,0)</f>
        <v>0</v>
      </c>
      <c r="BG178" s="159">
        <f>IF(N178="zákl. přenesená",J178,0)</f>
        <v>0</v>
      </c>
      <c r="BH178" s="159">
        <f>IF(N178="sníž. přenesená",J178,0)</f>
        <v>0</v>
      </c>
      <c r="BI178" s="159">
        <f>IF(N178="nulová",J178,0)</f>
        <v>0</v>
      </c>
      <c r="BJ178" s="20" t="s">
        <v>74</v>
      </c>
      <c r="BK178" s="159">
        <f>ROUND(I178*H178,2)</f>
        <v>0</v>
      </c>
      <c r="BL178" s="20" t="s">
        <v>197</v>
      </c>
      <c r="BM178" s="20" t="s">
        <v>314</v>
      </c>
    </row>
    <row r="179" spans="2:65" s="1" customFormat="1">
      <c r="B179" s="34"/>
      <c r="D179" s="160" t="s">
        <v>130</v>
      </c>
      <c r="F179" s="161" t="s">
        <v>315</v>
      </c>
      <c r="L179" s="34"/>
      <c r="M179" s="162"/>
      <c r="N179" s="35"/>
      <c r="O179" s="35"/>
      <c r="P179" s="35"/>
      <c r="Q179" s="35"/>
      <c r="R179" s="35"/>
      <c r="S179" s="35"/>
      <c r="T179" s="63"/>
      <c r="AT179" s="20" t="s">
        <v>130</v>
      </c>
      <c r="AU179" s="20" t="s">
        <v>76</v>
      </c>
    </row>
    <row r="180" spans="2:65" s="1" customFormat="1" ht="22.9" customHeight="1">
      <c r="B180" s="148"/>
      <c r="C180" s="164" t="s">
        <v>316</v>
      </c>
      <c r="D180" s="164" t="s">
        <v>141</v>
      </c>
      <c r="E180" s="165" t="s">
        <v>317</v>
      </c>
      <c r="F180" s="166" t="s">
        <v>692</v>
      </c>
      <c r="G180" s="167" t="s">
        <v>156</v>
      </c>
      <c r="H180" s="168">
        <v>1</v>
      </c>
      <c r="I180" s="255"/>
      <c r="J180" s="169">
        <f>ROUND(I180*H180,2)</f>
        <v>0</v>
      </c>
      <c r="K180" s="166" t="s">
        <v>5</v>
      </c>
      <c r="L180" s="170"/>
      <c r="M180" s="171" t="s">
        <v>5</v>
      </c>
      <c r="N180" s="172" t="s">
        <v>37</v>
      </c>
      <c r="O180" s="157">
        <v>0</v>
      </c>
      <c r="P180" s="157">
        <f>O180*H180</f>
        <v>0</v>
      </c>
      <c r="Q180" s="157">
        <v>0</v>
      </c>
      <c r="R180" s="157">
        <f>Q180*H180</f>
        <v>0</v>
      </c>
      <c r="S180" s="157">
        <v>0</v>
      </c>
      <c r="T180" s="158">
        <f>S180*H180</f>
        <v>0</v>
      </c>
      <c r="AR180" s="20" t="s">
        <v>318</v>
      </c>
      <c r="AT180" s="20" t="s">
        <v>141</v>
      </c>
      <c r="AU180" s="20" t="s">
        <v>76</v>
      </c>
      <c r="AY180" s="20" t="s">
        <v>121</v>
      </c>
      <c r="BE180" s="159">
        <f>IF(N180="základní",J180,0)</f>
        <v>0</v>
      </c>
      <c r="BF180" s="159">
        <f>IF(N180="snížená",J180,0)</f>
        <v>0</v>
      </c>
      <c r="BG180" s="159">
        <f>IF(N180="zákl. přenesená",J180,0)</f>
        <v>0</v>
      </c>
      <c r="BH180" s="159">
        <f>IF(N180="sníž. přenesená",J180,0)</f>
        <v>0</v>
      </c>
      <c r="BI180" s="159">
        <f>IF(N180="nulová",J180,0)</f>
        <v>0</v>
      </c>
      <c r="BJ180" s="20" t="s">
        <v>74</v>
      </c>
      <c r="BK180" s="159">
        <f>ROUND(I180*H180,2)</f>
        <v>0</v>
      </c>
      <c r="BL180" s="20" t="s">
        <v>197</v>
      </c>
      <c r="BM180" s="20" t="s">
        <v>319</v>
      </c>
    </row>
    <row r="181" spans="2:65" s="1" customFormat="1" ht="27">
      <c r="B181" s="34"/>
      <c r="D181" s="160" t="s">
        <v>130</v>
      </c>
      <c r="F181" s="161" t="s">
        <v>693</v>
      </c>
      <c r="L181" s="34"/>
      <c r="M181" s="162"/>
      <c r="N181" s="35"/>
      <c r="O181" s="35"/>
      <c r="P181" s="35"/>
      <c r="Q181" s="35"/>
      <c r="R181" s="35"/>
      <c r="S181" s="35"/>
      <c r="T181" s="63"/>
      <c r="AT181" s="20" t="s">
        <v>130</v>
      </c>
      <c r="AU181" s="20" t="s">
        <v>76</v>
      </c>
    </row>
    <row r="182" spans="2:65" s="1" customFormat="1" ht="14.45" customHeight="1">
      <c r="B182" s="148"/>
      <c r="C182" s="164" t="s">
        <v>320</v>
      </c>
      <c r="D182" s="164" t="s">
        <v>141</v>
      </c>
      <c r="E182" s="165" t="s">
        <v>321</v>
      </c>
      <c r="F182" s="166" t="s">
        <v>695</v>
      </c>
      <c r="G182" s="167" t="s">
        <v>156</v>
      </c>
      <c r="H182" s="168">
        <v>1</v>
      </c>
      <c r="I182" s="255"/>
      <c r="J182" s="169">
        <f>ROUND(I182*H182,2)</f>
        <v>0</v>
      </c>
      <c r="K182" s="166" t="s">
        <v>5</v>
      </c>
      <c r="L182" s="170"/>
      <c r="M182" s="171" t="s">
        <v>5</v>
      </c>
      <c r="N182" s="172" t="s">
        <v>37</v>
      </c>
      <c r="O182" s="157">
        <v>0</v>
      </c>
      <c r="P182" s="157">
        <f>O182*H182</f>
        <v>0</v>
      </c>
      <c r="Q182" s="157">
        <v>0</v>
      </c>
      <c r="R182" s="157">
        <f>Q182*H182</f>
        <v>0</v>
      </c>
      <c r="S182" s="157">
        <v>0</v>
      </c>
      <c r="T182" s="158">
        <f>S182*H182</f>
        <v>0</v>
      </c>
      <c r="AR182" s="20" t="s">
        <v>318</v>
      </c>
      <c r="AT182" s="20" t="s">
        <v>141</v>
      </c>
      <c r="AU182" s="20" t="s">
        <v>76</v>
      </c>
      <c r="AY182" s="20" t="s">
        <v>121</v>
      </c>
      <c r="BE182" s="159">
        <f>IF(N182="základní",J182,0)</f>
        <v>0</v>
      </c>
      <c r="BF182" s="159">
        <f>IF(N182="snížená",J182,0)</f>
        <v>0</v>
      </c>
      <c r="BG182" s="159">
        <f>IF(N182="zákl. přenesená",J182,0)</f>
        <v>0</v>
      </c>
      <c r="BH182" s="159">
        <f>IF(N182="sníž. přenesená",J182,0)</f>
        <v>0</v>
      </c>
      <c r="BI182" s="159">
        <f>IF(N182="nulová",J182,0)</f>
        <v>0</v>
      </c>
      <c r="BJ182" s="20" t="s">
        <v>74</v>
      </c>
      <c r="BK182" s="159">
        <f>ROUND(I182*H182,2)</f>
        <v>0</v>
      </c>
      <c r="BL182" s="20" t="s">
        <v>197</v>
      </c>
      <c r="BM182" s="20" t="s">
        <v>322</v>
      </c>
    </row>
    <row r="183" spans="2:65" s="1" customFormat="1">
      <c r="B183" s="34"/>
      <c r="D183" s="160" t="s">
        <v>130</v>
      </c>
      <c r="F183" s="161" t="str">
        <f>F182</f>
        <v>rozšiřovací modul ovládání, 4 sekce</v>
      </c>
      <c r="L183" s="34"/>
      <c r="M183" s="162"/>
      <c r="N183" s="35"/>
      <c r="O183" s="35"/>
      <c r="P183" s="35"/>
      <c r="Q183" s="35"/>
      <c r="R183" s="35"/>
      <c r="S183" s="35"/>
      <c r="T183" s="63"/>
      <c r="AT183" s="20" t="s">
        <v>130</v>
      </c>
      <c r="AU183" s="20" t="s">
        <v>76</v>
      </c>
    </row>
    <row r="184" spans="2:65" s="1" customFormat="1" ht="14.45" customHeight="1">
      <c r="B184" s="148"/>
      <c r="C184" s="164" t="s">
        <v>323</v>
      </c>
      <c r="D184" s="164" t="s">
        <v>141</v>
      </c>
      <c r="E184" s="165" t="s">
        <v>324</v>
      </c>
      <c r="F184" s="256" t="s">
        <v>698</v>
      </c>
      <c r="G184" s="167" t="s">
        <v>156</v>
      </c>
      <c r="H184" s="168">
        <v>1</v>
      </c>
      <c r="I184" s="255"/>
      <c r="J184" s="169">
        <f>ROUND(I184*H184,2)</f>
        <v>0</v>
      </c>
      <c r="K184" s="166" t="s">
        <v>5</v>
      </c>
      <c r="L184" s="170"/>
      <c r="M184" s="171" t="s">
        <v>5</v>
      </c>
      <c r="N184" s="172" t="s">
        <v>37</v>
      </c>
      <c r="O184" s="157">
        <v>0</v>
      </c>
      <c r="P184" s="157">
        <f>O184*H184</f>
        <v>0</v>
      </c>
      <c r="Q184" s="157">
        <v>0</v>
      </c>
      <c r="R184" s="157">
        <f>Q184*H184</f>
        <v>0</v>
      </c>
      <c r="S184" s="157">
        <v>0</v>
      </c>
      <c r="T184" s="158">
        <f>S184*H184</f>
        <v>0</v>
      </c>
      <c r="AR184" s="20" t="s">
        <v>318</v>
      </c>
      <c r="AT184" s="20" t="s">
        <v>141</v>
      </c>
      <c r="AU184" s="20" t="s">
        <v>76</v>
      </c>
      <c r="AY184" s="20" t="s">
        <v>121</v>
      </c>
      <c r="BE184" s="159">
        <f>IF(N184="základní",J184,0)</f>
        <v>0</v>
      </c>
      <c r="BF184" s="159">
        <f>IF(N184="snížená",J184,0)</f>
        <v>0</v>
      </c>
      <c r="BG184" s="159">
        <f>IF(N184="zákl. přenesená",J184,0)</f>
        <v>0</v>
      </c>
      <c r="BH184" s="159">
        <f>IF(N184="sníž. přenesená",J184,0)</f>
        <v>0</v>
      </c>
      <c r="BI184" s="159">
        <f>IF(N184="nulová",J184,0)</f>
        <v>0</v>
      </c>
      <c r="BJ184" s="20" t="s">
        <v>74</v>
      </c>
      <c r="BK184" s="159">
        <f>ROUND(I184*H184,2)</f>
        <v>0</v>
      </c>
      <c r="BL184" s="20" t="s">
        <v>197</v>
      </c>
      <c r="BM184" s="20" t="s">
        <v>325</v>
      </c>
    </row>
    <row r="185" spans="2:65" s="1" customFormat="1">
      <c r="B185" s="34"/>
      <c r="D185" s="160" t="s">
        <v>130</v>
      </c>
      <c r="F185" s="257" t="str">
        <f>F184</f>
        <v>Síťové komunikační rozhraní pro GPRS</v>
      </c>
      <c r="L185" s="34"/>
      <c r="M185" s="162"/>
      <c r="N185" s="35"/>
      <c r="O185" s="35"/>
      <c r="P185" s="35"/>
      <c r="Q185" s="35"/>
      <c r="R185" s="35"/>
      <c r="S185" s="35"/>
      <c r="T185" s="63"/>
      <c r="AT185" s="20" t="s">
        <v>130</v>
      </c>
      <c r="AU185" s="20" t="s">
        <v>76</v>
      </c>
    </row>
    <row r="186" spans="2:65" s="1" customFormat="1" ht="14.45" customHeight="1">
      <c r="B186" s="148"/>
      <c r="C186" s="164" t="s">
        <v>326</v>
      </c>
      <c r="D186" s="164" t="s">
        <v>141</v>
      </c>
      <c r="E186" s="165" t="s">
        <v>327</v>
      </c>
      <c r="F186" s="256" t="s">
        <v>699</v>
      </c>
      <c r="G186" s="167" t="s">
        <v>156</v>
      </c>
      <c r="H186" s="168">
        <v>1</v>
      </c>
      <c r="I186" s="255"/>
      <c r="J186" s="169">
        <f>ROUND(I186*H186,2)</f>
        <v>0</v>
      </c>
      <c r="K186" s="166" t="s">
        <v>5</v>
      </c>
      <c r="L186" s="170"/>
      <c r="M186" s="171" t="s">
        <v>5</v>
      </c>
      <c r="N186" s="172" t="s">
        <v>37</v>
      </c>
      <c r="O186" s="157">
        <v>0</v>
      </c>
      <c r="P186" s="157">
        <f>O186*H186</f>
        <v>0</v>
      </c>
      <c r="Q186" s="157">
        <v>0</v>
      </c>
      <c r="R186" s="157">
        <f>Q186*H186</f>
        <v>0</v>
      </c>
      <c r="S186" s="157">
        <v>0</v>
      </c>
      <c r="T186" s="158">
        <f>S186*H186</f>
        <v>0</v>
      </c>
      <c r="AR186" s="20" t="s">
        <v>318</v>
      </c>
      <c r="AT186" s="20" t="s">
        <v>141</v>
      </c>
      <c r="AU186" s="20" t="s">
        <v>76</v>
      </c>
      <c r="AY186" s="20" t="s">
        <v>121</v>
      </c>
      <c r="BE186" s="159">
        <f>IF(N186="základní",J186,0)</f>
        <v>0</v>
      </c>
      <c r="BF186" s="159">
        <f>IF(N186="snížená",J186,0)</f>
        <v>0</v>
      </c>
      <c r="BG186" s="159">
        <f>IF(N186="zákl. přenesená",J186,0)</f>
        <v>0</v>
      </c>
      <c r="BH186" s="159">
        <f>IF(N186="sníž. přenesená",J186,0)</f>
        <v>0</v>
      </c>
      <c r="BI186" s="159">
        <f>IF(N186="nulová",J186,0)</f>
        <v>0</v>
      </c>
      <c r="BJ186" s="20" t="s">
        <v>74</v>
      </c>
      <c r="BK186" s="159">
        <f>ROUND(I186*H186,2)</f>
        <v>0</v>
      </c>
      <c r="BL186" s="20" t="s">
        <v>197</v>
      </c>
      <c r="BM186" s="20" t="s">
        <v>328</v>
      </c>
    </row>
    <row r="187" spans="2:65" s="1" customFormat="1">
      <c r="B187" s="34"/>
      <c r="D187" s="160" t="s">
        <v>130</v>
      </c>
      <c r="F187" s="257" t="str">
        <f>F186</f>
        <v>Externí anténa pro připojení k GPRS</v>
      </c>
      <c r="L187" s="34"/>
      <c r="M187" s="162"/>
      <c r="N187" s="35"/>
      <c r="O187" s="35"/>
      <c r="P187" s="35"/>
      <c r="Q187" s="35"/>
      <c r="R187" s="35"/>
      <c r="S187" s="35"/>
      <c r="T187" s="63"/>
      <c r="AT187" s="20" t="s">
        <v>130</v>
      </c>
      <c r="AU187" s="20" t="s">
        <v>76</v>
      </c>
    </row>
    <row r="188" spans="2:65" s="1" customFormat="1" ht="14.45" customHeight="1">
      <c r="B188" s="148"/>
      <c r="C188" s="164" t="s">
        <v>329</v>
      </c>
      <c r="D188" s="164" t="s">
        <v>141</v>
      </c>
      <c r="E188" s="165" t="s">
        <v>330</v>
      </c>
      <c r="F188" s="166" t="s">
        <v>694</v>
      </c>
      <c r="G188" s="167" t="s">
        <v>156</v>
      </c>
      <c r="H188" s="168">
        <v>1</v>
      </c>
      <c r="I188" s="255"/>
      <c r="J188" s="169">
        <f>ROUND(I188*H188,2)</f>
        <v>0</v>
      </c>
      <c r="K188" s="166" t="s">
        <v>5</v>
      </c>
      <c r="L188" s="170"/>
      <c r="M188" s="171" t="s">
        <v>5</v>
      </c>
      <c r="N188" s="172" t="s">
        <v>37</v>
      </c>
      <c r="O188" s="157">
        <v>0</v>
      </c>
      <c r="P188" s="157">
        <f>O188*H188</f>
        <v>0</v>
      </c>
      <c r="Q188" s="157">
        <v>0</v>
      </c>
      <c r="R188" s="157">
        <f>Q188*H188</f>
        <v>0</v>
      </c>
      <c r="S188" s="157">
        <v>0</v>
      </c>
      <c r="T188" s="158">
        <f>S188*H188</f>
        <v>0</v>
      </c>
      <c r="AR188" s="20" t="s">
        <v>318</v>
      </c>
      <c r="AT188" s="20" t="s">
        <v>141</v>
      </c>
      <c r="AU188" s="20" t="s">
        <v>76</v>
      </c>
      <c r="AY188" s="20" t="s">
        <v>121</v>
      </c>
      <c r="BE188" s="159">
        <f>IF(N188="základní",J188,0)</f>
        <v>0</v>
      </c>
      <c r="BF188" s="159">
        <f>IF(N188="snížená",J188,0)</f>
        <v>0</v>
      </c>
      <c r="BG188" s="159">
        <f>IF(N188="zákl. přenesená",J188,0)</f>
        <v>0</v>
      </c>
      <c r="BH188" s="159">
        <f>IF(N188="sníž. přenesená",J188,0)</f>
        <v>0</v>
      </c>
      <c r="BI188" s="159">
        <f>IF(N188="nulová",J188,0)</f>
        <v>0</v>
      </c>
      <c r="BJ188" s="20" t="s">
        <v>74</v>
      </c>
      <c r="BK188" s="159">
        <f>ROUND(I188*H188,2)</f>
        <v>0</v>
      </c>
      <c r="BL188" s="20" t="s">
        <v>197</v>
      </c>
      <c r="BM188" s="20" t="s">
        <v>331</v>
      </c>
    </row>
    <row r="189" spans="2:65" s="1" customFormat="1">
      <c r="B189" s="34"/>
      <c r="D189" s="160" t="s">
        <v>130</v>
      </c>
      <c r="F189" s="161" t="s">
        <v>694</v>
      </c>
      <c r="L189" s="34"/>
      <c r="M189" s="162"/>
      <c r="N189" s="35"/>
      <c r="O189" s="35"/>
      <c r="P189" s="35"/>
      <c r="Q189" s="35"/>
      <c r="R189" s="35"/>
      <c r="S189" s="35"/>
      <c r="T189" s="63"/>
      <c r="AT189" s="20" t="s">
        <v>130</v>
      </c>
      <c r="AU189" s="20" t="s">
        <v>76</v>
      </c>
    </row>
    <row r="190" spans="2:65" s="1" customFormat="1" ht="14.45" customHeight="1">
      <c r="B190" s="148"/>
      <c r="C190" s="164" t="s">
        <v>332</v>
      </c>
      <c r="D190" s="164" t="s">
        <v>141</v>
      </c>
      <c r="E190" s="165" t="s">
        <v>333</v>
      </c>
      <c r="F190" s="166" t="s">
        <v>334</v>
      </c>
      <c r="G190" s="167" t="s">
        <v>156</v>
      </c>
      <c r="H190" s="168">
        <v>1</v>
      </c>
      <c r="I190" s="255"/>
      <c r="J190" s="169">
        <f>ROUND(I190*H190,2)</f>
        <v>0</v>
      </c>
      <c r="K190" s="166" t="s">
        <v>5</v>
      </c>
      <c r="L190" s="170"/>
      <c r="M190" s="171" t="s">
        <v>5</v>
      </c>
      <c r="N190" s="172" t="s">
        <v>37</v>
      </c>
      <c r="O190" s="157">
        <v>0</v>
      </c>
      <c r="P190" s="157">
        <f>O190*H190</f>
        <v>0</v>
      </c>
      <c r="Q190" s="157">
        <v>0</v>
      </c>
      <c r="R190" s="157">
        <f>Q190*H190</f>
        <v>0</v>
      </c>
      <c r="S190" s="157">
        <v>0</v>
      </c>
      <c r="T190" s="158">
        <f>S190*H190</f>
        <v>0</v>
      </c>
      <c r="AR190" s="20" t="s">
        <v>318</v>
      </c>
      <c r="AT190" s="20" t="s">
        <v>141</v>
      </c>
      <c r="AU190" s="20" t="s">
        <v>76</v>
      </c>
      <c r="AY190" s="20" t="s">
        <v>121</v>
      </c>
      <c r="BE190" s="159">
        <f>IF(N190="základní",J190,0)</f>
        <v>0</v>
      </c>
      <c r="BF190" s="159">
        <f>IF(N190="snížená",J190,0)</f>
        <v>0</v>
      </c>
      <c r="BG190" s="159">
        <f>IF(N190="zákl. přenesená",J190,0)</f>
        <v>0</v>
      </c>
      <c r="BH190" s="159">
        <f>IF(N190="sníž. přenesená",J190,0)</f>
        <v>0</v>
      </c>
      <c r="BI190" s="159">
        <f>IF(N190="nulová",J190,0)</f>
        <v>0</v>
      </c>
      <c r="BJ190" s="20" t="s">
        <v>74</v>
      </c>
      <c r="BK190" s="159">
        <f>ROUND(I190*H190,2)</f>
        <v>0</v>
      </c>
      <c r="BL190" s="20" t="s">
        <v>197</v>
      </c>
      <c r="BM190" s="20" t="s">
        <v>335</v>
      </c>
    </row>
    <row r="191" spans="2:65" s="1" customFormat="1">
      <c r="B191" s="34"/>
      <c r="D191" s="160" t="s">
        <v>130</v>
      </c>
      <c r="F191" s="161" t="s">
        <v>334</v>
      </c>
      <c r="L191" s="34"/>
      <c r="M191" s="162"/>
      <c r="N191" s="35"/>
      <c r="O191" s="35"/>
      <c r="P191" s="35"/>
      <c r="Q191" s="35"/>
      <c r="R191" s="35"/>
      <c r="S191" s="35"/>
      <c r="T191" s="63"/>
      <c r="AT191" s="20" t="s">
        <v>130</v>
      </c>
      <c r="AU191" s="20" t="s">
        <v>76</v>
      </c>
    </row>
    <row r="192" spans="2:65" s="1" customFormat="1" ht="14.45" customHeight="1">
      <c r="B192" s="148"/>
      <c r="C192" s="164" t="s">
        <v>336</v>
      </c>
      <c r="D192" s="164" t="s">
        <v>141</v>
      </c>
      <c r="E192" s="165" t="s">
        <v>337</v>
      </c>
      <c r="F192" s="166" t="s">
        <v>683</v>
      </c>
      <c r="G192" s="167" t="s">
        <v>156</v>
      </c>
      <c r="H192" s="168">
        <v>50</v>
      </c>
      <c r="I192" s="255"/>
      <c r="J192" s="169">
        <f>ROUND(I192*H192,2)</f>
        <v>0</v>
      </c>
      <c r="K192" s="166" t="s">
        <v>5</v>
      </c>
      <c r="L192" s="170"/>
      <c r="M192" s="171" t="s">
        <v>5</v>
      </c>
      <c r="N192" s="172" t="s">
        <v>37</v>
      </c>
      <c r="O192" s="157">
        <v>0</v>
      </c>
      <c r="P192" s="157">
        <f>O192*H192</f>
        <v>0</v>
      </c>
      <c r="Q192" s="157">
        <v>0</v>
      </c>
      <c r="R192" s="157">
        <f>Q192*H192</f>
        <v>0</v>
      </c>
      <c r="S192" s="157">
        <v>0</v>
      </c>
      <c r="T192" s="158">
        <f>S192*H192</f>
        <v>0</v>
      </c>
      <c r="AR192" s="20" t="s">
        <v>318</v>
      </c>
      <c r="AT192" s="20" t="s">
        <v>141</v>
      </c>
      <c r="AU192" s="20" t="s">
        <v>76</v>
      </c>
      <c r="AY192" s="20" t="s">
        <v>121</v>
      </c>
      <c r="BE192" s="159">
        <f>IF(N192="základní",J192,0)</f>
        <v>0</v>
      </c>
      <c r="BF192" s="159">
        <f>IF(N192="snížená",J192,0)</f>
        <v>0</v>
      </c>
      <c r="BG192" s="159">
        <f>IF(N192="zákl. přenesená",J192,0)</f>
        <v>0</v>
      </c>
      <c r="BH192" s="159">
        <f>IF(N192="sníž. přenesená",J192,0)</f>
        <v>0</v>
      </c>
      <c r="BI192" s="159">
        <f>IF(N192="nulová",J192,0)</f>
        <v>0</v>
      </c>
      <c r="BJ192" s="20" t="s">
        <v>74</v>
      </c>
      <c r="BK192" s="159">
        <f>ROUND(I192*H192,2)</f>
        <v>0</v>
      </c>
      <c r="BL192" s="20" t="s">
        <v>197</v>
      </c>
      <c r="BM192" s="20" t="s">
        <v>338</v>
      </c>
    </row>
    <row r="193" spans="2:65" s="1" customFormat="1">
      <c r="B193" s="34"/>
      <c r="D193" s="160" t="s">
        <v>130</v>
      </c>
      <c r="F193" s="161" t="str">
        <f>F192</f>
        <v xml:space="preserve">vodotěsné konektory, max. 3x4,0 mm2, (např. RAIN BIRD) </v>
      </c>
      <c r="L193" s="34"/>
      <c r="M193" s="162"/>
      <c r="N193" s="35"/>
      <c r="O193" s="35"/>
      <c r="P193" s="35"/>
      <c r="Q193" s="35"/>
      <c r="R193" s="35"/>
      <c r="S193" s="35"/>
      <c r="T193" s="63"/>
      <c r="AT193" s="20" t="s">
        <v>130</v>
      </c>
      <c r="AU193" s="20" t="s">
        <v>76</v>
      </c>
    </row>
    <row r="194" spans="2:65" s="1" customFormat="1" ht="14.45" customHeight="1">
      <c r="B194" s="148"/>
      <c r="C194" s="164" t="s">
        <v>339</v>
      </c>
      <c r="D194" s="164" t="s">
        <v>141</v>
      </c>
      <c r="E194" s="165" t="s">
        <v>340</v>
      </c>
      <c r="F194" s="166" t="s">
        <v>341</v>
      </c>
      <c r="G194" s="167" t="s">
        <v>156</v>
      </c>
      <c r="H194" s="168">
        <v>1</v>
      </c>
      <c r="I194" s="255"/>
      <c r="J194" s="169">
        <f>ROUND(I194*H194,2)</f>
        <v>0</v>
      </c>
      <c r="K194" s="166" t="s">
        <v>5</v>
      </c>
      <c r="L194" s="170"/>
      <c r="M194" s="171" t="s">
        <v>5</v>
      </c>
      <c r="N194" s="172" t="s">
        <v>37</v>
      </c>
      <c r="O194" s="157">
        <v>0</v>
      </c>
      <c r="P194" s="157">
        <f>O194*H194</f>
        <v>0</v>
      </c>
      <c r="Q194" s="157">
        <v>0</v>
      </c>
      <c r="R194" s="157">
        <f>Q194*H194</f>
        <v>0</v>
      </c>
      <c r="S194" s="157">
        <v>0</v>
      </c>
      <c r="T194" s="158">
        <f>S194*H194</f>
        <v>0</v>
      </c>
      <c r="AR194" s="20" t="s">
        <v>318</v>
      </c>
      <c r="AT194" s="20" t="s">
        <v>141</v>
      </c>
      <c r="AU194" s="20" t="s">
        <v>76</v>
      </c>
      <c r="AY194" s="20" t="s">
        <v>121</v>
      </c>
      <c r="BE194" s="159">
        <f>IF(N194="základní",J194,0)</f>
        <v>0</v>
      </c>
      <c r="BF194" s="159">
        <f>IF(N194="snížená",J194,0)</f>
        <v>0</v>
      </c>
      <c r="BG194" s="159">
        <f>IF(N194="zákl. přenesená",J194,0)</f>
        <v>0</v>
      </c>
      <c r="BH194" s="159">
        <f>IF(N194="sníž. přenesená",J194,0)</f>
        <v>0</v>
      </c>
      <c r="BI194" s="159">
        <f>IF(N194="nulová",J194,0)</f>
        <v>0</v>
      </c>
      <c r="BJ194" s="20" t="s">
        <v>74</v>
      </c>
      <c r="BK194" s="159">
        <f>ROUND(I194*H194,2)</f>
        <v>0</v>
      </c>
      <c r="BL194" s="20" t="s">
        <v>197</v>
      </c>
      <c r="BM194" s="20" t="s">
        <v>342</v>
      </c>
    </row>
    <row r="195" spans="2:65" s="1" customFormat="1">
      <c r="B195" s="34"/>
      <c r="D195" s="160" t="s">
        <v>130</v>
      </c>
      <c r="F195" s="161" t="s">
        <v>341</v>
      </c>
      <c r="L195" s="34"/>
      <c r="M195" s="162"/>
      <c r="N195" s="35"/>
      <c r="O195" s="35"/>
      <c r="P195" s="35"/>
      <c r="Q195" s="35"/>
      <c r="R195" s="35"/>
      <c r="S195" s="35"/>
      <c r="T195" s="63"/>
      <c r="AT195" s="20" t="s">
        <v>130</v>
      </c>
      <c r="AU195" s="20" t="s">
        <v>76</v>
      </c>
    </row>
    <row r="196" spans="2:65" s="1" customFormat="1" ht="14.45" customHeight="1">
      <c r="B196" s="148"/>
      <c r="C196" s="164" t="s">
        <v>343</v>
      </c>
      <c r="D196" s="164" t="s">
        <v>141</v>
      </c>
      <c r="E196" s="165" t="s">
        <v>344</v>
      </c>
      <c r="F196" s="166" t="s">
        <v>345</v>
      </c>
      <c r="G196" s="167" t="s">
        <v>156</v>
      </c>
      <c r="H196" s="168">
        <v>1</v>
      </c>
      <c r="I196" s="255"/>
      <c r="J196" s="169">
        <f>ROUND(I196*H196,2)</f>
        <v>0</v>
      </c>
      <c r="K196" s="166" t="s">
        <v>5</v>
      </c>
      <c r="L196" s="170"/>
      <c r="M196" s="171" t="s">
        <v>5</v>
      </c>
      <c r="N196" s="172" t="s">
        <v>37</v>
      </c>
      <c r="O196" s="157">
        <v>0</v>
      </c>
      <c r="P196" s="157">
        <f>O196*H196</f>
        <v>0</v>
      </c>
      <c r="Q196" s="157">
        <v>0</v>
      </c>
      <c r="R196" s="157">
        <f>Q196*H196</f>
        <v>0</v>
      </c>
      <c r="S196" s="157">
        <v>0</v>
      </c>
      <c r="T196" s="158">
        <f>S196*H196</f>
        <v>0</v>
      </c>
      <c r="AR196" s="20" t="s">
        <v>318</v>
      </c>
      <c r="AT196" s="20" t="s">
        <v>141</v>
      </c>
      <c r="AU196" s="20" t="s">
        <v>76</v>
      </c>
      <c r="AY196" s="20" t="s">
        <v>121</v>
      </c>
      <c r="BE196" s="159">
        <f>IF(N196="základní",J196,0)</f>
        <v>0</v>
      </c>
      <c r="BF196" s="159">
        <f>IF(N196="snížená",J196,0)</f>
        <v>0</v>
      </c>
      <c r="BG196" s="159">
        <f>IF(N196="zákl. přenesená",J196,0)</f>
        <v>0</v>
      </c>
      <c r="BH196" s="159">
        <f>IF(N196="sníž. přenesená",J196,0)</f>
        <v>0</v>
      </c>
      <c r="BI196" s="159">
        <f>IF(N196="nulová",J196,0)</f>
        <v>0</v>
      </c>
      <c r="BJ196" s="20" t="s">
        <v>74</v>
      </c>
      <c r="BK196" s="159">
        <f>ROUND(I196*H196,2)</f>
        <v>0</v>
      </c>
      <c r="BL196" s="20" t="s">
        <v>197</v>
      </c>
      <c r="BM196" s="20" t="s">
        <v>346</v>
      </c>
    </row>
    <row r="197" spans="2:65" s="1" customFormat="1">
      <c r="B197" s="34"/>
      <c r="D197" s="160" t="s">
        <v>130</v>
      </c>
      <c r="F197" s="161" t="s">
        <v>345</v>
      </c>
      <c r="L197" s="34"/>
      <c r="M197" s="162"/>
      <c r="N197" s="35"/>
      <c r="O197" s="35"/>
      <c r="P197" s="35"/>
      <c r="Q197" s="35"/>
      <c r="R197" s="35"/>
      <c r="S197" s="35"/>
      <c r="T197" s="63"/>
      <c r="AT197" s="20" t="s">
        <v>130</v>
      </c>
      <c r="AU197" s="20" t="s">
        <v>76</v>
      </c>
    </row>
    <row r="198" spans="2:65" s="1" customFormat="1" ht="14.45" customHeight="1">
      <c r="B198" s="148"/>
      <c r="C198" s="164" t="s">
        <v>347</v>
      </c>
      <c r="D198" s="164" t="s">
        <v>141</v>
      </c>
      <c r="E198" s="165" t="s">
        <v>348</v>
      </c>
      <c r="F198" s="166" t="s">
        <v>349</v>
      </c>
      <c r="G198" s="167" t="s">
        <v>156</v>
      </c>
      <c r="H198" s="168">
        <v>1</v>
      </c>
      <c r="I198" s="255"/>
      <c r="J198" s="169">
        <f>ROUND(I198*H198,2)</f>
        <v>0</v>
      </c>
      <c r="K198" s="166" t="s">
        <v>5</v>
      </c>
      <c r="L198" s="170"/>
      <c r="M198" s="171" t="s">
        <v>5</v>
      </c>
      <c r="N198" s="172" t="s">
        <v>37</v>
      </c>
      <c r="O198" s="157">
        <v>0</v>
      </c>
      <c r="P198" s="157">
        <f>O198*H198</f>
        <v>0</v>
      </c>
      <c r="Q198" s="157">
        <v>0</v>
      </c>
      <c r="R198" s="157">
        <f>Q198*H198</f>
        <v>0</v>
      </c>
      <c r="S198" s="157">
        <v>0</v>
      </c>
      <c r="T198" s="158">
        <f>S198*H198</f>
        <v>0</v>
      </c>
      <c r="AR198" s="20" t="s">
        <v>318</v>
      </c>
      <c r="AT198" s="20" t="s">
        <v>141</v>
      </c>
      <c r="AU198" s="20" t="s">
        <v>76</v>
      </c>
      <c r="AY198" s="20" t="s">
        <v>121</v>
      </c>
      <c r="BE198" s="159">
        <f>IF(N198="základní",J198,0)</f>
        <v>0</v>
      </c>
      <c r="BF198" s="159">
        <f>IF(N198="snížená",J198,0)</f>
        <v>0</v>
      </c>
      <c r="BG198" s="159">
        <f>IF(N198="zákl. přenesená",J198,0)</f>
        <v>0</v>
      </c>
      <c r="BH198" s="159">
        <f>IF(N198="sníž. přenesená",J198,0)</f>
        <v>0</v>
      </c>
      <c r="BI198" s="159">
        <f>IF(N198="nulová",J198,0)</f>
        <v>0</v>
      </c>
      <c r="BJ198" s="20" t="s">
        <v>74</v>
      </c>
      <c r="BK198" s="159">
        <f>ROUND(I198*H198,2)</f>
        <v>0</v>
      </c>
      <c r="BL198" s="20" t="s">
        <v>197</v>
      </c>
      <c r="BM198" s="20" t="s">
        <v>350</v>
      </c>
    </row>
    <row r="199" spans="2:65" s="1" customFormat="1">
      <c r="B199" s="34"/>
      <c r="D199" s="160" t="s">
        <v>130</v>
      </c>
      <c r="F199" s="161" t="s">
        <v>349</v>
      </c>
      <c r="L199" s="34"/>
      <c r="M199" s="162"/>
      <c r="N199" s="35"/>
      <c r="O199" s="35"/>
      <c r="P199" s="35"/>
      <c r="Q199" s="35"/>
      <c r="R199" s="35"/>
      <c r="S199" s="35"/>
      <c r="T199" s="63"/>
      <c r="AT199" s="20" t="s">
        <v>130</v>
      </c>
      <c r="AU199" s="20" t="s">
        <v>76</v>
      </c>
    </row>
    <row r="200" spans="2:65" s="1" customFormat="1" ht="22.9" customHeight="1">
      <c r="B200" s="148"/>
      <c r="C200" s="164" t="s">
        <v>351</v>
      </c>
      <c r="D200" s="164" t="s">
        <v>141</v>
      </c>
      <c r="E200" s="165" t="s">
        <v>352</v>
      </c>
      <c r="F200" s="256" t="s">
        <v>700</v>
      </c>
      <c r="G200" s="167" t="s">
        <v>156</v>
      </c>
      <c r="H200" s="168">
        <v>2</v>
      </c>
      <c r="I200" s="255"/>
      <c r="J200" s="169">
        <f>ROUND(I200*H200,2)</f>
        <v>0</v>
      </c>
      <c r="K200" s="166" t="s">
        <v>5</v>
      </c>
      <c r="L200" s="170"/>
      <c r="M200" s="171" t="s">
        <v>5</v>
      </c>
      <c r="N200" s="172" t="s">
        <v>37</v>
      </c>
      <c r="O200" s="157">
        <v>0</v>
      </c>
      <c r="P200" s="157">
        <f>O200*H200</f>
        <v>0</v>
      </c>
      <c r="Q200" s="157">
        <v>0</v>
      </c>
      <c r="R200" s="157">
        <f>Q200*H200</f>
        <v>0</v>
      </c>
      <c r="S200" s="157">
        <v>0</v>
      </c>
      <c r="T200" s="158">
        <f>S200*H200</f>
        <v>0</v>
      </c>
      <c r="AR200" s="20" t="s">
        <v>318</v>
      </c>
      <c r="AT200" s="20" t="s">
        <v>141</v>
      </c>
      <c r="AU200" s="20" t="s">
        <v>76</v>
      </c>
      <c r="AY200" s="20" t="s">
        <v>121</v>
      </c>
      <c r="BE200" s="159">
        <f>IF(N200="základní",J200,0)</f>
        <v>0</v>
      </c>
      <c r="BF200" s="159">
        <f>IF(N200="snížená",J200,0)</f>
        <v>0</v>
      </c>
      <c r="BG200" s="159">
        <f>IF(N200="zákl. přenesená",J200,0)</f>
        <v>0</v>
      </c>
      <c r="BH200" s="159">
        <f>IF(N200="sníž. přenesená",J200,0)</f>
        <v>0</v>
      </c>
      <c r="BI200" s="159">
        <f>IF(N200="nulová",J200,0)</f>
        <v>0</v>
      </c>
      <c r="BJ200" s="20" t="s">
        <v>74</v>
      </c>
      <c r="BK200" s="159">
        <f>ROUND(I200*H200,2)</f>
        <v>0</v>
      </c>
      <c r="BL200" s="20" t="s">
        <v>197</v>
      </c>
      <c r="BM200" s="20" t="s">
        <v>353</v>
      </c>
    </row>
    <row r="201" spans="2:65" s="1" customFormat="1">
      <c r="B201" s="34"/>
      <c r="D201" s="160" t="s">
        <v>130</v>
      </c>
      <c r="F201" s="257" t="str">
        <f>F200</f>
        <v xml:space="preserve"> výs.postřik.s převod. mech., ves.elmag. vent., rozstřikování 360°</v>
      </c>
      <c r="L201" s="34"/>
      <c r="M201" s="162"/>
      <c r="N201" s="35"/>
      <c r="O201" s="35"/>
      <c r="P201" s="35"/>
      <c r="Q201" s="35"/>
      <c r="R201" s="35"/>
      <c r="S201" s="35"/>
      <c r="T201" s="63"/>
      <c r="AT201" s="20" t="s">
        <v>130</v>
      </c>
      <c r="AU201" s="20" t="s">
        <v>76</v>
      </c>
    </row>
    <row r="202" spans="2:65" s="1" customFormat="1" ht="14.45" customHeight="1">
      <c r="B202" s="148"/>
      <c r="C202" s="164" t="s">
        <v>354</v>
      </c>
      <c r="D202" s="164" t="s">
        <v>141</v>
      </c>
      <c r="E202" s="165" t="s">
        <v>355</v>
      </c>
      <c r="F202" s="256" t="s">
        <v>701</v>
      </c>
      <c r="G202" s="167" t="s">
        <v>156</v>
      </c>
      <c r="H202" s="168">
        <v>12</v>
      </c>
      <c r="I202" s="255"/>
      <c r="J202" s="169">
        <f>ROUND(I202*H202,2)</f>
        <v>0</v>
      </c>
      <c r="K202" s="166" t="s">
        <v>5</v>
      </c>
      <c r="L202" s="170"/>
      <c r="M202" s="171" t="s">
        <v>5</v>
      </c>
      <c r="N202" s="172" t="s">
        <v>37</v>
      </c>
      <c r="O202" s="157">
        <v>0</v>
      </c>
      <c r="P202" s="157">
        <f>O202*H202</f>
        <v>0</v>
      </c>
      <c r="Q202" s="157">
        <v>0</v>
      </c>
      <c r="R202" s="157">
        <f>Q202*H202</f>
        <v>0</v>
      </c>
      <c r="S202" s="157">
        <v>0</v>
      </c>
      <c r="T202" s="158">
        <f>S202*H202</f>
        <v>0</v>
      </c>
      <c r="AR202" s="20" t="s">
        <v>318</v>
      </c>
      <c r="AT202" s="20" t="s">
        <v>141</v>
      </c>
      <c r="AU202" s="20" t="s">
        <v>76</v>
      </c>
      <c r="AY202" s="20" t="s">
        <v>121</v>
      </c>
      <c r="BE202" s="159">
        <f>IF(N202="základní",J202,0)</f>
        <v>0</v>
      </c>
      <c r="BF202" s="159">
        <f>IF(N202="snížená",J202,0)</f>
        <v>0</v>
      </c>
      <c r="BG202" s="159">
        <f>IF(N202="zákl. přenesená",J202,0)</f>
        <v>0</v>
      </c>
      <c r="BH202" s="159">
        <f>IF(N202="sníž. přenesená",J202,0)</f>
        <v>0</v>
      </c>
      <c r="BI202" s="159">
        <f>IF(N202="nulová",J202,0)</f>
        <v>0</v>
      </c>
      <c r="BJ202" s="20" t="s">
        <v>74</v>
      </c>
      <c r="BK202" s="159">
        <f>ROUND(I202*H202,2)</f>
        <v>0</v>
      </c>
      <c r="BL202" s="20" t="s">
        <v>197</v>
      </c>
      <c r="BM202" s="20" t="s">
        <v>356</v>
      </c>
    </row>
    <row r="203" spans="2:65" s="1" customFormat="1">
      <c r="B203" s="34"/>
      <c r="D203" s="160" t="s">
        <v>130</v>
      </c>
      <c r="F203" s="257" t="str">
        <f>F202</f>
        <v>výs.postřik.s převod. mech., ves.elmag. vent., rozstřik ve výseči</v>
      </c>
      <c r="L203" s="34"/>
      <c r="M203" s="162"/>
      <c r="N203" s="35"/>
      <c r="O203" s="35"/>
      <c r="P203" s="35"/>
      <c r="Q203" s="35"/>
      <c r="R203" s="35"/>
      <c r="S203" s="35"/>
      <c r="T203" s="63"/>
      <c r="AT203" s="20" t="s">
        <v>130</v>
      </c>
      <c r="AU203" s="20" t="s">
        <v>76</v>
      </c>
    </row>
    <row r="204" spans="2:65" s="1" customFormat="1" ht="14.45" customHeight="1">
      <c r="B204" s="148"/>
      <c r="C204" s="164" t="s">
        <v>357</v>
      </c>
      <c r="D204" s="164" t="s">
        <v>141</v>
      </c>
      <c r="E204" s="165" t="s">
        <v>358</v>
      </c>
      <c r="F204" s="166" t="s">
        <v>684</v>
      </c>
      <c r="G204" s="167" t="s">
        <v>156</v>
      </c>
      <c r="H204" s="168">
        <v>1</v>
      </c>
      <c r="I204" s="255"/>
      <c r="J204" s="169">
        <f>ROUND(I204*H204,2)</f>
        <v>0</v>
      </c>
      <c r="K204" s="166" t="s">
        <v>5</v>
      </c>
      <c r="L204" s="170"/>
      <c r="M204" s="171" t="s">
        <v>5</v>
      </c>
      <c r="N204" s="172" t="s">
        <v>37</v>
      </c>
      <c r="O204" s="157">
        <v>0</v>
      </c>
      <c r="P204" s="157">
        <f>O204*H204</f>
        <v>0</v>
      </c>
      <c r="Q204" s="157">
        <v>0</v>
      </c>
      <c r="R204" s="157">
        <f>Q204*H204</f>
        <v>0</v>
      </c>
      <c r="S204" s="157">
        <v>0</v>
      </c>
      <c r="T204" s="158">
        <f>S204*H204</f>
        <v>0</v>
      </c>
      <c r="AR204" s="20" t="s">
        <v>318</v>
      </c>
      <c r="AT204" s="20" t="s">
        <v>141</v>
      </c>
      <c r="AU204" s="20" t="s">
        <v>76</v>
      </c>
      <c r="AY204" s="20" t="s">
        <v>121</v>
      </c>
      <c r="BE204" s="159">
        <f>IF(N204="základní",J204,0)</f>
        <v>0</v>
      </c>
      <c r="BF204" s="159">
        <f>IF(N204="snížená",J204,0)</f>
        <v>0</v>
      </c>
      <c r="BG204" s="159">
        <f>IF(N204="zákl. přenesená",J204,0)</f>
        <v>0</v>
      </c>
      <c r="BH204" s="159">
        <f>IF(N204="sníž. přenesená",J204,0)</f>
        <v>0</v>
      </c>
      <c r="BI204" s="159">
        <f>IF(N204="nulová",J204,0)</f>
        <v>0</v>
      </c>
      <c r="BJ204" s="20" t="s">
        <v>74</v>
      </c>
      <c r="BK204" s="159">
        <f>ROUND(I204*H204,2)</f>
        <v>0</v>
      </c>
      <c r="BL204" s="20" t="s">
        <v>197</v>
      </c>
      <c r="BM204" s="20" t="s">
        <v>359</v>
      </c>
    </row>
    <row r="205" spans="2:65" s="1" customFormat="1">
      <c r="B205" s="34"/>
      <c r="D205" s="160" t="s">
        <v>130</v>
      </c>
      <c r="F205" s="161" t="str">
        <f>F204</f>
        <v>univerzální klíč 91/95/51/47</v>
      </c>
      <c r="L205" s="34"/>
      <c r="M205" s="162"/>
      <c r="N205" s="35"/>
      <c r="O205" s="35"/>
      <c r="P205" s="35"/>
      <c r="Q205" s="35"/>
      <c r="R205" s="35"/>
      <c r="S205" s="35"/>
      <c r="T205" s="63"/>
      <c r="AT205" s="20" t="s">
        <v>130</v>
      </c>
      <c r="AU205" s="20" t="s">
        <v>76</v>
      </c>
    </row>
    <row r="206" spans="2:65" s="1" customFormat="1" ht="14.45" customHeight="1">
      <c r="B206" s="148"/>
      <c r="C206" s="164" t="s">
        <v>360</v>
      </c>
      <c r="D206" s="164" t="s">
        <v>141</v>
      </c>
      <c r="E206" s="165" t="s">
        <v>361</v>
      </c>
      <c r="F206" s="256" t="s">
        <v>702</v>
      </c>
      <c r="G206" s="167" t="s">
        <v>156</v>
      </c>
      <c r="H206" s="168">
        <v>1</v>
      </c>
      <c r="I206" s="255"/>
      <c r="J206" s="169">
        <f>ROUND(I206*H206,2)</f>
        <v>0</v>
      </c>
      <c r="K206" s="166" t="s">
        <v>5</v>
      </c>
      <c r="L206" s="170"/>
      <c r="M206" s="171" t="s">
        <v>5</v>
      </c>
      <c r="N206" s="172" t="s">
        <v>37</v>
      </c>
      <c r="O206" s="157">
        <v>0</v>
      </c>
      <c r="P206" s="157">
        <f>O206*H206</f>
        <v>0</v>
      </c>
      <c r="Q206" s="157">
        <v>0</v>
      </c>
      <c r="R206" s="157">
        <f>Q206*H206</f>
        <v>0</v>
      </c>
      <c r="S206" s="157">
        <v>0</v>
      </c>
      <c r="T206" s="158">
        <f>S206*H206</f>
        <v>0</v>
      </c>
      <c r="AR206" s="20" t="s">
        <v>318</v>
      </c>
      <c r="AT206" s="20" t="s">
        <v>141</v>
      </c>
      <c r="AU206" s="20" t="s">
        <v>76</v>
      </c>
      <c r="AY206" s="20" t="s">
        <v>121</v>
      </c>
      <c r="BE206" s="159">
        <f>IF(N206="základní",J206,0)</f>
        <v>0</v>
      </c>
      <c r="BF206" s="159">
        <f>IF(N206="snížená",J206,0)</f>
        <v>0</v>
      </c>
      <c r="BG206" s="159">
        <f>IF(N206="zákl. přenesená",J206,0)</f>
        <v>0</v>
      </c>
      <c r="BH206" s="159">
        <f>IF(N206="sníž. přenesená",J206,0)</f>
        <v>0</v>
      </c>
      <c r="BI206" s="159">
        <f>IF(N206="nulová",J206,0)</f>
        <v>0</v>
      </c>
      <c r="BJ206" s="20" t="s">
        <v>74</v>
      </c>
      <c r="BK206" s="159">
        <f>ROUND(I206*H206,2)</f>
        <v>0</v>
      </c>
      <c r="BL206" s="20" t="s">
        <v>197</v>
      </c>
      <c r="BM206" s="20" t="s">
        <v>362</v>
      </c>
    </row>
    <row r="207" spans="2:65" s="1" customFormat="1">
      <c r="B207" s="34"/>
      <c r="D207" s="160" t="s">
        <v>130</v>
      </c>
      <c r="F207" s="257" t="str">
        <f>F206</f>
        <v>nástroj k výs. postř., rozstřik 360°</v>
      </c>
      <c r="L207" s="34"/>
      <c r="M207" s="162"/>
      <c r="N207" s="35"/>
      <c r="O207" s="35"/>
      <c r="P207" s="35"/>
      <c r="Q207" s="35"/>
      <c r="R207" s="35"/>
      <c r="S207" s="35"/>
      <c r="T207" s="63"/>
      <c r="AT207" s="20" t="s">
        <v>130</v>
      </c>
      <c r="AU207" s="20" t="s">
        <v>76</v>
      </c>
    </row>
    <row r="208" spans="2:65" s="1" customFormat="1" ht="14.45" customHeight="1">
      <c r="B208" s="148"/>
      <c r="C208" s="164" t="s">
        <v>363</v>
      </c>
      <c r="D208" s="164" t="s">
        <v>141</v>
      </c>
      <c r="E208" s="165" t="s">
        <v>364</v>
      </c>
      <c r="F208" s="256" t="s">
        <v>703</v>
      </c>
      <c r="G208" s="167" t="s">
        <v>156</v>
      </c>
      <c r="H208" s="168">
        <v>1</v>
      </c>
      <c r="I208" s="255"/>
      <c r="J208" s="169">
        <f>ROUND(I208*H208,2)</f>
        <v>0</v>
      </c>
      <c r="K208" s="166" t="s">
        <v>5</v>
      </c>
      <c r="L208" s="170"/>
      <c r="M208" s="171" t="s">
        <v>5</v>
      </c>
      <c r="N208" s="172" t="s">
        <v>37</v>
      </c>
      <c r="O208" s="157">
        <v>0</v>
      </c>
      <c r="P208" s="157">
        <f>O208*H208</f>
        <v>0</v>
      </c>
      <c r="Q208" s="157">
        <v>0</v>
      </c>
      <c r="R208" s="157">
        <f>Q208*H208</f>
        <v>0</v>
      </c>
      <c r="S208" s="157">
        <v>0</v>
      </c>
      <c r="T208" s="158">
        <f>S208*H208</f>
        <v>0</v>
      </c>
      <c r="AR208" s="20" t="s">
        <v>318</v>
      </c>
      <c r="AT208" s="20" t="s">
        <v>141</v>
      </c>
      <c r="AU208" s="20" t="s">
        <v>76</v>
      </c>
      <c r="AY208" s="20" t="s">
        <v>121</v>
      </c>
      <c r="BE208" s="159">
        <f>IF(N208="základní",J208,0)</f>
        <v>0</v>
      </c>
      <c r="BF208" s="159">
        <f>IF(N208="snížená",J208,0)</f>
        <v>0</v>
      </c>
      <c r="BG208" s="159">
        <f>IF(N208="zákl. přenesená",J208,0)</f>
        <v>0</v>
      </c>
      <c r="BH208" s="159">
        <f>IF(N208="sníž. přenesená",J208,0)</f>
        <v>0</v>
      </c>
      <c r="BI208" s="159">
        <f>IF(N208="nulová",J208,0)</f>
        <v>0</v>
      </c>
      <c r="BJ208" s="20" t="s">
        <v>74</v>
      </c>
      <c r="BK208" s="159">
        <f>ROUND(I208*H208,2)</f>
        <v>0</v>
      </c>
      <c r="BL208" s="20" t="s">
        <v>197</v>
      </c>
      <c r="BM208" s="20" t="s">
        <v>365</v>
      </c>
    </row>
    <row r="209" spans="2:65" s="1" customFormat="1">
      <c r="B209" s="34"/>
      <c r="D209" s="160" t="s">
        <v>130</v>
      </c>
      <c r="F209" s="257" t="str">
        <f>F208</f>
        <v>nástroj k výs. postř., rozstřik ve výseči</v>
      </c>
      <c r="L209" s="34"/>
      <c r="M209" s="162"/>
      <c r="N209" s="35"/>
      <c r="O209" s="35"/>
      <c r="P209" s="35"/>
      <c r="Q209" s="35"/>
      <c r="R209" s="35"/>
      <c r="S209" s="35"/>
      <c r="T209" s="63"/>
      <c r="AT209" s="20" t="s">
        <v>130</v>
      </c>
      <c r="AU209" s="20" t="s">
        <v>76</v>
      </c>
    </row>
    <row r="210" spans="2:65" s="1" customFormat="1" ht="14.45" customHeight="1">
      <c r="B210" s="148"/>
      <c r="C210" s="164" t="s">
        <v>366</v>
      </c>
      <c r="D210" s="164" t="s">
        <v>141</v>
      </c>
      <c r="E210" s="165" t="s">
        <v>367</v>
      </c>
      <c r="F210" s="166" t="s">
        <v>685</v>
      </c>
      <c r="G210" s="167" t="s">
        <v>156</v>
      </c>
      <c r="H210" s="168">
        <v>14</v>
      </c>
      <c r="I210" s="255"/>
      <c r="J210" s="169">
        <f>ROUND(I210*H210,2)</f>
        <v>0</v>
      </c>
      <c r="K210" s="166" t="s">
        <v>5</v>
      </c>
      <c r="L210" s="170"/>
      <c r="M210" s="171" t="s">
        <v>5</v>
      </c>
      <c r="N210" s="172" t="s">
        <v>37</v>
      </c>
      <c r="O210" s="157">
        <v>0</v>
      </c>
      <c r="P210" s="157">
        <f>O210*H210</f>
        <v>0</v>
      </c>
      <c r="Q210" s="157">
        <v>0</v>
      </c>
      <c r="R210" s="157">
        <f>Q210*H210</f>
        <v>0</v>
      </c>
      <c r="S210" s="157">
        <v>0</v>
      </c>
      <c r="T210" s="158">
        <f>S210*H210</f>
        <v>0</v>
      </c>
      <c r="AR210" s="20" t="s">
        <v>318</v>
      </c>
      <c r="AT210" s="20" t="s">
        <v>141</v>
      </c>
      <c r="AU210" s="20" t="s">
        <v>76</v>
      </c>
      <c r="AY210" s="20" t="s">
        <v>121</v>
      </c>
      <c r="BE210" s="159">
        <f>IF(N210="základní",J210,0)</f>
        <v>0</v>
      </c>
      <c r="BF210" s="159">
        <f>IF(N210="snížená",J210,0)</f>
        <v>0</v>
      </c>
      <c r="BG210" s="159">
        <f>IF(N210="zákl. přenesená",J210,0)</f>
        <v>0</v>
      </c>
      <c r="BH210" s="159">
        <f>IF(N210="sníž. přenesená",J210,0)</f>
        <v>0</v>
      </c>
      <c r="BI210" s="159">
        <f>IF(N210="nulová",J210,0)</f>
        <v>0</v>
      </c>
      <c r="BJ210" s="20" t="s">
        <v>74</v>
      </c>
      <c r="BK210" s="159">
        <f>ROUND(I210*H210,2)</f>
        <v>0</v>
      </c>
      <c r="BL210" s="20" t="s">
        <v>197</v>
      </c>
      <c r="BM210" s="20" t="s">
        <v>368</v>
      </c>
    </row>
    <row r="211" spans="2:65" s="1" customFormat="1">
      <c r="B211" s="34"/>
      <c r="D211" s="160" t="s">
        <v>130</v>
      </c>
      <c r="F211" s="161" t="str">
        <f>F210</f>
        <v>kloubové přípojky 6/4", dl. 300mm BSP/ACME, (např. RAIN BIRD)</v>
      </c>
      <c r="L211" s="34"/>
      <c r="M211" s="162"/>
      <c r="N211" s="35"/>
      <c r="O211" s="35"/>
      <c r="P211" s="35"/>
      <c r="Q211" s="35"/>
      <c r="R211" s="35"/>
      <c r="S211" s="35"/>
      <c r="T211" s="63"/>
      <c r="AT211" s="20" t="s">
        <v>130</v>
      </c>
      <c r="AU211" s="20" t="s">
        <v>76</v>
      </c>
    </row>
    <row r="212" spans="2:65" s="1" customFormat="1" ht="14.45" customHeight="1">
      <c r="B212" s="148"/>
      <c r="C212" s="164" t="s">
        <v>369</v>
      </c>
      <c r="D212" s="164" t="s">
        <v>141</v>
      </c>
      <c r="E212" s="165" t="s">
        <v>370</v>
      </c>
      <c r="F212" s="166" t="s">
        <v>371</v>
      </c>
      <c r="G212" s="167" t="s">
        <v>156</v>
      </c>
      <c r="H212" s="168">
        <v>1</v>
      </c>
      <c r="I212" s="255"/>
      <c r="J212" s="169">
        <f>ROUND(I212*H212,2)</f>
        <v>0</v>
      </c>
      <c r="K212" s="166" t="s">
        <v>5</v>
      </c>
      <c r="L212" s="170"/>
      <c r="M212" s="171" t="s">
        <v>5</v>
      </c>
      <c r="N212" s="172" t="s">
        <v>37</v>
      </c>
      <c r="O212" s="157">
        <v>0</v>
      </c>
      <c r="P212" s="157">
        <f>O212*H212</f>
        <v>0</v>
      </c>
      <c r="Q212" s="157">
        <v>0</v>
      </c>
      <c r="R212" s="157">
        <f>Q212*H212</f>
        <v>0</v>
      </c>
      <c r="S212" s="157">
        <v>0</v>
      </c>
      <c r="T212" s="158">
        <f>S212*H212</f>
        <v>0</v>
      </c>
      <c r="AR212" s="20" t="s">
        <v>318</v>
      </c>
      <c r="AT212" s="20" t="s">
        <v>141</v>
      </c>
      <c r="AU212" s="20" t="s">
        <v>76</v>
      </c>
      <c r="AY212" s="20" t="s">
        <v>121</v>
      </c>
      <c r="BE212" s="159">
        <f>IF(N212="základní",J212,0)</f>
        <v>0</v>
      </c>
      <c r="BF212" s="159">
        <f>IF(N212="snížená",J212,0)</f>
        <v>0</v>
      </c>
      <c r="BG212" s="159">
        <f>IF(N212="zákl. přenesená",J212,0)</f>
        <v>0</v>
      </c>
      <c r="BH212" s="159">
        <f>IF(N212="sníž. přenesená",J212,0)</f>
        <v>0</v>
      </c>
      <c r="BI212" s="159">
        <f>IF(N212="nulová",J212,0)</f>
        <v>0</v>
      </c>
      <c r="BJ212" s="20" t="s">
        <v>74</v>
      </c>
      <c r="BK212" s="159">
        <f>ROUND(I212*H212,2)</f>
        <v>0</v>
      </c>
      <c r="BL212" s="20" t="s">
        <v>197</v>
      </c>
      <c r="BM212" s="20" t="s">
        <v>372</v>
      </c>
    </row>
    <row r="213" spans="2:65" s="1" customFormat="1">
      <c r="B213" s="34"/>
      <c r="D213" s="160" t="s">
        <v>130</v>
      </c>
      <c r="F213" s="161" t="s">
        <v>371</v>
      </c>
      <c r="L213" s="34"/>
      <c r="M213" s="162"/>
      <c r="N213" s="35"/>
      <c r="O213" s="35"/>
      <c r="P213" s="35"/>
      <c r="Q213" s="35"/>
      <c r="R213" s="35"/>
      <c r="S213" s="35"/>
      <c r="T213" s="63"/>
      <c r="AT213" s="20" t="s">
        <v>130</v>
      </c>
      <c r="AU213" s="20" t="s">
        <v>76</v>
      </c>
    </row>
    <row r="214" spans="2:65" s="1" customFormat="1" ht="14.45" customHeight="1">
      <c r="B214" s="148"/>
      <c r="C214" s="164" t="s">
        <v>373</v>
      </c>
      <c r="D214" s="164" t="s">
        <v>141</v>
      </c>
      <c r="E214" s="165" t="s">
        <v>374</v>
      </c>
      <c r="F214" s="166" t="s">
        <v>375</v>
      </c>
      <c r="G214" s="167" t="s">
        <v>156</v>
      </c>
      <c r="H214" s="168">
        <v>1</v>
      </c>
      <c r="I214" s="255"/>
      <c r="J214" s="169">
        <f>ROUND(I214*H214,2)</f>
        <v>0</v>
      </c>
      <c r="K214" s="166" t="s">
        <v>5</v>
      </c>
      <c r="L214" s="170"/>
      <c r="M214" s="171" t="s">
        <v>5</v>
      </c>
      <c r="N214" s="172" t="s">
        <v>37</v>
      </c>
      <c r="O214" s="157">
        <v>0</v>
      </c>
      <c r="P214" s="157">
        <f>O214*H214</f>
        <v>0</v>
      </c>
      <c r="Q214" s="157">
        <v>0</v>
      </c>
      <c r="R214" s="157">
        <f>Q214*H214</f>
        <v>0</v>
      </c>
      <c r="S214" s="157">
        <v>0</v>
      </c>
      <c r="T214" s="158">
        <f>S214*H214</f>
        <v>0</v>
      </c>
      <c r="AR214" s="20" t="s">
        <v>318</v>
      </c>
      <c r="AT214" s="20" t="s">
        <v>141</v>
      </c>
      <c r="AU214" s="20" t="s">
        <v>76</v>
      </c>
      <c r="AY214" s="20" t="s">
        <v>121</v>
      </c>
      <c r="BE214" s="159">
        <f>IF(N214="základní",J214,0)</f>
        <v>0</v>
      </c>
      <c r="BF214" s="159">
        <f>IF(N214="snížená",J214,0)</f>
        <v>0</v>
      </c>
      <c r="BG214" s="159">
        <f>IF(N214="zákl. přenesená",J214,0)</f>
        <v>0</v>
      </c>
      <c r="BH214" s="159">
        <f>IF(N214="sníž. přenesená",J214,0)</f>
        <v>0</v>
      </c>
      <c r="BI214" s="159">
        <f>IF(N214="nulová",J214,0)</f>
        <v>0</v>
      </c>
      <c r="BJ214" s="20" t="s">
        <v>74</v>
      </c>
      <c r="BK214" s="159">
        <f>ROUND(I214*H214,2)</f>
        <v>0</v>
      </c>
      <c r="BL214" s="20" t="s">
        <v>197</v>
      </c>
      <c r="BM214" s="20" t="s">
        <v>376</v>
      </c>
    </row>
    <row r="215" spans="2:65" s="1" customFormat="1">
      <c r="B215" s="34"/>
      <c r="D215" s="160" t="s">
        <v>130</v>
      </c>
      <c r="F215" s="161" t="s">
        <v>375</v>
      </c>
      <c r="L215" s="34"/>
      <c r="M215" s="162"/>
      <c r="N215" s="35"/>
      <c r="O215" s="35"/>
      <c r="P215" s="35"/>
      <c r="Q215" s="35"/>
      <c r="R215" s="35"/>
      <c r="S215" s="35"/>
      <c r="T215" s="63"/>
      <c r="AT215" s="20" t="s">
        <v>130</v>
      </c>
      <c r="AU215" s="20" t="s">
        <v>76</v>
      </c>
    </row>
    <row r="216" spans="2:65" s="1" customFormat="1" ht="14.45" customHeight="1">
      <c r="B216" s="148"/>
      <c r="C216" s="149" t="s">
        <v>377</v>
      </c>
      <c r="D216" s="149" t="s">
        <v>124</v>
      </c>
      <c r="E216" s="150" t="s">
        <v>378</v>
      </c>
      <c r="F216" s="151" t="s">
        <v>379</v>
      </c>
      <c r="G216" s="152" t="s">
        <v>156</v>
      </c>
      <c r="H216" s="153">
        <v>1</v>
      </c>
      <c r="I216" s="254"/>
      <c r="J216" s="154">
        <f>ROUND(I216*H216,2)</f>
        <v>0</v>
      </c>
      <c r="K216" s="151" t="s">
        <v>128</v>
      </c>
      <c r="L216" s="34"/>
      <c r="M216" s="155" t="s">
        <v>5</v>
      </c>
      <c r="N216" s="156" t="s">
        <v>37</v>
      </c>
      <c r="O216" s="157">
        <v>80.415999999999997</v>
      </c>
      <c r="P216" s="157">
        <f>O216*H216</f>
        <v>80.415999999999997</v>
      </c>
      <c r="Q216" s="157">
        <v>1.4030000000000001E-2</v>
      </c>
      <c r="R216" s="157">
        <f>Q216*H216</f>
        <v>1.4030000000000001E-2</v>
      </c>
      <c r="S216" s="157">
        <v>0</v>
      </c>
      <c r="T216" s="158">
        <f>S216*H216</f>
        <v>0</v>
      </c>
      <c r="AR216" s="20" t="s">
        <v>197</v>
      </c>
      <c r="AT216" s="20" t="s">
        <v>124</v>
      </c>
      <c r="AU216" s="20" t="s">
        <v>76</v>
      </c>
      <c r="AY216" s="20" t="s">
        <v>121</v>
      </c>
      <c r="BE216" s="159">
        <f>IF(N216="základní",J216,0)</f>
        <v>0</v>
      </c>
      <c r="BF216" s="159">
        <f>IF(N216="snížená",J216,0)</f>
        <v>0</v>
      </c>
      <c r="BG216" s="159">
        <f>IF(N216="zákl. přenesená",J216,0)</f>
        <v>0</v>
      </c>
      <c r="BH216" s="159">
        <f>IF(N216="sníž. přenesená",J216,0)</f>
        <v>0</v>
      </c>
      <c r="BI216" s="159">
        <f>IF(N216="nulová",J216,0)</f>
        <v>0</v>
      </c>
      <c r="BJ216" s="20" t="s">
        <v>74</v>
      </c>
      <c r="BK216" s="159">
        <f>ROUND(I216*H216,2)</f>
        <v>0</v>
      </c>
      <c r="BL216" s="20" t="s">
        <v>197</v>
      </c>
      <c r="BM216" s="20" t="s">
        <v>380</v>
      </c>
    </row>
    <row r="217" spans="2:65" s="1" customFormat="1">
      <c r="B217" s="34"/>
      <c r="D217" s="160" t="s">
        <v>130</v>
      </c>
      <c r="F217" s="161" t="s">
        <v>379</v>
      </c>
      <c r="L217" s="34"/>
      <c r="M217" s="162"/>
      <c r="N217" s="35"/>
      <c r="O217" s="35"/>
      <c r="P217" s="35"/>
      <c r="Q217" s="35"/>
      <c r="R217" s="35"/>
      <c r="S217" s="35"/>
      <c r="T217" s="63"/>
      <c r="AT217" s="20" t="s">
        <v>130</v>
      </c>
      <c r="AU217" s="20" t="s">
        <v>76</v>
      </c>
    </row>
    <row r="218" spans="2:65" s="1" customFormat="1" ht="14.45" customHeight="1">
      <c r="B218" s="148"/>
      <c r="C218" s="164" t="s">
        <v>381</v>
      </c>
      <c r="D218" s="164" t="s">
        <v>141</v>
      </c>
      <c r="E218" s="165" t="s">
        <v>382</v>
      </c>
      <c r="F218" s="166" t="s">
        <v>686</v>
      </c>
      <c r="G218" s="167" t="s">
        <v>156</v>
      </c>
      <c r="H218" s="168">
        <v>1</v>
      </c>
      <c r="I218" s="255"/>
      <c r="J218" s="169">
        <f>ROUND(I218*H218,2)</f>
        <v>0</v>
      </c>
      <c r="K218" s="166" t="s">
        <v>128</v>
      </c>
      <c r="L218" s="170"/>
      <c r="M218" s="171" t="s">
        <v>5</v>
      </c>
      <c r="N218" s="172" t="s">
        <v>37</v>
      </c>
      <c r="O218" s="157">
        <v>0</v>
      </c>
      <c r="P218" s="157">
        <f>O218*H218</f>
        <v>0</v>
      </c>
      <c r="Q218" s="157">
        <v>0.185</v>
      </c>
      <c r="R218" s="157">
        <f>Q218*H218</f>
        <v>0.185</v>
      </c>
      <c r="S218" s="157">
        <v>0</v>
      </c>
      <c r="T218" s="158">
        <f>S218*H218</f>
        <v>0</v>
      </c>
      <c r="AR218" s="20" t="s">
        <v>202</v>
      </c>
      <c r="AT218" s="20" t="s">
        <v>141</v>
      </c>
      <c r="AU218" s="20" t="s">
        <v>76</v>
      </c>
      <c r="AY218" s="20" t="s">
        <v>121</v>
      </c>
      <c r="BE218" s="159">
        <f>IF(N218="základní",J218,0)</f>
        <v>0</v>
      </c>
      <c r="BF218" s="159">
        <f>IF(N218="snížená",J218,0)</f>
        <v>0</v>
      </c>
      <c r="BG218" s="159">
        <f>IF(N218="zákl. přenesená",J218,0)</f>
        <v>0</v>
      </c>
      <c r="BH218" s="159">
        <f>IF(N218="sníž. přenesená",J218,0)</f>
        <v>0</v>
      </c>
      <c r="BI218" s="159">
        <f>IF(N218="nulová",J218,0)</f>
        <v>0</v>
      </c>
      <c r="BJ218" s="20" t="s">
        <v>74</v>
      </c>
      <c r="BK218" s="159">
        <f>ROUND(I218*H218,2)</f>
        <v>0</v>
      </c>
      <c r="BL218" s="20" t="s">
        <v>202</v>
      </c>
      <c r="BM218" s="20" t="s">
        <v>383</v>
      </c>
    </row>
    <row r="219" spans="2:65" s="1" customFormat="1" ht="27">
      <c r="B219" s="34"/>
      <c r="D219" s="160" t="s">
        <v>130</v>
      </c>
      <c r="F219" s="161" t="s">
        <v>687</v>
      </c>
      <c r="L219" s="34"/>
      <c r="M219" s="162"/>
      <c r="N219" s="35"/>
      <c r="O219" s="35"/>
      <c r="P219" s="35"/>
      <c r="Q219" s="35"/>
      <c r="R219" s="35"/>
      <c r="S219" s="35"/>
      <c r="T219" s="63"/>
      <c r="AT219" s="20" t="s">
        <v>130</v>
      </c>
      <c r="AU219" s="20" t="s">
        <v>76</v>
      </c>
    </row>
    <row r="220" spans="2:65" s="10" customFormat="1" ht="29.85" customHeight="1">
      <c r="B220" s="136"/>
      <c r="D220" s="137" t="s">
        <v>65</v>
      </c>
      <c r="E220" s="146" t="s">
        <v>384</v>
      </c>
      <c r="F220" s="146" t="s">
        <v>385</v>
      </c>
      <c r="J220" s="147">
        <f>BK220</f>
        <v>0</v>
      </c>
      <c r="L220" s="136"/>
      <c r="M220" s="140"/>
      <c r="N220" s="141"/>
      <c r="O220" s="141"/>
      <c r="P220" s="142">
        <f>SUM(P221:P228)</f>
        <v>427.24</v>
      </c>
      <c r="Q220" s="141"/>
      <c r="R220" s="142">
        <f>SUM(R221:R228)</f>
        <v>4.9500000000000004E-3</v>
      </c>
      <c r="S220" s="141"/>
      <c r="T220" s="143">
        <f>SUM(T221:T228)</f>
        <v>0</v>
      </c>
      <c r="AR220" s="137" t="s">
        <v>140</v>
      </c>
      <c r="AT220" s="144" t="s">
        <v>65</v>
      </c>
      <c r="AU220" s="144" t="s">
        <v>74</v>
      </c>
      <c r="AY220" s="137" t="s">
        <v>121</v>
      </c>
      <c r="BK220" s="145">
        <f>SUM(BK221:BK228)</f>
        <v>0</v>
      </c>
    </row>
    <row r="221" spans="2:65" s="1" customFormat="1" ht="22.9" customHeight="1">
      <c r="B221" s="148"/>
      <c r="C221" s="149" t="s">
        <v>386</v>
      </c>
      <c r="D221" s="149" t="s">
        <v>124</v>
      </c>
      <c r="E221" s="150" t="s">
        <v>387</v>
      </c>
      <c r="F221" s="151" t="s">
        <v>388</v>
      </c>
      <c r="G221" s="152" t="s">
        <v>137</v>
      </c>
      <c r="H221" s="153">
        <v>550</v>
      </c>
      <c r="I221" s="254"/>
      <c r="J221" s="154">
        <f>ROUND(I221*H221,2)</f>
        <v>0</v>
      </c>
      <c r="K221" s="151" t="s">
        <v>128</v>
      </c>
      <c r="L221" s="34"/>
      <c r="M221" s="155" t="s">
        <v>5</v>
      </c>
      <c r="N221" s="156" t="s">
        <v>37</v>
      </c>
      <c r="O221" s="157">
        <v>0.64600000000000002</v>
      </c>
      <c r="P221" s="157">
        <f>O221*H221</f>
        <v>355.3</v>
      </c>
      <c r="Q221" s="157">
        <v>0</v>
      </c>
      <c r="R221" s="157">
        <f>Q221*H221</f>
        <v>0</v>
      </c>
      <c r="S221" s="157">
        <v>0</v>
      </c>
      <c r="T221" s="158">
        <f>S221*H221</f>
        <v>0</v>
      </c>
      <c r="AR221" s="20" t="s">
        <v>197</v>
      </c>
      <c r="AT221" s="20" t="s">
        <v>124</v>
      </c>
      <c r="AU221" s="20" t="s">
        <v>76</v>
      </c>
      <c r="AY221" s="20" t="s">
        <v>121</v>
      </c>
      <c r="BE221" s="159">
        <f>IF(N221="základní",J221,0)</f>
        <v>0</v>
      </c>
      <c r="BF221" s="159">
        <f>IF(N221="snížená",J221,0)</f>
        <v>0</v>
      </c>
      <c r="BG221" s="159">
        <f>IF(N221="zákl. přenesená",J221,0)</f>
        <v>0</v>
      </c>
      <c r="BH221" s="159">
        <f>IF(N221="sníž. přenesená",J221,0)</f>
        <v>0</v>
      </c>
      <c r="BI221" s="159">
        <f>IF(N221="nulová",J221,0)</f>
        <v>0</v>
      </c>
      <c r="BJ221" s="20" t="s">
        <v>74</v>
      </c>
      <c r="BK221" s="159">
        <f>ROUND(I221*H221,2)</f>
        <v>0</v>
      </c>
      <c r="BL221" s="20" t="s">
        <v>197</v>
      </c>
      <c r="BM221" s="20" t="s">
        <v>389</v>
      </c>
    </row>
    <row r="222" spans="2:65" s="1" customFormat="1" ht="40.5">
      <c r="B222" s="34"/>
      <c r="D222" s="160" t="s">
        <v>130</v>
      </c>
      <c r="F222" s="161" t="s">
        <v>390</v>
      </c>
      <c r="L222" s="34"/>
      <c r="M222" s="162"/>
      <c r="N222" s="35"/>
      <c r="O222" s="35"/>
      <c r="P222" s="35"/>
      <c r="Q222" s="35"/>
      <c r="R222" s="35"/>
      <c r="S222" s="35"/>
      <c r="T222" s="63"/>
      <c r="AT222" s="20" t="s">
        <v>130</v>
      </c>
      <c r="AU222" s="20" t="s">
        <v>76</v>
      </c>
    </row>
    <row r="223" spans="2:65" s="1" customFormat="1">
      <c r="B223" s="34"/>
      <c r="D223" s="160"/>
      <c r="F223" s="163"/>
      <c r="L223" s="34"/>
      <c r="M223" s="162"/>
      <c r="N223" s="35"/>
      <c r="O223" s="35"/>
      <c r="P223" s="35"/>
      <c r="Q223" s="35"/>
      <c r="R223" s="35"/>
      <c r="S223" s="35"/>
      <c r="T223" s="63"/>
      <c r="AT223" s="20" t="s">
        <v>132</v>
      </c>
      <c r="AU223" s="20" t="s">
        <v>76</v>
      </c>
    </row>
    <row r="224" spans="2:65" s="1" customFormat="1" ht="22.9" customHeight="1">
      <c r="B224" s="148"/>
      <c r="C224" s="149" t="s">
        <v>391</v>
      </c>
      <c r="D224" s="149" t="s">
        <v>124</v>
      </c>
      <c r="E224" s="150" t="s">
        <v>392</v>
      </c>
      <c r="F224" s="151" t="s">
        <v>393</v>
      </c>
      <c r="G224" s="152" t="s">
        <v>137</v>
      </c>
      <c r="H224" s="153">
        <v>550</v>
      </c>
      <c r="I224" s="254"/>
      <c r="J224" s="154">
        <f>ROUND(I224*H224,2)</f>
        <v>0</v>
      </c>
      <c r="K224" s="151" t="s">
        <v>128</v>
      </c>
      <c r="L224" s="34"/>
      <c r="M224" s="155" t="s">
        <v>5</v>
      </c>
      <c r="N224" s="156" t="s">
        <v>37</v>
      </c>
      <c r="O224" s="157">
        <v>0.11700000000000001</v>
      </c>
      <c r="P224" s="157">
        <f>O224*H224</f>
        <v>64.350000000000009</v>
      </c>
      <c r="Q224" s="157">
        <v>0</v>
      </c>
      <c r="R224" s="157">
        <f>Q224*H224</f>
        <v>0</v>
      </c>
      <c r="S224" s="157">
        <v>0</v>
      </c>
      <c r="T224" s="158">
        <f>S224*H224</f>
        <v>0</v>
      </c>
      <c r="AR224" s="20" t="s">
        <v>197</v>
      </c>
      <c r="AT224" s="20" t="s">
        <v>124</v>
      </c>
      <c r="AU224" s="20" t="s">
        <v>76</v>
      </c>
      <c r="AY224" s="20" t="s">
        <v>121</v>
      </c>
      <c r="BE224" s="159">
        <f>IF(N224="základní",J224,0)</f>
        <v>0</v>
      </c>
      <c r="BF224" s="159">
        <f>IF(N224="snížená",J224,0)</f>
        <v>0</v>
      </c>
      <c r="BG224" s="159">
        <f>IF(N224="zákl. přenesená",J224,0)</f>
        <v>0</v>
      </c>
      <c r="BH224" s="159">
        <f>IF(N224="sníž. přenesená",J224,0)</f>
        <v>0</v>
      </c>
      <c r="BI224" s="159">
        <f>IF(N224="nulová",J224,0)</f>
        <v>0</v>
      </c>
      <c r="BJ224" s="20" t="s">
        <v>74</v>
      </c>
      <c r="BK224" s="159">
        <f>ROUND(I224*H224,2)</f>
        <v>0</v>
      </c>
      <c r="BL224" s="20" t="s">
        <v>197</v>
      </c>
      <c r="BM224" s="20" t="s">
        <v>394</v>
      </c>
    </row>
    <row r="225" spans="2:65" s="1" customFormat="1" ht="27">
      <c r="B225" s="34"/>
      <c r="D225" s="160" t="s">
        <v>130</v>
      </c>
      <c r="F225" s="161" t="s">
        <v>395</v>
      </c>
      <c r="L225" s="34"/>
      <c r="M225" s="162"/>
      <c r="N225" s="35"/>
      <c r="O225" s="35"/>
      <c r="P225" s="35"/>
      <c r="Q225" s="35"/>
      <c r="R225" s="35"/>
      <c r="S225" s="35"/>
      <c r="T225" s="63"/>
      <c r="AT225" s="20" t="s">
        <v>130</v>
      </c>
      <c r="AU225" s="20" t="s">
        <v>76</v>
      </c>
    </row>
    <row r="226" spans="2:65" s="1" customFormat="1" ht="14.45" customHeight="1">
      <c r="B226" s="148"/>
      <c r="C226" s="149" t="s">
        <v>396</v>
      </c>
      <c r="D226" s="149" t="s">
        <v>124</v>
      </c>
      <c r="E226" s="150" t="s">
        <v>397</v>
      </c>
      <c r="F226" s="151" t="s">
        <v>398</v>
      </c>
      <c r="G226" s="152" t="s">
        <v>399</v>
      </c>
      <c r="H226" s="153">
        <v>165</v>
      </c>
      <c r="I226" s="254"/>
      <c r="J226" s="154">
        <f>ROUND(I226*H226,2)</f>
        <v>0</v>
      </c>
      <c r="K226" s="151" t="s">
        <v>128</v>
      </c>
      <c r="L226" s="34"/>
      <c r="M226" s="155" t="s">
        <v>5</v>
      </c>
      <c r="N226" s="156" t="s">
        <v>37</v>
      </c>
      <c r="O226" s="157">
        <v>4.5999999999999999E-2</v>
      </c>
      <c r="P226" s="157">
        <f>O226*H226</f>
        <v>7.59</v>
      </c>
      <c r="Q226" s="157">
        <v>3.0000000000000001E-5</v>
      </c>
      <c r="R226" s="157">
        <f>Q226*H226</f>
        <v>4.9500000000000004E-3</v>
      </c>
      <c r="S226" s="157">
        <v>0</v>
      </c>
      <c r="T226" s="158">
        <f>S226*H226</f>
        <v>0</v>
      </c>
      <c r="AR226" s="20" t="s">
        <v>197</v>
      </c>
      <c r="AT226" s="20" t="s">
        <v>124</v>
      </c>
      <c r="AU226" s="20" t="s">
        <v>76</v>
      </c>
      <c r="AY226" s="20" t="s">
        <v>121</v>
      </c>
      <c r="BE226" s="159">
        <f>IF(N226="základní",J226,0)</f>
        <v>0</v>
      </c>
      <c r="BF226" s="159">
        <f>IF(N226="snížená",J226,0)</f>
        <v>0</v>
      </c>
      <c r="BG226" s="159">
        <f>IF(N226="zákl. přenesená",J226,0)</f>
        <v>0</v>
      </c>
      <c r="BH226" s="159">
        <f>IF(N226="sníž. přenesená",J226,0)</f>
        <v>0</v>
      </c>
      <c r="BI226" s="159">
        <f>IF(N226="nulová",J226,0)</f>
        <v>0</v>
      </c>
      <c r="BJ226" s="20" t="s">
        <v>74</v>
      </c>
      <c r="BK226" s="159">
        <f>ROUND(I226*H226,2)</f>
        <v>0</v>
      </c>
      <c r="BL226" s="20" t="s">
        <v>197</v>
      </c>
      <c r="BM226" s="20" t="s">
        <v>400</v>
      </c>
    </row>
    <row r="227" spans="2:65" s="1" customFormat="1">
      <c r="B227" s="34"/>
      <c r="D227" s="160" t="s">
        <v>130</v>
      </c>
      <c r="F227" s="161" t="s">
        <v>401</v>
      </c>
      <c r="L227" s="34"/>
      <c r="M227" s="162"/>
      <c r="N227" s="35"/>
      <c r="O227" s="35"/>
      <c r="P227" s="35"/>
      <c r="Q227" s="35"/>
      <c r="R227" s="35"/>
      <c r="S227" s="35"/>
      <c r="T227" s="63"/>
      <c r="AT227" s="20" t="s">
        <v>130</v>
      </c>
      <c r="AU227" s="20" t="s">
        <v>76</v>
      </c>
    </row>
    <row r="228" spans="2:65" s="1" customFormat="1">
      <c r="B228" s="34"/>
      <c r="D228" s="160"/>
      <c r="F228" s="163"/>
      <c r="L228" s="34"/>
      <c r="M228" s="173"/>
      <c r="N228" s="174"/>
      <c r="O228" s="174"/>
      <c r="P228" s="174"/>
      <c r="Q228" s="174"/>
      <c r="R228" s="174"/>
      <c r="S228" s="174"/>
      <c r="T228" s="175"/>
      <c r="AT228" s="20" t="s">
        <v>132</v>
      </c>
      <c r="AU228" s="20" t="s">
        <v>76</v>
      </c>
    </row>
    <row r="229" spans="2:65" s="1" customFormat="1" ht="6.95" customHeight="1">
      <c r="B229" s="49"/>
      <c r="C229" s="50"/>
      <c r="D229" s="50"/>
      <c r="E229" s="50"/>
      <c r="F229" s="50"/>
      <c r="G229" s="50"/>
      <c r="H229" s="50"/>
      <c r="I229" s="50"/>
      <c r="J229" s="50"/>
      <c r="K229" s="50"/>
      <c r="L229" s="34"/>
    </row>
  </sheetData>
  <autoFilter ref="C84:K228"/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1"/>
  <sheetViews>
    <sheetView showGridLines="0" workbookViewId="0">
      <pane ySplit="1" topLeftCell="A171" activePane="bottomLeft" state="frozen"/>
      <selection pane="bottomLeft" activeCell="D160" sqref="D160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83</v>
      </c>
      <c r="G1" s="295" t="s">
        <v>84</v>
      </c>
      <c r="H1" s="295"/>
      <c r="I1" s="13"/>
      <c r="J1" s="93" t="s">
        <v>85</v>
      </c>
      <c r="K1" s="14" t="s">
        <v>86</v>
      </c>
      <c r="L1" s="93" t="s">
        <v>87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82" t="s">
        <v>8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20" t="s">
        <v>79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76</v>
      </c>
    </row>
    <row r="4" spans="1:70" ht="36.950000000000003" customHeight="1">
      <c r="B4" s="24"/>
      <c r="C4" s="25"/>
      <c r="D4" s="26" t="s">
        <v>88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14.45" customHeight="1">
      <c r="B7" s="24"/>
      <c r="C7" s="25"/>
      <c r="D7" s="25"/>
      <c r="E7" s="296" t="str">
        <f>'Rekapitulace stavby'!K6</f>
        <v>VD Těšetice - závlaha na vzdušné straně hráze</v>
      </c>
      <c r="F7" s="297"/>
      <c r="G7" s="297"/>
      <c r="H7" s="297"/>
      <c r="I7" s="25"/>
      <c r="J7" s="25"/>
      <c r="K7" s="27"/>
    </row>
    <row r="8" spans="1:70" s="1" customFormat="1" ht="15">
      <c r="B8" s="34"/>
      <c r="C8" s="35"/>
      <c r="D8" s="32" t="s">
        <v>89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98" t="s">
        <v>402</v>
      </c>
      <c r="F9" s="299"/>
      <c r="G9" s="299"/>
      <c r="H9" s="299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5</v>
      </c>
      <c r="G11" s="35"/>
      <c r="H11" s="35"/>
      <c r="I11" s="32" t="s">
        <v>20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21</v>
      </c>
      <c r="E12" s="35"/>
      <c r="F12" s="30" t="s">
        <v>22</v>
      </c>
      <c r="G12" s="35"/>
      <c r="H12" s="35"/>
      <c r="I12" s="32" t="s">
        <v>23</v>
      </c>
      <c r="J12" s="95" t="str">
        <f>'Rekapitulace stavby'!AN8</f>
        <v>7. 12. 2017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25</v>
      </c>
      <c r="E14" s="35"/>
      <c r="F14" s="35"/>
      <c r="G14" s="35"/>
      <c r="H14" s="35"/>
      <c r="I14" s="32" t="s">
        <v>26</v>
      </c>
      <c r="J14" s="30" t="str">
        <f>IF('Rekapitulace stavby'!AN10="","",'Rekapitulace stavby'!AN10)</f>
        <v/>
      </c>
      <c r="K14" s="38"/>
    </row>
    <row r="15" spans="1:70" s="1" customFormat="1" ht="18" customHeight="1">
      <c r="B15" s="34"/>
      <c r="C15" s="35"/>
      <c r="D15" s="35"/>
      <c r="E15" s="30" t="str">
        <f>IF('Rekapitulace stavby'!E11="","",'Rekapitulace stavby'!E11)</f>
        <v xml:space="preserve"> </v>
      </c>
      <c r="F15" s="35"/>
      <c r="G15" s="35"/>
      <c r="H15" s="35"/>
      <c r="I15" s="32" t="s">
        <v>27</v>
      </c>
      <c r="J15" s="30" t="str">
        <f>IF('Rekapitulace stavby'!AN11="","",'Rekapitulace stavby'!AN11)</f>
        <v/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28</v>
      </c>
      <c r="E17" s="35"/>
      <c r="F17" s="35"/>
      <c r="G17" s="35"/>
      <c r="H17" s="35"/>
      <c r="I17" s="32" t="s">
        <v>26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27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29</v>
      </c>
      <c r="E20" s="35"/>
      <c r="F20" s="35"/>
      <c r="G20" s="35"/>
      <c r="H20" s="35"/>
      <c r="I20" s="32" t="s">
        <v>26</v>
      </c>
      <c r="J20" s="30" t="str">
        <f>IF('Rekapitulace stavby'!AN16="","",'Rekapitulace stavby'!AN16)</f>
        <v/>
      </c>
      <c r="K20" s="38"/>
    </row>
    <row r="21" spans="2:11" s="1" customFormat="1" ht="18" customHeight="1">
      <c r="B21" s="34"/>
      <c r="C21" s="35"/>
      <c r="D21" s="35"/>
      <c r="E21" s="30" t="str">
        <f>IF('Rekapitulace stavby'!E17="","",'Rekapitulace stavby'!E17)</f>
        <v xml:space="preserve"> </v>
      </c>
      <c r="F21" s="35"/>
      <c r="G21" s="35"/>
      <c r="H21" s="35"/>
      <c r="I21" s="32" t="s">
        <v>27</v>
      </c>
      <c r="J21" s="30" t="str">
        <f>IF('Rekapitulace stavby'!AN17="","",'Rekapitulace stavby'!AN17)</f>
        <v/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31</v>
      </c>
      <c r="E23" s="35"/>
      <c r="F23" s="35"/>
      <c r="G23" s="35"/>
      <c r="H23" s="35"/>
      <c r="I23" s="35"/>
      <c r="J23" s="35"/>
      <c r="K23" s="38"/>
    </row>
    <row r="24" spans="2:11" s="6" customFormat="1" ht="14.45" customHeight="1">
      <c r="B24" s="96"/>
      <c r="C24" s="97"/>
      <c r="D24" s="97"/>
      <c r="E24" s="261" t="s">
        <v>5</v>
      </c>
      <c r="F24" s="261"/>
      <c r="G24" s="261"/>
      <c r="H24" s="261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32</v>
      </c>
      <c r="E27" s="35"/>
      <c r="F27" s="35"/>
      <c r="G27" s="35"/>
      <c r="H27" s="35"/>
      <c r="I27" s="35"/>
      <c r="J27" s="101">
        <f>ROUND(J83,2)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34</v>
      </c>
      <c r="G29" s="35"/>
      <c r="H29" s="35"/>
      <c r="I29" s="39" t="s">
        <v>33</v>
      </c>
      <c r="J29" s="39" t="s">
        <v>35</v>
      </c>
      <c r="K29" s="38"/>
    </row>
    <row r="30" spans="2:11" s="1" customFormat="1" ht="14.45" customHeight="1">
      <c r="B30" s="34"/>
      <c r="C30" s="35"/>
      <c r="D30" s="42" t="s">
        <v>36</v>
      </c>
      <c r="E30" s="42" t="s">
        <v>37</v>
      </c>
      <c r="F30" s="102">
        <f>ROUND(SUM(BE83:BE160), 2)</f>
        <v>0</v>
      </c>
      <c r="G30" s="35"/>
      <c r="H30" s="35"/>
      <c r="I30" s="103">
        <v>0.21</v>
      </c>
      <c r="J30" s="102">
        <f>ROUND(ROUND((SUM(BE83:BE160)),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38</v>
      </c>
      <c r="F31" s="102">
        <f>ROUND(SUM(BF83:BF160), 2)</f>
        <v>0</v>
      </c>
      <c r="G31" s="35"/>
      <c r="H31" s="35"/>
      <c r="I31" s="103">
        <v>0.15</v>
      </c>
      <c r="J31" s="102">
        <f>ROUND(ROUND((SUM(BF83:BF160)),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39</v>
      </c>
      <c r="F32" s="102">
        <f>ROUND(SUM(BG83:BG160),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40</v>
      </c>
      <c r="F33" s="102">
        <f>ROUND(SUM(BH83:BH160),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41</v>
      </c>
      <c r="F34" s="102">
        <f>ROUND(SUM(BI83:BI160),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42</v>
      </c>
      <c r="E36" s="64"/>
      <c r="F36" s="64"/>
      <c r="G36" s="106" t="s">
        <v>43</v>
      </c>
      <c r="H36" s="107" t="s">
        <v>44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91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14.45" customHeight="1">
      <c r="B45" s="34"/>
      <c r="C45" s="35"/>
      <c r="D45" s="35"/>
      <c r="E45" s="296" t="str">
        <f>E7</f>
        <v>VD Těšetice - závlaha na vzdušné straně hráze</v>
      </c>
      <c r="F45" s="297"/>
      <c r="G45" s="297"/>
      <c r="H45" s="297"/>
      <c r="I45" s="35"/>
      <c r="J45" s="35"/>
      <c r="K45" s="38"/>
    </row>
    <row r="46" spans="2:11" s="1" customFormat="1" ht="14.45" customHeight="1">
      <c r="B46" s="34"/>
      <c r="C46" s="32" t="s">
        <v>89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16.149999999999999" customHeight="1">
      <c r="B47" s="34"/>
      <c r="C47" s="35"/>
      <c r="D47" s="35"/>
      <c r="E47" s="298" t="str">
        <f>E9</f>
        <v>SO 02 - Závlaha okolo domku hrázného</v>
      </c>
      <c r="F47" s="299"/>
      <c r="G47" s="299"/>
      <c r="H47" s="299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21</v>
      </c>
      <c r="D49" s="35"/>
      <c r="E49" s="35"/>
      <c r="F49" s="30" t="str">
        <f>F12</f>
        <v xml:space="preserve"> </v>
      </c>
      <c r="G49" s="35"/>
      <c r="H49" s="35"/>
      <c r="I49" s="32" t="s">
        <v>23</v>
      </c>
      <c r="J49" s="95" t="str">
        <f>IF(J12="","",J12)</f>
        <v>7. 12. 2017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25</v>
      </c>
      <c r="D51" s="35"/>
      <c r="E51" s="35"/>
      <c r="F51" s="30" t="str">
        <f>E15</f>
        <v xml:space="preserve"> </v>
      </c>
      <c r="G51" s="35"/>
      <c r="H51" s="35"/>
      <c r="I51" s="32" t="s">
        <v>29</v>
      </c>
      <c r="J51" s="261" t="str">
        <f>E21</f>
        <v xml:space="preserve"> </v>
      </c>
      <c r="K51" s="38"/>
    </row>
    <row r="52" spans="2:47" s="1" customFormat="1" ht="14.45" customHeight="1">
      <c r="B52" s="34"/>
      <c r="C52" s="32" t="s">
        <v>28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291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92</v>
      </c>
      <c r="D54" s="104"/>
      <c r="E54" s="104"/>
      <c r="F54" s="104"/>
      <c r="G54" s="104"/>
      <c r="H54" s="104"/>
      <c r="I54" s="104"/>
      <c r="J54" s="112" t="s">
        <v>93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94</v>
      </c>
      <c r="D56" s="35"/>
      <c r="E56" s="35"/>
      <c r="F56" s="35"/>
      <c r="G56" s="35"/>
      <c r="H56" s="35"/>
      <c r="I56" s="35"/>
      <c r="J56" s="101">
        <f>J83</f>
        <v>0</v>
      </c>
      <c r="K56" s="38"/>
      <c r="AU56" s="20" t="s">
        <v>95</v>
      </c>
    </row>
    <row r="57" spans="2:47" s="7" customFormat="1" ht="24.95" customHeight="1">
      <c r="B57" s="115"/>
      <c r="C57" s="116"/>
      <c r="D57" s="117" t="s">
        <v>96</v>
      </c>
      <c r="E57" s="118"/>
      <c r="F57" s="118"/>
      <c r="G57" s="118"/>
      <c r="H57" s="118"/>
      <c r="I57" s="118"/>
      <c r="J57" s="119">
        <f>J84</f>
        <v>0</v>
      </c>
      <c r="K57" s="120"/>
    </row>
    <row r="58" spans="2:47" s="8" customFormat="1" ht="19.899999999999999" customHeight="1">
      <c r="B58" s="121"/>
      <c r="C58" s="122"/>
      <c r="D58" s="123" t="s">
        <v>98</v>
      </c>
      <c r="E58" s="124"/>
      <c r="F58" s="124"/>
      <c r="G58" s="124"/>
      <c r="H58" s="124"/>
      <c r="I58" s="124"/>
      <c r="J58" s="125">
        <f>J85</f>
        <v>0</v>
      </c>
      <c r="K58" s="126"/>
    </row>
    <row r="59" spans="2:47" s="7" customFormat="1" ht="24.95" customHeight="1">
      <c r="B59" s="115"/>
      <c r="C59" s="116"/>
      <c r="D59" s="117" t="s">
        <v>100</v>
      </c>
      <c r="E59" s="118"/>
      <c r="F59" s="118"/>
      <c r="G59" s="118"/>
      <c r="H59" s="118"/>
      <c r="I59" s="118"/>
      <c r="J59" s="119">
        <f>J122</f>
        <v>0</v>
      </c>
      <c r="K59" s="120"/>
    </row>
    <row r="60" spans="2:47" s="8" customFormat="1" ht="19.899999999999999" customHeight="1">
      <c r="B60" s="121"/>
      <c r="C60" s="122"/>
      <c r="D60" s="123" t="s">
        <v>101</v>
      </c>
      <c r="E60" s="124"/>
      <c r="F60" s="124"/>
      <c r="G60" s="124"/>
      <c r="H60" s="124"/>
      <c r="I60" s="124"/>
      <c r="J60" s="125">
        <f>J123</f>
        <v>0</v>
      </c>
      <c r="K60" s="126"/>
    </row>
    <row r="61" spans="2:47" s="8" customFormat="1" ht="19.899999999999999" customHeight="1">
      <c r="B61" s="121"/>
      <c r="C61" s="122"/>
      <c r="D61" s="123" t="s">
        <v>102</v>
      </c>
      <c r="E61" s="124"/>
      <c r="F61" s="124"/>
      <c r="G61" s="124"/>
      <c r="H61" s="124"/>
      <c r="I61" s="124"/>
      <c r="J61" s="125">
        <f>J128</f>
        <v>0</v>
      </c>
      <c r="K61" s="126"/>
    </row>
    <row r="62" spans="2:47" s="8" customFormat="1" ht="19.899999999999999" customHeight="1">
      <c r="B62" s="121"/>
      <c r="C62" s="122"/>
      <c r="D62" s="123" t="s">
        <v>103</v>
      </c>
      <c r="E62" s="124"/>
      <c r="F62" s="124"/>
      <c r="G62" s="124"/>
      <c r="H62" s="124"/>
      <c r="I62" s="124"/>
      <c r="J62" s="125">
        <f>J133</f>
        <v>0</v>
      </c>
      <c r="K62" s="126"/>
    </row>
    <row r="63" spans="2:47" s="8" customFormat="1" ht="19.899999999999999" customHeight="1">
      <c r="B63" s="121"/>
      <c r="C63" s="122"/>
      <c r="D63" s="123" t="s">
        <v>104</v>
      </c>
      <c r="E63" s="124"/>
      <c r="F63" s="124"/>
      <c r="G63" s="124"/>
      <c r="H63" s="124"/>
      <c r="I63" s="124"/>
      <c r="J63" s="125">
        <f>J152</f>
        <v>0</v>
      </c>
      <c r="K63" s="126"/>
    </row>
    <row r="64" spans="2:47" s="1" customFormat="1" ht="21.75" customHeight="1">
      <c r="B64" s="34"/>
      <c r="C64" s="35"/>
      <c r="D64" s="35"/>
      <c r="E64" s="35"/>
      <c r="F64" s="35"/>
      <c r="G64" s="35"/>
      <c r="H64" s="35"/>
      <c r="I64" s="35"/>
      <c r="J64" s="35"/>
      <c r="K64" s="38"/>
    </row>
    <row r="65" spans="2:12" s="1" customFormat="1" ht="6.95" customHeight="1">
      <c r="B65" s="49"/>
      <c r="C65" s="50"/>
      <c r="D65" s="50"/>
      <c r="E65" s="50"/>
      <c r="F65" s="50"/>
      <c r="G65" s="50"/>
      <c r="H65" s="50"/>
      <c r="I65" s="50"/>
      <c r="J65" s="50"/>
      <c r="K65" s="51"/>
    </row>
    <row r="69" spans="2:12" s="1" customFormat="1" ht="6.95" customHeight="1"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34"/>
    </row>
    <row r="70" spans="2:12" s="1" customFormat="1" ht="36.950000000000003" customHeight="1">
      <c r="B70" s="34"/>
      <c r="C70" s="54" t="s">
        <v>105</v>
      </c>
      <c r="L70" s="34"/>
    </row>
    <row r="71" spans="2:12" s="1" customFormat="1" ht="6.95" customHeight="1">
      <c r="B71" s="34"/>
      <c r="L71" s="34"/>
    </row>
    <row r="72" spans="2:12" s="1" customFormat="1" ht="14.45" customHeight="1">
      <c r="B72" s="34"/>
      <c r="C72" s="56" t="s">
        <v>17</v>
      </c>
      <c r="L72" s="34"/>
    </row>
    <row r="73" spans="2:12" s="1" customFormat="1" ht="14.45" customHeight="1">
      <c r="B73" s="34"/>
      <c r="E73" s="292" t="str">
        <f>E7</f>
        <v>VD Těšetice - závlaha na vzdušné straně hráze</v>
      </c>
      <c r="F73" s="293"/>
      <c r="G73" s="293"/>
      <c r="H73" s="293"/>
      <c r="L73" s="34"/>
    </row>
    <row r="74" spans="2:12" s="1" customFormat="1" ht="14.45" customHeight="1">
      <c r="B74" s="34"/>
      <c r="C74" s="56" t="s">
        <v>89</v>
      </c>
      <c r="L74" s="34"/>
    </row>
    <row r="75" spans="2:12" s="1" customFormat="1" ht="16.149999999999999" customHeight="1">
      <c r="B75" s="34"/>
      <c r="E75" s="289" t="str">
        <f>E9</f>
        <v>SO 02 - Závlaha okolo domku hrázného</v>
      </c>
      <c r="F75" s="294"/>
      <c r="G75" s="294"/>
      <c r="H75" s="294"/>
      <c r="L75" s="34"/>
    </row>
    <row r="76" spans="2:12" s="1" customFormat="1" ht="6.95" customHeight="1">
      <c r="B76" s="34"/>
      <c r="L76" s="34"/>
    </row>
    <row r="77" spans="2:12" s="1" customFormat="1" ht="18" customHeight="1">
      <c r="B77" s="34"/>
      <c r="C77" s="56" t="s">
        <v>21</v>
      </c>
      <c r="F77" s="127" t="str">
        <f>F12</f>
        <v xml:space="preserve"> </v>
      </c>
      <c r="I77" s="56" t="s">
        <v>23</v>
      </c>
      <c r="J77" s="60" t="str">
        <f>IF(J12="","",J12)</f>
        <v>7. 12. 2017</v>
      </c>
      <c r="L77" s="34"/>
    </row>
    <row r="78" spans="2:12" s="1" customFormat="1" ht="6.95" customHeight="1">
      <c r="B78" s="34"/>
      <c r="L78" s="34"/>
    </row>
    <row r="79" spans="2:12" s="1" customFormat="1" ht="15">
      <c r="B79" s="34"/>
      <c r="C79" s="56" t="s">
        <v>25</v>
      </c>
      <c r="F79" s="127" t="str">
        <f>E15</f>
        <v xml:space="preserve"> </v>
      </c>
      <c r="I79" s="56" t="s">
        <v>29</v>
      </c>
      <c r="J79" s="127" t="str">
        <f>E21</f>
        <v xml:space="preserve"> </v>
      </c>
      <c r="L79" s="34"/>
    </row>
    <row r="80" spans="2:12" s="1" customFormat="1" ht="14.45" customHeight="1">
      <c r="B80" s="34"/>
      <c r="C80" s="56" t="s">
        <v>28</v>
      </c>
      <c r="F80" s="127" t="str">
        <f>IF(E18="","",E18)</f>
        <v xml:space="preserve"> </v>
      </c>
      <c r="L80" s="34"/>
    </row>
    <row r="81" spans="2:65" s="1" customFormat="1" ht="10.35" customHeight="1">
      <c r="B81" s="34"/>
      <c r="L81" s="34"/>
    </row>
    <row r="82" spans="2:65" s="9" customFormat="1" ht="29.25" customHeight="1">
      <c r="B82" s="128"/>
      <c r="C82" s="129" t="s">
        <v>106</v>
      </c>
      <c r="D82" s="130" t="s">
        <v>51</v>
      </c>
      <c r="E82" s="130" t="s">
        <v>47</v>
      </c>
      <c r="F82" s="130" t="s">
        <v>107</v>
      </c>
      <c r="G82" s="130" t="s">
        <v>108</v>
      </c>
      <c r="H82" s="130" t="s">
        <v>109</v>
      </c>
      <c r="I82" s="130" t="s">
        <v>110</v>
      </c>
      <c r="J82" s="130" t="s">
        <v>93</v>
      </c>
      <c r="K82" s="131" t="s">
        <v>111</v>
      </c>
      <c r="L82" s="128"/>
      <c r="M82" s="66" t="s">
        <v>112</v>
      </c>
      <c r="N82" s="67" t="s">
        <v>36</v>
      </c>
      <c r="O82" s="67" t="s">
        <v>113</v>
      </c>
      <c r="P82" s="67" t="s">
        <v>114</v>
      </c>
      <c r="Q82" s="67" t="s">
        <v>115</v>
      </c>
      <c r="R82" s="67" t="s">
        <v>116</v>
      </c>
      <c r="S82" s="67" t="s">
        <v>117</v>
      </c>
      <c r="T82" s="68" t="s">
        <v>118</v>
      </c>
    </row>
    <row r="83" spans="2:65" s="1" customFormat="1" ht="29.25" customHeight="1">
      <c r="B83" s="34"/>
      <c r="C83" s="70" t="s">
        <v>94</v>
      </c>
      <c r="J83" s="132">
        <f>BK83</f>
        <v>0</v>
      </c>
      <c r="L83" s="34"/>
      <c r="M83" s="69"/>
      <c r="N83" s="61"/>
      <c r="O83" s="61"/>
      <c r="P83" s="133">
        <f>P84+P122</f>
        <v>115.60300000000001</v>
      </c>
      <c r="Q83" s="61"/>
      <c r="R83" s="133">
        <f>R84+R122</f>
        <v>8.0680000000000002E-2</v>
      </c>
      <c r="S83" s="61"/>
      <c r="T83" s="134">
        <f>T84+T122</f>
        <v>0</v>
      </c>
      <c r="AT83" s="20" t="s">
        <v>65</v>
      </c>
      <c r="AU83" s="20" t="s">
        <v>95</v>
      </c>
      <c r="BK83" s="135">
        <f>BK84+BK122</f>
        <v>0</v>
      </c>
    </row>
    <row r="84" spans="2:65" s="10" customFormat="1" ht="37.35" customHeight="1">
      <c r="B84" s="136"/>
      <c r="D84" s="137" t="s">
        <v>65</v>
      </c>
      <c r="E84" s="138" t="s">
        <v>119</v>
      </c>
      <c r="F84" s="138" t="s">
        <v>120</v>
      </c>
      <c r="J84" s="139">
        <f>BK84</f>
        <v>0</v>
      </c>
      <c r="L84" s="136"/>
      <c r="M84" s="140"/>
      <c r="N84" s="141"/>
      <c r="O84" s="141"/>
      <c r="P84" s="142">
        <f>P85</f>
        <v>24.141999999999999</v>
      </c>
      <c r="Q84" s="141"/>
      <c r="R84" s="142">
        <f>R85</f>
        <v>5.602E-2</v>
      </c>
      <c r="S84" s="141"/>
      <c r="T84" s="143">
        <f>T85</f>
        <v>0</v>
      </c>
      <c r="AR84" s="137" t="s">
        <v>74</v>
      </c>
      <c r="AT84" s="144" t="s">
        <v>65</v>
      </c>
      <c r="AU84" s="144" t="s">
        <v>66</v>
      </c>
      <c r="AY84" s="137" t="s">
        <v>121</v>
      </c>
      <c r="BK84" s="145">
        <f>BK85</f>
        <v>0</v>
      </c>
    </row>
    <row r="85" spans="2:65" s="10" customFormat="1" ht="19.899999999999999" customHeight="1">
      <c r="B85" s="136"/>
      <c r="D85" s="137" t="s">
        <v>65</v>
      </c>
      <c r="E85" s="146" t="s">
        <v>133</v>
      </c>
      <c r="F85" s="146" t="s">
        <v>134</v>
      </c>
      <c r="J85" s="147">
        <f>BK85</f>
        <v>0</v>
      </c>
      <c r="L85" s="136"/>
      <c r="M85" s="140"/>
      <c r="N85" s="141"/>
      <c r="O85" s="141"/>
      <c r="P85" s="142">
        <f>SUM(P86:P121)</f>
        <v>24.141999999999999</v>
      </c>
      <c r="Q85" s="141"/>
      <c r="R85" s="142">
        <f>SUM(R86:R121)</f>
        <v>5.602E-2</v>
      </c>
      <c r="S85" s="141"/>
      <c r="T85" s="143">
        <f>SUM(T86:T121)</f>
        <v>0</v>
      </c>
      <c r="AR85" s="137" t="s">
        <v>74</v>
      </c>
      <c r="AT85" s="144" t="s">
        <v>65</v>
      </c>
      <c r="AU85" s="144" t="s">
        <v>74</v>
      </c>
      <c r="AY85" s="137" t="s">
        <v>121</v>
      </c>
      <c r="BK85" s="145">
        <f>SUM(BK86:BK121)</f>
        <v>0</v>
      </c>
    </row>
    <row r="86" spans="2:65" s="1" customFormat="1" ht="22.9" customHeight="1">
      <c r="B86" s="148"/>
      <c r="C86" s="149" t="s">
        <v>74</v>
      </c>
      <c r="D86" s="149" t="s">
        <v>124</v>
      </c>
      <c r="E86" s="150" t="s">
        <v>403</v>
      </c>
      <c r="F86" s="151" t="s">
        <v>404</v>
      </c>
      <c r="G86" s="152" t="s">
        <v>137</v>
      </c>
      <c r="H86" s="153">
        <v>40</v>
      </c>
      <c r="I86" s="254"/>
      <c r="J86" s="154">
        <f>ROUND(I86*H86,2)</f>
        <v>0</v>
      </c>
      <c r="K86" s="151" t="s">
        <v>128</v>
      </c>
      <c r="L86" s="34"/>
      <c r="M86" s="155" t="s">
        <v>5</v>
      </c>
      <c r="N86" s="156" t="s">
        <v>37</v>
      </c>
      <c r="O86" s="157">
        <v>0.124</v>
      </c>
      <c r="P86" s="157">
        <f>O86*H86</f>
        <v>4.96</v>
      </c>
      <c r="Q86" s="157">
        <v>0</v>
      </c>
      <c r="R86" s="157">
        <f>Q86*H86</f>
        <v>0</v>
      </c>
      <c r="S86" s="157">
        <v>0</v>
      </c>
      <c r="T86" s="158">
        <f>S86*H86</f>
        <v>0</v>
      </c>
      <c r="AR86" s="20" t="s">
        <v>122</v>
      </c>
      <c r="AT86" s="20" t="s">
        <v>124</v>
      </c>
      <c r="AU86" s="20" t="s">
        <v>76</v>
      </c>
      <c r="AY86" s="20" t="s">
        <v>121</v>
      </c>
      <c r="BE86" s="159">
        <f>IF(N86="základní",J86,0)</f>
        <v>0</v>
      </c>
      <c r="BF86" s="159">
        <f>IF(N86="snížená",J86,0)</f>
        <v>0</v>
      </c>
      <c r="BG86" s="159">
        <f>IF(N86="zákl. přenesená",J86,0)</f>
        <v>0</v>
      </c>
      <c r="BH86" s="159">
        <f>IF(N86="sníž. přenesená",J86,0)</f>
        <v>0</v>
      </c>
      <c r="BI86" s="159">
        <f>IF(N86="nulová",J86,0)</f>
        <v>0</v>
      </c>
      <c r="BJ86" s="20" t="s">
        <v>74</v>
      </c>
      <c r="BK86" s="159">
        <f>ROUND(I86*H86,2)</f>
        <v>0</v>
      </c>
      <c r="BL86" s="20" t="s">
        <v>122</v>
      </c>
      <c r="BM86" s="20" t="s">
        <v>405</v>
      </c>
    </row>
    <row r="87" spans="2:65" s="1" customFormat="1" ht="27">
      <c r="B87" s="34"/>
      <c r="D87" s="160" t="s">
        <v>130</v>
      </c>
      <c r="F87" s="161" t="s">
        <v>406</v>
      </c>
      <c r="L87" s="34"/>
      <c r="M87" s="162"/>
      <c r="N87" s="35"/>
      <c r="O87" s="35"/>
      <c r="P87" s="35"/>
      <c r="Q87" s="35"/>
      <c r="R87" s="35"/>
      <c r="S87" s="35"/>
      <c r="T87" s="63"/>
      <c r="AT87" s="20" t="s">
        <v>130</v>
      </c>
      <c r="AU87" s="20" t="s">
        <v>76</v>
      </c>
    </row>
    <row r="88" spans="2:65" s="1" customFormat="1">
      <c r="B88" s="34"/>
      <c r="D88" s="160"/>
      <c r="F88" s="163"/>
      <c r="L88" s="34"/>
      <c r="M88" s="162"/>
      <c r="N88" s="35"/>
      <c r="O88" s="35"/>
      <c r="P88" s="35"/>
      <c r="Q88" s="35"/>
      <c r="R88" s="35"/>
      <c r="S88" s="35"/>
      <c r="T88" s="63"/>
      <c r="AT88" s="20" t="s">
        <v>132</v>
      </c>
      <c r="AU88" s="20" t="s">
        <v>76</v>
      </c>
    </row>
    <row r="89" spans="2:65" s="1" customFormat="1" ht="14.45" customHeight="1">
      <c r="B89" s="148"/>
      <c r="C89" s="164" t="s">
        <v>76</v>
      </c>
      <c r="D89" s="164" t="s">
        <v>141</v>
      </c>
      <c r="E89" s="165" t="s">
        <v>407</v>
      </c>
      <c r="F89" s="166" t="s">
        <v>408</v>
      </c>
      <c r="G89" s="167" t="s">
        <v>137</v>
      </c>
      <c r="H89" s="168">
        <v>40</v>
      </c>
      <c r="I89" s="255"/>
      <c r="J89" s="169">
        <f>ROUND(I89*H89,2)</f>
        <v>0</v>
      </c>
      <c r="K89" s="166" t="s">
        <v>5</v>
      </c>
      <c r="L89" s="170"/>
      <c r="M89" s="171" t="s">
        <v>5</v>
      </c>
      <c r="N89" s="172" t="s">
        <v>37</v>
      </c>
      <c r="O89" s="157">
        <v>0</v>
      </c>
      <c r="P89" s="157">
        <f>O89*H89</f>
        <v>0</v>
      </c>
      <c r="Q89" s="157">
        <v>6.6E-4</v>
      </c>
      <c r="R89" s="157">
        <f>Q89*H89</f>
        <v>2.64E-2</v>
      </c>
      <c r="S89" s="157">
        <v>0</v>
      </c>
      <c r="T89" s="158">
        <f>S89*H89</f>
        <v>0</v>
      </c>
      <c r="AR89" s="20" t="s">
        <v>133</v>
      </c>
      <c r="AT89" s="20" t="s">
        <v>141</v>
      </c>
      <c r="AU89" s="20" t="s">
        <v>76</v>
      </c>
      <c r="AY89" s="20" t="s">
        <v>121</v>
      </c>
      <c r="BE89" s="159">
        <f>IF(N89="základní",J89,0)</f>
        <v>0</v>
      </c>
      <c r="BF89" s="159">
        <f>IF(N89="snížená",J89,0)</f>
        <v>0</v>
      </c>
      <c r="BG89" s="159">
        <f>IF(N89="zákl. přenesená",J89,0)</f>
        <v>0</v>
      </c>
      <c r="BH89" s="159">
        <f>IF(N89="sníž. přenesená",J89,0)</f>
        <v>0</v>
      </c>
      <c r="BI89" s="159">
        <f>IF(N89="nulová",J89,0)</f>
        <v>0</v>
      </c>
      <c r="BJ89" s="20" t="s">
        <v>74</v>
      </c>
      <c r="BK89" s="159">
        <f>ROUND(I89*H89,2)</f>
        <v>0</v>
      </c>
      <c r="BL89" s="20" t="s">
        <v>122</v>
      </c>
      <c r="BM89" s="20" t="s">
        <v>409</v>
      </c>
    </row>
    <row r="90" spans="2:65" s="1" customFormat="1">
      <c r="B90" s="34"/>
      <c r="D90" s="160" t="s">
        <v>130</v>
      </c>
      <c r="F90" s="161" t="s">
        <v>408</v>
      </c>
      <c r="L90" s="34"/>
      <c r="M90" s="162"/>
      <c r="N90" s="35"/>
      <c r="O90" s="35"/>
      <c r="P90" s="35"/>
      <c r="Q90" s="35"/>
      <c r="R90" s="35"/>
      <c r="S90" s="35"/>
      <c r="T90" s="63"/>
      <c r="AT90" s="20" t="s">
        <v>130</v>
      </c>
      <c r="AU90" s="20" t="s">
        <v>76</v>
      </c>
    </row>
    <row r="91" spans="2:65" s="1" customFormat="1" ht="22.9" customHeight="1">
      <c r="B91" s="148"/>
      <c r="C91" s="149" t="s">
        <v>140</v>
      </c>
      <c r="D91" s="149" t="s">
        <v>124</v>
      </c>
      <c r="E91" s="150" t="s">
        <v>410</v>
      </c>
      <c r="F91" s="151" t="s">
        <v>411</v>
      </c>
      <c r="G91" s="152" t="s">
        <v>137</v>
      </c>
      <c r="H91" s="153">
        <v>40</v>
      </c>
      <c r="I91" s="254"/>
      <c r="J91" s="154">
        <f>ROUND(I91*H91,2)</f>
        <v>0</v>
      </c>
      <c r="K91" s="151" t="s">
        <v>128</v>
      </c>
      <c r="L91" s="34"/>
      <c r="M91" s="155" t="s">
        <v>5</v>
      </c>
      <c r="N91" s="156" t="s">
        <v>37</v>
      </c>
      <c r="O91" s="157">
        <v>0.155</v>
      </c>
      <c r="P91" s="157">
        <f>O91*H91</f>
        <v>6.2</v>
      </c>
      <c r="Q91" s="157">
        <v>0</v>
      </c>
      <c r="R91" s="157">
        <f>Q91*H91</f>
        <v>0</v>
      </c>
      <c r="S91" s="157">
        <v>0</v>
      </c>
      <c r="T91" s="158">
        <f>S91*H91</f>
        <v>0</v>
      </c>
      <c r="AR91" s="20" t="s">
        <v>122</v>
      </c>
      <c r="AT91" s="20" t="s">
        <v>124</v>
      </c>
      <c r="AU91" s="20" t="s">
        <v>76</v>
      </c>
      <c r="AY91" s="20" t="s">
        <v>121</v>
      </c>
      <c r="BE91" s="159">
        <f>IF(N91="základní",J91,0)</f>
        <v>0</v>
      </c>
      <c r="BF91" s="159">
        <f>IF(N91="snížená",J91,0)</f>
        <v>0</v>
      </c>
      <c r="BG91" s="159">
        <f>IF(N91="zákl. přenesená",J91,0)</f>
        <v>0</v>
      </c>
      <c r="BH91" s="159">
        <f>IF(N91="sníž. přenesená",J91,0)</f>
        <v>0</v>
      </c>
      <c r="BI91" s="159">
        <f>IF(N91="nulová",J91,0)</f>
        <v>0</v>
      </c>
      <c r="BJ91" s="20" t="s">
        <v>74</v>
      </c>
      <c r="BK91" s="159">
        <f>ROUND(I91*H91,2)</f>
        <v>0</v>
      </c>
      <c r="BL91" s="20" t="s">
        <v>122</v>
      </c>
      <c r="BM91" s="20" t="s">
        <v>412</v>
      </c>
    </row>
    <row r="92" spans="2:65" s="1" customFormat="1" ht="27">
      <c r="B92" s="34"/>
      <c r="D92" s="160" t="s">
        <v>130</v>
      </c>
      <c r="F92" s="161" t="s">
        <v>413</v>
      </c>
      <c r="L92" s="34"/>
      <c r="M92" s="162"/>
      <c r="N92" s="35"/>
      <c r="O92" s="35"/>
      <c r="P92" s="35"/>
      <c r="Q92" s="35"/>
      <c r="R92" s="35"/>
      <c r="S92" s="35"/>
      <c r="T92" s="63"/>
      <c r="AT92" s="20" t="s">
        <v>130</v>
      </c>
      <c r="AU92" s="20" t="s">
        <v>76</v>
      </c>
    </row>
    <row r="93" spans="2:65" s="1" customFormat="1">
      <c r="B93" s="34"/>
      <c r="D93" s="160"/>
      <c r="F93" s="163"/>
      <c r="L93" s="34"/>
      <c r="M93" s="162"/>
      <c r="N93" s="35"/>
      <c r="O93" s="35"/>
      <c r="P93" s="35"/>
      <c r="Q93" s="35"/>
      <c r="R93" s="35"/>
      <c r="S93" s="35"/>
      <c r="T93" s="63"/>
      <c r="AT93" s="20" t="s">
        <v>132</v>
      </c>
      <c r="AU93" s="20" t="s">
        <v>76</v>
      </c>
    </row>
    <row r="94" spans="2:65" s="1" customFormat="1" ht="14.45" customHeight="1">
      <c r="B94" s="148"/>
      <c r="C94" s="164" t="s">
        <v>122</v>
      </c>
      <c r="D94" s="164" t="s">
        <v>141</v>
      </c>
      <c r="E94" s="165" t="s">
        <v>414</v>
      </c>
      <c r="F94" s="166" t="s">
        <v>415</v>
      </c>
      <c r="G94" s="167" t="s">
        <v>137</v>
      </c>
      <c r="H94" s="168">
        <v>40</v>
      </c>
      <c r="I94" s="255"/>
      <c r="J94" s="169">
        <f>ROUND(I94*H94,2)</f>
        <v>0</v>
      </c>
      <c r="K94" s="166" t="s">
        <v>128</v>
      </c>
      <c r="L94" s="170"/>
      <c r="M94" s="171" t="s">
        <v>5</v>
      </c>
      <c r="N94" s="172" t="s">
        <v>37</v>
      </c>
      <c r="O94" s="157">
        <v>0</v>
      </c>
      <c r="P94" s="157">
        <f>O94*H94</f>
        <v>0</v>
      </c>
      <c r="Q94" s="157">
        <v>6.6E-4</v>
      </c>
      <c r="R94" s="157">
        <f>Q94*H94</f>
        <v>2.64E-2</v>
      </c>
      <c r="S94" s="157">
        <v>0</v>
      </c>
      <c r="T94" s="158">
        <f>S94*H94</f>
        <v>0</v>
      </c>
      <c r="AR94" s="20" t="s">
        <v>133</v>
      </c>
      <c r="AT94" s="20" t="s">
        <v>141</v>
      </c>
      <c r="AU94" s="20" t="s">
        <v>76</v>
      </c>
      <c r="AY94" s="20" t="s">
        <v>121</v>
      </c>
      <c r="BE94" s="159">
        <f>IF(N94="základní",J94,0)</f>
        <v>0</v>
      </c>
      <c r="BF94" s="159">
        <f>IF(N94="snížená",J94,0)</f>
        <v>0</v>
      </c>
      <c r="BG94" s="159">
        <f>IF(N94="zákl. přenesená",J94,0)</f>
        <v>0</v>
      </c>
      <c r="BH94" s="159">
        <f>IF(N94="sníž. přenesená",J94,0)</f>
        <v>0</v>
      </c>
      <c r="BI94" s="159">
        <f>IF(N94="nulová",J94,0)</f>
        <v>0</v>
      </c>
      <c r="BJ94" s="20" t="s">
        <v>74</v>
      </c>
      <c r="BK94" s="159">
        <f>ROUND(I94*H94,2)</f>
        <v>0</v>
      </c>
      <c r="BL94" s="20" t="s">
        <v>122</v>
      </c>
      <c r="BM94" s="20" t="s">
        <v>416</v>
      </c>
    </row>
    <row r="95" spans="2:65" s="1" customFormat="1">
      <c r="B95" s="34"/>
      <c r="D95" s="160" t="s">
        <v>130</v>
      </c>
      <c r="F95" s="161" t="s">
        <v>415</v>
      </c>
      <c r="L95" s="34"/>
      <c r="M95" s="162"/>
      <c r="N95" s="35"/>
      <c r="O95" s="35"/>
      <c r="P95" s="35"/>
      <c r="Q95" s="35"/>
      <c r="R95" s="35"/>
      <c r="S95" s="35"/>
      <c r="T95" s="63"/>
      <c r="AT95" s="20" t="s">
        <v>130</v>
      </c>
      <c r="AU95" s="20" t="s">
        <v>76</v>
      </c>
    </row>
    <row r="96" spans="2:65" s="1" customFormat="1" ht="14.45" customHeight="1">
      <c r="B96" s="148"/>
      <c r="C96" s="149" t="s">
        <v>149</v>
      </c>
      <c r="D96" s="149" t="s">
        <v>124</v>
      </c>
      <c r="E96" s="150" t="s">
        <v>417</v>
      </c>
      <c r="F96" s="151" t="s">
        <v>418</v>
      </c>
      <c r="G96" s="152" t="s">
        <v>156</v>
      </c>
      <c r="H96" s="153">
        <v>5</v>
      </c>
      <c r="I96" s="254"/>
      <c r="J96" s="154">
        <f>ROUND(I96*H96,2)</f>
        <v>0</v>
      </c>
      <c r="K96" s="151" t="s">
        <v>128</v>
      </c>
      <c r="L96" s="34"/>
      <c r="M96" s="155" t="s">
        <v>5</v>
      </c>
      <c r="N96" s="156" t="s">
        <v>37</v>
      </c>
      <c r="O96" s="157">
        <v>0.47299999999999998</v>
      </c>
      <c r="P96" s="157">
        <f>O96*H96</f>
        <v>2.3649999999999998</v>
      </c>
      <c r="Q96" s="157">
        <v>0</v>
      </c>
      <c r="R96" s="157">
        <f>Q96*H96</f>
        <v>0</v>
      </c>
      <c r="S96" s="157">
        <v>0</v>
      </c>
      <c r="T96" s="158">
        <f>S96*H96</f>
        <v>0</v>
      </c>
      <c r="AR96" s="20" t="s">
        <v>122</v>
      </c>
      <c r="AT96" s="20" t="s">
        <v>124</v>
      </c>
      <c r="AU96" s="20" t="s">
        <v>76</v>
      </c>
      <c r="AY96" s="20" t="s">
        <v>121</v>
      </c>
      <c r="BE96" s="159">
        <f>IF(N96="základní",J96,0)</f>
        <v>0</v>
      </c>
      <c r="BF96" s="159">
        <f>IF(N96="snížená",J96,0)</f>
        <v>0</v>
      </c>
      <c r="BG96" s="159">
        <f>IF(N96="zákl. přenesená",J96,0)</f>
        <v>0</v>
      </c>
      <c r="BH96" s="159">
        <f>IF(N96="sníž. přenesená",J96,0)</f>
        <v>0</v>
      </c>
      <c r="BI96" s="159">
        <f>IF(N96="nulová",J96,0)</f>
        <v>0</v>
      </c>
      <c r="BJ96" s="20" t="s">
        <v>74</v>
      </c>
      <c r="BK96" s="159">
        <f>ROUND(I96*H96,2)</f>
        <v>0</v>
      </c>
      <c r="BL96" s="20" t="s">
        <v>122</v>
      </c>
      <c r="BM96" s="20" t="s">
        <v>419</v>
      </c>
    </row>
    <row r="97" spans="2:65" s="1" customFormat="1" ht="27">
      <c r="B97" s="34"/>
      <c r="D97" s="160" t="s">
        <v>130</v>
      </c>
      <c r="F97" s="161" t="s">
        <v>420</v>
      </c>
      <c r="L97" s="34"/>
      <c r="M97" s="162"/>
      <c r="N97" s="35"/>
      <c r="O97" s="35"/>
      <c r="P97" s="35"/>
      <c r="Q97" s="35"/>
      <c r="R97" s="35"/>
      <c r="S97" s="35"/>
      <c r="T97" s="63"/>
      <c r="AT97" s="20" t="s">
        <v>130</v>
      </c>
      <c r="AU97" s="20" t="s">
        <v>76</v>
      </c>
    </row>
    <row r="98" spans="2:65" s="1" customFormat="1">
      <c r="B98" s="34"/>
      <c r="D98" s="160"/>
      <c r="F98" s="163"/>
      <c r="L98" s="34"/>
      <c r="M98" s="162"/>
      <c r="N98" s="35"/>
      <c r="O98" s="35"/>
      <c r="P98" s="35"/>
      <c r="Q98" s="35"/>
      <c r="R98" s="35"/>
      <c r="S98" s="35"/>
      <c r="T98" s="63"/>
      <c r="AT98" s="20" t="s">
        <v>132</v>
      </c>
      <c r="AU98" s="20" t="s">
        <v>76</v>
      </c>
    </row>
    <row r="99" spans="2:65" s="1" customFormat="1" ht="14.45" customHeight="1">
      <c r="B99" s="148"/>
      <c r="C99" s="164" t="s">
        <v>153</v>
      </c>
      <c r="D99" s="164" t="s">
        <v>141</v>
      </c>
      <c r="E99" s="165" t="s">
        <v>421</v>
      </c>
      <c r="F99" s="166" t="s">
        <v>422</v>
      </c>
      <c r="G99" s="167" t="s">
        <v>156</v>
      </c>
      <c r="H99" s="168">
        <v>2</v>
      </c>
      <c r="I99" s="255"/>
      <c r="J99" s="169">
        <f>ROUND(I99*H99,2)</f>
        <v>0</v>
      </c>
      <c r="K99" s="166" t="s">
        <v>5</v>
      </c>
      <c r="L99" s="170"/>
      <c r="M99" s="171" t="s">
        <v>5</v>
      </c>
      <c r="N99" s="172" t="s">
        <v>37</v>
      </c>
      <c r="O99" s="157">
        <v>0</v>
      </c>
      <c r="P99" s="157">
        <f>O99*H99</f>
        <v>0</v>
      </c>
      <c r="Q99" s="157">
        <v>6.9999999999999999E-4</v>
      </c>
      <c r="R99" s="157">
        <f>Q99*H99</f>
        <v>1.4E-3</v>
      </c>
      <c r="S99" s="157">
        <v>0</v>
      </c>
      <c r="T99" s="158">
        <f>S99*H99</f>
        <v>0</v>
      </c>
      <c r="AR99" s="20" t="s">
        <v>133</v>
      </c>
      <c r="AT99" s="20" t="s">
        <v>141</v>
      </c>
      <c r="AU99" s="20" t="s">
        <v>76</v>
      </c>
      <c r="AY99" s="20" t="s">
        <v>121</v>
      </c>
      <c r="BE99" s="159">
        <f>IF(N99="základní",J99,0)</f>
        <v>0</v>
      </c>
      <c r="BF99" s="159">
        <f>IF(N99="snížená",J99,0)</f>
        <v>0</v>
      </c>
      <c r="BG99" s="159">
        <f>IF(N99="zákl. přenesená",J99,0)</f>
        <v>0</v>
      </c>
      <c r="BH99" s="159">
        <f>IF(N99="sníž. přenesená",J99,0)</f>
        <v>0</v>
      </c>
      <c r="BI99" s="159">
        <f>IF(N99="nulová",J99,0)</f>
        <v>0</v>
      </c>
      <c r="BJ99" s="20" t="s">
        <v>74</v>
      </c>
      <c r="BK99" s="159">
        <f>ROUND(I99*H99,2)</f>
        <v>0</v>
      </c>
      <c r="BL99" s="20" t="s">
        <v>122</v>
      </c>
      <c r="BM99" s="20" t="s">
        <v>423</v>
      </c>
    </row>
    <row r="100" spans="2:65" s="1" customFormat="1">
      <c r="B100" s="34"/>
      <c r="D100" s="160" t="s">
        <v>130</v>
      </c>
      <c r="F100" s="161" t="s">
        <v>422</v>
      </c>
      <c r="L100" s="34"/>
      <c r="M100" s="162"/>
      <c r="N100" s="35"/>
      <c r="O100" s="35"/>
      <c r="P100" s="35"/>
      <c r="Q100" s="35"/>
      <c r="R100" s="35"/>
      <c r="S100" s="35"/>
      <c r="T100" s="63"/>
      <c r="AT100" s="20" t="s">
        <v>130</v>
      </c>
      <c r="AU100" s="20" t="s">
        <v>76</v>
      </c>
    </row>
    <row r="101" spans="2:65" s="1" customFormat="1" ht="14.45" customHeight="1">
      <c r="B101" s="148"/>
      <c r="C101" s="164" t="s">
        <v>159</v>
      </c>
      <c r="D101" s="164" t="s">
        <v>141</v>
      </c>
      <c r="E101" s="165" t="s">
        <v>424</v>
      </c>
      <c r="F101" s="166" t="s">
        <v>425</v>
      </c>
      <c r="G101" s="167" t="s">
        <v>156</v>
      </c>
      <c r="H101" s="168">
        <v>2</v>
      </c>
      <c r="I101" s="255"/>
      <c r="J101" s="169">
        <f>ROUND(I101*H101,2)</f>
        <v>0</v>
      </c>
      <c r="K101" s="166" t="s">
        <v>5</v>
      </c>
      <c r="L101" s="170"/>
      <c r="M101" s="171" t="s">
        <v>5</v>
      </c>
      <c r="N101" s="172" t="s">
        <v>37</v>
      </c>
      <c r="O101" s="157">
        <v>0</v>
      </c>
      <c r="P101" s="157">
        <f>O101*H101</f>
        <v>0</v>
      </c>
      <c r="Q101" s="157">
        <v>1.8000000000000001E-4</v>
      </c>
      <c r="R101" s="157">
        <f>Q101*H101</f>
        <v>3.6000000000000002E-4</v>
      </c>
      <c r="S101" s="157">
        <v>0</v>
      </c>
      <c r="T101" s="158">
        <f>S101*H101</f>
        <v>0</v>
      </c>
      <c r="AR101" s="20" t="s">
        <v>133</v>
      </c>
      <c r="AT101" s="20" t="s">
        <v>141</v>
      </c>
      <c r="AU101" s="20" t="s">
        <v>76</v>
      </c>
      <c r="AY101" s="20" t="s">
        <v>121</v>
      </c>
      <c r="BE101" s="159">
        <f>IF(N101="základní",J101,0)</f>
        <v>0</v>
      </c>
      <c r="BF101" s="159">
        <f>IF(N101="snížená",J101,0)</f>
        <v>0</v>
      </c>
      <c r="BG101" s="159">
        <f>IF(N101="zákl. přenesená",J101,0)</f>
        <v>0</v>
      </c>
      <c r="BH101" s="159">
        <f>IF(N101="sníž. přenesená",J101,0)</f>
        <v>0</v>
      </c>
      <c r="BI101" s="159">
        <f>IF(N101="nulová",J101,0)</f>
        <v>0</v>
      </c>
      <c r="BJ101" s="20" t="s">
        <v>74</v>
      </c>
      <c r="BK101" s="159">
        <f>ROUND(I101*H101,2)</f>
        <v>0</v>
      </c>
      <c r="BL101" s="20" t="s">
        <v>122</v>
      </c>
      <c r="BM101" s="20" t="s">
        <v>426</v>
      </c>
    </row>
    <row r="102" spans="2:65" s="1" customFormat="1">
      <c r="B102" s="34"/>
      <c r="D102" s="160" t="s">
        <v>130</v>
      </c>
      <c r="F102" s="161" t="s">
        <v>425</v>
      </c>
      <c r="L102" s="34"/>
      <c r="M102" s="162"/>
      <c r="N102" s="35"/>
      <c r="O102" s="35"/>
      <c r="P102" s="35"/>
      <c r="Q102" s="35"/>
      <c r="R102" s="35"/>
      <c r="S102" s="35"/>
      <c r="T102" s="63"/>
      <c r="AT102" s="20" t="s">
        <v>130</v>
      </c>
      <c r="AU102" s="20" t="s">
        <v>76</v>
      </c>
    </row>
    <row r="103" spans="2:65" s="1" customFormat="1" ht="14.45" customHeight="1">
      <c r="B103" s="148"/>
      <c r="C103" s="164" t="s">
        <v>133</v>
      </c>
      <c r="D103" s="164" t="s">
        <v>141</v>
      </c>
      <c r="E103" s="165" t="s">
        <v>427</v>
      </c>
      <c r="F103" s="166" t="s">
        <v>428</v>
      </c>
      <c r="G103" s="167" t="s">
        <v>156</v>
      </c>
      <c r="H103" s="168">
        <v>1</v>
      </c>
      <c r="I103" s="255"/>
      <c r="J103" s="169">
        <f>ROUND(I103*H103,2)</f>
        <v>0</v>
      </c>
      <c r="K103" s="166" t="s">
        <v>5</v>
      </c>
      <c r="L103" s="170"/>
      <c r="M103" s="171" t="s">
        <v>5</v>
      </c>
      <c r="N103" s="172" t="s">
        <v>37</v>
      </c>
      <c r="O103" s="157">
        <v>0</v>
      </c>
      <c r="P103" s="157">
        <f>O103*H103</f>
        <v>0</v>
      </c>
      <c r="Q103" s="157">
        <v>1.8000000000000001E-4</v>
      </c>
      <c r="R103" s="157">
        <f>Q103*H103</f>
        <v>1.8000000000000001E-4</v>
      </c>
      <c r="S103" s="157">
        <v>0</v>
      </c>
      <c r="T103" s="158">
        <f>S103*H103</f>
        <v>0</v>
      </c>
      <c r="AR103" s="20" t="s">
        <v>133</v>
      </c>
      <c r="AT103" s="20" t="s">
        <v>141</v>
      </c>
      <c r="AU103" s="20" t="s">
        <v>76</v>
      </c>
      <c r="AY103" s="20" t="s">
        <v>121</v>
      </c>
      <c r="BE103" s="159">
        <f>IF(N103="základní",J103,0)</f>
        <v>0</v>
      </c>
      <c r="BF103" s="159">
        <f>IF(N103="snížená",J103,0)</f>
        <v>0</v>
      </c>
      <c r="BG103" s="159">
        <f>IF(N103="zákl. přenesená",J103,0)</f>
        <v>0</v>
      </c>
      <c r="BH103" s="159">
        <f>IF(N103="sníž. přenesená",J103,0)</f>
        <v>0</v>
      </c>
      <c r="BI103" s="159">
        <f>IF(N103="nulová",J103,0)</f>
        <v>0</v>
      </c>
      <c r="BJ103" s="20" t="s">
        <v>74</v>
      </c>
      <c r="BK103" s="159">
        <f>ROUND(I103*H103,2)</f>
        <v>0</v>
      </c>
      <c r="BL103" s="20" t="s">
        <v>122</v>
      </c>
      <c r="BM103" s="20" t="s">
        <v>429</v>
      </c>
    </row>
    <row r="104" spans="2:65" s="1" customFormat="1">
      <c r="B104" s="34"/>
      <c r="D104" s="160" t="s">
        <v>130</v>
      </c>
      <c r="F104" s="161" t="s">
        <v>428</v>
      </c>
      <c r="L104" s="34"/>
      <c r="M104" s="162"/>
      <c r="N104" s="35"/>
      <c r="O104" s="35"/>
      <c r="P104" s="35"/>
      <c r="Q104" s="35"/>
      <c r="R104" s="35"/>
      <c r="S104" s="35"/>
      <c r="T104" s="63"/>
      <c r="AT104" s="20" t="s">
        <v>130</v>
      </c>
      <c r="AU104" s="20" t="s">
        <v>76</v>
      </c>
    </row>
    <row r="105" spans="2:65" s="1" customFormat="1" ht="14.45" customHeight="1">
      <c r="B105" s="148"/>
      <c r="C105" s="149" t="s">
        <v>166</v>
      </c>
      <c r="D105" s="149" t="s">
        <v>124</v>
      </c>
      <c r="E105" s="150" t="s">
        <v>430</v>
      </c>
      <c r="F105" s="151" t="s">
        <v>431</v>
      </c>
      <c r="G105" s="152" t="s">
        <v>156</v>
      </c>
      <c r="H105" s="153">
        <v>6</v>
      </c>
      <c r="I105" s="254"/>
      <c r="J105" s="154">
        <f>ROUND(I105*H105,2)</f>
        <v>0</v>
      </c>
      <c r="K105" s="151" t="s">
        <v>128</v>
      </c>
      <c r="L105" s="34"/>
      <c r="M105" s="155" t="s">
        <v>5</v>
      </c>
      <c r="N105" s="156" t="s">
        <v>37</v>
      </c>
      <c r="O105" s="157">
        <v>0.497</v>
      </c>
      <c r="P105" s="157">
        <f>O105*H105</f>
        <v>2.9820000000000002</v>
      </c>
      <c r="Q105" s="157">
        <v>0</v>
      </c>
      <c r="R105" s="157">
        <f>Q105*H105</f>
        <v>0</v>
      </c>
      <c r="S105" s="157">
        <v>0</v>
      </c>
      <c r="T105" s="158">
        <f>S105*H105</f>
        <v>0</v>
      </c>
      <c r="AR105" s="20" t="s">
        <v>122</v>
      </c>
      <c r="AT105" s="20" t="s">
        <v>124</v>
      </c>
      <c r="AU105" s="20" t="s">
        <v>76</v>
      </c>
      <c r="AY105" s="20" t="s">
        <v>121</v>
      </c>
      <c r="BE105" s="159">
        <f>IF(N105="základní",J105,0)</f>
        <v>0</v>
      </c>
      <c r="BF105" s="159">
        <f>IF(N105="snížená",J105,0)</f>
        <v>0</v>
      </c>
      <c r="BG105" s="159">
        <f>IF(N105="zákl. přenesená",J105,0)</f>
        <v>0</v>
      </c>
      <c r="BH105" s="159">
        <f>IF(N105="sníž. přenesená",J105,0)</f>
        <v>0</v>
      </c>
      <c r="BI105" s="159">
        <f>IF(N105="nulová",J105,0)</f>
        <v>0</v>
      </c>
      <c r="BJ105" s="20" t="s">
        <v>74</v>
      </c>
      <c r="BK105" s="159">
        <f>ROUND(I105*H105,2)</f>
        <v>0</v>
      </c>
      <c r="BL105" s="20" t="s">
        <v>122</v>
      </c>
      <c r="BM105" s="20" t="s">
        <v>432</v>
      </c>
    </row>
    <row r="106" spans="2:65" s="1" customFormat="1" ht="27">
      <c r="B106" s="34"/>
      <c r="D106" s="160" t="s">
        <v>130</v>
      </c>
      <c r="F106" s="161" t="s">
        <v>433</v>
      </c>
      <c r="L106" s="34"/>
      <c r="M106" s="162"/>
      <c r="N106" s="35"/>
      <c r="O106" s="35"/>
      <c r="P106" s="35"/>
      <c r="Q106" s="35"/>
      <c r="R106" s="35"/>
      <c r="S106" s="35"/>
      <c r="T106" s="63"/>
      <c r="AT106" s="20" t="s">
        <v>130</v>
      </c>
      <c r="AU106" s="20" t="s">
        <v>76</v>
      </c>
    </row>
    <row r="107" spans="2:65" s="1" customFormat="1">
      <c r="B107" s="34"/>
      <c r="D107" s="160"/>
      <c r="F107" s="163"/>
      <c r="L107" s="34"/>
      <c r="M107" s="162"/>
      <c r="N107" s="35"/>
      <c r="O107" s="35"/>
      <c r="P107" s="35"/>
      <c r="Q107" s="35"/>
      <c r="R107" s="35"/>
      <c r="S107" s="35"/>
      <c r="T107" s="63"/>
      <c r="AT107" s="20" t="s">
        <v>132</v>
      </c>
      <c r="AU107" s="20" t="s">
        <v>76</v>
      </c>
    </row>
    <row r="108" spans="2:65" s="1" customFormat="1" ht="14.45" customHeight="1">
      <c r="B108" s="148"/>
      <c r="C108" s="164" t="s">
        <v>171</v>
      </c>
      <c r="D108" s="164" t="s">
        <v>141</v>
      </c>
      <c r="E108" s="165" t="s">
        <v>434</v>
      </c>
      <c r="F108" s="166" t="s">
        <v>435</v>
      </c>
      <c r="G108" s="167" t="s">
        <v>156</v>
      </c>
      <c r="H108" s="168">
        <v>4</v>
      </c>
      <c r="I108" s="255"/>
      <c r="J108" s="169">
        <f>ROUND(I108*H108,2)</f>
        <v>0</v>
      </c>
      <c r="K108" s="166" t="s">
        <v>128</v>
      </c>
      <c r="L108" s="170"/>
      <c r="M108" s="171" t="s">
        <v>5</v>
      </c>
      <c r="N108" s="172" t="s">
        <v>37</v>
      </c>
      <c r="O108" s="157">
        <v>0</v>
      </c>
      <c r="P108" s="157">
        <f>O108*H108</f>
        <v>0</v>
      </c>
      <c r="Q108" s="157">
        <v>8.0000000000000007E-5</v>
      </c>
      <c r="R108" s="157">
        <f>Q108*H108</f>
        <v>3.2000000000000003E-4</v>
      </c>
      <c r="S108" s="157">
        <v>0</v>
      </c>
      <c r="T108" s="158">
        <f>S108*H108</f>
        <v>0</v>
      </c>
      <c r="AR108" s="20" t="s">
        <v>133</v>
      </c>
      <c r="AT108" s="20" t="s">
        <v>141</v>
      </c>
      <c r="AU108" s="20" t="s">
        <v>76</v>
      </c>
      <c r="AY108" s="20" t="s">
        <v>121</v>
      </c>
      <c r="BE108" s="159">
        <f>IF(N108="základní",J108,0)</f>
        <v>0</v>
      </c>
      <c r="BF108" s="159">
        <f>IF(N108="snížená",J108,0)</f>
        <v>0</v>
      </c>
      <c r="BG108" s="159">
        <f>IF(N108="zákl. přenesená",J108,0)</f>
        <v>0</v>
      </c>
      <c r="BH108" s="159">
        <f>IF(N108="sníž. přenesená",J108,0)</f>
        <v>0</v>
      </c>
      <c r="BI108" s="159">
        <f>IF(N108="nulová",J108,0)</f>
        <v>0</v>
      </c>
      <c r="BJ108" s="20" t="s">
        <v>74</v>
      </c>
      <c r="BK108" s="159">
        <f>ROUND(I108*H108,2)</f>
        <v>0</v>
      </c>
      <c r="BL108" s="20" t="s">
        <v>122</v>
      </c>
      <c r="BM108" s="20" t="s">
        <v>436</v>
      </c>
    </row>
    <row r="109" spans="2:65" s="1" customFormat="1">
      <c r="B109" s="34"/>
      <c r="D109" s="160" t="s">
        <v>130</v>
      </c>
      <c r="F109" s="161" t="s">
        <v>435</v>
      </c>
      <c r="L109" s="34"/>
      <c r="M109" s="162"/>
      <c r="N109" s="35"/>
      <c r="O109" s="35"/>
      <c r="P109" s="35"/>
      <c r="Q109" s="35"/>
      <c r="R109" s="35"/>
      <c r="S109" s="35"/>
      <c r="T109" s="63"/>
      <c r="AT109" s="20" t="s">
        <v>130</v>
      </c>
      <c r="AU109" s="20" t="s">
        <v>76</v>
      </c>
    </row>
    <row r="110" spans="2:65" s="1" customFormat="1" ht="14.45" customHeight="1">
      <c r="B110" s="148"/>
      <c r="C110" s="164" t="s">
        <v>175</v>
      </c>
      <c r="D110" s="164" t="s">
        <v>141</v>
      </c>
      <c r="E110" s="165" t="s">
        <v>437</v>
      </c>
      <c r="F110" s="166" t="s">
        <v>438</v>
      </c>
      <c r="G110" s="167" t="s">
        <v>156</v>
      </c>
      <c r="H110" s="168">
        <v>1</v>
      </c>
      <c r="I110" s="255"/>
      <c r="J110" s="169">
        <f>ROUND(I110*H110,2)</f>
        <v>0</v>
      </c>
      <c r="K110" s="166" t="s">
        <v>5</v>
      </c>
      <c r="L110" s="170"/>
      <c r="M110" s="171" t="s">
        <v>5</v>
      </c>
      <c r="N110" s="172" t="s">
        <v>37</v>
      </c>
      <c r="O110" s="157">
        <v>0</v>
      </c>
      <c r="P110" s="157">
        <f>O110*H110</f>
        <v>0</v>
      </c>
      <c r="Q110" s="157">
        <v>1.8000000000000001E-4</v>
      </c>
      <c r="R110" s="157">
        <f>Q110*H110</f>
        <v>1.8000000000000001E-4</v>
      </c>
      <c r="S110" s="157">
        <v>0</v>
      </c>
      <c r="T110" s="158">
        <f>S110*H110</f>
        <v>0</v>
      </c>
      <c r="AR110" s="20" t="s">
        <v>133</v>
      </c>
      <c r="AT110" s="20" t="s">
        <v>141</v>
      </c>
      <c r="AU110" s="20" t="s">
        <v>76</v>
      </c>
      <c r="AY110" s="20" t="s">
        <v>121</v>
      </c>
      <c r="BE110" s="159">
        <f>IF(N110="základní",J110,0)</f>
        <v>0</v>
      </c>
      <c r="BF110" s="159">
        <f>IF(N110="snížená",J110,0)</f>
        <v>0</v>
      </c>
      <c r="BG110" s="159">
        <f>IF(N110="zákl. přenesená",J110,0)</f>
        <v>0</v>
      </c>
      <c r="BH110" s="159">
        <f>IF(N110="sníž. přenesená",J110,0)</f>
        <v>0</v>
      </c>
      <c r="BI110" s="159">
        <f>IF(N110="nulová",J110,0)</f>
        <v>0</v>
      </c>
      <c r="BJ110" s="20" t="s">
        <v>74</v>
      </c>
      <c r="BK110" s="159">
        <f>ROUND(I110*H110,2)</f>
        <v>0</v>
      </c>
      <c r="BL110" s="20" t="s">
        <v>122</v>
      </c>
      <c r="BM110" s="20" t="s">
        <v>439</v>
      </c>
    </row>
    <row r="111" spans="2:65" s="1" customFormat="1">
      <c r="B111" s="34"/>
      <c r="D111" s="160" t="s">
        <v>130</v>
      </c>
      <c r="F111" s="161" t="s">
        <v>438</v>
      </c>
      <c r="L111" s="34"/>
      <c r="M111" s="162"/>
      <c r="N111" s="35"/>
      <c r="O111" s="35"/>
      <c r="P111" s="35"/>
      <c r="Q111" s="35"/>
      <c r="R111" s="35"/>
      <c r="S111" s="35"/>
      <c r="T111" s="63"/>
      <c r="AT111" s="20" t="s">
        <v>130</v>
      </c>
      <c r="AU111" s="20" t="s">
        <v>76</v>
      </c>
    </row>
    <row r="112" spans="2:65" s="1" customFormat="1" ht="14.45" customHeight="1">
      <c r="B112" s="148"/>
      <c r="C112" s="164" t="s">
        <v>180</v>
      </c>
      <c r="D112" s="164" t="s">
        <v>141</v>
      </c>
      <c r="E112" s="165" t="s">
        <v>440</v>
      </c>
      <c r="F112" s="166" t="s">
        <v>441</v>
      </c>
      <c r="G112" s="167" t="s">
        <v>156</v>
      </c>
      <c r="H112" s="168">
        <v>1</v>
      </c>
      <c r="I112" s="255"/>
      <c r="J112" s="169">
        <f>ROUND(I112*H112,2)</f>
        <v>0</v>
      </c>
      <c r="K112" s="166" t="s">
        <v>5</v>
      </c>
      <c r="L112" s="170"/>
      <c r="M112" s="171" t="s">
        <v>5</v>
      </c>
      <c r="N112" s="172" t="s">
        <v>37</v>
      </c>
      <c r="O112" s="157">
        <v>0</v>
      </c>
      <c r="P112" s="157">
        <f>O112*H112</f>
        <v>0</v>
      </c>
      <c r="Q112" s="157">
        <v>1.8000000000000001E-4</v>
      </c>
      <c r="R112" s="157">
        <f>Q112*H112</f>
        <v>1.8000000000000001E-4</v>
      </c>
      <c r="S112" s="157">
        <v>0</v>
      </c>
      <c r="T112" s="158">
        <f>S112*H112</f>
        <v>0</v>
      </c>
      <c r="AR112" s="20" t="s">
        <v>133</v>
      </c>
      <c r="AT112" s="20" t="s">
        <v>141</v>
      </c>
      <c r="AU112" s="20" t="s">
        <v>76</v>
      </c>
      <c r="AY112" s="20" t="s">
        <v>121</v>
      </c>
      <c r="BE112" s="159">
        <f>IF(N112="základní",J112,0)</f>
        <v>0</v>
      </c>
      <c r="BF112" s="159">
        <f>IF(N112="snížená",J112,0)</f>
        <v>0</v>
      </c>
      <c r="BG112" s="159">
        <f>IF(N112="zákl. přenesená",J112,0)</f>
        <v>0</v>
      </c>
      <c r="BH112" s="159">
        <f>IF(N112="sníž. přenesená",J112,0)</f>
        <v>0</v>
      </c>
      <c r="BI112" s="159">
        <f>IF(N112="nulová",J112,0)</f>
        <v>0</v>
      </c>
      <c r="BJ112" s="20" t="s">
        <v>74</v>
      </c>
      <c r="BK112" s="159">
        <f>ROUND(I112*H112,2)</f>
        <v>0</v>
      </c>
      <c r="BL112" s="20" t="s">
        <v>122</v>
      </c>
      <c r="BM112" s="20" t="s">
        <v>442</v>
      </c>
    </row>
    <row r="113" spans="2:65" s="1" customFormat="1">
      <c r="B113" s="34"/>
      <c r="D113" s="160" t="s">
        <v>130</v>
      </c>
      <c r="F113" s="161" t="s">
        <v>441</v>
      </c>
      <c r="L113" s="34"/>
      <c r="M113" s="162"/>
      <c r="N113" s="35"/>
      <c r="O113" s="35"/>
      <c r="P113" s="35"/>
      <c r="Q113" s="35"/>
      <c r="R113" s="35"/>
      <c r="S113" s="35"/>
      <c r="T113" s="63"/>
      <c r="AT113" s="20" t="s">
        <v>130</v>
      </c>
      <c r="AU113" s="20" t="s">
        <v>76</v>
      </c>
    </row>
    <row r="114" spans="2:65" s="1" customFormat="1" ht="14.45" customHeight="1">
      <c r="B114" s="148"/>
      <c r="C114" s="149" t="s">
        <v>186</v>
      </c>
      <c r="D114" s="149" t="s">
        <v>124</v>
      </c>
      <c r="E114" s="150" t="s">
        <v>167</v>
      </c>
      <c r="F114" s="151" t="s">
        <v>168</v>
      </c>
      <c r="G114" s="152" t="s">
        <v>156</v>
      </c>
      <c r="H114" s="153">
        <v>1</v>
      </c>
      <c r="I114" s="254"/>
      <c r="J114" s="154">
        <f>ROUND(I114*H114,2)</f>
        <v>0</v>
      </c>
      <c r="K114" s="151" t="s">
        <v>128</v>
      </c>
      <c r="L114" s="34"/>
      <c r="M114" s="155" t="s">
        <v>5</v>
      </c>
      <c r="N114" s="156" t="s">
        <v>37</v>
      </c>
      <c r="O114" s="157">
        <v>0.59499999999999997</v>
      </c>
      <c r="P114" s="157">
        <f>O114*H114</f>
        <v>0.59499999999999997</v>
      </c>
      <c r="Q114" s="157">
        <v>0</v>
      </c>
      <c r="R114" s="157">
        <f>Q114*H114</f>
        <v>0</v>
      </c>
      <c r="S114" s="157">
        <v>0</v>
      </c>
      <c r="T114" s="158">
        <f>S114*H114</f>
        <v>0</v>
      </c>
      <c r="AR114" s="20" t="s">
        <v>122</v>
      </c>
      <c r="AT114" s="20" t="s">
        <v>124</v>
      </c>
      <c r="AU114" s="20" t="s">
        <v>76</v>
      </c>
      <c r="AY114" s="20" t="s">
        <v>121</v>
      </c>
      <c r="BE114" s="159">
        <f>IF(N114="základní",J114,0)</f>
        <v>0</v>
      </c>
      <c r="BF114" s="159">
        <f>IF(N114="snížená",J114,0)</f>
        <v>0</v>
      </c>
      <c r="BG114" s="159">
        <f>IF(N114="zákl. přenesená",J114,0)</f>
        <v>0</v>
      </c>
      <c r="BH114" s="159">
        <f>IF(N114="sníž. přenesená",J114,0)</f>
        <v>0</v>
      </c>
      <c r="BI114" s="159">
        <f>IF(N114="nulová",J114,0)</f>
        <v>0</v>
      </c>
      <c r="BJ114" s="20" t="s">
        <v>74</v>
      </c>
      <c r="BK114" s="159">
        <f>ROUND(I114*H114,2)</f>
        <v>0</v>
      </c>
      <c r="BL114" s="20" t="s">
        <v>122</v>
      </c>
      <c r="BM114" s="20" t="s">
        <v>443</v>
      </c>
    </row>
    <row r="115" spans="2:65" s="1" customFormat="1" ht="27">
      <c r="B115" s="34"/>
      <c r="D115" s="160" t="s">
        <v>130</v>
      </c>
      <c r="F115" s="161" t="s">
        <v>170</v>
      </c>
      <c r="L115" s="34"/>
      <c r="M115" s="162"/>
      <c r="N115" s="35"/>
      <c r="O115" s="35"/>
      <c r="P115" s="35"/>
      <c r="Q115" s="35"/>
      <c r="R115" s="35"/>
      <c r="S115" s="35"/>
      <c r="T115" s="63"/>
      <c r="AT115" s="20" t="s">
        <v>130</v>
      </c>
      <c r="AU115" s="20" t="s">
        <v>76</v>
      </c>
    </row>
    <row r="116" spans="2:65" s="1" customFormat="1">
      <c r="B116" s="34"/>
      <c r="D116" s="160"/>
      <c r="F116" s="163"/>
      <c r="L116" s="34"/>
      <c r="M116" s="162"/>
      <c r="N116" s="35"/>
      <c r="O116" s="35"/>
      <c r="P116" s="35"/>
      <c r="Q116" s="35"/>
      <c r="R116" s="35"/>
      <c r="S116" s="35"/>
      <c r="T116" s="63"/>
      <c r="AT116" s="20" t="s">
        <v>132</v>
      </c>
      <c r="AU116" s="20" t="s">
        <v>76</v>
      </c>
    </row>
    <row r="117" spans="2:65" s="1" customFormat="1" ht="14.45" customHeight="1">
      <c r="B117" s="148"/>
      <c r="C117" s="164" t="s">
        <v>194</v>
      </c>
      <c r="D117" s="164" t="s">
        <v>141</v>
      </c>
      <c r="E117" s="165" t="s">
        <v>444</v>
      </c>
      <c r="F117" s="166" t="s">
        <v>445</v>
      </c>
      <c r="G117" s="167" t="s">
        <v>156</v>
      </c>
      <c r="H117" s="168">
        <v>1</v>
      </c>
      <c r="I117" s="255"/>
      <c r="J117" s="169">
        <f>ROUND(I117*H117,2)</f>
        <v>0</v>
      </c>
      <c r="K117" s="166" t="s">
        <v>128</v>
      </c>
      <c r="L117" s="170"/>
      <c r="M117" s="171" t="s">
        <v>5</v>
      </c>
      <c r="N117" s="172" t="s">
        <v>37</v>
      </c>
      <c r="O117" s="157">
        <v>0</v>
      </c>
      <c r="P117" s="157">
        <f>O117*H117</f>
        <v>0</v>
      </c>
      <c r="Q117" s="157">
        <v>5.9999999999999995E-4</v>
      </c>
      <c r="R117" s="157">
        <f>Q117*H117</f>
        <v>5.9999999999999995E-4</v>
      </c>
      <c r="S117" s="157">
        <v>0</v>
      </c>
      <c r="T117" s="158">
        <f>S117*H117</f>
        <v>0</v>
      </c>
      <c r="AR117" s="20" t="s">
        <v>133</v>
      </c>
      <c r="AT117" s="20" t="s">
        <v>141</v>
      </c>
      <c r="AU117" s="20" t="s">
        <v>76</v>
      </c>
      <c r="AY117" s="20" t="s">
        <v>121</v>
      </c>
      <c r="BE117" s="159">
        <f>IF(N117="základní",J117,0)</f>
        <v>0</v>
      </c>
      <c r="BF117" s="159">
        <f>IF(N117="snížená",J117,0)</f>
        <v>0</v>
      </c>
      <c r="BG117" s="159">
        <f>IF(N117="zákl. přenesená",J117,0)</f>
        <v>0</v>
      </c>
      <c r="BH117" s="159">
        <f>IF(N117="sníž. přenesená",J117,0)</f>
        <v>0</v>
      </c>
      <c r="BI117" s="159">
        <f>IF(N117="nulová",J117,0)</f>
        <v>0</v>
      </c>
      <c r="BJ117" s="20" t="s">
        <v>74</v>
      </c>
      <c r="BK117" s="159">
        <f>ROUND(I117*H117,2)</f>
        <v>0</v>
      </c>
      <c r="BL117" s="20" t="s">
        <v>122</v>
      </c>
      <c r="BM117" s="20" t="s">
        <v>446</v>
      </c>
    </row>
    <row r="118" spans="2:65" s="1" customFormat="1">
      <c r="B118" s="34"/>
      <c r="D118" s="160" t="s">
        <v>130</v>
      </c>
      <c r="F118" s="161" t="s">
        <v>445</v>
      </c>
      <c r="L118" s="34"/>
      <c r="M118" s="162"/>
      <c r="N118" s="35"/>
      <c r="O118" s="35"/>
      <c r="P118" s="35"/>
      <c r="Q118" s="35"/>
      <c r="R118" s="35"/>
      <c r="S118" s="35"/>
      <c r="T118" s="63"/>
      <c r="AT118" s="20" t="s">
        <v>130</v>
      </c>
      <c r="AU118" s="20" t="s">
        <v>76</v>
      </c>
    </row>
    <row r="119" spans="2:65" s="1" customFormat="1" ht="14.45" customHeight="1">
      <c r="B119" s="148"/>
      <c r="C119" s="149" t="s">
        <v>11</v>
      </c>
      <c r="D119" s="149" t="s">
        <v>124</v>
      </c>
      <c r="E119" s="150" t="s">
        <v>181</v>
      </c>
      <c r="F119" s="151" t="s">
        <v>182</v>
      </c>
      <c r="G119" s="152" t="s">
        <v>137</v>
      </c>
      <c r="H119" s="153">
        <v>160</v>
      </c>
      <c r="I119" s="254"/>
      <c r="J119" s="154">
        <f>ROUND(I119*H119,2)</f>
        <v>0</v>
      </c>
      <c r="K119" s="151" t="s">
        <v>128</v>
      </c>
      <c r="L119" s="34"/>
      <c r="M119" s="155" t="s">
        <v>5</v>
      </c>
      <c r="N119" s="156" t="s">
        <v>37</v>
      </c>
      <c r="O119" s="157">
        <v>4.3999999999999997E-2</v>
      </c>
      <c r="P119" s="157">
        <f>O119*H119</f>
        <v>7.0399999999999991</v>
      </c>
      <c r="Q119" s="157">
        <v>0</v>
      </c>
      <c r="R119" s="157">
        <f>Q119*H119</f>
        <v>0</v>
      </c>
      <c r="S119" s="157">
        <v>0</v>
      </c>
      <c r="T119" s="158">
        <f>S119*H119</f>
        <v>0</v>
      </c>
      <c r="AR119" s="20" t="s">
        <v>122</v>
      </c>
      <c r="AT119" s="20" t="s">
        <v>124</v>
      </c>
      <c r="AU119" s="20" t="s">
        <v>76</v>
      </c>
      <c r="AY119" s="20" t="s">
        <v>121</v>
      </c>
      <c r="BE119" s="159">
        <f>IF(N119="základní",J119,0)</f>
        <v>0</v>
      </c>
      <c r="BF119" s="159">
        <f>IF(N119="snížená",J119,0)</f>
        <v>0</v>
      </c>
      <c r="BG119" s="159">
        <f>IF(N119="zákl. přenesená",J119,0)</f>
        <v>0</v>
      </c>
      <c r="BH119" s="159">
        <f>IF(N119="sníž. přenesená",J119,0)</f>
        <v>0</v>
      </c>
      <c r="BI119" s="159">
        <f>IF(N119="nulová",J119,0)</f>
        <v>0</v>
      </c>
      <c r="BJ119" s="20" t="s">
        <v>74</v>
      </c>
      <c r="BK119" s="159">
        <f>ROUND(I119*H119,2)</f>
        <v>0</v>
      </c>
      <c r="BL119" s="20" t="s">
        <v>122</v>
      </c>
      <c r="BM119" s="20" t="s">
        <v>447</v>
      </c>
    </row>
    <row r="120" spans="2:65" s="1" customFormat="1">
      <c r="B120" s="34"/>
      <c r="D120" s="160" t="s">
        <v>130</v>
      </c>
      <c r="F120" s="161" t="s">
        <v>184</v>
      </c>
      <c r="L120" s="34"/>
      <c r="M120" s="162"/>
      <c r="N120" s="35"/>
      <c r="O120" s="35"/>
      <c r="P120" s="35"/>
      <c r="Q120" s="35"/>
      <c r="R120" s="35"/>
      <c r="S120" s="35"/>
      <c r="T120" s="63"/>
      <c r="AT120" s="20" t="s">
        <v>130</v>
      </c>
      <c r="AU120" s="20" t="s">
        <v>76</v>
      </c>
    </row>
    <row r="121" spans="2:65" s="1" customFormat="1">
      <c r="B121" s="34"/>
      <c r="D121" s="160"/>
      <c r="F121" s="163"/>
      <c r="L121" s="34"/>
      <c r="M121" s="162"/>
      <c r="N121" s="35"/>
      <c r="O121" s="35"/>
      <c r="P121" s="35"/>
      <c r="Q121" s="35"/>
      <c r="R121" s="35"/>
      <c r="S121" s="35"/>
      <c r="T121" s="63"/>
      <c r="AT121" s="20" t="s">
        <v>132</v>
      </c>
      <c r="AU121" s="20" t="s">
        <v>76</v>
      </c>
    </row>
    <row r="122" spans="2:65" s="10" customFormat="1" ht="37.35" customHeight="1">
      <c r="B122" s="136"/>
      <c r="D122" s="137" t="s">
        <v>65</v>
      </c>
      <c r="E122" s="138" t="s">
        <v>141</v>
      </c>
      <c r="F122" s="138" t="s">
        <v>191</v>
      </c>
      <c r="J122" s="139">
        <f>BK122</f>
        <v>0</v>
      </c>
      <c r="L122" s="136"/>
      <c r="M122" s="140"/>
      <c r="N122" s="141"/>
      <c r="O122" s="141"/>
      <c r="P122" s="142">
        <f>P123+P128+P133+P152</f>
        <v>91.461000000000013</v>
      </c>
      <c r="Q122" s="141"/>
      <c r="R122" s="142">
        <f>R123+R128+R133+R152</f>
        <v>2.4660000000000005E-2</v>
      </c>
      <c r="S122" s="141"/>
      <c r="T122" s="143">
        <f>T123+T128+T133+T152</f>
        <v>0</v>
      </c>
      <c r="AR122" s="137" t="s">
        <v>140</v>
      </c>
      <c r="AT122" s="144" t="s">
        <v>65</v>
      </c>
      <c r="AU122" s="144" t="s">
        <v>66</v>
      </c>
      <c r="AY122" s="137" t="s">
        <v>121</v>
      </c>
      <c r="BK122" s="145">
        <f>BK123+BK128+BK133+BK152</f>
        <v>0</v>
      </c>
    </row>
    <row r="123" spans="2:65" s="10" customFormat="1" ht="19.899999999999999" customHeight="1">
      <c r="B123" s="136"/>
      <c r="D123" s="137" t="s">
        <v>65</v>
      </c>
      <c r="E123" s="146" t="s">
        <v>192</v>
      </c>
      <c r="F123" s="146" t="s">
        <v>193</v>
      </c>
      <c r="J123" s="147">
        <f>BK123</f>
        <v>0</v>
      </c>
      <c r="L123" s="136"/>
      <c r="M123" s="140"/>
      <c r="N123" s="141"/>
      <c r="O123" s="141"/>
      <c r="P123" s="142">
        <f>SUM(P124:P127)</f>
        <v>5.0599999999999996</v>
      </c>
      <c r="Q123" s="141"/>
      <c r="R123" s="142">
        <f>SUM(R124:R127)</f>
        <v>2.3100000000000002E-2</v>
      </c>
      <c r="S123" s="141"/>
      <c r="T123" s="143">
        <f>SUM(T124:T127)</f>
        <v>0</v>
      </c>
      <c r="AR123" s="137" t="s">
        <v>140</v>
      </c>
      <c r="AT123" s="144" t="s">
        <v>65</v>
      </c>
      <c r="AU123" s="144" t="s">
        <v>74</v>
      </c>
      <c r="AY123" s="137" t="s">
        <v>121</v>
      </c>
      <c r="BK123" s="145">
        <f>SUM(BK124:BK127)</f>
        <v>0</v>
      </c>
    </row>
    <row r="124" spans="2:65" s="1" customFormat="1" ht="22.9" customHeight="1">
      <c r="B124" s="148"/>
      <c r="C124" s="149" t="s">
        <v>206</v>
      </c>
      <c r="D124" s="149" t="s">
        <v>124</v>
      </c>
      <c r="E124" s="150" t="s">
        <v>195</v>
      </c>
      <c r="F124" s="151" t="s">
        <v>196</v>
      </c>
      <c r="G124" s="152" t="s">
        <v>137</v>
      </c>
      <c r="H124" s="153">
        <v>110</v>
      </c>
      <c r="I124" s="254"/>
      <c r="J124" s="154">
        <f>ROUND(I124*H124,2)</f>
        <v>0</v>
      </c>
      <c r="K124" s="151" t="s">
        <v>128</v>
      </c>
      <c r="L124" s="34"/>
      <c r="M124" s="155" t="s">
        <v>5</v>
      </c>
      <c r="N124" s="156" t="s">
        <v>37</v>
      </c>
      <c r="O124" s="157">
        <v>4.5999999999999999E-2</v>
      </c>
      <c r="P124" s="157">
        <f>O124*H124</f>
        <v>5.0599999999999996</v>
      </c>
      <c r="Q124" s="157">
        <v>0</v>
      </c>
      <c r="R124" s="157">
        <f>Q124*H124</f>
        <v>0</v>
      </c>
      <c r="S124" s="157">
        <v>0</v>
      </c>
      <c r="T124" s="158">
        <f>S124*H124</f>
        <v>0</v>
      </c>
      <c r="AR124" s="20" t="s">
        <v>197</v>
      </c>
      <c r="AT124" s="20" t="s">
        <v>124</v>
      </c>
      <c r="AU124" s="20" t="s">
        <v>76</v>
      </c>
      <c r="AY124" s="20" t="s">
        <v>121</v>
      </c>
      <c r="BE124" s="159">
        <f>IF(N124="základní",J124,0)</f>
        <v>0</v>
      </c>
      <c r="BF124" s="159">
        <f>IF(N124="snížená",J124,0)</f>
        <v>0</v>
      </c>
      <c r="BG124" s="159">
        <f>IF(N124="zákl. přenesená",J124,0)</f>
        <v>0</v>
      </c>
      <c r="BH124" s="159">
        <f>IF(N124="sníž. přenesená",J124,0)</f>
        <v>0</v>
      </c>
      <c r="BI124" s="159">
        <f>IF(N124="nulová",J124,0)</f>
        <v>0</v>
      </c>
      <c r="BJ124" s="20" t="s">
        <v>74</v>
      </c>
      <c r="BK124" s="159">
        <f>ROUND(I124*H124,2)</f>
        <v>0</v>
      </c>
      <c r="BL124" s="20" t="s">
        <v>197</v>
      </c>
      <c r="BM124" s="20" t="s">
        <v>448</v>
      </c>
    </row>
    <row r="125" spans="2:65" s="1" customFormat="1" ht="27">
      <c r="B125" s="34"/>
      <c r="D125" s="160" t="s">
        <v>130</v>
      </c>
      <c r="F125" s="161" t="s">
        <v>199</v>
      </c>
      <c r="L125" s="34"/>
      <c r="M125" s="162"/>
      <c r="N125" s="35"/>
      <c r="O125" s="35"/>
      <c r="P125" s="35"/>
      <c r="Q125" s="35"/>
      <c r="R125" s="35"/>
      <c r="S125" s="35"/>
      <c r="T125" s="63"/>
      <c r="AT125" s="20" t="s">
        <v>130</v>
      </c>
      <c r="AU125" s="20" t="s">
        <v>76</v>
      </c>
    </row>
    <row r="126" spans="2:65" s="1" customFormat="1" ht="14.45" customHeight="1">
      <c r="B126" s="148"/>
      <c r="C126" s="164" t="s">
        <v>210</v>
      </c>
      <c r="D126" s="164" t="s">
        <v>141</v>
      </c>
      <c r="E126" s="165" t="s">
        <v>200</v>
      </c>
      <c r="F126" s="166" t="s">
        <v>201</v>
      </c>
      <c r="G126" s="167" t="s">
        <v>137</v>
      </c>
      <c r="H126" s="168">
        <v>110</v>
      </c>
      <c r="I126" s="255"/>
      <c r="J126" s="169">
        <f>ROUND(I126*H126,2)</f>
        <v>0</v>
      </c>
      <c r="K126" s="166" t="s">
        <v>128</v>
      </c>
      <c r="L126" s="170"/>
      <c r="M126" s="171" t="s">
        <v>5</v>
      </c>
      <c r="N126" s="172" t="s">
        <v>37</v>
      </c>
      <c r="O126" s="157">
        <v>0</v>
      </c>
      <c r="P126" s="157">
        <f>O126*H126</f>
        <v>0</v>
      </c>
      <c r="Q126" s="157">
        <v>2.1000000000000001E-4</v>
      </c>
      <c r="R126" s="157">
        <f>Q126*H126</f>
        <v>2.3100000000000002E-2</v>
      </c>
      <c r="S126" s="157">
        <v>0</v>
      </c>
      <c r="T126" s="158">
        <f>S126*H126</f>
        <v>0</v>
      </c>
      <c r="AR126" s="20" t="s">
        <v>202</v>
      </c>
      <c r="AT126" s="20" t="s">
        <v>141</v>
      </c>
      <c r="AU126" s="20" t="s">
        <v>76</v>
      </c>
      <c r="AY126" s="20" t="s">
        <v>121</v>
      </c>
      <c r="BE126" s="159">
        <f>IF(N126="základní",J126,0)</f>
        <v>0</v>
      </c>
      <c r="BF126" s="159">
        <f>IF(N126="snížená",J126,0)</f>
        <v>0</v>
      </c>
      <c r="BG126" s="159">
        <f>IF(N126="zákl. přenesená",J126,0)</f>
        <v>0</v>
      </c>
      <c r="BH126" s="159">
        <f>IF(N126="sníž. přenesená",J126,0)</f>
        <v>0</v>
      </c>
      <c r="BI126" s="159">
        <f>IF(N126="nulová",J126,0)</f>
        <v>0</v>
      </c>
      <c r="BJ126" s="20" t="s">
        <v>74</v>
      </c>
      <c r="BK126" s="159">
        <f>ROUND(I126*H126,2)</f>
        <v>0</v>
      </c>
      <c r="BL126" s="20" t="s">
        <v>202</v>
      </c>
      <c r="BM126" s="20" t="s">
        <v>449</v>
      </c>
    </row>
    <row r="127" spans="2:65" s="1" customFormat="1">
      <c r="B127" s="34"/>
      <c r="D127" s="160" t="s">
        <v>130</v>
      </c>
      <c r="F127" s="161" t="s">
        <v>201</v>
      </c>
      <c r="L127" s="34"/>
      <c r="M127" s="162"/>
      <c r="N127" s="35"/>
      <c r="O127" s="35"/>
      <c r="P127" s="35"/>
      <c r="Q127" s="35"/>
      <c r="R127" s="35"/>
      <c r="S127" s="35"/>
      <c r="T127" s="63"/>
      <c r="AT127" s="20" t="s">
        <v>130</v>
      </c>
      <c r="AU127" s="20" t="s">
        <v>76</v>
      </c>
    </row>
    <row r="128" spans="2:65" s="10" customFormat="1" ht="29.85" customHeight="1">
      <c r="B128" s="136"/>
      <c r="D128" s="137" t="s">
        <v>65</v>
      </c>
      <c r="E128" s="146" t="s">
        <v>204</v>
      </c>
      <c r="F128" s="146" t="s">
        <v>205</v>
      </c>
      <c r="J128" s="147">
        <f>BK128</f>
        <v>0</v>
      </c>
      <c r="L128" s="136"/>
      <c r="M128" s="140"/>
      <c r="N128" s="141"/>
      <c r="O128" s="141"/>
      <c r="P128" s="142">
        <f>SUM(P129:P132)</f>
        <v>0.50800000000000001</v>
      </c>
      <c r="Q128" s="141"/>
      <c r="R128" s="142">
        <f>SUM(R129:R132)</f>
        <v>4.0000000000000002E-4</v>
      </c>
      <c r="S128" s="141"/>
      <c r="T128" s="143">
        <f>SUM(T129:T132)</f>
        <v>0</v>
      </c>
      <c r="AR128" s="137" t="s">
        <v>140</v>
      </c>
      <c r="AT128" s="144" t="s">
        <v>65</v>
      </c>
      <c r="AU128" s="144" t="s">
        <v>74</v>
      </c>
      <c r="AY128" s="137" t="s">
        <v>121</v>
      </c>
      <c r="BK128" s="145">
        <f>SUM(BK129:BK132)</f>
        <v>0</v>
      </c>
    </row>
    <row r="129" spans="2:65" s="1" customFormat="1" ht="14.45" customHeight="1">
      <c r="B129" s="148"/>
      <c r="C129" s="149" t="s">
        <v>215</v>
      </c>
      <c r="D129" s="149" t="s">
        <v>124</v>
      </c>
      <c r="E129" s="150" t="s">
        <v>231</v>
      </c>
      <c r="F129" s="151" t="s">
        <v>232</v>
      </c>
      <c r="G129" s="152" t="s">
        <v>156</v>
      </c>
      <c r="H129" s="153">
        <v>1</v>
      </c>
      <c r="I129" s="254"/>
      <c r="J129" s="154">
        <f>ROUND(I129*H129,2)</f>
        <v>0</v>
      </c>
      <c r="K129" s="151" t="s">
        <v>128</v>
      </c>
      <c r="L129" s="34"/>
      <c r="M129" s="155" t="s">
        <v>5</v>
      </c>
      <c r="N129" s="156" t="s">
        <v>37</v>
      </c>
      <c r="O129" s="157">
        <v>0.50800000000000001</v>
      </c>
      <c r="P129" s="157">
        <f>O129*H129</f>
        <v>0.50800000000000001</v>
      </c>
      <c r="Q129" s="157">
        <v>3.0000000000000001E-5</v>
      </c>
      <c r="R129" s="157">
        <f>Q129*H129</f>
        <v>3.0000000000000001E-5</v>
      </c>
      <c r="S129" s="157">
        <v>0</v>
      </c>
      <c r="T129" s="158">
        <f>S129*H129</f>
        <v>0</v>
      </c>
      <c r="AR129" s="20" t="s">
        <v>197</v>
      </c>
      <c r="AT129" s="20" t="s">
        <v>124</v>
      </c>
      <c r="AU129" s="20" t="s">
        <v>76</v>
      </c>
      <c r="AY129" s="20" t="s">
        <v>121</v>
      </c>
      <c r="BE129" s="159">
        <f>IF(N129="základní",J129,0)</f>
        <v>0</v>
      </c>
      <c r="BF129" s="159">
        <f>IF(N129="snížená",J129,0)</f>
        <v>0</v>
      </c>
      <c r="BG129" s="159">
        <f>IF(N129="zákl. přenesená",J129,0)</f>
        <v>0</v>
      </c>
      <c r="BH129" s="159">
        <f>IF(N129="sníž. přenesená",J129,0)</f>
        <v>0</v>
      </c>
      <c r="BI129" s="159">
        <f>IF(N129="nulová",J129,0)</f>
        <v>0</v>
      </c>
      <c r="BJ129" s="20" t="s">
        <v>74</v>
      </c>
      <c r="BK129" s="159">
        <f>ROUND(I129*H129,2)</f>
        <v>0</v>
      </c>
      <c r="BL129" s="20" t="s">
        <v>197</v>
      </c>
      <c r="BM129" s="20" t="s">
        <v>450</v>
      </c>
    </row>
    <row r="130" spans="2:65" s="1" customFormat="1">
      <c r="B130" s="34"/>
      <c r="D130" s="160" t="s">
        <v>130</v>
      </c>
      <c r="F130" s="161" t="s">
        <v>234</v>
      </c>
      <c r="L130" s="34"/>
      <c r="M130" s="162"/>
      <c r="N130" s="35"/>
      <c r="O130" s="35"/>
      <c r="P130" s="35"/>
      <c r="Q130" s="35"/>
      <c r="R130" s="35"/>
      <c r="S130" s="35"/>
      <c r="T130" s="63"/>
      <c r="AT130" s="20" t="s">
        <v>130</v>
      </c>
      <c r="AU130" s="20" t="s">
        <v>76</v>
      </c>
    </row>
    <row r="131" spans="2:65" s="1" customFormat="1" ht="14.45" customHeight="1">
      <c r="B131" s="148"/>
      <c r="C131" s="164" t="s">
        <v>220</v>
      </c>
      <c r="D131" s="164" t="s">
        <v>141</v>
      </c>
      <c r="E131" s="165" t="s">
        <v>241</v>
      </c>
      <c r="F131" s="166" t="s">
        <v>242</v>
      </c>
      <c r="G131" s="167" t="s">
        <v>156</v>
      </c>
      <c r="H131" s="168">
        <v>1</v>
      </c>
      <c r="I131" s="255"/>
      <c r="J131" s="169">
        <f>ROUND(I131*H131,2)</f>
        <v>0</v>
      </c>
      <c r="K131" s="166" t="s">
        <v>128</v>
      </c>
      <c r="L131" s="170"/>
      <c r="M131" s="171" t="s">
        <v>5</v>
      </c>
      <c r="N131" s="172" t="s">
        <v>37</v>
      </c>
      <c r="O131" s="157">
        <v>0</v>
      </c>
      <c r="P131" s="157">
        <f>O131*H131</f>
        <v>0</v>
      </c>
      <c r="Q131" s="157">
        <v>3.6999999999999999E-4</v>
      </c>
      <c r="R131" s="157">
        <f>Q131*H131</f>
        <v>3.6999999999999999E-4</v>
      </c>
      <c r="S131" s="157">
        <v>0</v>
      </c>
      <c r="T131" s="158">
        <f>S131*H131</f>
        <v>0</v>
      </c>
      <c r="AR131" s="20" t="s">
        <v>202</v>
      </c>
      <c r="AT131" s="20" t="s">
        <v>141</v>
      </c>
      <c r="AU131" s="20" t="s">
        <v>76</v>
      </c>
      <c r="AY131" s="20" t="s">
        <v>121</v>
      </c>
      <c r="BE131" s="159">
        <f>IF(N131="základní",J131,0)</f>
        <v>0</v>
      </c>
      <c r="BF131" s="159">
        <f>IF(N131="snížená",J131,0)</f>
        <v>0</v>
      </c>
      <c r="BG131" s="159">
        <f>IF(N131="zákl. přenesená",J131,0)</f>
        <v>0</v>
      </c>
      <c r="BH131" s="159">
        <f>IF(N131="sníž. přenesená",J131,0)</f>
        <v>0</v>
      </c>
      <c r="BI131" s="159">
        <f>IF(N131="nulová",J131,0)</f>
        <v>0</v>
      </c>
      <c r="BJ131" s="20" t="s">
        <v>74</v>
      </c>
      <c r="BK131" s="159">
        <f>ROUND(I131*H131,2)</f>
        <v>0</v>
      </c>
      <c r="BL131" s="20" t="s">
        <v>202</v>
      </c>
      <c r="BM131" s="20" t="s">
        <v>451</v>
      </c>
    </row>
    <row r="132" spans="2:65" s="1" customFormat="1">
      <c r="B132" s="34"/>
      <c r="D132" s="160" t="s">
        <v>130</v>
      </c>
      <c r="F132" s="161" t="s">
        <v>242</v>
      </c>
      <c r="L132" s="34"/>
      <c r="M132" s="162"/>
      <c r="N132" s="35"/>
      <c r="O132" s="35"/>
      <c r="P132" s="35"/>
      <c r="Q132" s="35"/>
      <c r="R132" s="35"/>
      <c r="S132" s="35"/>
      <c r="T132" s="63"/>
      <c r="AT132" s="20" t="s">
        <v>130</v>
      </c>
      <c r="AU132" s="20" t="s">
        <v>76</v>
      </c>
    </row>
    <row r="133" spans="2:65" s="10" customFormat="1" ht="29.85" customHeight="1">
      <c r="B133" s="136"/>
      <c r="D133" s="137" t="s">
        <v>65</v>
      </c>
      <c r="E133" s="146" t="s">
        <v>295</v>
      </c>
      <c r="F133" s="146" t="s">
        <v>296</v>
      </c>
      <c r="J133" s="147">
        <f>BK133</f>
        <v>0</v>
      </c>
      <c r="L133" s="136"/>
      <c r="M133" s="140"/>
      <c r="N133" s="141"/>
      <c r="O133" s="141"/>
      <c r="P133" s="142">
        <f>SUM(P134:P151)</f>
        <v>0.44500000000000001</v>
      </c>
      <c r="Q133" s="141"/>
      <c r="R133" s="142">
        <f>SUM(R134:R151)</f>
        <v>1.7000000000000001E-4</v>
      </c>
      <c r="S133" s="141"/>
      <c r="T133" s="143">
        <f>SUM(T134:T151)</f>
        <v>0</v>
      </c>
      <c r="AR133" s="137" t="s">
        <v>140</v>
      </c>
      <c r="AT133" s="144" t="s">
        <v>65</v>
      </c>
      <c r="AU133" s="144" t="s">
        <v>74</v>
      </c>
      <c r="AY133" s="137" t="s">
        <v>121</v>
      </c>
      <c r="BK133" s="145">
        <f>SUM(BK134:BK151)</f>
        <v>0</v>
      </c>
    </row>
    <row r="134" spans="2:65" s="1" customFormat="1" ht="14.45" customHeight="1">
      <c r="B134" s="148"/>
      <c r="C134" s="149" t="s">
        <v>225</v>
      </c>
      <c r="D134" s="149" t="s">
        <v>124</v>
      </c>
      <c r="E134" s="150" t="s">
        <v>312</v>
      </c>
      <c r="F134" s="151" t="s">
        <v>313</v>
      </c>
      <c r="G134" s="152" t="s">
        <v>178</v>
      </c>
      <c r="H134" s="153">
        <v>1</v>
      </c>
      <c r="I134" s="254"/>
      <c r="J134" s="154">
        <f>ROUND(I134*H134,2)</f>
        <v>0</v>
      </c>
      <c r="K134" s="151" t="s">
        <v>128</v>
      </c>
      <c r="L134" s="34"/>
      <c r="M134" s="155" t="s">
        <v>5</v>
      </c>
      <c r="N134" s="156" t="s">
        <v>37</v>
      </c>
      <c r="O134" s="157">
        <v>0.44500000000000001</v>
      </c>
      <c r="P134" s="157">
        <f>O134*H134</f>
        <v>0.44500000000000001</v>
      </c>
      <c r="Q134" s="157">
        <v>1.7000000000000001E-4</v>
      </c>
      <c r="R134" s="157">
        <f>Q134*H134</f>
        <v>1.7000000000000001E-4</v>
      </c>
      <c r="S134" s="157">
        <v>0</v>
      </c>
      <c r="T134" s="158">
        <f>S134*H134</f>
        <v>0</v>
      </c>
      <c r="AR134" s="20" t="s">
        <v>197</v>
      </c>
      <c r="AT134" s="20" t="s">
        <v>124</v>
      </c>
      <c r="AU134" s="20" t="s">
        <v>76</v>
      </c>
      <c r="AY134" s="20" t="s">
        <v>121</v>
      </c>
      <c r="BE134" s="159">
        <f>IF(N134="základní",J134,0)</f>
        <v>0</v>
      </c>
      <c r="BF134" s="159">
        <f>IF(N134="snížená",J134,0)</f>
        <v>0</v>
      </c>
      <c r="BG134" s="159">
        <f>IF(N134="zákl. přenesená",J134,0)</f>
        <v>0</v>
      </c>
      <c r="BH134" s="159">
        <f>IF(N134="sníž. přenesená",J134,0)</f>
        <v>0</v>
      </c>
      <c r="BI134" s="159">
        <f>IF(N134="nulová",J134,0)</f>
        <v>0</v>
      </c>
      <c r="BJ134" s="20" t="s">
        <v>74</v>
      </c>
      <c r="BK134" s="159">
        <f>ROUND(I134*H134,2)</f>
        <v>0</v>
      </c>
      <c r="BL134" s="20" t="s">
        <v>197</v>
      </c>
      <c r="BM134" s="20" t="s">
        <v>452</v>
      </c>
    </row>
    <row r="135" spans="2:65" s="1" customFormat="1">
      <c r="B135" s="34"/>
      <c r="D135" s="160" t="s">
        <v>130</v>
      </c>
      <c r="F135" s="161" t="s">
        <v>315</v>
      </c>
      <c r="L135" s="34"/>
      <c r="M135" s="162"/>
      <c r="N135" s="35"/>
      <c r="O135" s="35"/>
      <c r="P135" s="35"/>
      <c r="Q135" s="35"/>
      <c r="R135" s="35"/>
      <c r="S135" s="35"/>
      <c r="T135" s="63"/>
      <c r="AT135" s="20" t="s">
        <v>130</v>
      </c>
      <c r="AU135" s="20" t="s">
        <v>76</v>
      </c>
    </row>
    <row r="136" spans="2:65" s="1" customFormat="1" ht="14.45" customHeight="1">
      <c r="B136" s="148"/>
      <c r="C136" s="164" t="s">
        <v>10</v>
      </c>
      <c r="D136" s="164" t="s">
        <v>141</v>
      </c>
      <c r="E136" s="165" t="s">
        <v>337</v>
      </c>
      <c r="F136" s="166" t="s">
        <v>688</v>
      </c>
      <c r="G136" s="167" t="s">
        <v>156</v>
      </c>
      <c r="H136" s="168">
        <v>10</v>
      </c>
      <c r="I136" s="255"/>
      <c r="J136" s="169">
        <f>ROUND(I136*H136,2)</f>
        <v>0</v>
      </c>
      <c r="K136" s="166" t="s">
        <v>5</v>
      </c>
      <c r="L136" s="170"/>
      <c r="M136" s="171" t="s">
        <v>5</v>
      </c>
      <c r="N136" s="172" t="s">
        <v>37</v>
      </c>
      <c r="O136" s="157">
        <v>0</v>
      </c>
      <c r="P136" s="157">
        <f>O136*H136</f>
        <v>0</v>
      </c>
      <c r="Q136" s="157">
        <v>0</v>
      </c>
      <c r="R136" s="157">
        <f>Q136*H136</f>
        <v>0</v>
      </c>
      <c r="S136" s="157">
        <v>0</v>
      </c>
      <c r="T136" s="158">
        <f>S136*H136</f>
        <v>0</v>
      </c>
      <c r="AR136" s="20" t="s">
        <v>318</v>
      </c>
      <c r="AT136" s="20" t="s">
        <v>141</v>
      </c>
      <c r="AU136" s="20" t="s">
        <v>76</v>
      </c>
      <c r="AY136" s="20" t="s">
        <v>121</v>
      </c>
      <c r="BE136" s="159">
        <f>IF(N136="základní",J136,0)</f>
        <v>0</v>
      </c>
      <c r="BF136" s="159">
        <f>IF(N136="snížená",J136,0)</f>
        <v>0</v>
      </c>
      <c r="BG136" s="159">
        <f>IF(N136="zákl. přenesená",J136,0)</f>
        <v>0</v>
      </c>
      <c r="BH136" s="159">
        <f>IF(N136="sníž. přenesená",J136,0)</f>
        <v>0</v>
      </c>
      <c r="BI136" s="159">
        <f>IF(N136="nulová",J136,0)</f>
        <v>0</v>
      </c>
      <c r="BJ136" s="20" t="s">
        <v>74</v>
      </c>
      <c r="BK136" s="159">
        <f>ROUND(I136*H136,2)</f>
        <v>0</v>
      </c>
      <c r="BL136" s="20" t="s">
        <v>197</v>
      </c>
      <c r="BM136" s="20" t="s">
        <v>453</v>
      </c>
    </row>
    <row r="137" spans="2:65" s="1" customFormat="1">
      <c r="B137" s="34"/>
      <c r="D137" s="160" t="s">
        <v>130</v>
      </c>
      <c r="F137" s="161" t="str">
        <f>F136</f>
        <v>vodotěsné konektory, max. 3x4,0 mm2, (např. RAIN BIRD)</v>
      </c>
      <c r="L137" s="34"/>
      <c r="M137" s="162"/>
      <c r="N137" s="35"/>
      <c r="O137" s="35"/>
      <c r="P137" s="35"/>
      <c r="Q137" s="35"/>
      <c r="R137" s="35"/>
      <c r="S137" s="35"/>
      <c r="T137" s="63"/>
      <c r="AT137" s="20" t="s">
        <v>130</v>
      </c>
      <c r="AU137" s="20" t="s">
        <v>76</v>
      </c>
    </row>
    <row r="138" spans="2:65" s="1" customFormat="1" ht="14.45" customHeight="1">
      <c r="B138" s="148"/>
      <c r="C138" s="164" t="s">
        <v>230</v>
      </c>
      <c r="D138" s="164" t="s">
        <v>141</v>
      </c>
      <c r="E138" s="165" t="s">
        <v>348</v>
      </c>
      <c r="F138" s="166" t="s">
        <v>349</v>
      </c>
      <c r="G138" s="167" t="s">
        <v>156</v>
      </c>
      <c r="H138" s="168">
        <v>1</v>
      </c>
      <c r="I138" s="255"/>
      <c r="J138" s="169">
        <f>ROUND(I138*H138,2)</f>
        <v>0</v>
      </c>
      <c r="K138" s="166" t="s">
        <v>5</v>
      </c>
      <c r="L138" s="170"/>
      <c r="M138" s="171" t="s">
        <v>5</v>
      </c>
      <c r="N138" s="172" t="s">
        <v>37</v>
      </c>
      <c r="O138" s="157">
        <v>0</v>
      </c>
      <c r="P138" s="157">
        <f>O138*H138</f>
        <v>0</v>
      </c>
      <c r="Q138" s="157">
        <v>0</v>
      </c>
      <c r="R138" s="157">
        <f>Q138*H138</f>
        <v>0</v>
      </c>
      <c r="S138" s="157">
        <v>0</v>
      </c>
      <c r="T138" s="158">
        <f>S138*H138</f>
        <v>0</v>
      </c>
      <c r="AR138" s="20" t="s">
        <v>318</v>
      </c>
      <c r="AT138" s="20" t="s">
        <v>141</v>
      </c>
      <c r="AU138" s="20" t="s">
        <v>76</v>
      </c>
      <c r="AY138" s="20" t="s">
        <v>121</v>
      </c>
      <c r="BE138" s="159">
        <f>IF(N138="základní",J138,0)</f>
        <v>0</v>
      </c>
      <c r="BF138" s="159">
        <f>IF(N138="snížená",J138,0)</f>
        <v>0</v>
      </c>
      <c r="BG138" s="159">
        <f>IF(N138="zákl. přenesená",J138,0)</f>
        <v>0</v>
      </c>
      <c r="BH138" s="159">
        <f>IF(N138="sníž. přenesená",J138,0)</f>
        <v>0</v>
      </c>
      <c r="BI138" s="159">
        <f>IF(N138="nulová",J138,0)</f>
        <v>0</v>
      </c>
      <c r="BJ138" s="20" t="s">
        <v>74</v>
      </c>
      <c r="BK138" s="159">
        <f>ROUND(I138*H138,2)</f>
        <v>0</v>
      </c>
      <c r="BL138" s="20" t="s">
        <v>197</v>
      </c>
      <c r="BM138" s="20" t="s">
        <v>454</v>
      </c>
    </row>
    <row r="139" spans="2:65" s="1" customFormat="1">
      <c r="B139" s="34"/>
      <c r="D139" s="160" t="s">
        <v>130</v>
      </c>
      <c r="F139" s="161" t="s">
        <v>349</v>
      </c>
      <c r="L139" s="34"/>
      <c r="M139" s="162"/>
      <c r="N139" s="35"/>
      <c r="O139" s="35"/>
      <c r="P139" s="35"/>
      <c r="Q139" s="35"/>
      <c r="R139" s="35"/>
      <c r="S139" s="35"/>
      <c r="T139" s="63"/>
      <c r="AT139" s="20" t="s">
        <v>130</v>
      </c>
      <c r="AU139" s="20" t="s">
        <v>76</v>
      </c>
    </row>
    <row r="140" spans="2:65" s="1" customFormat="1" ht="14.45" customHeight="1">
      <c r="B140" s="148"/>
      <c r="C140" s="164" t="s">
        <v>235</v>
      </c>
      <c r="D140" s="164" t="s">
        <v>141</v>
      </c>
      <c r="E140" s="165" t="s">
        <v>455</v>
      </c>
      <c r="F140" s="166" t="s">
        <v>689</v>
      </c>
      <c r="G140" s="167" t="s">
        <v>156</v>
      </c>
      <c r="H140" s="168">
        <v>1</v>
      </c>
      <c r="I140" s="255"/>
      <c r="J140" s="169">
        <f>ROUND(I140*H140,2)</f>
        <v>0</v>
      </c>
      <c r="K140" s="166" t="s">
        <v>5</v>
      </c>
      <c r="L140" s="170"/>
      <c r="M140" s="171" t="s">
        <v>5</v>
      </c>
      <c r="N140" s="172" t="s">
        <v>37</v>
      </c>
      <c r="O140" s="157">
        <v>0</v>
      </c>
      <c r="P140" s="157">
        <f>O140*H140</f>
        <v>0</v>
      </c>
      <c r="Q140" s="157">
        <v>0</v>
      </c>
      <c r="R140" s="157">
        <f>Q140*H140</f>
        <v>0</v>
      </c>
      <c r="S140" s="157">
        <v>0</v>
      </c>
      <c r="T140" s="158">
        <f>S140*H140</f>
        <v>0</v>
      </c>
      <c r="AR140" s="20" t="s">
        <v>318</v>
      </c>
      <c r="AT140" s="20" t="s">
        <v>141</v>
      </c>
      <c r="AU140" s="20" t="s">
        <v>76</v>
      </c>
      <c r="AY140" s="20" t="s">
        <v>121</v>
      </c>
      <c r="BE140" s="159">
        <f>IF(N140="základní",J140,0)</f>
        <v>0</v>
      </c>
      <c r="BF140" s="159">
        <f>IF(N140="snížená",J140,0)</f>
        <v>0</v>
      </c>
      <c r="BG140" s="159">
        <f>IF(N140="zákl. přenesená",J140,0)</f>
        <v>0</v>
      </c>
      <c r="BH140" s="159">
        <f>IF(N140="sníž. přenesená",J140,0)</f>
        <v>0</v>
      </c>
      <c r="BI140" s="159">
        <f>IF(N140="nulová",J140,0)</f>
        <v>0</v>
      </c>
      <c r="BJ140" s="20" t="s">
        <v>74</v>
      </c>
      <c r="BK140" s="159">
        <f>ROUND(I140*H140,2)</f>
        <v>0</v>
      </c>
      <c r="BL140" s="20" t="s">
        <v>197</v>
      </c>
      <c r="BM140" s="20" t="s">
        <v>456</v>
      </c>
    </row>
    <row r="141" spans="2:65" s="1" customFormat="1">
      <c r="B141" s="34"/>
      <c r="D141" s="160" t="s">
        <v>130</v>
      </c>
      <c r="F141" s="161" t="s">
        <v>689</v>
      </c>
      <c r="L141" s="34"/>
      <c r="M141" s="162"/>
      <c r="N141" s="35"/>
      <c r="O141" s="35"/>
      <c r="P141" s="35"/>
      <c r="Q141" s="35"/>
      <c r="R141" s="35"/>
      <c r="S141" s="35"/>
      <c r="T141" s="63"/>
      <c r="AT141" s="20" t="s">
        <v>130</v>
      </c>
      <c r="AU141" s="20" t="s">
        <v>76</v>
      </c>
    </row>
    <row r="142" spans="2:65" s="1" customFormat="1" ht="14.45" customHeight="1">
      <c r="B142" s="148"/>
      <c r="C142" s="164" t="s">
        <v>240</v>
      </c>
      <c r="D142" s="164" t="s">
        <v>141</v>
      </c>
      <c r="E142" s="165" t="s">
        <v>457</v>
      </c>
      <c r="F142" s="166" t="s">
        <v>696</v>
      </c>
      <c r="G142" s="167" t="s">
        <v>156</v>
      </c>
      <c r="H142" s="168">
        <v>1</v>
      </c>
      <c r="I142" s="255"/>
      <c r="J142" s="169">
        <f>ROUND(I142*H142,2)</f>
        <v>0</v>
      </c>
      <c r="K142" s="166" t="s">
        <v>5</v>
      </c>
      <c r="L142" s="170"/>
      <c r="M142" s="171" t="s">
        <v>5</v>
      </c>
      <c r="N142" s="172" t="s">
        <v>37</v>
      </c>
      <c r="O142" s="157">
        <v>0</v>
      </c>
      <c r="P142" s="157">
        <f>O142*H142</f>
        <v>0</v>
      </c>
      <c r="Q142" s="157">
        <v>0</v>
      </c>
      <c r="R142" s="157">
        <f>Q142*H142</f>
        <v>0</v>
      </c>
      <c r="S142" s="157">
        <v>0</v>
      </c>
      <c r="T142" s="158">
        <f>S142*H142</f>
        <v>0</v>
      </c>
      <c r="AR142" s="20" t="s">
        <v>318</v>
      </c>
      <c r="AT142" s="20" t="s">
        <v>141</v>
      </c>
      <c r="AU142" s="20" t="s">
        <v>76</v>
      </c>
      <c r="AY142" s="20" t="s">
        <v>121</v>
      </c>
      <c r="BE142" s="159">
        <f>IF(N142="základní",J142,0)</f>
        <v>0</v>
      </c>
      <c r="BF142" s="159">
        <f>IF(N142="snížená",J142,0)</f>
        <v>0</v>
      </c>
      <c r="BG142" s="159">
        <f>IF(N142="zákl. přenesená",J142,0)</f>
        <v>0</v>
      </c>
      <c r="BH142" s="159">
        <f>IF(N142="sníž. přenesená",J142,0)</f>
        <v>0</v>
      </c>
      <c r="BI142" s="159">
        <f>IF(N142="nulová",J142,0)</f>
        <v>0</v>
      </c>
      <c r="BJ142" s="20" t="s">
        <v>74</v>
      </c>
      <c r="BK142" s="159">
        <f>ROUND(I142*H142,2)</f>
        <v>0</v>
      </c>
      <c r="BL142" s="20" t="s">
        <v>197</v>
      </c>
      <c r="BM142" s="20" t="s">
        <v>458</v>
      </c>
    </row>
    <row r="143" spans="2:65" s="1" customFormat="1">
      <c r="B143" s="34"/>
      <c r="D143" s="160" t="s">
        <v>130</v>
      </c>
      <c r="F143" s="161" t="str">
        <f>F142</f>
        <v>plynulá regulace tlaku pro ventily</v>
      </c>
      <c r="L143" s="34"/>
      <c r="M143" s="162"/>
      <c r="N143" s="35"/>
      <c r="O143" s="35"/>
      <c r="P143" s="35"/>
      <c r="Q143" s="35"/>
      <c r="R143" s="35"/>
      <c r="S143" s="35"/>
      <c r="T143" s="63"/>
      <c r="AT143" s="20" t="s">
        <v>130</v>
      </c>
      <c r="AU143" s="20" t="s">
        <v>76</v>
      </c>
    </row>
    <row r="144" spans="2:65" s="1" customFormat="1" ht="14.45" customHeight="1">
      <c r="B144" s="148"/>
      <c r="C144" s="164" t="s">
        <v>244</v>
      </c>
      <c r="D144" s="164" t="s">
        <v>141</v>
      </c>
      <c r="E144" s="165" t="s">
        <v>459</v>
      </c>
      <c r="F144" s="166" t="s">
        <v>460</v>
      </c>
      <c r="G144" s="167" t="s">
        <v>156</v>
      </c>
      <c r="H144" s="168">
        <v>4</v>
      </c>
      <c r="I144" s="255"/>
      <c r="J144" s="169">
        <f>ROUND(I144*H144,2)</f>
        <v>0</v>
      </c>
      <c r="K144" s="166" t="s">
        <v>5</v>
      </c>
      <c r="L144" s="170"/>
      <c r="M144" s="171" t="s">
        <v>5</v>
      </c>
      <c r="N144" s="172" t="s">
        <v>37</v>
      </c>
      <c r="O144" s="157">
        <v>0</v>
      </c>
      <c r="P144" s="157">
        <f>O144*H144</f>
        <v>0</v>
      </c>
      <c r="Q144" s="157">
        <v>0</v>
      </c>
      <c r="R144" s="157">
        <f>Q144*H144</f>
        <v>0</v>
      </c>
      <c r="S144" s="157">
        <v>0</v>
      </c>
      <c r="T144" s="158">
        <f>S144*H144</f>
        <v>0</v>
      </c>
      <c r="AR144" s="20" t="s">
        <v>318</v>
      </c>
      <c r="AT144" s="20" t="s">
        <v>141</v>
      </c>
      <c r="AU144" s="20" t="s">
        <v>76</v>
      </c>
      <c r="AY144" s="20" t="s">
        <v>121</v>
      </c>
      <c r="BE144" s="159">
        <f>IF(N144="základní",J144,0)</f>
        <v>0</v>
      </c>
      <c r="BF144" s="159">
        <f>IF(N144="snížená",J144,0)</f>
        <v>0</v>
      </c>
      <c r="BG144" s="159">
        <f>IF(N144="zákl. přenesená",J144,0)</f>
        <v>0</v>
      </c>
      <c r="BH144" s="159">
        <f>IF(N144="sníž. přenesená",J144,0)</f>
        <v>0</v>
      </c>
      <c r="BI144" s="159">
        <f>IF(N144="nulová",J144,0)</f>
        <v>0</v>
      </c>
      <c r="BJ144" s="20" t="s">
        <v>74</v>
      </c>
      <c r="BK144" s="159">
        <f>ROUND(I144*H144,2)</f>
        <v>0</v>
      </c>
      <c r="BL144" s="20" t="s">
        <v>197</v>
      </c>
      <c r="BM144" s="20" t="s">
        <v>461</v>
      </c>
    </row>
    <row r="145" spans="2:65" s="1" customFormat="1">
      <c r="B145" s="34"/>
      <c r="D145" s="160" t="s">
        <v>130</v>
      </c>
      <c r="F145" s="161" t="s">
        <v>462</v>
      </c>
      <c r="L145" s="34"/>
      <c r="M145" s="162"/>
      <c r="N145" s="35"/>
      <c r="O145" s="35"/>
      <c r="P145" s="35"/>
      <c r="Q145" s="35"/>
      <c r="R145" s="35"/>
      <c r="S145" s="35"/>
      <c r="T145" s="63"/>
      <c r="AT145" s="20" t="s">
        <v>130</v>
      </c>
      <c r="AU145" s="20" t="s">
        <v>76</v>
      </c>
    </row>
    <row r="146" spans="2:65" s="1" customFormat="1" ht="14.45" customHeight="1">
      <c r="B146" s="148"/>
      <c r="C146" s="164" t="s">
        <v>249</v>
      </c>
      <c r="D146" s="164" t="s">
        <v>141</v>
      </c>
      <c r="E146" s="165" t="s">
        <v>463</v>
      </c>
      <c r="F146" s="166" t="s">
        <v>690</v>
      </c>
      <c r="G146" s="167" t="s">
        <v>156</v>
      </c>
      <c r="H146" s="168">
        <v>4</v>
      </c>
      <c r="I146" s="255"/>
      <c r="J146" s="169">
        <f>ROUND(I146*H146,2)</f>
        <v>0</v>
      </c>
      <c r="K146" s="166" t="s">
        <v>5</v>
      </c>
      <c r="L146" s="170"/>
      <c r="M146" s="171" t="s">
        <v>5</v>
      </c>
      <c r="N146" s="172" t="s">
        <v>37</v>
      </c>
      <c r="O146" s="157">
        <v>0</v>
      </c>
      <c r="P146" s="157">
        <f>O146*H146</f>
        <v>0</v>
      </c>
      <c r="Q146" s="157">
        <v>0</v>
      </c>
      <c r="R146" s="157">
        <f>Q146*H146</f>
        <v>0</v>
      </c>
      <c r="S146" s="157">
        <v>0</v>
      </c>
      <c r="T146" s="158">
        <f>S146*H146</f>
        <v>0</v>
      </c>
      <c r="AR146" s="20" t="s">
        <v>318</v>
      </c>
      <c r="AT146" s="20" t="s">
        <v>141</v>
      </c>
      <c r="AU146" s="20" t="s">
        <v>76</v>
      </c>
      <c r="AY146" s="20" t="s">
        <v>121</v>
      </c>
      <c r="BE146" s="159">
        <f>IF(N146="základní",J146,0)</f>
        <v>0</v>
      </c>
      <c r="BF146" s="159">
        <f>IF(N146="snížená",J146,0)</f>
        <v>0</v>
      </c>
      <c r="BG146" s="159">
        <f>IF(N146="zákl. přenesená",J146,0)</f>
        <v>0</v>
      </c>
      <c r="BH146" s="159">
        <f>IF(N146="sníž. přenesená",J146,0)</f>
        <v>0</v>
      </c>
      <c r="BI146" s="159">
        <f>IF(N146="nulová",J146,0)</f>
        <v>0</v>
      </c>
      <c r="BJ146" s="20" t="s">
        <v>74</v>
      </c>
      <c r="BK146" s="159">
        <f>ROUND(I146*H146,2)</f>
        <v>0</v>
      </c>
      <c r="BL146" s="20" t="s">
        <v>197</v>
      </c>
      <c r="BM146" s="20" t="s">
        <v>464</v>
      </c>
    </row>
    <row r="147" spans="2:65" s="1" customFormat="1">
      <c r="B147" s="34"/>
      <c r="D147" s="160" t="s">
        <v>130</v>
      </c>
      <c r="F147" s="161" t="str">
        <f>F146</f>
        <v>zpětný ventil</v>
      </c>
      <c r="L147" s="34"/>
      <c r="M147" s="162"/>
      <c r="N147" s="35"/>
      <c r="O147" s="35"/>
      <c r="P147" s="35"/>
      <c r="Q147" s="35"/>
      <c r="R147" s="35"/>
      <c r="S147" s="35"/>
      <c r="T147" s="63"/>
      <c r="AT147" s="20" t="s">
        <v>130</v>
      </c>
      <c r="AU147" s="20" t="s">
        <v>76</v>
      </c>
    </row>
    <row r="148" spans="2:65" s="1" customFormat="1" ht="14.45" customHeight="1">
      <c r="B148" s="148"/>
      <c r="C148" s="164" t="s">
        <v>253</v>
      </c>
      <c r="D148" s="164" t="s">
        <v>141</v>
      </c>
      <c r="E148" s="165" t="s">
        <v>465</v>
      </c>
      <c r="F148" s="166" t="s">
        <v>466</v>
      </c>
      <c r="G148" s="167" t="s">
        <v>156</v>
      </c>
      <c r="H148" s="168">
        <v>8</v>
      </c>
      <c r="I148" s="255"/>
      <c r="J148" s="169">
        <f>ROUND(I148*H148,2)</f>
        <v>0</v>
      </c>
      <c r="K148" s="166" t="s">
        <v>5</v>
      </c>
      <c r="L148" s="170"/>
      <c r="M148" s="171" t="s">
        <v>5</v>
      </c>
      <c r="N148" s="172" t="s">
        <v>37</v>
      </c>
      <c r="O148" s="157">
        <v>0</v>
      </c>
      <c r="P148" s="157">
        <f>O148*H148</f>
        <v>0</v>
      </c>
      <c r="Q148" s="157">
        <v>0</v>
      </c>
      <c r="R148" s="157">
        <f>Q148*H148</f>
        <v>0</v>
      </c>
      <c r="S148" s="157">
        <v>0</v>
      </c>
      <c r="T148" s="158">
        <f>S148*H148</f>
        <v>0</v>
      </c>
      <c r="AR148" s="20" t="s">
        <v>318</v>
      </c>
      <c r="AT148" s="20" t="s">
        <v>141</v>
      </c>
      <c r="AU148" s="20" t="s">
        <v>76</v>
      </c>
      <c r="AY148" s="20" t="s">
        <v>121</v>
      </c>
      <c r="BE148" s="159">
        <f>IF(N148="základní",J148,0)</f>
        <v>0</v>
      </c>
      <c r="BF148" s="159">
        <f>IF(N148="snížená",J148,0)</f>
        <v>0</v>
      </c>
      <c r="BG148" s="159">
        <f>IF(N148="zákl. přenesená",J148,0)</f>
        <v>0</v>
      </c>
      <c r="BH148" s="159">
        <f>IF(N148="sníž. přenesená",J148,0)</f>
        <v>0</v>
      </c>
      <c r="BI148" s="159">
        <f>IF(N148="nulová",J148,0)</f>
        <v>0</v>
      </c>
      <c r="BJ148" s="20" t="s">
        <v>74</v>
      </c>
      <c r="BK148" s="159">
        <f>ROUND(I148*H148,2)</f>
        <v>0</v>
      </c>
      <c r="BL148" s="20" t="s">
        <v>197</v>
      </c>
      <c r="BM148" s="20" t="s">
        <v>467</v>
      </c>
    </row>
    <row r="149" spans="2:65" s="1" customFormat="1">
      <c r="B149" s="34"/>
      <c r="D149" s="160" t="s">
        <v>130</v>
      </c>
      <c r="F149" s="161" t="s">
        <v>466</v>
      </c>
      <c r="L149" s="34"/>
      <c r="M149" s="162"/>
      <c r="N149" s="35"/>
      <c r="O149" s="35"/>
      <c r="P149" s="35"/>
      <c r="Q149" s="35"/>
      <c r="R149" s="35"/>
      <c r="S149" s="35"/>
      <c r="T149" s="63"/>
      <c r="AT149" s="20" t="s">
        <v>130</v>
      </c>
      <c r="AU149" s="20" t="s">
        <v>76</v>
      </c>
    </row>
    <row r="150" spans="2:65" s="1" customFormat="1" ht="14.45" customHeight="1">
      <c r="B150" s="148"/>
      <c r="C150" s="164" t="s">
        <v>258</v>
      </c>
      <c r="D150" s="164" t="s">
        <v>141</v>
      </c>
      <c r="E150" s="165" t="s">
        <v>468</v>
      </c>
      <c r="F150" s="166" t="s">
        <v>691</v>
      </c>
      <c r="G150" s="167" t="s">
        <v>156</v>
      </c>
      <c r="H150" s="168">
        <v>1</v>
      </c>
      <c r="I150" s="255"/>
      <c r="J150" s="169">
        <f>ROUND(I150*H150,2)</f>
        <v>0</v>
      </c>
      <c r="K150" s="166" t="s">
        <v>5</v>
      </c>
      <c r="L150" s="170"/>
      <c r="M150" s="171" t="s">
        <v>5</v>
      </c>
      <c r="N150" s="172" t="s">
        <v>37</v>
      </c>
      <c r="O150" s="157">
        <v>0</v>
      </c>
      <c r="P150" s="157">
        <f>O150*H150</f>
        <v>0</v>
      </c>
      <c r="Q150" s="157">
        <v>0</v>
      </c>
      <c r="R150" s="157">
        <f>Q150*H150</f>
        <v>0</v>
      </c>
      <c r="S150" s="157">
        <v>0</v>
      </c>
      <c r="T150" s="158">
        <f>S150*H150</f>
        <v>0</v>
      </c>
      <c r="AR150" s="20" t="s">
        <v>318</v>
      </c>
      <c r="AT150" s="20" t="s">
        <v>141</v>
      </c>
      <c r="AU150" s="20" t="s">
        <v>76</v>
      </c>
      <c r="AY150" s="20" t="s">
        <v>121</v>
      </c>
      <c r="BE150" s="159">
        <f>IF(N150="základní",J150,0)</f>
        <v>0</v>
      </c>
      <c r="BF150" s="159">
        <f>IF(N150="snížená",J150,0)</f>
        <v>0</v>
      </c>
      <c r="BG150" s="159">
        <f>IF(N150="zákl. přenesená",J150,0)</f>
        <v>0</v>
      </c>
      <c r="BH150" s="159">
        <f>IF(N150="sníž. přenesená",J150,0)</f>
        <v>0</v>
      </c>
      <c r="BI150" s="159">
        <f>IF(N150="nulová",J150,0)</f>
        <v>0</v>
      </c>
      <c r="BJ150" s="20" t="s">
        <v>74</v>
      </c>
      <c r="BK150" s="159">
        <f>ROUND(I150*H150,2)</f>
        <v>0</v>
      </c>
      <c r="BL150" s="20" t="s">
        <v>197</v>
      </c>
      <c r="BM150" s="20" t="s">
        <v>469</v>
      </c>
    </row>
    <row r="151" spans="2:65" s="1" customFormat="1">
      <c r="B151" s="34"/>
      <c r="D151" s="160" t="s">
        <v>130</v>
      </c>
      <c r="F151" s="161" t="str">
        <f>F150</f>
        <v xml:space="preserve">Flexi hadice 30m rol, 5,5bar, 0,5" </v>
      </c>
      <c r="L151" s="34"/>
      <c r="M151" s="162"/>
      <c r="N151" s="35"/>
      <c r="O151" s="35"/>
      <c r="P151" s="35"/>
      <c r="Q151" s="35"/>
      <c r="R151" s="35"/>
      <c r="S151" s="35"/>
      <c r="T151" s="63"/>
      <c r="AT151" s="20" t="s">
        <v>130</v>
      </c>
      <c r="AU151" s="20" t="s">
        <v>76</v>
      </c>
    </row>
    <row r="152" spans="2:65" s="10" customFormat="1" ht="29.85" customHeight="1">
      <c r="B152" s="136"/>
      <c r="D152" s="137" t="s">
        <v>65</v>
      </c>
      <c r="E152" s="146" t="s">
        <v>384</v>
      </c>
      <c r="F152" s="146" t="s">
        <v>385</v>
      </c>
      <c r="J152" s="147">
        <f>BK152</f>
        <v>0</v>
      </c>
      <c r="L152" s="136"/>
      <c r="M152" s="140"/>
      <c r="N152" s="141"/>
      <c r="O152" s="141"/>
      <c r="P152" s="142">
        <f>SUM(P153:P160)</f>
        <v>85.448000000000008</v>
      </c>
      <c r="Q152" s="141"/>
      <c r="R152" s="142">
        <f>SUM(R153:R160)</f>
        <v>9.8999999999999999E-4</v>
      </c>
      <c r="S152" s="141"/>
      <c r="T152" s="143">
        <f>SUM(T153:T160)</f>
        <v>0</v>
      </c>
      <c r="AR152" s="137" t="s">
        <v>140</v>
      </c>
      <c r="AT152" s="144" t="s">
        <v>65</v>
      </c>
      <c r="AU152" s="144" t="s">
        <v>74</v>
      </c>
      <c r="AY152" s="137" t="s">
        <v>121</v>
      </c>
      <c r="BK152" s="145">
        <f>SUM(BK153:BK160)</f>
        <v>0</v>
      </c>
    </row>
    <row r="153" spans="2:65" s="1" customFormat="1" ht="22.9" customHeight="1">
      <c r="B153" s="148"/>
      <c r="C153" s="149" t="s">
        <v>263</v>
      </c>
      <c r="D153" s="149" t="s">
        <v>124</v>
      </c>
      <c r="E153" s="150" t="s">
        <v>387</v>
      </c>
      <c r="F153" s="151" t="s">
        <v>388</v>
      </c>
      <c r="G153" s="152" t="s">
        <v>137</v>
      </c>
      <c r="H153" s="153">
        <v>110</v>
      </c>
      <c r="I153" s="254"/>
      <c r="J153" s="154">
        <f>ROUND(I153*H153,2)</f>
        <v>0</v>
      </c>
      <c r="K153" s="151" t="s">
        <v>128</v>
      </c>
      <c r="L153" s="34"/>
      <c r="M153" s="155" t="s">
        <v>5</v>
      </c>
      <c r="N153" s="156" t="s">
        <v>37</v>
      </c>
      <c r="O153" s="157">
        <v>0.64600000000000002</v>
      </c>
      <c r="P153" s="157">
        <f>O153*H153</f>
        <v>71.06</v>
      </c>
      <c r="Q153" s="157">
        <v>0</v>
      </c>
      <c r="R153" s="157">
        <f>Q153*H153</f>
        <v>0</v>
      </c>
      <c r="S153" s="157">
        <v>0</v>
      </c>
      <c r="T153" s="158">
        <f>S153*H153</f>
        <v>0</v>
      </c>
      <c r="AR153" s="20" t="s">
        <v>197</v>
      </c>
      <c r="AT153" s="20" t="s">
        <v>124</v>
      </c>
      <c r="AU153" s="20" t="s">
        <v>76</v>
      </c>
      <c r="AY153" s="20" t="s">
        <v>121</v>
      </c>
      <c r="BE153" s="159">
        <f>IF(N153="základní",J153,0)</f>
        <v>0</v>
      </c>
      <c r="BF153" s="159">
        <f>IF(N153="snížená",J153,0)</f>
        <v>0</v>
      </c>
      <c r="BG153" s="159">
        <f>IF(N153="zákl. přenesená",J153,0)</f>
        <v>0</v>
      </c>
      <c r="BH153" s="159">
        <f>IF(N153="sníž. přenesená",J153,0)</f>
        <v>0</v>
      </c>
      <c r="BI153" s="159">
        <f>IF(N153="nulová",J153,0)</f>
        <v>0</v>
      </c>
      <c r="BJ153" s="20" t="s">
        <v>74</v>
      </c>
      <c r="BK153" s="159">
        <f>ROUND(I153*H153,2)</f>
        <v>0</v>
      </c>
      <c r="BL153" s="20" t="s">
        <v>197</v>
      </c>
      <c r="BM153" s="20" t="s">
        <v>470</v>
      </c>
    </row>
    <row r="154" spans="2:65" s="1" customFormat="1" ht="40.5">
      <c r="B154" s="34"/>
      <c r="D154" s="160" t="s">
        <v>130</v>
      </c>
      <c r="F154" s="161" t="s">
        <v>390</v>
      </c>
      <c r="L154" s="34"/>
      <c r="M154" s="162"/>
      <c r="N154" s="35"/>
      <c r="O154" s="35"/>
      <c r="P154" s="35"/>
      <c r="Q154" s="35"/>
      <c r="R154" s="35"/>
      <c r="S154" s="35"/>
      <c r="T154" s="63"/>
      <c r="AT154" s="20" t="s">
        <v>130</v>
      </c>
      <c r="AU154" s="20" t="s">
        <v>76</v>
      </c>
    </row>
    <row r="155" spans="2:65" s="1" customFormat="1">
      <c r="B155" s="34"/>
      <c r="D155" s="160"/>
      <c r="F155" s="163"/>
      <c r="L155" s="34"/>
      <c r="M155" s="162"/>
      <c r="N155" s="35"/>
      <c r="O155" s="35"/>
      <c r="P155" s="35"/>
      <c r="Q155" s="35"/>
      <c r="R155" s="35"/>
      <c r="S155" s="35"/>
      <c r="T155" s="63"/>
      <c r="AT155" s="20" t="s">
        <v>132</v>
      </c>
      <c r="AU155" s="20" t="s">
        <v>76</v>
      </c>
    </row>
    <row r="156" spans="2:65" s="1" customFormat="1" ht="22.9" customHeight="1">
      <c r="B156" s="148"/>
      <c r="C156" s="149" t="s">
        <v>268</v>
      </c>
      <c r="D156" s="149" t="s">
        <v>124</v>
      </c>
      <c r="E156" s="150" t="s">
        <v>392</v>
      </c>
      <c r="F156" s="151" t="s">
        <v>393</v>
      </c>
      <c r="G156" s="152" t="s">
        <v>137</v>
      </c>
      <c r="H156" s="153">
        <v>110</v>
      </c>
      <c r="I156" s="254"/>
      <c r="J156" s="154">
        <f>ROUND(I156*H156,2)</f>
        <v>0</v>
      </c>
      <c r="K156" s="151" t="s">
        <v>128</v>
      </c>
      <c r="L156" s="34"/>
      <c r="M156" s="155" t="s">
        <v>5</v>
      </c>
      <c r="N156" s="156" t="s">
        <v>37</v>
      </c>
      <c r="O156" s="157">
        <v>0.11700000000000001</v>
      </c>
      <c r="P156" s="157">
        <f>O156*H156</f>
        <v>12.870000000000001</v>
      </c>
      <c r="Q156" s="157">
        <v>0</v>
      </c>
      <c r="R156" s="157">
        <f>Q156*H156</f>
        <v>0</v>
      </c>
      <c r="S156" s="157">
        <v>0</v>
      </c>
      <c r="T156" s="158">
        <f>S156*H156</f>
        <v>0</v>
      </c>
      <c r="AR156" s="20" t="s">
        <v>197</v>
      </c>
      <c r="AT156" s="20" t="s">
        <v>124</v>
      </c>
      <c r="AU156" s="20" t="s">
        <v>76</v>
      </c>
      <c r="AY156" s="20" t="s">
        <v>121</v>
      </c>
      <c r="BE156" s="159">
        <f>IF(N156="základní",J156,0)</f>
        <v>0</v>
      </c>
      <c r="BF156" s="159">
        <f>IF(N156="snížená",J156,0)</f>
        <v>0</v>
      </c>
      <c r="BG156" s="159">
        <f>IF(N156="zákl. přenesená",J156,0)</f>
        <v>0</v>
      </c>
      <c r="BH156" s="159">
        <f>IF(N156="sníž. přenesená",J156,0)</f>
        <v>0</v>
      </c>
      <c r="BI156" s="159">
        <f>IF(N156="nulová",J156,0)</f>
        <v>0</v>
      </c>
      <c r="BJ156" s="20" t="s">
        <v>74</v>
      </c>
      <c r="BK156" s="159">
        <f>ROUND(I156*H156,2)</f>
        <v>0</v>
      </c>
      <c r="BL156" s="20" t="s">
        <v>197</v>
      </c>
      <c r="BM156" s="20" t="s">
        <v>471</v>
      </c>
    </row>
    <row r="157" spans="2:65" s="1" customFormat="1" ht="27">
      <c r="B157" s="34"/>
      <c r="D157" s="160" t="s">
        <v>130</v>
      </c>
      <c r="F157" s="161" t="s">
        <v>395</v>
      </c>
      <c r="L157" s="34"/>
      <c r="M157" s="162"/>
      <c r="N157" s="35"/>
      <c r="O157" s="35"/>
      <c r="P157" s="35"/>
      <c r="Q157" s="35"/>
      <c r="R157" s="35"/>
      <c r="S157" s="35"/>
      <c r="T157" s="63"/>
      <c r="AT157" s="20" t="s">
        <v>130</v>
      </c>
      <c r="AU157" s="20" t="s">
        <v>76</v>
      </c>
    </row>
    <row r="158" spans="2:65" s="1" customFormat="1" ht="14.45" customHeight="1">
      <c r="B158" s="148"/>
      <c r="C158" s="149" t="s">
        <v>271</v>
      </c>
      <c r="D158" s="149" t="s">
        <v>124</v>
      </c>
      <c r="E158" s="150" t="s">
        <v>397</v>
      </c>
      <c r="F158" s="151" t="s">
        <v>398</v>
      </c>
      <c r="G158" s="152" t="s">
        <v>399</v>
      </c>
      <c r="H158" s="153">
        <v>33</v>
      </c>
      <c r="I158" s="254"/>
      <c r="J158" s="154">
        <f>ROUND(I158*H158,2)</f>
        <v>0</v>
      </c>
      <c r="K158" s="151" t="s">
        <v>128</v>
      </c>
      <c r="L158" s="34"/>
      <c r="M158" s="155" t="s">
        <v>5</v>
      </c>
      <c r="N158" s="156" t="s">
        <v>37</v>
      </c>
      <c r="O158" s="157">
        <v>4.5999999999999999E-2</v>
      </c>
      <c r="P158" s="157">
        <f>O158*H158</f>
        <v>1.518</v>
      </c>
      <c r="Q158" s="157">
        <v>3.0000000000000001E-5</v>
      </c>
      <c r="R158" s="157">
        <f>Q158*H158</f>
        <v>9.8999999999999999E-4</v>
      </c>
      <c r="S158" s="157">
        <v>0</v>
      </c>
      <c r="T158" s="158">
        <f>S158*H158</f>
        <v>0</v>
      </c>
      <c r="AR158" s="20" t="s">
        <v>197</v>
      </c>
      <c r="AT158" s="20" t="s">
        <v>124</v>
      </c>
      <c r="AU158" s="20" t="s">
        <v>76</v>
      </c>
      <c r="AY158" s="20" t="s">
        <v>121</v>
      </c>
      <c r="BE158" s="159">
        <f>IF(N158="základní",J158,0)</f>
        <v>0</v>
      </c>
      <c r="BF158" s="159">
        <f>IF(N158="snížená",J158,0)</f>
        <v>0</v>
      </c>
      <c r="BG158" s="159">
        <f>IF(N158="zákl. přenesená",J158,0)</f>
        <v>0</v>
      </c>
      <c r="BH158" s="159">
        <f>IF(N158="sníž. přenesená",J158,0)</f>
        <v>0</v>
      </c>
      <c r="BI158" s="159">
        <f>IF(N158="nulová",J158,0)</f>
        <v>0</v>
      </c>
      <c r="BJ158" s="20" t="s">
        <v>74</v>
      </c>
      <c r="BK158" s="159">
        <f>ROUND(I158*H158,2)</f>
        <v>0</v>
      </c>
      <c r="BL158" s="20" t="s">
        <v>197</v>
      </c>
      <c r="BM158" s="20" t="s">
        <v>472</v>
      </c>
    </row>
    <row r="159" spans="2:65" s="1" customFormat="1">
      <c r="B159" s="34"/>
      <c r="D159" s="160" t="s">
        <v>130</v>
      </c>
      <c r="F159" s="161" t="s">
        <v>401</v>
      </c>
      <c r="L159" s="34"/>
      <c r="M159" s="162"/>
      <c r="N159" s="35"/>
      <c r="O159" s="35"/>
      <c r="P159" s="35"/>
      <c r="Q159" s="35"/>
      <c r="R159" s="35"/>
      <c r="S159" s="35"/>
      <c r="T159" s="63"/>
      <c r="AT159" s="20" t="s">
        <v>130</v>
      </c>
      <c r="AU159" s="20" t="s">
        <v>76</v>
      </c>
    </row>
    <row r="160" spans="2:65" s="1" customFormat="1">
      <c r="B160" s="34"/>
      <c r="D160" s="160"/>
      <c r="F160" s="163"/>
      <c r="L160" s="34"/>
      <c r="M160" s="173"/>
      <c r="N160" s="174"/>
      <c r="O160" s="174"/>
      <c r="P160" s="174"/>
      <c r="Q160" s="174"/>
      <c r="R160" s="174"/>
      <c r="S160" s="174"/>
      <c r="T160" s="175"/>
      <c r="AT160" s="20" t="s">
        <v>132</v>
      </c>
      <c r="AU160" s="20" t="s">
        <v>76</v>
      </c>
    </row>
    <row r="161" spans="2:12" s="1" customFormat="1" ht="6.95" customHeight="1">
      <c r="B161" s="49"/>
      <c r="C161" s="50"/>
      <c r="D161" s="50"/>
      <c r="E161" s="50"/>
      <c r="F161" s="50"/>
      <c r="G161" s="50"/>
      <c r="H161" s="50"/>
      <c r="I161" s="50"/>
      <c r="J161" s="50"/>
      <c r="K161" s="50"/>
      <c r="L161" s="34"/>
    </row>
  </sheetData>
  <autoFilter ref="C82:K160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"/>
  <sheetViews>
    <sheetView showGridLines="0" tabSelected="1" workbookViewId="0">
      <pane ySplit="1" topLeftCell="A89" activePane="bottomLeft" state="frozen"/>
      <selection pane="bottomLeft" activeCell="F90" sqref="F90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83</v>
      </c>
      <c r="G1" s="295" t="s">
        <v>84</v>
      </c>
      <c r="H1" s="295"/>
      <c r="I1" s="13"/>
      <c r="J1" s="93" t="s">
        <v>85</v>
      </c>
      <c r="K1" s="14" t="s">
        <v>86</v>
      </c>
      <c r="L1" s="93" t="s">
        <v>87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82" t="s">
        <v>8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20" t="s">
        <v>82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76</v>
      </c>
    </row>
    <row r="4" spans="1:70" ht="36.950000000000003" customHeight="1">
      <c r="B4" s="24"/>
      <c r="C4" s="25"/>
      <c r="D4" s="26" t="s">
        <v>88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14.45" customHeight="1">
      <c r="B7" s="24"/>
      <c r="C7" s="25"/>
      <c r="D7" s="25"/>
      <c r="E7" s="296" t="str">
        <f>'Rekapitulace stavby'!K6</f>
        <v>VD Těšetice - závlaha na vzdušné straně hráze</v>
      </c>
      <c r="F7" s="297"/>
      <c r="G7" s="297"/>
      <c r="H7" s="297"/>
      <c r="I7" s="25"/>
      <c r="J7" s="25"/>
      <c r="K7" s="27"/>
    </row>
    <row r="8" spans="1:70" s="1" customFormat="1" ht="15">
      <c r="B8" s="34"/>
      <c r="C8" s="35"/>
      <c r="D8" s="32" t="s">
        <v>89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98" t="s">
        <v>473</v>
      </c>
      <c r="F9" s="299"/>
      <c r="G9" s="299"/>
      <c r="H9" s="299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5</v>
      </c>
      <c r="G11" s="35"/>
      <c r="H11" s="35"/>
      <c r="I11" s="32" t="s">
        <v>20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21</v>
      </c>
      <c r="E12" s="35"/>
      <c r="F12" s="30" t="s">
        <v>22</v>
      </c>
      <c r="G12" s="35"/>
      <c r="H12" s="35"/>
      <c r="I12" s="32" t="s">
        <v>23</v>
      </c>
      <c r="J12" s="95" t="str">
        <f>'Rekapitulace stavby'!AN8</f>
        <v>7. 12. 2017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25</v>
      </c>
      <c r="E14" s="35"/>
      <c r="F14" s="35"/>
      <c r="G14" s="35"/>
      <c r="H14" s="35"/>
      <c r="I14" s="32" t="s">
        <v>26</v>
      </c>
      <c r="J14" s="30" t="str">
        <f>IF('Rekapitulace stavby'!AN10="","",'Rekapitulace stavby'!AN10)</f>
        <v/>
      </c>
      <c r="K14" s="38"/>
    </row>
    <row r="15" spans="1:70" s="1" customFormat="1" ht="18" customHeight="1">
      <c r="B15" s="34"/>
      <c r="C15" s="35"/>
      <c r="D15" s="35"/>
      <c r="E15" s="30" t="str">
        <f>IF('Rekapitulace stavby'!E11="","",'Rekapitulace stavby'!E11)</f>
        <v xml:space="preserve"> </v>
      </c>
      <c r="F15" s="35"/>
      <c r="G15" s="35"/>
      <c r="H15" s="35"/>
      <c r="I15" s="32" t="s">
        <v>27</v>
      </c>
      <c r="J15" s="30" t="str">
        <f>IF('Rekapitulace stavby'!AN11="","",'Rekapitulace stavby'!AN11)</f>
        <v/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28</v>
      </c>
      <c r="E17" s="35"/>
      <c r="F17" s="35"/>
      <c r="G17" s="35"/>
      <c r="H17" s="35"/>
      <c r="I17" s="32" t="s">
        <v>26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27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29</v>
      </c>
      <c r="E20" s="35"/>
      <c r="F20" s="35"/>
      <c r="G20" s="35"/>
      <c r="H20" s="35"/>
      <c r="I20" s="32" t="s">
        <v>26</v>
      </c>
      <c r="J20" s="30" t="str">
        <f>IF('Rekapitulace stavby'!AN16="","",'Rekapitulace stavby'!AN16)</f>
        <v/>
      </c>
      <c r="K20" s="38"/>
    </row>
    <row r="21" spans="2:11" s="1" customFormat="1" ht="18" customHeight="1">
      <c r="B21" s="34"/>
      <c r="C21" s="35"/>
      <c r="D21" s="35"/>
      <c r="E21" s="30" t="str">
        <f>IF('Rekapitulace stavby'!E17="","",'Rekapitulace stavby'!E17)</f>
        <v xml:space="preserve"> </v>
      </c>
      <c r="F21" s="35"/>
      <c r="G21" s="35"/>
      <c r="H21" s="35"/>
      <c r="I21" s="32" t="s">
        <v>27</v>
      </c>
      <c r="J21" s="30" t="str">
        <f>IF('Rekapitulace stavby'!AN17="","",'Rekapitulace stavby'!AN17)</f>
        <v/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31</v>
      </c>
      <c r="E23" s="35"/>
      <c r="F23" s="35"/>
      <c r="G23" s="35"/>
      <c r="H23" s="35"/>
      <c r="I23" s="35"/>
      <c r="J23" s="35"/>
      <c r="K23" s="38"/>
    </row>
    <row r="24" spans="2:11" s="6" customFormat="1" ht="14.45" customHeight="1">
      <c r="B24" s="96"/>
      <c r="C24" s="97"/>
      <c r="D24" s="97"/>
      <c r="E24" s="261" t="s">
        <v>5</v>
      </c>
      <c r="F24" s="261"/>
      <c r="G24" s="261"/>
      <c r="H24" s="261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32</v>
      </c>
      <c r="E27" s="35"/>
      <c r="F27" s="35"/>
      <c r="G27" s="35"/>
      <c r="H27" s="35"/>
      <c r="I27" s="35"/>
      <c r="J27" s="101">
        <f>ROUND(J79,2)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34</v>
      </c>
      <c r="G29" s="35"/>
      <c r="H29" s="35"/>
      <c r="I29" s="39" t="s">
        <v>33</v>
      </c>
      <c r="J29" s="39" t="s">
        <v>35</v>
      </c>
      <c r="K29" s="38"/>
    </row>
    <row r="30" spans="2:11" s="1" customFormat="1" ht="14.45" customHeight="1">
      <c r="B30" s="34"/>
      <c r="C30" s="35"/>
      <c r="D30" s="42" t="s">
        <v>36</v>
      </c>
      <c r="E30" s="42" t="s">
        <v>37</v>
      </c>
      <c r="F30" s="102">
        <f>ROUND(SUM(BE79:BE90), 2)</f>
        <v>0</v>
      </c>
      <c r="G30" s="35"/>
      <c r="H30" s="35"/>
      <c r="I30" s="103">
        <v>0.21</v>
      </c>
      <c r="J30" s="102">
        <f>ROUND(ROUND((SUM(BE79:BE90)),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38</v>
      </c>
      <c r="F31" s="102">
        <f>ROUND(SUM(BF79:BF90), 2)</f>
        <v>0</v>
      </c>
      <c r="G31" s="35"/>
      <c r="H31" s="35"/>
      <c r="I31" s="103">
        <v>0.15</v>
      </c>
      <c r="J31" s="102">
        <f>ROUND(ROUND((SUM(BF79:BF90)),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39</v>
      </c>
      <c r="F32" s="102">
        <f>ROUND(SUM(BG79:BG90),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40</v>
      </c>
      <c r="F33" s="102">
        <f>ROUND(SUM(BH79:BH90),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41</v>
      </c>
      <c r="F34" s="102">
        <f>ROUND(SUM(BI79:BI90),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42</v>
      </c>
      <c r="E36" s="64"/>
      <c r="F36" s="64"/>
      <c r="G36" s="106" t="s">
        <v>43</v>
      </c>
      <c r="H36" s="107" t="s">
        <v>44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91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14.45" customHeight="1">
      <c r="B45" s="34"/>
      <c r="C45" s="35"/>
      <c r="D45" s="35"/>
      <c r="E45" s="296" t="str">
        <f>E7</f>
        <v>VD Těšetice - závlaha na vzdušné straně hráze</v>
      </c>
      <c r="F45" s="297"/>
      <c r="G45" s="297"/>
      <c r="H45" s="297"/>
      <c r="I45" s="35"/>
      <c r="J45" s="35"/>
      <c r="K45" s="38"/>
    </row>
    <row r="46" spans="2:11" s="1" customFormat="1" ht="14.45" customHeight="1">
      <c r="B46" s="34"/>
      <c r="C46" s="32" t="s">
        <v>89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16.149999999999999" customHeight="1">
      <c r="B47" s="34"/>
      <c r="C47" s="35"/>
      <c r="D47" s="35"/>
      <c r="E47" s="298" t="str">
        <f>E9</f>
        <v>VRN - Vedlejší rozpočtové náklady</v>
      </c>
      <c r="F47" s="299"/>
      <c r="G47" s="299"/>
      <c r="H47" s="299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21</v>
      </c>
      <c r="D49" s="35"/>
      <c r="E49" s="35"/>
      <c r="F49" s="30" t="str">
        <f>F12</f>
        <v xml:space="preserve"> </v>
      </c>
      <c r="G49" s="35"/>
      <c r="H49" s="35"/>
      <c r="I49" s="32" t="s">
        <v>23</v>
      </c>
      <c r="J49" s="95" t="str">
        <f>IF(J12="","",J12)</f>
        <v>7. 12. 2017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25</v>
      </c>
      <c r="D51" s="35"/>
      <c r="E51" s="35"/>
      <c r="F51" s="30" t="str">
        <f>E15</f>
        <v xml:space="preserve"> </v>
      </c>
      <c r="G51" s="35"/>
      <c r="H51" s="35"/>
      <c r="I51" s="32" t="s">
        <v>29</v>
      </c>
      <c r="J51" s="261" t="str">
        <f>E21</f>
        <v xml:space="preserve"> </v>
      </c>
      <c r="K51" s="38"/>
    </row>
    <row r="52" spans="2:47" s="1" customFormat="1" ht="14.45" customHeight="1">
      <c r="B52" s="34"/>
      <c r="C52" s="32" t="s">
        <v>28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291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92</v>
      </c>
      <c r="D54" s="104"/>
      <c r="E54" s="104"/>
      <c r="F54" s="104"/>
      <c r="G54" s="104"/>
      <c r="H54" s="104"/>
      <c r="I54" s="104"/>
      <c r="J54" s="112" t="s">
        <v>93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94</v>
      </c>
      <c r="D56" s="35"/>
      <c r="E56" s="35"/>
      <c r="F56" s="35"/>
      <c r="G56" s="35"/>
      <c r="H56" s="35"/>
      <c r="I56" s="35"/>
      <c r="J56" s="101">
        <f>J79</f>
        <v>0</v>
      </c>
      <c r="K56" s="38"/>
      <c r="AU56" s="20" t="s">
        <v>95</v>
      </c>
    </row>
    <row r="57" spans="2:47" s="7" customFormat="1" ht="24.95" customHeight="1">
      <c r="B57" s="115"/>
      <c r="C57" s="116"/>
      <c r="D57" s="117" t="s">
        <v>473</v>
      </c>
      <c r="E57" s="118"/>
      <c r="F57" s="118"/>
      <c r="G57" s="118"/>
      <c r="H57" s="118"/>
      <c r="I57" s="118"/>
      <c r="J57" s="119">
        <f>J80</f>
        <v>0</v>
      </c>
      <c r="K57" s="120"/>
    </row>
    <row r="58" spans="2:47" s="8" customFormat="1" ht="19.899999999999999" customHeight="1">
      <c r="B58" s="121"/>
      <c r="C58" s="122"/>
      <c r="D58" s="123" t="s">
        <v>474</v>
      </c>
      <c r="E58" s="124"/>
      <c r="F58" s="124"/>
      <c r="G58" s="124"/>
      <c r="H58" s="124"/>
      <c r="I58" s="124"/>
      <c r="J58" s="125">
        <f>J81</f>
        <v>0</v>
      </c>
      <c r="K58" s="126"/>
    </row>
    <row r="59" spans="2:47" s="8" customFormat="1" ht="19.899999999999999" customHeight="1">
      <c r="B59" s="121"/>
      <c r="C59" s="122"/>
      <c r="D59" s="123" t="s">
        <v>475</v>
      </c>
      <c r="E59" s="124"/>
      <c r="F59" s="124"/>
      <c r="G59" s="124"/>
      <c r="H59" s="124"/>
      <c r="I59" s="124"/>
      <c r="J59" s="125">
        <f>J88</f>
        <v>0</v>
      </c>
      <c r="K59" s="126"/>
    </row>
    <row r="60" spans="2:47" s="1" customFormat="1" ht="21.75" customHeight="1">
      <c r="B60" s="34"/>
      <c r="C60" s="35"/>
      <c r="D60" s="35"/>
      <c r="E60" s="35"/>
      <c r="F60" s="35"/>
      <c r="G60" s="35"/>
      <c r="H60" s="35"/>
      <c r="I60" s="35"/>
      <c r="J60" s="35"/>
      <c r="K60" s="38"/>
    </row>
    <row r="61" spans="2:47" s="1" customFormat="1" ht="6.95" customHeight="1">
      <c r="B61" s="49"/>
      <c r="C61" s="50"/>
      <c r="D61" s="50"/>
      <c r="E61" s="50"/>
      <c r="F61" s="50"/>
      <c r="G61" s="50"/>
      <c r="H61" s="50"/>
      <c r="I61" s="50"/>
      <c r="J61" s="50"/>
      <c r="K61" s="51"/>
    </row>
    <row r="65" spans="2:63" s="1" customFormat="1" ht="6.95" customHeight="1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34"/>
    </row>
    <row r="66" spans="2:63" s="1" customFormat="1" ht="36.950000000000003" customHeight="1">
      <c r="B66" s="34"/>
      <c r="C66" s="54" t="s">
        <v>105</v>
      </c>
      <c r="L66" s="34"/>
    </row>
    <row r="67" spans="2:63" s="1" customFormat="1" ht="6.95" customHeight="1">
      <c r="B67" s="34"/>
      <c r="L67" s="34"/>
    </row>
    <row r="68" spans="2:63" s="1" customFormat="1" ht="14.45" customHeight="1">
      <c r="B68" s="34"/>
      <c r="C68" s="56" t="s">
        <v>17</v>
      </c>
      <c r="L68" s="34"/>
    </row>
    <row r="69" spans="2:63" s="1" customFormat="1" ht="14.45" customHeight="1">
      <c r="B69" s="34"/>
      <c r="E69" s="292" t="str">
        <f>E7</f>
        <v>VD Těšetice - závlaha na vzdušné straně hráze</v>
      </c>
      <c r="F69" s="293"/>
      <c r="G69" s="293"/>
      <c r="H69" s="293"/>
      <c r="L69" s="34"/>
    </row>
    <row r="70" spans="2:63" s="1" customFormat="1" ht="14.45" customHeight="1">
      <c r="B70" s="34"/>
      <c r="C70" s="56" t="s">
        <v>89</v>
      </c>
      <c r="L70" s="34"/>
    </row>
    <row r="71" spans="2:63" s="1" customFormat="1" ht="16.149999999999999" customHeight="1">
      <c r="B71" s="34"/>
      <c r="E71" s="289" t="str">
        <f>E9</f>
        <v>VRN - Vedlejší rozpočtové náklady</v>
      </c>
      <c r="F71" s="294"/>
      <c r="G71" s="294"/>
      <c r="H71" s="294"/>
      <c r="L71" s="34"/>
    </row>
    <row r="72" spans="2:63" s="1" customFormat="1" ht="6.95" customHeight="1">
      <c r="B72" s="34"/>
      <c r="L72" s="34"/>
    </row>
    <row r="73" spans="2:63" s="1" customFormat="1" ht="18" customHeight="1">
      <c r="B73" s="34"/>
      <c r="C73" s="56" t="s">
        <v>21</v>
      </c>
      <c r="F73" s="127" t="str">
        <f>F12</f>
        <v xml:space="preserve"> </v>
      </c>
      <c r="I73" s="56" t="s">
        <v>23</v>
      </c>
      <c r="J73" s="60" t="str">
        <f>IF(J12="","",J12)</f>
        <v>7. 12. 2017</v>
      </c>
      <c r="L73" s="34"/>
    </row>
    <row r="74" spans="2:63" s="1" customFormat="1" ht="6.95" customHeight="1">
      <c r="B74" s="34"/>
      <c r="L74" s="34"/>
    </row>
    <row r="75" spans="2:63" s="1" customFormat="1" ht="15">
      <c r="B75" s="34"/>
      <c r="C75" s="56" t="s">
        <v>25</v>
      </c>
      <c r="F75" s="127" t="str">
        <f>E15</f>
        <v xml:space="preserve"> </v>
      </c>
      <c r="I75" s="56" t="s">
        <v>29</v>
      </c>
      <c r="J75" s="127" t="str">
        <f>E21</f>
        <v xml:space="preserve"> </v>
      </c>
      <c r="L75" s="34"/>
    </row>
    <row r="76" spans="2:63" s="1" customFormat="1" ht="14.45" customHeight="1">
      <c r="B76" s="34"/>
      <c r="C76" s="56" t="s">
        <v>28</v>
      </c>
      <c r="F76" s="127" t="str">
        <f>IF(E18="","",E18)</f>
        <v xml:space="preserve"> </v>
      </c>
      <c r="L76" s="34"/>
    </row>
    <row r="77" spans="2:63" s="1" customFormat="1" ht="10.35" customHeight="1">
      <c r="B77" s="34"/>
      <c r="L77" s="34"/>
    </row>
    <row r="78" spans="2:63" s="9" customFormat="1" ht="29.25" customHeight="1">
      <c r="B78" s="128"/>
      <c r="C78" s="129" t="s">
        <v>106</v>
      </c>
      <c r="D78" s="130" t="s">
        <v>51</v>
      </c>
      <c r="E78" s="130" t="s">
        <v>47</v>
      </c>
      <c r="F78" s="130" t="s">
        <v>107</v>
      </c>
      <c r="G78" s="130" t="s">
        <v>108</v>
      </c>
      <c r="H78" s="130" t="s">
        <v>109</v>
      </c>
      <c r="I78" s="130" t="s">
        <v>110</v>
      </c>
      <c r="J78" s="130" t="s">
        <v>93</v>
      </c>
      <c r="K78" s="131" t="s">
        <v>111</v>
      </c>
      <c r="L78" s="128"/>
      <c r="M78" s="66" t="s">
        <v>112</v>
      </c>
      <c r="N78" s="67" t="s">
        <v>36</v>
      </c>
      <c r="O78" s="67" t="s">
        <v>113</v>
      </c>
      <c r="P78" s="67" t="s">
        <v>114</v>
      </c>
      <c r="Q78" s="67" t="s">
        <v>115</v>
      </c>
      <c r="R78" s="67" t="s">
        <v>116</v>
      </c>
      <c r="S78" s="67" t="s">
        <v>117</v>
      </c>
      <c r="T78" s="68" t="s">
        <v>118</v>
      </c>
    </row>
    <row r="79" spans="2:63" s="1" customFormat="1" ht="29.25" customHeight="1">
      <c r="B79" s="34"/>
      <c r="C79" s="70" t="s">
        <v>94</v>
      </c>
      <c r="J79" s="132">
        <f>BK79</f>
        <v>0</v>
      </c>
      <c r="L79" s="34"/>
      <c r="M79" s="69"/>
      <c r="N79" s="61"/>
      <c r="O79" s="61"/>
      <c r="P79" s="133">
        <f>P80</f>
        <v>0</v>
      </c>
      <c r="Q79" s="61"/>
      <c r="R79" s="133">
        <f>R80</f>
        <v>0</v>
      </c>
      <c r="S79" s="61"/>
      <c r="T79" s="134">
        <f>T80</f>
        <v>0</v>
      </c>
      <c r="AT79" s="20" t="s">
        <v>65</v>
      </c>
      <c r="AU79" s="20" t="s">
        <v>95</v>
      </c>
      <c r="BK79" s="135">
        <f>BK80</f>
        <v>0</v>
      </c>
    </row>
    <row r="80" spans="2:63" s="10" customFormat="1" ht="37.35" customHeight="1">
      <c r="B80" s="136"/>
      <c r="D80" s="137" t="s">
        <v>65</v>
      </c>
      <c r="E80" s="138" t="s">
        <v>80</v>
      </c>
      <c r="F80" s="138" t="s">
        <v>81</v>
      </c>
      <c r="J80" s="139">
        <f>BK80</f>
        <v>0</v>
      </c>
      <c r="L80" s="136"/>
      <c r="M80" s="140"/>
      <c r="N80" s="141"/>
      <c r="O80" s="141"/>
      <c r="P80" s="142">
        <f>P81+P88</f>
        <v>0</v>
      </c>
      <c r="Q80" s="141"/>
      <c r="R80" s="142">
        <f>R81+R88</f>
        <v>0</v>
      </c>
      <c r="S80" s="141"/>
      <c r="T80" s="143">
        <f>T81+T88</f>
        <v>0</v>
      </c>
      <c r="AR80" s="137" t="s">
        <v>149</v>
      </c>
      <c r="AT80" s="144" t="s">
        <v>65</v>
      </c>
      <c r="AU80" s="144" t="s">
        <v>66</v>
      </c>
      <c r="AY80" s="137" t="s">
        <v>121</v>
      </c>
      <c r="BK80" s="145">
        <f>BK81+BK88</f>
        <v>0</v>
      </c>
    </row>
    <row r="81" spans="2:65" s="10" customFormat="1" ht="19.899999999999999" customHeight="1">
      <c r="B81" s="136"/>
      <c r="D81" s="137" t="s">
        <v>65</v>
      </c>
      <c r="E81" s="146" t="s">
        <v>476</v>
      </c>
      <c r="F81" s="146" t="s">
        <v>477</v>
      </c>
      <c r="J81" s="147">
        <f>BK81</f>
        <v>0</v>
      </c>
      <c r="L81" s="136"/>
      <c r="M81" s="140"/>
      <c r="N81" s="141"/>
      <c r="O81" s="141"/>
      <c r="P81" s="142">
        <f>SUM(P82:P87)</f>
        <v>0</v>
      </c>
      <c r="Q81" s="141"/>
      <c r="R81" s="142">
        <f>SUM(R82:R87)</f>
        <v>0</v>
      </c>
      <c r="S81" s="141"/>
      <c r="T81" s="143">
        <f>SUM(T82:T87)</f>
        <v>0</v>
      </c>
      <c r="AR81" s="137" t="s">
        <v>149</v>
      </c>
      <c r="AT81" s="144" t="s">
        <v>65</v>
      </c>
      <c r="AU81" s="144" t="s">
        <v>74</v>
      </c>
      <c r="AY81" s="137" t="s">
        <v>121</v>
      </c>
      <c r="BK81" s="145">
        <f>SUM(BK82:BK87)</f>
        <v>0</v>
      </c>
    </row>
    <row r="82" spans="2:65" s="1" customFormat="1" ht="14.45" customHeight="1">
      <c r="B82" s="148"/>
      <c r="C82" s="149" t="s">
        <v>74</v>
      </c>
      <c r="D82" s="149" t="s">
        <v>124</v>
      </c>
      <c r="E82" s="150" t="s">
        <v>478</v>
      </c>
      <c r="F82" s="151" t="s">
        <v>479</v>
      </c>
      <c r="G82" s="152" t="s">
        <v>178</v>
      </c>
      <c r="H82" s="153">
        <v>1</v>
      </c>
      <c r="I82" s="254"/>
      <c r="J82" s="154">
        <f>ROUND(I82*H82,2)</f>
        <v>0</v>
      </c>
      <c r="K82" s="151" t="s">
        <v>480</v>
      </c>
      <c r="L82" s="34"/>
      <c r="M82" s="155" t="s">
        <v>5</v>
      </c>
      <c r="N82" s="156" t="s">
        <v>37</v>
      </c>
      <c r="O82" s="157">
        <v>0</v>
      </c>
      <c r="P82" s="157">
        <f>O82*H82</f>
        <v>0</v>
      </c>
      <c r="Q82" s="157">
        <v>0</v>
      </c>
      <c r="R82" s="157">
        <f>Q82*H82</f>
        <v>0</v>
      </c>
      <c r="S82" s="157">
        <v>0</v>
      </c>
      <c r="T82" s="158">
        <f>S82*H82</f>
        <v>0</v>
      </c>
      <c r="AR82" s="20" t="s">
        <v>481</v>
      </c>
      <c r="AT82" s="20" t="s">
        <v>124</v>
      </c>
      <c r="AU82" s="20" t="s">
        <v>76</v>
      </c>
      <c r="AY82" s="20" t="s">
        <v>121</v>
      </c>
      <c r="BE82" s="159">
        <f>IF(N82="základní",J82,0)</f>
        <v>0</v>
      </c>
      <c r="BF82" s="159">
        <f>IF(N82="snížená",J82,0)</f>
        <v>0</v>
      </c>
      <c r="BG82" s="159">
        <f>IF(N82="zákl. přenesená",J82,0)</f>
        <v>0</v>
      </c>
      <c r="BH82" s="159">
        <f>IF(N82="sníž. přenesená",J82,0)</f>
        <v>0</v>
      </c>
      <c r="BI82" s="159">
        <f>IF(N82="nulová",J82,0)</f>
        <v>0</v>
      </c>
      <c r="BJ82" s="20" t="s">
        <v>74</v>
      </c>
      <c r="BK82" s="159">
        <f>ROUND(I82*H82,2)</f>
        <v>0</v>
      </c>
      <c r="BL82" s="20" t="s">
        <v>481</v>
      </c>
      <c r="BM82" s="20" t="s">
        <v>482</v>
      </c>
    </row>
    <row r="83" spans="2:65" s="1" customFormat="1">
      <c r="B83" s="34"/>
      <c r="D83" s="160" t="s">
        <v>130</v>
      </c>
      <c r="F83" s="161" t="s">
        <v>483</v>
      </c>
      <c r="L83" s="34"/>
      <c r="M83" s="162"/>
      <c r="N83" s="35"/>
      <c r="O83" s="35"/>
      <c r="P83" s="35"/>
      <c r="Q83" s="35"/>
      <c r="R83" s="35"/>
      <c r="S83" s="35"/>
      <c r="T83" s="63"/>
      <c r="AT83" s="20" t="s">
        <v>130</v>
      </c>
      <c r="AU83" s="20" t="s">
        <v>76</v>
      </c>
    </row>
    <row r="84" spans="2:65" s="1" customFormat="1" ht="14.45" customHeight="1">
      <c r="B84" s="148"/>
      <c r="C84" s="149" t="s">
        <v>76</v>
      </c>
      <c r="D84" s="149" t="s">
        <v>124</v>
      </c>
      <c r="E84" s="150" t="s">
        <v>484</v>
      </c>
      <c r="F84" s="151" t="s">
        <v>485</v>
      </c>
      <c r="G84" s="152" t="s">
        <v>178</v>
      </c>
      <c r="H84" s="153">
        <v>1</v>
      </c>
      <c r="I84" s="254"/>
      <c r="J84" s="154">
        <f>ROUND(I84*H84,2)</f>
        <v>0</v>
      </c>
      <c r="K84" s="151" t="s">
        <v>480</v>
      </c>
      <c r="L84" s="34"/>
      <c r="M84" s="155" t="s">
        <v>5</v>
      </c>
      <c r="N84" s="156" t="s">
        <v>37</v>
      </c>
      <c r="O84" s="157">
        <v>0</v>
      </c>
      <c r="P84" s="157">
        <f>O84*H84</f>
        <v>0</v>
      </c>
      <c r="Q84" s="157">
        <v>0</v>
      </c>
      <c r="R84" s="157">
        <f>Q84*H84</f>
        <v>0</v>
      </c>
      <c r="S84" s="157">
        <v>0</v>
      </c>
      <c r="T84" s="158">
        <f>S84*H84</f>
        <v>0</v>
      </c>
      <c r="AR84" s="20" t="s">
        <v>481</v>
      </c>
      <c r="AT84" s="20" t="s">
        <v>124</v>
      </c>
      <c r="AU84" s="20" t="s">
        <v>76</v>
      </c>
      <c r="AY84" s="20" t="s">
        <v>121</v>
      </c>
      <c r="BE84" s="159">
        <f>IF(N84="základní",J84,0)</f>
        <v>0</v>
      </c>
      <c r="BF84" s="159">
        <f>IF(N84="snížená",J84,0)</f>
        <v>0</v>
      </c>
      <c r="BG84" s="159">
        <f>IF(N84="zákl. přenesená",J84,0)</f>
        <v>0</v>
      </c>
      <c r="BH84" s="159">
        <f>IF(N84="sníž. přenesená",J84,0)</f>
        <v>0</v>
      </c>
      <c r="BI84" s="159">
        <f>IF(N84="nulová",J84,0)</f>
        <v>0</v>
      </c>
      <c r="BJ84" s="20" t="s">
        <v>74</v>
      </c>
      <c r="BK84" s="159">
        <f>ROUND(I84*H84,2)</f>
        <v>0</v>
      </c>
      <c r="BL84" s="20" t="s">
        <v>481</v>
      </c>
      <c r="BM84" s="20" t="s">
        <v>486</v>
      </c>
    </row>
    <row r="85" spans="2:65" s="1" customFormat="1" ht="27">
      <c r="B85" s="34"/>
      <c r="D85" s="160" t="s">
        <v>130</v>
      </c>
      <c r="F85" s="161" t="s">
        <v>487</v>
      </c>
      <c r="L85" s="34"/>
      <c r="M85" s="162"/>
      <c r="N85" s="35"/>
      <c r="O85" s="35"/>
      <c r="P85" s="35"/>
      <c r="Q85" s="35"/>
      <c r="R85" s="35"/>
      <c r="S85" s="35"/>
      <c r="T85" s="63"/>
      <c r="AT85" s="20" t="s">
        <v>130</v>
      </c>
      <c r="AU85" s="20" t="s">
        <v>76</v>
      </c>
    </row>
    <row r="86" spans="2:65" s="1" customFormat="1" ht="14.45" customHeight="1">
      <c r="B86" s="148"/>
      <c r="C86" s="149" t="s">
        <v>140</v>
      </c>
      <c r="D86" s="149" t="s">
        <v>124</v>
      </c>
      <c r="E86" s="150" t="s">
        <v>488</v>
      </c>
      <c r="F86" s="151" t="s">
        <v>489</v>
      </c>
      <c r="G86" s="152" t="s">
        <v>178</v>
      </c>
      <c r="H86" s="153">
        <v>1</v>
      </c>
      <c r="I86" s="254"/>
      <c r="J86" s="154">
        <f>ROUND(I86*H86,2)</f>
        <v>0</v>
      </c>
      <c r="K86" s="151" t="s">
        <v>480</v>
      </c>
      <c r="L86" s="34"/>
      <c r="M86" s="155" t="s">
        <v>5</v>
      </c>
      <c r="N86" s="156" t="s">
        <v>37</v>
      </c>
      <c r="O86" s="157">
        <v>0</v>
      </c>
      <c r="P86" s="157">
        <f>O86*H86</f>
        <v>0</v>
      </c>
      <c r="Q86" s="157">
        <v>0</v>
      </c>
      <c r="R86" s="157">
        <f>Q86*H86</f>
        <v>0</v>
      </c>
      <c r="S86" s="157">
        <v>0</v>
      </c>
      <c r="T86" s="158">
        <f>S86*H86</f>
        <v>0</v>
      </c>
      <c r="AR86" s="20" t="s">
        <v>481</v>
      </c>
      <c r="AT86" s="20" t="s">
        <v>124</v>
      </c>
      <c r="AU86" s="20" t="s">
        <v>76</v>
      </c>
      <c r="AY86" s="20" t="s">
        <v>121</v>
      </c>
      <c r="BE86" s="159">
        <f>IF(N86="základní",J86,0)</f>
        <v>0</v>
      </c>
      <c r="BF86" s="159">
        <f>IF(N86="snížená",J86,0)</f>
        <v>0</v>
      </c>
      <c r="BG86" s="159">
        <f>IF(N86="zákl. přenesená",J86,0)</f>
        <v>0</v>
      </c>
      <c r="BH86" s="159">
        <f>IF(N86="sníž. přenesená",J86,0)</f>
        <v>0</v>
      </c>
      <c r="BI86" s="159">
        <f>IF(N86="nulová",J86,0)</f>
        <v>0</v>
      </c>
      <c r="BJ86" s="20" t="s">
        <v>74</v>
      </c>
      <c r="BK86" s="159">
        <f>ROUND(I86*H86,2)</f>
        <v>0</v>
      </c>
      <c r="BL86" s="20" t="s">
        <v>481</v>
      </c>
      <c r="BM86" s="20" t="s">
        <v>490</v>
      </c>
    </row>
    <row r="87" spans="2:65" s="1" customFormat="1" ht="27">
      <c r="B87" s="34"/>
      <c r="D87" s="160" t="s">
        <v>130</v>
      </c>
      <c r="F87" s="161" t="s">
        <v>491</v>
      </c>
      <c r="L87" s="34"/>
      <c r="M87" s="162"/>
      <c r="N87" s="35"/>
      <c r="O87" s="35"/>
      <c r="P87" s="35"/>
      <c r="Q87" s="35"/>
      <c r="R87" s="35"/>
      <c r="S87" s="35"/>
      <c r="T87" s="63"/>
      <c r="AT87" s="20" t="s">
        <v>130</v>
      </c>
      <c r="AU87" s="20" t="s">
        <v>76</v>
      </c>
    </row>
    <row r="88" spans="2:65" s="10" customFormat="1" ht="29.85" customHeight="1">
      <c r="B88" s="136"/>
      <c r="D88" s="137" t="s">
        <v>65</v>
      </c>
      <c r="E88" s="146" t="s">
        <v>492</v>
      </c>
      <c r="F88" s="146" t="s">
        <v>493</v>
      </c>
      <c r="J88" s="147">
        <f>BK88</f>
        <v>0</v>
      </c>
      <c r="L88" s="136"/>
      <c r="M88" s="140"/>
      <c r="N88" s="141"/>
      <c r="O88" s="141"/>
      <c r="P88" s="142">
        <f>SUM(P89:P90)</f>
        <v>0</v>
      </c>
      <c r="Q88" s="141"/>
      <c r="R88" s="142">
        <f>SUM(R89:R90)</f>
        <v>0</v>
      </c>
      <c r="S88" s="141"/>
      <c r="T88" s="143">
        <f>SUM(T89:T90)</f>
        <v>0</v>
      </c>
      <c r="AR88" s="137" t="s">
        <v>149</v>
      </c>
      <c r="AT88" s="144" t="s">
        <v>65</v>
      </c>
      <c r="AU88" s="144" t="s">
        <v>74</v>
      </c>
      <c r="AY88" s="137" t="s">
        <v>121</v>
      </c>
      <c r="BK88" s="145">
        <f>SUM(BK89:BK90)</f>
        <v>0</v>
      </c>
    </row>
    <row r="89" spans="2:65" s="1" customFormat="1" ht="34.15" customHeight="1">
      <c r="B89" s="148"/>
      <c r="C89" s="149" t="s">
        <v>122</v>
      </c>
      <c r="D89" s="149" t="s">
        <v>124</v>
      </c>
      <c r="E89" s="150" t="s">
        <v>494</v>
      </c>
      <c r="F89" s="151" t="s">
        <v>697</v>
      </c>
      <c r="G89" s="152" t="s">
        <v>178</v>
      </c>
      <c r="H89" s="153">
        <v>1</v>
      </c>
      <c r="I89" s="254"/>
      <c r="J89" s="154">
        <f>ROUND(I89*H89,2)</f>
        <v>0</v>
      </c>
      <c r="K89" s="151" t="s">
        <v>480</v>
      </c>
      <c r="L89" s="34"/>
      <c r="M89" s="155" t="s">
        <v>5</v>
      </c>
      <c r="N89" s="156" t="s">
        <v>37</v>
      </c>
      <c r="O89" s="157">
        <v>0</v>
      </c>
      <c r="P89" s="157">
        <f>O89*H89</f>
        <v>0</v>
      </c>
      <c r="Q89" s="157">
        <v>0</v>
      </c>
      <c r="R89" s="157">
        <f>Q89*H89</f>
        <v>0</v>
      </c>
      <c r="S89" s="157">
        <v>0</v>
      </c>
      <c r="T89" s="158">
        <f>S89*H89</f>
        <v>0</v>
      </c>
      <c r="AR89" s="20" t="s">
        <v>481</v>
      </c>
      <c r="AT89" s="20" t="s">
        <v>124</v>
      </c>
      <c r="AU89" s="20" t="s">
        <v>76</v>
      </c>
      <c r="AY89" s="20" t="s">
        <v>121</v>
      </c>
      <c r="BE89" s="159">
        <f>IF(N89="základní",J89,0)</f>
        <v>0</v>
      </c>
      <c r="BF89" s="159">
        <f>IF(N89="snížená",J89,0)</f>
        <v>0</v>
      </c>
      <c r="BG89" s="159">
        <f>IF(N89="zákl. přenesená",J89,0)</f>
        <v>0</v>
      </c>
      <c r="BH89" s="159">
        <f>IF(N89="sníž. přenesená",J89,0)</f>
        <v>0</v>
      </c>
      <c r="BI89" s="159">
        <f>IF(N89="nulová",J89,0)</f>
        <v>0</v>
      </c>
      <c r="BJ89" s="20" t="s">
        <v>74</v>
      </c>
      <c r="BK89" s="159">
        <f>ROUND(I89*H89,2)</f>
        <v>0</v>
      </c>
      <c r="BL89" s="20" t="s">
        <v>481</v>
      </c>
      <c r="BM89" s="20" t="s">
        <v>495</v>
      </c>
    </row>
    <row r="90" spans="2:65" s="1" customFormat="1">
      <c r="B90" s="34"/>
      <c r="D90" s="160" t="s">
        <v>130</v>
      </c>
      <c r="F90" s="161" t="s">
        <v>496</v>
      </c>
      <c r="L90" s="34"/>
      <c r="M90" s="173"/>
      <c r="N90" s="174"/>
      <c r="O90" s="174"/>
      <c r="P90" s="174"/>
      <c r="Q90" s="174"/>
      <c r="R90" s="174"/>
      <c r="S90" s="174"/>
      <c r="T90" s="175"/>
      <c r="AT90" s="20" t="s">
        <v>130</v>
      </c>
      <c r="AU90" s="20" t="s">
        <v>76</v>
      </c>
    </row>
    <row r="91" spans="2:65" s="1" customFormat="1" ht="6.95" customHeight="1"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34"/>
    </row>
  </sheetData>
  <autoFilter ref="C78:K90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76" customWidth="1"/>
    <col min="2" max="2" width="1.6640625" style="176" customWidth="1"/>
    <col min="3" max="4" width="5" style="176" customWidth="1"/>
    <col min="5" max="5" width="11.6640625" style="176" customWidth="1"/>
    <col min="6" max="6" width="9.1640625" style="176" customWidth="1"/>
    <col min="7" max="7" width="5" style="176" customWidth="1"/>
    <col min="8" max="8" width="77.83203125" style="176" customWidth="1"/>
    <col min="9" max="10" width="20" style="176" customWidth="1"/>
    <col min="11" max="11" width="1.6640625" style="176" customWidth="1"/>
  </cols>
  <sheetData>
    <row r="1" spans="2:11" ht="37.5" customHeight="1"/>
    <row r="2" spans="2:11" ht="7.5" customHeight="1">
      <c r="B2" s="177"/>
      <c r="C2" s="178"/>
      <c r="D2" s="178"/>
      <c r="E2" s="178"/>
      <c r="F2" s="178"/>
      <c r="G2" s="178"/>
      <c r="H2" s="178"/>
      <c r="I2" s="178"/>
      <c r="J2" s="178"/>
      <c r="K2" s="179"/>
    </row>
    <row r="3" spans="2:11" s="11" customFormat="1" ht="45" customHeight="1">
      <c r="B3" s="180"/>
      <c r="C3" s="300" t="s">
        <v>497</v>
      </c>
      <c r="D3" s="300"/>
      <c r="E3" s="300"/>
      <c r="F3" s="300"/>
      <c r="G3" s="300"/>
      <c r="H3" s="300"/>
      <c r="I3" s="300"/>
      <c r="J3" s="300"/>
      <c r="K3" s="181"/>
    </row>
    <row r="4" spans="2:11" ht="25.5" customHeight="1">
      <c r="B4" s="182"/>
      <c r="C4" s="307" t="s">
        <v>498</v>
      </c>
      <c r="D4" s="307"/>
      <c r="E4" s="307"/>
      <c r="F4" s="307"/>
      <c r="G4" s="307"/>
      <c r="H4" s="307"/>
      <c r="I4" s="307"/>
      <c r="J4" s="307"/>
      <c r="K4" s="183"/>
    </row>
    <row r="5" spans="2:11" ht="5.25" customHeight="1">
      <c r="B5" s="182"/>
      <c r="C5" s="184"/>
      <c r="D5" s="184"/>
      <c r="E5" s="184"/>
      <c r="F5" s="184"/>
      <c r="G5" s="184"/>
      <c r="H5" s="184"/>
      <c r="I5" s="184"/>
      <c r="J5" s="184"/>
      <c r="K5" s="183"/>
    </row>
    <row r="6" spans="2:11" ht="15" customHeight="1">
      <c r="B6" s="182"/>
      <c r="C6" s="303" t="s">
        <v>499</v>
      </c>
      <c r="D6" s="303"/>
      <c r="E6" s="303"/>
      <c r="F6" s="303"/>
      <c r="G6" s="303"/>
      <c r="H6" s="303"/>
      <c r="I6" s="303"/>
      <c r="J6" s="303"/>
      <c r="K6" s="183"/>
    </row>
    <row r="7" spans="2:11" ht="15" customHeight="1">
      <c r="B7" s="186"/>
      <c r="C7" s="303" t="s">
        <v>500</v>
      </c>
      <c r="D7" s="303"/>
      <c r="E7" s="303"/>
      <c r="F7" s="303"/>
      <c r="G7" s="303"/>
      <c r="H7" s="303"/>
      <c r="I7" s="303"/>
      <c r="J7" s="303"/>
      <c r="K7" s="183"/>
    </row>
    <row r="8" spans="2:11" ht="12.75" customHeight="1">
      <c r="B8" s="186"/>
      <c r="C8" s="185"/>
      <c r="D8" s="185"/>
      <c r="E8" s="185"/>
      <c r="F8" s="185"/>
      <c r="G8" s="185"/>
      <c r="H8" s="185"/>
      <c r="I8" s="185"/>
      <c r="J8" s="185"/>
      <c r="K8" s="183"/>
    </row>
    <row r="9" spans="2:11" ht="15" customHeight="1">
      <c r="B9" s="186"/>
      <c r="C9" s="303" t="s">
        <v>501</v>
      </c>
      <c r="D9" s="303"/>
      <c r="E9" s="303"/>
      <c r="F9" s="303"/>
      <c r="G9" s="303"/>
      <c r="H9" s="303"/>
      <c r="I9" s="303"/>
      <c r="J9" s="303"/>
      <c r="K9" s="183"/>
    </row>
    <row r="10" spans="2:11" ht="15" customHeight="1">
      <c r="B10" s="186"/>
      <c r="C10" s="185"/>
      <c r="D10" s="303" t="s">
        <v>502</v>
      </c>
      <c r="E10" s="303"/>
      <c r="F10" s="303"/>
      <c r="G10" s="303"/>
      <c r="H10" s="303"/>
      <c r="I10" s="303"/>
      <c r="J10" s="303"/>
      <c r="K10" s="183"/>
    </row>
    <row r="11" spans="2:11" ht="15" customHeight="1">
      <c r="B11" s="186"/>
      <c r="C11" s="187"/>
      <c r="D11" s="303" t="s">
        <v>503</v>
      </c>
      <c r="E11" s="303"/>
      <c r="F11" s="303"/>
      <c r="G11" s="303"/>
      <c r="H11" s="303"/>
      <c r="I11" s="303"/>
      <c r="J11" s="303"/>
      <c r="K11" s="183"/>
    </row>
    <row r="12" spans="2:11" ht="12.75" customHeight="1">
      <c r="B12" s="186"/>
      <c r="C12" s="187"/>
      <c r="D12" s="187"/>
      <c r="E12" s="187"/>
      <c r="F12" s="187"/>
      <c r="G12" s="187"/>
      <c r="H12" s="187"/>
      <c r="I12" s="187"/>
      <c r="J12" s="187"/>
      <c r="K12" s="183"/>
    </row>
    <row r="13" spans="2:11" ht="15" customHeight="1">
      <c r="B13" s="186"/>
      <c r="C13" s="187"/>
      <c r="D13" s="303" t="s">
        <v>504</v>
      </c>
      <c r="E13" s="303"/>
      <c r="F13" s="303"/>
      <c r="G13" s="303"/>
      <c r="H13" s="303"/>
      <c r="I13" s="303"/>
      <c r="J13" s="303"/>
      <c r="K13" s="183"/>
    </row>
    <row r="14" spans="2:11" ht="15" customHeight="1">
      <c r="B14" s="186"/>
      <c r="C14" s="187"/>
      <c r="D14" s="303" t="s">
        <v>505</v>
      </c>
      <c r="E14" s="303"/>
      <c r="F14" s="303"/>
      <c r="G14" s="303"/>
      <c r="H14" s="303"/>
      <c r="I14" s="303"/>
      <c r="J14" s="303"/>
      <c r="K14" s="183"/>
    </row>
    <row r="15" spans="2:11" ht="15" customHeight="1">
      <c r="B15" s="186"/>
      <c r="C15" s="187"/>
      <c r="D15" s="303" t="s">
        <v>506</v>
      </c>
      <c r="E15" s="303"/>
      <c r="F15" s="303"/>
      <c r="G15" s="303"/>
      <c r="H15" s="303"/>
      <c r="I15" s="303"/>
      <c r="J15" s="303"/>
      <c r="K15" s="183"/>
    </row>
    <row r="16" spans="2:11" ht="15" customHeight="1">
      <c r="B16" s="186"/>
      <c r="C16" s="187"/>
      <c r="D16" s="187"/>
      <c r="E16" s="188" t="s">
        <v>73</v>
      </c>
      <c r="F16" s="303" t="s">
        <v>507</v>
      </c>
      <c r="G16" s="303"/>
      <c r="H16" s="303"/>
      <c r="I16" s="303"/>
      <c r="J16" s="303"/>
      <c r="K16" s="183"/>
    </row>
    <row r="17" spans="2:11" ht="15" customHeight="1">
      <c r="B17" s="186"/>
      <c r="C17" s="187"/>
      <c r="D17" s="187"/>
      <c r="E17" s="188" t="s">
        <v>508</v>
      </c>
      <c r="F17" s="303" t="s">
        <v>509</v>
      </c>
      <c r="G17" s="303"/>
      <c r="H17" s="303"/>
      <c r="I17" s="303"/>
      <c r="J17" s="303"/>
      <c r="K17" s="183"/>
    </row>
    <row r="18" spans="2:11" ht="15" customHeight="1">
      <c r="B18" s="186"/>
      <c r="C18" s="187"/>
      <c r="D18" s="187"/>
      <c r="E18" s="188" t="s">
        <v>510</v>
      </c>
      <c r="F18" s="303" t="s">
        <v>511</v>
      </c>
      <c r="G18" s="303"/>
      <c r="H18" s="303"/>
      <c r="I18" s="303"/>
      <c r="J18" s="303"/>
      <c r="K18" s="183"/>
    </row>
    <row r="19" spans="2:11" ht="15" customHeight="1">
      <c r="B19" s="186"/>
      <c r="C19" s="187"/>
      <c r="D19" s="187"/>
      <c r="E19" s="188" t="s">
        <v>512</v>
      </c>
      <c r="F19" s="303" t="s">
        <v>513</v>
      </c>
      <c r="G19" s="303"/>
      <c r="H19" s="303"/>
      <c r="I19" s="303"/>
      <c r="J19" s="303"/>
      <c r="K19" s="183"/>
    </row>
    <row r="20" spans="2:11" ht="15" customHeight="1">
      <c r="B20" s="186"/>
      <c r="C20" s="187"/>
      <c r="D20" s="187"/>
      <c r="E20" s="188" t="s">
        <v>514</v>
      </c>
      <c r="F20" s="303" t="s">
        <v>515</v>
      </c>
      <c r="G20" s="303"/>
      <c r="H20" s="303"/>
      <c r="I20" s="303"/>
      <c r="J20" s="303"/>
      <c r="K20" s="183"/>
    </row>
    <row r="21" spans="2:11" ht="15" customHeight="1">
      <c r="B21" s="186"/>
      <c r="C21" s="187"/>
      <c r="D21" s="187"/>
      <c r="E21" s="188" t="s">
        <v>516</v>
      </c>
      <c r="F21" s="303" t="s">
        <v>517</v>
      </c>
      <c r="G21" s="303"/>
      <c r="H21" s="303"/>
      <c r="I21" s="303"/>
      <c r="J21" s="303"/>
      <c r="K21" s="183"/>
    </row>
    <row r="22" spans="2:11" ht="12.75" customHeight="1">
      <c r="B22" s="186"/>
      <c r="C22" s="187"/>
      <c r="D22" s="187"/>
      <c r="E22" s="187"/>
      <c r="F22" s="187"/>
      <c r="G22" s="187"/>
      <c r="H22" s="187"/>
      <c r="I22" s="187"/>
      <c r="J22" s="187"/>
      <c r="K22" s="183"/>
    </row>
    <row r="23" spans="2:11" ht="15" customHeight="1">
      <c r="B23" s="186"/>
      <c r="C23" s="303" t="s">
        <v>518</v>
      </c>
      <c r="D23" s="303"/>
      <c r="E23" s="303"/>
      <c r="F23" s="303"/>
      <c r="G23" s="303"/>
      <c r="H23" s="303"/>
      <c r="I23" s="303"/>
      <c r="J23" s="303"/>
      <c r="K23" s="183"/>
    </row>
    <row r="24" spans="2:11" ht="15" customHeight="1">
      <c r="B24" s="186"/>
      <c r="C24" s="303" t="s">
        <v>519</v>
      </c>
      <c r="D24" s="303"/>
      <c r="E24" s="303"/>
      <c r="F24" s="303"/>
      <c r="G24" s="303"/>
      <c r="H24" s="303"/>
      <c r="I24" s="303"/>
      <c r="J24" s="303"/>
      <c r="K24" s="183"/>
    </row>
    <row r="25" spans="2:11" ht="15" customHeight="1">
      <c r="B25" s="186"/>
      <c r="C25" s="185"/>
      <c r="D25" s="303" t="s">
        <v>520</v>
      </c>
      <c r="E25" s="303"/>
      <c r="F25" s="303"/>
      <c r="G25" s="303"/>
      <c r="H25" s="303"/>
      <c r="I25" s="303"/>
      <c r="J25" s="303"/>
      <c r="K25" s="183"/>
    </row>
    <row r="26" spans="2:11" ht="15" customHeight="1">
      <c r="B26" s="186"/>
      <c r="C26" s="187"/>
      <c r="D26" s="303" t="s">
        <v>521</v>
      </c>
      <c r="E26" s="303"/>
      <c r="F26" s="303"/>
      <c r="G26" s="303"/>
      <c r="H26" s="303"/>
      <c r="I26" s="303"/>
      <c r="J26" s="303"/>
      <c r="K26" s="183"/>
    </row>
    <row r="27" spans="2:11" ht="12.75" customHeight="1">
      <c r="B27" s="186"/>
      <c r="C27" s="187"/>
      <c r="D27" s="187"/>
      <c r="E27" s="187"/>
      <c r="F27" s="187"/>
      <c r="G27" s="187"/>
      <c r="H27" s="187"/>
      <c r="I27" s="187"/>
      <c r="J27" s="187"/>
      <c r="K27" s="183"/>
    </row>
    <row r="28" spans="2:11" ht="15" customHeight="1">
      <c r="B28" s="186"/>
      <c r="C28" s="187"/>
      <c r="D28" s="303" t="s">
        <v>522</v>
      </c>
      <c r="E28" s="303"/>
      <c r="F28" s="303"/>
      <c r="G28" s="303"/>
      <c r="H28" s="303"/>
      <c r="I28" s="303"/>
      <c r="J28" s="303"/>
      <c r="K28" s="183"/>
    </row>
    <row r="29" spans="2:11" ht="15" customHeight="1">
      <c r="B29" s="186"/>
      <c r="C29" s="187"/>
      <c r="D29" s="303" t="s">
        <v>523</v>
      </c>
      <c r="E29" s="303"/>
      <c r="F29" s="303"/>
      <c r="G29" s="303"/>
      <c r="H29" s="303"/>
      <c r="I29" s="303"/>
      <c r="J29" s="303"/>
      <c r="K29" s="183"/>
    </row>
    <row r="30" spans="2:11" ht="12.75" customHeight="1">
      <c r="B30" s="186"/>
      <c r="C30" s="187"/>
      <c r="D30" s="187"/>
      <c r="E30" s="187"/>
      <c r="F30" s="187"/>
      <c r="G30" s="187"/>
      <c r="H30" s="187"/>
      <c r="I30" s="187"/>
      <c r="J30" s="187"/>
      <c r="K30" s="183"/>
    </row>
    <row r="31" spans="2:11" ht="15" customHeight="1">
      <c r="B31" s="186"/>
      <c r="C31" s="187"/>
      <c r="D31" s="303" t="s">
        <v>524</v>
      </c>
      <c r="E31" s="303"/>
      <c r="F31" s="303"/>
      <c r="G31" s="303"/>
      <c r="H31" s="303"/>
      <c r="I31" s="303"/>
      <c r="J31" s="303"/>
      <c r="K31" s="183"/>
    </row>
    <row r="32" spans="2:11" ht="15" customHeight="1">
      <c r="B32" s="186"/>
      <c r="C32" s="187"/>
      <c r="D32" s="303" t="s">
        <v>525</v>
      </c>
      <c r="E32" s="303"/>
      <c r="F32" s="303"/>
      <c r="G32" s="303"/>
      <c r="H32" s="303"/>
      <c r="I32" s="303"/>
      <c r="J32" s="303"/>
      <c r="K32" s="183"/>
    </row>
    <row r="33" spans="2:11" ht="15" customHeight="1">
      <c r="B33" s="186"/>
      <c r="C33" s="187"/>
      <c r="D33" s="303" t="s">
        <v>526</v>
      </c>
      <c r="E33" s="303"/>
      <c r="F33" s="303"/>
      <c r="G33" s="303"/>
      <c r="H33" s="303"/>
      <c r="I33" s="303"/>
      <c r="J33" s="303"/>
      <c r="K33" s="183"/>
    </row>
    <row r="34" spans="2:11" ht="15" customHeight="1">
      <c r="B34" s="186"/>
      <c r="C34" s="187"/>
      <c r="D34" s="185"/>
      <c r="E34" s="189" t="s">
        <v>106</v>
      </c>
      <c r="F34" s="185"/>
      <c r="G34" s="303" t="s">
        <v>527</v>
      </c>
      <c r="H34" s="303"/>
      <c r="I34" s="303"/>
      <c r="J34" s="303"/>
      <c r="K34" s="183"/>
    </row>
    <row r="35" spans="2:11" ht="30.75" customHeight="1">
      <c r="B35" s="186"/>
      <c r="C35" s="187"/>
      <c r="D35" s="185"/>
      <c r="E35" s="189" t="s">
        <v>528</v>
      </c>
      <c r="F35" s="185"/>
      <c r="G35" s="303" t="s">
        <v>529</v>
      </c>
      <c r="H35" s="303"/>
      <c r="I35" s="303"/>
      <c r="J35" s="303"/>
      <c r="K35" s="183"/>
    </row>
    <row r="36" spans="2:11" ht="15" customHeight="1">
      <c r="B36" s="186"/>
      <c r="C36" s="187"/>
      <c r="D36" s="185"/>
      <c r="E36" s="189" t="s">
        <v>47</v>
      </c>
      <c r="F36" s="185"/>
      <c r="G36" s="303" t="s">
        <v>530</v>
      </c>
      <c r="H36" s="303"/>
      <c r="I36" s="303"/>
      <c r="J36" s="303"/>
      <c r="K36" s="183"/>
    </row>
    <row r="37" spans="2:11" ht="15" customHeight="1">
      <c r="B37" s="186"/>
      <c r="C37" s="187"/>
      <c r="D37" s="185"/>
      <c r="E37" s="189" t="s">
        <v>107</v>
      </c>
      <c r="F37" s="185"/>
      <c r="G37" s="303" t="s">
        <v>531</v>
      </c>
      <c r="H37" s="303"/>
      <c r="I37" s="303"/>
      <c r="J37" s="303"/>
      <c r="K37" s="183"/>
    </row>
    <row r="38" spans="2:11" ht="15" customHeight="1">
      <c r="B38" s="186"/>
      <c r="C38" s="187"/>
      <c r="D38" s="185"/>
      <c r="E38" s="189" t="s">
        <v>108</v>
      </c>
      <c r="F38" s="185"/>
      <c r="G38" s="303" t="s">
        <v>532</v>
      </c>
      <c r="H38" s="303"/>
      <c r="I38" s="303"/>
      <c r="J38" s="303"/>
      <c r="K38" s="183"/>
    </row>
    <row r="39" spans="2:11" ht="15" customHeight="1">
      <c r="B39" s="186"/>
      <c r="C39" s="187"/>
      <c r="D39" s="185"/>
      <c r="E39" s="189" t="s">
        <v>109</v>
      </c>
      <c r="F39" s="185"/>
      <c r="G39" s="303" t="s">
        <v>533</v>
      </c>
      <c r="H39" s="303"/>
      <c r="I39" s="303"/>
      <c r="J39" s="303"/>
      <c r="K39" s="183"/>
    </row>
    <row r="40" spans="2:11" ht="15" customHeight="1">
      <c r="B40" s="186"/>
      <c r="C40" s="187"/>
      <c r="D40" s="185"/>
      <c r="E40" s="189" t="s">
        <v>534</v>
      </c>
      <c r="F40" s="185"/>
      <c r="G40" s="303" t="s">
        <v>535</v>
      </c>
      <c r="H40" s="303"/>
      <c r="I40" s="303"/>
      <c r="J40" s="303"/>
      <c r="K40" s="183"/>
    </row>
    <row r="41" spans="2:11" ht="15" customHeight="1">
      <c r="B41" s="186"/>
      <c r="C41" s="187"/>
      <c r="D41" s="185"/>
      <c r="E41" s="189"/>
      <c r="F41" s="185"/>
      <c r="G41" s="303" t="s">
        <v>536</v>
      </c>
      <c r="H41" s="303"/>
      <c r="I41" s="303"/>
      <c r="J41" s="303"/>
      <c r="K41" s="183"/>
    </row>
    <row r="42" spans="2:11" ht="15" customHeight="1">
      <c r="B42" s="186"/>
      <c r="C42" s="187"/>
      <c r="D42" s="185"/>
      <c r="E42" s="189" t="s">
        <v>537</v>
      </c>
      <c r="F42" s="185"/>
      <c r="G42" s="303" t="s">
        <v>538</v>
      </c>
      <c r="H42" s="303"/>
      <c r="I42" s="303"/>
      <c r="J42" s="303"/>
      <c r="K42" s="183"/>
    </row>
    <row r="43" spans="2:11" ht="15" customHeight="1">
      <c r="B43" s="186"/>
      <c r="C43" s="187"/>
      <c r="D43" s="185"/>
      <c r="E43" s="189" t="s">
        <v>111</v>
      </c>
      <c r="F43" s="185"/>
      <c r="G43" s="303" t="s">
        <v>539</v>
      </c>
      <c r="H43" s="303"/>
      <c r="I43" s="303"/>
      <c r="J43" s="303"/>
      <c r="K43" s="183"/>
    </row>
    <row r="44" spans="2:11" ht="12.75" customHeight="1">
      <c r="B44" s="186"/>
      <c r="C44" s="187"/>
      <c r="D44" s="185"/>
      <c r="E44" s="185"/>
      <c r="F44" s="185"/>
      <c r="G44" s="185"/>
      <c r="H44" s="185"/>
      <c r="I44" s="185"/>
      <c r="J44" s="185"/>
      <c r="K44" s="183"/>
    </row>
    <row r="45" spans="2:11" ht="15" customHeight="1">
      <c r="B45" s="186"/>
      <c r="C45" s="187"/>
      <c r="D45" s="303" t="s">
        <v>540</v>
      </c>
      <c r="E45" s="303"/>
      <c r="F45" s="303"/>
      <c r="G45" s="303"/>
      <c r="H45" s="303"/>
      <c r="I45" s="303"/>
      <c r="J45" s="303"/>
      <c r="K45" s="183"/>
    </row>
    <row r="46" spans="2:11" ht="15" customHeight="1">
      <c r="B46" s="186"/>
      <c r="C46" s="187"/>
      <c r="D46" s="187"/>
      <c r="E46" s="303" t="s">
        <v>541</v>
      </c>
      <c r="F46" s="303"/>
      <c r="G46" s="303"/>
      <c r="H46" s="303"/>
      <c r="I46" s="303"/>
      <c r="J46" s="303"/>
      <c r="K46" s="183"/>
    </row>
    <row r="47" spans="2:11" ht="15" customHeight="1">
      <c r="B47" s="186"/>
      <c r="C47" s="187"/>
      <c r="D47" s="187"/>
      <c r="E47" s="303" t="s">
        <v>542</v>
      </c>
      <c r="F47" s="303"/>
      <c r="G47" s="303"/>
      <c r="H47" s="303"/>
      <c r="I47" s="303"/>
      <c r="J47" s="303"/>
      <c r="K47" s="183"/>
    </row>
    <row r="48" spans="2:11" ht="15" customHeight="1">
      <c r="B48" s="186"/>
      <c r="C48" s="187"/>
      <c r="D48" s="187"/>
      <c r="E48" s="303" t="s">
        <v>543</v>
      </c>
      <c r="F48" s="303"/>
      <c r="G48" s="303"/>
      <c r="H48" s="303"/>
      <c r="I48" s="303"/>
      <c r="J48" s="303"/>
      <c r="K48" s="183"/>
    </row>
    <row r="49" spans="2:11" ht="15" customHeight="1">
      <c r="B49" s="186"/>
      <c r="C49" s="187"/>
      <c r="D49" s="303" t="s">
        <v>544</v>
      </c>
      <c r="E49" s="303"/>
      <c r="F49" s="303"/>
      <c r="G49" s="303"/>
      <c r="H49" s="303"/>
      <c r="I49" s="303"/>
      <c r="J49" s="303"/>
      <c r="K49" s="183"/>
    </row>
    <row r="50" spans="2:11" ht="25.5" customHeight="1">
      <c r="B50" s="182"/>
      <c r="C50" s="307" t="s">
        <v>545</v>
      </c>
      <c r="D50" s="307"/>
      <c r="E50" s="307"/>
      <c r="F50" s="307"/>
      <c r="G50" s="307"/>
      <c r="H50" s="307"/>
      <c r="I50" s="307"/>
      <c r="J50" s="307"/>
      <c r="K50" s="183"/>
    </row>
    <row r="51" spans="2:11" ht="5.25" customHeight="1">
      <c r="B51" s="182"/>
      <c r="C51" s="184"/>
      <c r="D51" s="184"/>
      <c r="E51" s="184"/>
      <c r="F51" s="184"/>
      <c r="G51" s="184"/>
      <c r="H51" s="184"/>
      <c r="I51" s="184"/>
      <c r="J51" s="184"/>
      <c r="K51" s="183"/>
    </row>
    <row r="52" spans="2:11" ht="15" customHeight="1">
      <c r="B52" s="182"/>
      <c r="C52" s="303" t="s">
        <v>546</v>
      </c>
      <c r="D52" s="303"/>
      <c r="E52" s="303"/>
      <c r="F52" s="303"/>
      <c r="G52" s="303"/>
      <c r="H52" s="303"/>
      <c r="I52" s="303"/>
      <c r="J52" s="303"/>
      <c r="K52" s="183"/>
    </row>
    <row r="53" spans="2:11" ht="15" customHeight="1">
      <c r="B53" s="182"/>
      <c r="C53" s="303" t="s">
        <v>547</v>
      </c>
      <c r="D53" s="303"/>
      <c r="E53" s="303"/>
      <c r="F53" s="303"/>
      <c r="G53" s="303"/>
      <c r="H53" s="303"/>
      <c r="I53" s="303"/>
      <c r="J53" s="303"/>
      <c r="K53" s="183"/>
    </row>
    <row r="54" spans="2:11" ht="12.75" customHeight="1">
      <c r="B54" s="182"/>
      <c r="C54" s="185"/>
      <c r="D54" s="185"/>
      <c r="E54" s="185"/>
      <c r="F54" s="185"/>
      <c r="G54" s="185"/>
      <c r="H54" s="185"/>
      <c r="I54" s="185"/>
      <c r="J54" s="185"/>
      <c r="K54" s="183"/>
    </row>
    <row r="55" spans="2:11" ht="15" customHeight="1">
      <c r="B55" s="182"/>
      <c r="C55" s="303" t="s">
        <v>548</v>
      </c>
      <c r="D55" s="303"/>
      <c r="E55" s="303"/>
      <c r="F55" s="303"/>
      <c r="G55" s="303"/>
      <c r="H55" s="303"/>
      <c r="I55" s="303"/>
      <c r="J55" s="303"/>
      <c r="K55" s="183"/>
    </row>
    <row r="56" spans="2:11" ht="15" customHeight="1">
      <c r="B56" s="182"/>
      <c r="C56" s="187"/>
      <c r="D56" s="303" t="s">
        <v>549</v>
      </c>
      <c r="E56" s="303"/>
      <c r="F56" s="303"/>
      <c r="G56" s="303"/>
      <c r="H56" s="303"/>
      <c r="I56" s="303"/>
      <c r="J56" s="303"/>
      <c r="K56" s="183"/>
    </row>
    <row r="57" spans="2:11" ht="15" customHeight="1">
      <c r="B57" s="182"/>
      <c r="C57" s="187"/>
      <c r="D57" s="303" t="s">
        <v>550</v>
      </c>
      <c r="E57" s="303"/>
      <c r="F57" s="303"/>
      <c r="G57" s="303"/>
      <c r="H57" s="303"/>
      <c r="I57" s="303"/>
      <c r="J57" s="303"/>
      <c r="K57" s="183"/>
    </row>
    <row r="58" spans="2:11" ht="15" customHeight="1">
      <c r="B58" s="182"/>
      <c r="C58" s="187"/>
      <c r="D58" s="303" t="s">
        <v>551</v>
      </c>
      <c r="E58" s="303"/>
      <c r="F58" s="303"/>
      <c r="G58" s="303"/>
      <c r="H58" s="303"/>
      <c r="I58" s="303"/>
      <c r="J58" s="303"/>
      <c r="K58" s="183"/>
    </row>
    <row r="59" spans="2:11" ht="15" customHeight="1">
      <c r="B59" s="182"/>
      <c r="C59" s="187"/>
      <c r="D59" s="303" t="s">
        <v>552</v>
      </c>
      <c r="E59" s="303"/>
      <c r="F59" s="303"/>
      <c r="G59" s="303"/>
      <c r="H59" s="303"/>
      <c r="I59" s="303"/>
      <c r="J59" s="303"/>
      <c r="K59" s="183"/>
    </row>
    <row r="60" spans="2:11" ht="15" customHeight="1">
      <c r="B60" s="182"/>
      <c r="C60" s="187"/>
      <c r="D60" s="304" t="s">
        <v>553</v>
      </c>
      <c r="E60" s="304"/>
      <c r="F60" s="304"/>
      <c r="G60" s="304"/>
      <c r="H60" s="304"/>
      <c r="I60" s="304"/>
      <c r="J60" s="304"/>
      <c r="K60" s="183"/>
    </row>
    <row r="61" spans="2:11" ht="15" customHeight="1">
      <c r="B61" s="182"/>
      <c r="C61" s="187"/>
      <c r="D61" s="303" t="s">
        <v>554</v>
      </c>
      <c r="E61" s="303"/>
      <c r="F61" s="303"/>
      <c r="G61" s="303"/>
      <c r="H61" s="303"/>
      <c r="I61" s="303"/>
      <c r="J61" s="303"/>
      <c r="K61" s="183"/>
    </row>
    <row r="62" spans="2:11" ht="12.75" customHeight="1">
      <c r="B62" s="182"/>
      <c r="C62" s="187"/>
      <c r="D62" s="187"/>
      <c r="E62" s="190"/>
      <c r="F62" s="187"/>
      <c r="G62" s="187"/>
      <c r="H62" s="187"/>
      <c r="I62" s="187"/>
      <c r="J62" s="187"/>
      <c r="K62" s="183"/>
    </row>
    <row r="63" spans="2:11" ht="15" customHeight="1">
      <c r="B63" s="182"/>
      <c r="C63" s="187"/>
      <c r="D63" s="303" t="s">
        <v>555</v>
      </c>
      <c r="E63" s="303"/>
      <c r="F63" s="303"/>
      <c r="G63" s="303"/>
      <c r="H63" s="303"/>
      <c r="I63" s="303"/>
      <c r="J63" s="303"/>
      <c r="K63" s="183"/>
    </row>
    <row r="64" spans="2:11" ht="15" customHeight="1">
      <c r="B64" s="182"/>
      <c r="C64" s="187"/>
      <c r="D64" s="304" t="s">
        <v>556</v>
      </c>
      <c r="E64" s="304"/>
      <c r="F64" s="304"/>
      <c r="G64" s="304"/>
      <c r="H64" s="304"/>
      <c r="I64" s="304"/>
      <c r="J64" s="304"/>
      <c r="K64" s="183"/>
    </row>
    <row r="65" spans="2:11" ht="15" customHeight="1">
      <c r="B65" s="182"/>
      <c r="C65" s="187"/>
      <c r="D65" s="303" t="s">
        <v>557</v>
      </c>
      <c r="E65" s="303"/>
      <c r="F65" s="303"/>
      <c r="G65" s="303"/>
      <c r="H65" s="303"/>
      <c r="I65" s="303"/>
      <c r="J65" s="303"/>
      <c r="K65" s="183"/>
    </row>
    <row r="66" spans="2:11" ht="15" customHeight="1">
      <c r="B66" s="182"/>
      <c r="C66" s="187"/>
      <c r="D66" s="303" t="s">
        <v>558</v>
      </c>
      <c r="E66" s="303"/>
      <c r="F66" s="303"/>
      <c r="G66" s="303"/>
      <c r="H66" s="303"/>
      <c r="I66" s="303"/>
      <c r="J66" s="303"/>
      <c r="K66" s="183"/>
    </row>
    <row r="67" spans="2:11" ht="15" customHeight="1">
      <c r="B67" s="182"/>
      <c r="C67" s="187"/>
      <c r="D67" s="303" t="s">
        <v>559</v>
      </c>
      <c r="E67" s="303"/>
      <c r="F67" s="303"/>
      <c r="G67" s="303"/>
      <c r="H67" s="303"/>
      <c r="I67" s="303"/>
      <c r="J67" s="303"/>
      <c r="K67" s="183"/>
    </row>
    <row r="68" spans="2:11" ht="15" customHeight="1">
      <c r="B68" s="182"/>
      <c r="C68" s="187"/>
      <c r="D68" s="303" t="s">
        <v>560</v>
      </c>
      <c r="E68" s="303"/>
      <c r="F68" s="303"/>
      <c r="G68" s="303"/>
      <c r="H68" s="303"/>
      <c r="I68" s="303"/>
      <c r="J68" s="303"/>
      <c r="K68" s="183"/>
    </row>
    <row r="69" spans="2:11" ht="12.75" customHeight="1">
      <c r="B69" s="191"/>
      <c r="C69" s="192"/>
      <c r="D69" s="192"/>
      <c r="E69" s="192"/>
      <c r="F69" s="192"/>
      <c r="G69" s="192"/>
      <c r="H69" s="192"/>
      <c r="I69" s="192"/>
      <c r="J69" s="192"/>
      <c r="K69" s="193"/>
    </row>
    <row r="70" spans="2:11" ht="18.75" customHeight="1">
      <c r="B70" s="194"/>
      <c r="C70" s="194"/>
      <c r="D70" s="194"/>
      <c r="E70" s="194"/>
      <c r="F70" s="194"/>
      <c r="G70" s="194"/>
      <c r="H70" s="194"/>
      <c r="I70" s="194"/>
      <c r="J70" s="194"/>
      <c r="K70" s="195"/>
    </row>
    <row r="71" spans="2:11" ht="18.75" customHeight="1">
      <c r="B71" s="195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2:11" ht="7.5" customHeight="1">
      <c r="B72" s="196"/>
      <c r="C72" s="197"/>
      <c r="D72" s="197"/>
      <c r="E72" s="197"/>
      <c r="F72" s="197"/>
      <c r="G72" s="197"/>
      <c r="H72" s="197"/>
      <c r="I72" s="197"/>
      <c r="J72" s="197"/>
      <c r="K72" s="198"/>
    </row>
    <row r="73" spans="2:11" ht="45" customHeight="1">
      <c r="B73" s="199"/>
      <c r="C73" s="305" t="s">
        <v>87</v>
      </c>
      <c r="D73" s="305"/>
      <c r="E73" s="305"/>
      <c r="F73" s="305"/>
      <c r="G73" s="305"/>
      <c r="H73" s="305"/>
      <c r="I73" s="305"/>
      <c r="J73" s="305"/>
      <c r="K73" s="200"/>
    </row>
    <row r="74" spans="2:11" ht="17.25" customHeight="1">
      <c r="B74" s="199"/>
      <c r="C74" s="201" t="s">
        <v>561</v>
      </c>
      <c r="D74" s="201"/>
      <c r="E74" s="201"/>
      <c r="F74" s="201" t="s">
        <v>562</v>
      </c>
      <c r="G74" s="202"/>
      <c r="H74" s="201" t="s">
        <v>107</v>
      </c>
      <c r="I74" s="201" t="s">
        <v>51</v>
      </c>
      <c r="J74" s="201" t="s">
        <v>563</v>
      </c>
      <c r="K74" s="200"/>
    </row>
    <row r="75" spans="2:11" ht="17.25" customHeight="1">
      <c r="B75" s="199"/>
      <c r="C75" s="203" t="s">
        <v>564</v>
      </c>
      <c r="D75" s="203"/>
      <c r="E75" s="203"/>
      <c r="F75" s="204" t="s">
        <v>565</v>
      </c>
      <c r="G75" s="205"/>
      <c r="H75" s="203"/>
      <c r="I75" s="203"/>
      <c r="J75" s="203" t="s">
        <v>566</v>
      </c>
      <c r="K75" s="200"/>
    </row>
    <row r="76" spans="2:11" ht="5.25" customHeight="1">
      <c r="B76" s="199"/>
      <c r="C76" s="206"/>
      <c r="D76" s="206"/>
      <c r="E76" s="206"/>
      <c r="F76" s="206"/>
      <c r="G76" s="207"/>
      <c r="H76" s="206"/>
      <c r="I76" s="206"/>
      <c r="J76" s="206"/>
      <c r="K76" s="200"/>
    </row>
    <row r="77" spans="2:11" ht="15" customHeight="1">
      <c r="B77" s="199"/>
      <c r="C77" s="189" t="s">
        <v>47</v>
      </c>
      <c r="D77" s="206"/>
      <c r="E77" s="206"/>
      <c r="F77" s="208" t="s">
        <v>567</v>
      </c>
      <c r="G77" s="207"/>
      <c r="H77" s="189" t="s">
        <v>568</v>
      </c>
      <c r="I77" s="189" t="s">
        <v>569</v>
      </c>
      <c r="J77" s="189">
        <v>20</v>
      </c>
      <c r="K77" s="200"/>
    </row>
    <row r="78" spans="2:11" ht="15" customHeight="1">
      <c r="B78" s="199"/>
      <c r="C78" s="189" t="s">
        <v>570</v>
      </c>
      <c r="D78" s="189"/>
      <c r="E78" s="189"/>
      <c r="F78" s="208" t="s">
        <v>567</v>
      </c>
      <c r="G78" s="207"/>
      <c r="H78" s="189" t="s">
        <v>571</v>
      </c>
      <c r="I78" s="189" t="s">
        <v>569</v>
      </c>
      <c r="J78" s="189">
        <v>120</v>
      </c>
      <c r="K78" s="200"/>
    </row>
    <row r="79" spans="2:11" ht="15" customHeight="1">
      <c r="B79" s="209"/>
      <c r="C79" s="189" t="s">
        <v>572</v>
      </c>
      <c r="D79" s="189"/>
      <c r="E79" s="189"/>
      <c r="F79" s="208" t="s">
        <v>573</v>
      </c>
      <c r="G79" s="207"/>
      <c r="H79" s="189" t="s">
        <v>574</v>
      </c>
      <c r="I79" s="189" t="s">
        <v>569</v>
      </c>
      <c r="J79" s="189">
        <v>50</v>
      </c>
      <c r="K79" s="200"/>
    </row>
    <row r="80" spans="2:11" ht="15" customHeight="1">
      <c r="B80" s="209"/>
      <c r="C80" s="189" t="s">
        <v>575</v>
      </c>
      <c r="D80" s="189"/>
      <c r="E80" s="189"/>
      <c r="F80" s="208" t="s">
        <v>567</v>
      </c>
      <c r="G80" s="207"/>
      <c r="H80" s="189" t="s">
        <v>576</v>
      </c>
      <c r="I80" s="189" t="s">
        <v>577</v>
      </c>
      <c r="J80" s="189"/>
      <c r="K80" s="200"/>
    </row>
    <row r="81" spans="2:11" ht="15" customHeight="1">
      <c r="B81" s="209"/>
      <c r="C81" s="210" t="s">
        <v>578</v>
      </c>
      <c r="D81" s="210"/>
      <c r="E81" s="210"/>
      <c r="F81" s="211" t="s">
        <v>573</v>
      </c>
      <c r="G81" s="210"/>
      <c r="H81" s="210" t="s">
        <v>579</v>
      </c>
      <c r="I81" s="210" t="s">
        <v>569</v>
      </c>
      <c r="J81" s="210">
        <v>15</v>
      </c>
      <c r="K81" s="200"/>
    </row>
    <row r="82" spans="2:11" ht="15" customHeight="1">
      <c r="B82" s="209"/>
      <c r="C82" s="210" t="s">
        <v>580</v>
      </c>
      <c r="D82" s="210"/>
      <c r="E82" s="210"/>
      <c r="F82" s="211" t="s">
        <v>573</v>
      </c>
      <c r="G82" s="210"/>
      <c r="H82" s="210" t="s">
        <v>581</v>
      </c>
      <c r="I82" s="210" t="s">
        <v>569</v>
      </c>
      <c r="J82" s="210">
        <v>15</v>
      </c>
      <c r="K82" s="200"/>
    </row>
    <row r="83" spans="2:11" ht="15" customHeight="1">
      <c r="B83" s="209"/>
      <c r="C83" s="210" t="s">
        <v>582</v>
      </c>
      <c r="D83" s="210"/>
      <c r="E83" s="210"/>
      <c r="F83" s="211" t="s">
        <v>573</v>
      </c>
      <c r="G83" s="210"/>
      <c r="H83" s="210" t="s">
        <v>583</v>
      </c>
      <c r="I83" s="210" t="s">
        <v>569</v>
      </c>
      <c r="J83" s="210">
        <v>20</v>
      </c>
      <c r="K83" s="200"/>
    </row>
    <row r="84" spans="2:11" ht="15" customHeight="1">
      <c r="B84" s="209"/>
      <c r="C84" s="210" t="s">
        <v>584</v>
      </c>
      <c r="D84" s="210"/>
      <c r="E84" s="210"/>
      <c r="F84" s="211" t="s">
        <v>573</v>
      </c>
      <c r="G84" s="210"/>
      <c r="H84" s="210" t="s">
        <v>585</v>
      </c>
      <c r="I84" s="210" t="s">
        <v>569</v>
      </c>
      <c r="J84" s="210">
        <v>20</v>
      </c>
      <c r="K84" s="200"/>
    </row>
    <row r="85" spans="2:11" ht="15" customHeight="1">
      <c r="B85" s="209"/>
      <c r="C85" s="189" t="s">
        <v>586</v>
      </c>
      <c r="D85" s="189"/>
      <c r="E85" s="189"/>
      <c r="F85" s="208" t="s">
        <v>573</v>
      </c>
      <c r="G85" s="207"/>
      <c r="H85" s="189" t="s">
        <v>587</v>
      </c>
      <c r="I85" s="189" t="s">
        <v>569</v>
      </c>
      <c r="J85" s="189">
        <v>50</v>
      </c>
      <c r="K85" s="200"/>
    </row>
    <row r="86" spans="2:11" ht="15" customHeight="1">
      <c r="B86" s="209"/>
      <c r="C86" s="189" t="s">
        <v>588</v>
      </c>
      <c r="D86" s="189"/>
      <c r="E86" s="189"/>
      <c r="F86" s="208" t="s">
        <v>573</v>
      </c>
      <c r="G86" s="207"/>
      <c r="H86" s="189" t="s">
        <v>589</v>
      </c>
      <c r="I86" s="189" t="s">
        <v>569</v>
      </c>
      <c r="J86" s="189">
        <v>20</v>
      </c>
      <c r="K86" s="200"/>
    </row>
    <row r="87" spans="2:11" ht="15" customHeight="1">
      <c r="B87" s="209"/>
      <c r="C87" s="189" t="s">
        <v>590</v>
      </c>
      <c r="D87" s="189"/>
      <c r="E87" s="189"/>
      <c r="F87" s="208" t="s">
        <v>573</v>
      </c>
      <c r="G87" s="207"/>
      <c r="H87" s="189" t="s">
        <v>591</v>
      </c>
      <c r="I87" s="189" t="s">
        <v>569</v>
      </c>
      <c r="J87" s="189">
        <v>20</v>
      </c>
      <c r="K87" s="200"/>
    </row>
    <row r="88" spans="2:11" ht="15" customHeight="1">
      <c r="B88" s="209"/>
      <c r="C88" s="189" t="s">
        <v>592</v>
      </c>
      <c r="D88" s="189"/>
      <c r="E88" s="189"/>
      <c r="F88" s="208" t="s">
        <v>573</v>
      </c>
      <c r="G88" s="207"/>
      <c r="H88" s="189" t="s">
        <v>593</v>
      </c>
      <c r="I88" s="189" t="s">
        <v>569</v>
      </c>
      <c r="J88" s="189">
        <v>50</v>
      </c>
      <c r="K88" s="200"/>
    </row>
    <row r="89" spans="2:11" ht="15" customHeight="1">
      <c r="B89" s="209"/>
      <c r="C89" s="189" t="s">
        <v>594</v>
      </c>
      <c r="D89" s="189"/>
      <c r="E89" s="189"/>
      <c r="F89" s="208" t="s">
        <v>573</v>
      </c>
      <c r="G89" s="207"/>
      <c r="H89" s="189" t="s">
        <v>594</v>
      </c>
      <c r="I89" s="189" t="s">
        <v>569</v>
      </c>
      <c r="J89" s="189">
        <v>50</v>
      </c>
      <c r="K89" s="200"/>
    </row>
    <row r="90" spans="2:11" ht="15" customHeight="1">
      <c r="B90" s="209"/>
      <c r="C90" s="189" t="s">
        <v>112</v>
      </c>
      <c r="D90" s="189"/>
      <c r="E90" s="189"/>
      <c r="F90" s="208" t="s">
        <v>573</v>
      </c>
      <c r="G90" s="207"/>
      <c r="H90" s="189" t="s">
        <v>595</v>
      </c>
      <c r="I90" s="189" t="s">
        <v>569</v>
      </c>
      <c r="J90" s="189">
        <v>255</v>
      </c>
      <c r="K90" s="200"/>
    </row>
    <row r="91" spans="2:11" ht="15" customHeight="1">
      <c r="B91" s="209"/>
      <c r="C91" s="189" t="s">
        <v>596</v>
      </c>
      <c r="D91" s="189"/>
      <c r="E91" s="189"/>
      <c r="F91" s="208" t="s">
        <v>567</v>
      </c>
      <c r="G91" s="207"/>
      <c r="H91" s="189" t="s">
        <v>597</v>
      </c>
      <c r="I91" s="189" t="s">
        <v>598</v>
      </c>
      <c r="J91" s="189"/>
      <c r="K91" s="200"/>
    </row>
    <row r="92" spans="2:11" ht="15" customHeight="1">
      <c r="B92" s="209"/>
      <c r="C92" s="189" t="s">
        <v>599</v>
      </c>
      <c r="D92" s="189"/>
      <c r="E92" s="189"/>
      <c r="F92" s="208" t="s">
        <v>567</v>
      </c>
      <c r="G92" s="207"/>
      <c r="H92" s="189" t="s">
        <v>600</v>
      </c>
      <c r="I92" s="189" t="s">
        <v>601</v>
      </c>
      <c r="J92" s="189"/>
      <c r="K92" s="200"/>
    </row>
    <row r="93" spans="2:11" ht="15" customHeight="1">
      <c r="B93" s="209"/>
      <c r="C93" s="189" t="s">
        <v>602</v>
      </c>
      <c r="D93" s="189"/>
      <c r="E93" s="189"/>
      <c r="F93" s="208" t="s">
        <v>567</v>
      </c>
      <c r="G93" s="207"/>
      <c r="H93" s="189" t="s">
        <v>602</v>
      </c>
      <c r="I93" s="189" t="s">
        <v>601</v>
      </c>
      <c r="J93" s="189"/>
      <c r="K93" s="200"/>
    </row>
    <row r="94" spans="2:11" ht="15" customHeight="1">
      <c r="B94" s="209"/>
      <c r="C94" s="189" t="s">
        <v>32</v>
      </c>
      <c r="D94" s="189"/>
      <c r="E94" s="189"/>
      <c r="F94" s="208" t="s">
        <v>567</v>
      </c>
      <c r="G94" s="207"/>
      <c r="H94" s="189" t="s">
        <v>603</v>
      </c>
      <c r="I94" s="189" t="s">
        <v>601</v>
      </c>
      <c r="J94" s="189"/>
      <c r="K94" s="200"/>
    </row>
    <row r="95" spans="2:11" ht="15" customHeight="1">
      <c r="B95" s="209"/>
      <c r="C95" s="189" t="s">
        <v>42</v>
      </c>
      <c r="D95" s="189"/>
      <c r="E95" s="189"/>
      <c r="F95" s="208" t="s">
        <v>567</v>
      </c>
      <c r="G95" s="207"/>
      <c r="H95" s="189" t="s">
        <v>604</v>
      </c>
      <c r="I95" s="189" t="s">
        <v>601</v>
      </c>
      <c r="J95" s="189"/>
      <c r="K95" s="200"/>
    </row>
    <row r="96" spans="2:11" ht="15" customHeight="1">
      <c r="B96" s="212"/>
      <c r="C96" s="213"/>
      <c r="D96" s="213"/>
      <c r="E96" s="213"/>
      <c r="F96" s="213"/>
      <c r="G96" s="213"/>
      <c r="H96" s="213"/>
      <c r="I96" s="213"/>
      <c r="J96" s="213"/>
      <c r="K96" s="214"/>
    </row>
    <row r="97" spans="2:11" ht="18.75" customHeight="1">
      <c r="B97" s="215"/>
      <c r="C97" s="216"/>
      <c r="D97" s="216"/>
      <c r="E97" s="216"/>
      <c r="F97" s="216"/>
      <c r="G97" s="216"/>
      <c r="H97" s="216"/>
      <c r="I97" s="216"/>
      <c r="J97" s="216"/>
      <c r="K97" s="215"/>
    </row>
    <row r="98" spans="2:11" ht="18.75" customHeight="1">
      <c r="B98" s="195"/>
      <c r="C98" s="195"/>
      <c r="D98" s="195"/>
      <c r="E98" s="195"/>
      <c r="F98" s="195"/>
      <c r="G98" s="195"/>
      <c r="H98" s="195"/>
      <c r="I98" s="195"/>
      <c r="J98" s="195"/>
      <c r="K98" s="195"/>
    </row>
    <row r="99" spans="2:11" ht="7.5" customHeight="1">
      <c r="B99" s="196"/>
      <c r="C99" s="197"/>
      <c r="D99" s="197"/>
      <c r="E99" s="197"/>
      <c r="F99" s="197"/>
      <c r="G99" s="197"/>
      <c r="H99" s="197"/>
      <c r="I99" s="197"/>
      <c r="J99" s="197"/>
      <c r="K99" s="198"/>
    </row>
    <row r="100" spans="2:11" ht="45" customHeight="1">
      <c r="B100" s="199"/>
      <c r="C100" s="305" t="s">
        <v>605</v>
      </c>
      <c r="D100" s="305"/>
      <c r="E100" s="305"/>
      <c r="F100" s="305"/>
      <c r="G100" s="305"/>
      <c r="H100" s="305"/>
      <c r="I100" s="305"/>
      <c r="J100" s="305"/>
      <c r="K100" s="200"/>
    </row>
    <row r="101" spans="2:11" ht="17.25" customHeight="1">
      <c r="B101" s="199"/>
      <c r="C101" s="201" t="s">
        <v>561</v>
      </c>
      <c r="D101" s="201"/>
      <c r="E101" s="201"/>
      <c r="F101" s="201" t="s">
        <v>562</v>
      </c>
      <c r="G101" s="202"/>
      <c r="H101" s="201" t="s">
        <v>107</v>
      </c>
      <c r="I101" s="201" t="s">
        <v>51</v>
      </c>
      <c r="J101" s="201" t="s">
        <v>563</v>
      </c>
      <c r="K101" s="200"/>
    </row>
    <row r="102" spans="2:11" ht="17.25" customHeight="1">
      <c r="B102" s="199"/>
      <c r="C102" s="203" t="s">
        <v>564</v>
      </c>
      <c r="D102" s="203"/>
      <c r="E102" s="203"/>
      <c r="F102" s="204" t="s">
        <v>565</v>
      </c>
      <c r="G102" s="205"/>
      <c r="H102" s="203"/>
      <c r="I102" s="203"/>
      <c r="J102" s="203" t="s">
        <v>566</v>
      </c>
      <c r="K102" s="200"/>
    </row>
    <row r="103" spans="2:11" ht="5.25" customHeight="1">
      <c r="B103" s="199"/>
      <c r="C103" s="201"/>
      <c r="D103" s="201"/>
      <c r="E103" s="201"/>
      <c r="F103" s="201"/>
      <c r="G103" s="217"/>
      <c r="H103" s="201"/>
      <c r="I103" s="201"/>
      <c r="J103" s="201"/>
      <c r="K103" s="200"/>
    </row>
    <row r="104" spans="2:11" ht="15" customHeight="1">
      <c r="B104" s="199"/>
      <c r="C104" s="189" t="s">
        <v>47</v>
      </c>
      <c r="D104" s="206"/>
      <c r="E104" s="206"/>
      <c r="F104" s="208" t="s">
        <v>567</v>
      </c>
      <c r="G104" s="217"/>
      <c r="H104" s="189" t="s">
        <v>606</v>
      </c>
      <c r="I104" s="189" t="s">
        <v>569</v>
      </c>
      <c r="J104" s="189">
        <v>20</v>
      </c>
      <c r="K104" s="200"/>
    </row>
    <row r="105" spans="2:11" ht="15" customHeight="1">
      <c r="B105" s="199"/>
      <c r="C105" s="189" t="s">
        <v>570</v>
      </c>
      <c r="D105" s="189"/>
      <c r="E105" s="189"/>
      <c r="F105" s="208" t="s">
        <v>567</v>
      </c>
      <c r="G105" s="189"/>
      <c r="H105" s="189" t="s">
        <v>606</v>
      </c>
      <c r="I105" s="189" t="s">
        <v>569</v>
      </c>
      <c r="J105" s="189">
        <v>120</v>
      </c>
      <c r="K105" s="200"/>
    </row>
    <row r="106" spans="2:11" ht="15" customHeight="1">
      <c r="B106" s="209"/>
      <c r="C106" s="189" t="s">
        <v>572</v>
      </c>
      <c r="D106" s="189"/>
      <c r="E106" s="189"/>
      <c r="F106" s="208" t="s">
        <v>573</v>
      </c>
      <c r="G106" s="189"/>
      <c r="H106" s="189" t="s">
        <v>606</v>
      </c>
      <c r="I106" s="189" t="s">
        <v>569</v>
      </c>
      <c r="J106" s="189">
        <v>50</v>
      </c>
      <c r="K106" s="200"/>
    </row>
    <row r="107" spans="2:11" ht="15" customHeight="1">
      <c r="B107" s="209"/>
      <c r="C107" s="189" t="s">
        <v>575</v>
      </c>
      <c r="D107" s="189"/>
      <c r="E107" s="189"/>
      <c r="F107" s="208" t="s">
        <v>567</v>
      </c>
      <c r="G107" s="189"/>
      <c r="H107" s="189" t="s">
        <v>606</v>
      </c>
      <c r="I107" s="189" t="s">
        <v>577</v>
      </c>
      <c r="J107" s="189"/>
      <c r="K107" s="200"/>
    </row>
    <row r="108" spans="2:11" ht="15" customHeight="1">
      <c r="B108" s="209"/>
      <c r="C108" s="189" t="s">
        <v>586</v>
      </c>
      <c r="D108" s="189"/>
      <c r="E108" s="189"/>
      <c r="F108" s="208" t="s">
        <v>573</v>
      </c>
      <c r="G108" s="189"/>
      <c r="H108" s="189" t="s">
        <v>606</v>
      </c>
      <c r="I108" s="189" t="s">
        <v>569</v>
      </c>
      <c r="J108" s="189">
        <v>50</v>
      </c>
      <c r="K108" s="200"/>
    </row>
    <row r="109" spans="2:11" ht="15" customHeight="1">
      <c r="B109" s="209"/>
      <c r="C109" s="189" t="s">
        <v>594</v>
      </c>
      <c r="D109" s="189"/>
      <c r="E109" s="189"/>
      <c r="F109" s="208" t="s">
        <v>573</v>
      </c>
      <c r="G109" s="189"/>
      <c r="H109" s="189" t="s">
        <v>606</v>
      </c>
      <c r="I109" s="189" t="s">
        <v>569</v>
      </c>
      <c r="J109" s="189">
        <v>50</v>
      </c>
      <c r="K109" s="200"/>
    </row>
    <row r="110" spans="2:11" ht="15" customHeight="1">
      <c r="B110" s="209"/>
      <c r="C110" s="189" t="s">
        <v>592</v>
      </c>
      <c r="D110" s="189"/>
      <c r="E110" s="189"/>
      <c r="F110" s="208" t="s">
        <v>573</v>
      </c>
      <c r="G110" s="189"/>
      <c r="H110" s="189" t="s">
        <v>606</v>
      </c>
      <c r="I110" s="189" t="s">
        <v>569</v>
      </c>
      <c r="J110" s="189">
        <v>50</v>
      </c>
      <c r="K110" s="200"/>
    </row>
    <row r="111" spans="2:11" ht="15" customHeight="1">
      <c r="B111" s="209"/>
      <c r="C111" s="189" t="s">
        <v>47</v>
      </c>
      <c r="D111" s="189"/>
      <c r="E111" s="189"/>
      <c r="F111" s="208" t="s">
        <v>567</v>
      </c>
      <c r="G111" s="189"/>
      <c r="H111" s="189" t="s">
        <v>607</v>
      </c>
      <c r="I111" s="189" t="s">
        <v>569</v>
      </c>
      <c r="J111" s="189">
        <v>20</v>
      </c>
      <c r="K111" s="200"/>
    </row>
    <row r="112" spans="2:11" ht="15" customHeight="1">
      <c r="B112" s="209"/>
      <c r="C112" s="189" t="s">
        <v>608</v>
      </c>
      <c r="D112" s="189"/>
      <c r="E112" s="189"/>
      <c r="F112" s="208" t="s">
        <v>567</v>
      </c>
      <c r="G112" s="189"/>
      <c r="H112" s="189" t="s">
        <v>609</v>
      </c>
      <c r="I112" s="189" t="s">
        <v>569</v>
      </c>
      <c r="J112" s="189">
        <v>120</v>
      </c>
      <c r="K112" s="200"/>
    </row>
    <row r="113" spans="2:11" ht="15" customHeight="1">
      <c r="B113" s="209"/>
      <c r="C113" s="189" t="s">
        <v>32</v>
      </c>
      <c r="D113" s="189"/>
      <c r="E113" s="189"/>
      <c r="F113" s="208" t="s">
        <v>567</v>
      </c>
      <c r="G113" s="189"/>
      <c r="H113" s="189" t="s">
        <v>610</v>
      </c>
      <c r="I113" s="189" t="s">
        <v>601</v>
      </c>
      <c r="J113" s="189"/>
      <c r="K113" s="200"/>
    </row>
    <row r="114" spans="2:11" ht="15" customHeight="1">
      <c r="B114" s="209"/>
      <c r="C114" s="189" t="s">
        <v>42</v>
      </c>
      <c r="D114" s="189"/>
      <c r="E114" s="189"/>
      <c r="F114" s="208" t="s">
        <v>567</v>
      </c>
      <c r="G114" s="189"/>
      <c r="H114" s="189" t="s">
        <v>611</v>
      </c>
      <c r="I114" s="189" t="s">
        <v>601</v>
      </c>
      <c r="J114" s="189"/>
      <c r="K114" s="200"/>
    </row>
    <row r="115" spans="2:11" ht="15" customHeight="1">
      <c r="B115" s="209"/>
      <c r="C115" s="189" t="s">
        <v>51</v>
      </c>
      <c r="D115" s="189"/>
      <c r="E115" s="189"/>
      <c r="F115" s="208" t="s">
        <v>567</v>
      </c>
      <c r="G115" s="189"/>
      <c r="H115" s="189" t="s">
        <v>612</v>
      </c>
      <c r="I115" s="189" t="s">
        <v>613</v>
      </c>
      <c r="J115" s="189"/>
      <c r="K115" s="200"/>
    </row>
    <row r="116" spans="2:11" ht="15" customHeight="1">
      <c r="B116" s="212"/>
      <c r="C116" s="218"/>
      <c r="D116" s="218"/>
      <c r="E116" s="218"/>
      <c r="F116" s="218"/>
      <c r="G116" s="218"/>
      <c r="H116" s="218"/>
      <c r="I116" s="218"/>
      <c r="J116" s="218"/>
      <c r="K116" s="214"/>
    </row>
    <row r="117" spans="2:11" ht="18.75" customHeight="1">
      <c r="B117" s="219"/>
      <c r="C117" s="185"/>
      <c r="D117" s="185"/>
      <c r="E117" s="185"/>
      <c r="F117" s="220"/>
      <c r="G117" s="185"/>
      <c r="H117" s="185"/>
      <c r="I117" s="185"/>
      <c r="J117" s="185"/>
      <c r="K117" s="219"/>
    </row>
    <row r="118" spans="2:11" ht="18.75" customHeight="1">
      <c r="B118" s="195"/>
      <c r="C118" s="195"/>
      <c r="D118" s="195"/>
      <c r="E118" s="195"/>
      <c r="F118" s="195"/>
      <c r="G118" s="195"/>
      <c r="H118" s="195"/>
      <c r="I118" s="195"/>
      <c r="J118" s="195"/>
      <c r="K118" s="195"/>
    </row>
    <row r="119" spans="2:11" ht="7.5" customHeight="1">
      <c r="B119" s="221"/>
      <c r="C119" s="222"/>
      <c r="D119" s="222"/>
      <c r="E119" s="222"/>
      <c r="F119" s="222"/>
      <c r="G119" s="222"/>
      <c r="H119" s="222"/>
      <c r="I119" s="222"/>
      <c r="J119" s="222"/>
      <c r="K119" s="223"/>
    </row>
    <row r="120" spans="2:11" ht="45" customHeight="1">
      <c r="B120" s="224"/>
      <c r="C120" s="300" t="s">
        <v>614</v>
      </c>
      <c r="D120" s="300"/>
      <c r="E120" s="300"/>
      <c r="F120" s="300"/>
      <c r="G120" s="300"/>
      <c r="H120" s="300"/>
      <c r="I120" s="300"/>
      <c r="J120" s="300"/>
      <c r="K120" s="225"/>
    </row>
    <row r="121" spans="2:11" ht="17.25" customHeight="1">
      <c r="B121" s="226"/>
      <c r="C121" s="201" t="s">
        <v>561</v>
      </c>
      <c r="D121" s="201"/>
      <c r="E121" s="201"/>
      <c r="F121" s="201" t="s">
        <v>562</v>
      </c>
      <c r="G121" s="202"/>
      <c r="H121" s="201" t="s">
        <v>107</v>
      </c>
      <c r="I121" s="201" t="s">
        <v>51</v>
      </c>
      <c r="J121" s="201" t="s">
        <v>563</v>
      </c>
      <c r="K121" s="227"/>
    </row>
    <row r="122" spans="2:11" ht="17.25" customHeight="1">
      <c r="B122" s="226"/>
      <c r="C122" s="203" t="s">
        <v>564</v>
      </c>
      <c r="D122" s="203"/>
      <c r="E122" s="203"/>
      <c r="F122" s="204" t="s">
        <v>565</v>
      </c>
      <c r="G122" s="205"/>
      <c r="H122" s="203"/>
      <c r="I122" s="203"/>
      <c r="J122" s="203" t="s">
        <v>566</v>
      </c>
      <c r="K122" s="227"/>
    </row>
    <row r="123" spans="2:11" ht="5.25" customHeight="1">
      <c r="B123" s="228"/>
      <c r="C123" s="206"/>
      <c r="D123" s="206"/>
      <c r="E123" s="206"/>
      <c r="F123" s="206"/>
      <c r="G123" s="189"/>
      <c r="H123" s="206"/>
      <c r="I123" s="206"/>
      <c r="J123" s="206"/>
      <c r="K123" s="229"/>
    </row>
    <row r="124" spans="2:11" ht="15" customHeight="1">
      <c r="B124" s="228"/>
      <c r="C124" s="189" t="s">
        <v>570</v>
      </c>
      <c r="D124" s="206"/>
      <c r="E124" s="206"/>
      <c r="F124" s="208" t="s">
        <v>567</v>
      </c>
      <c r="G124" s="189"/>
      <c r="H124" s="189" t="s">
        <v>606</v>
      </c>
      <c r="I124" s="189" t="s">
        <v>569</v>
      </c>
      <c r="J124" s="189">
        <v>120</v>
      </c>
      <c r="K124" s="230"/>
    </row>
    <row r="125" spans="2:11" ht="15" customHeight="1">
      <c r="B125" s="228"/>
      <c r="C125" s="189" t="s">
        <v>615</v>
      </c>
      <c r="D125" s="189"/>
      <c r="E125" s="189"/>
      <c r="F125" s="208" t="s">
        <v>567</v>
      </c>
      <c r="G125" s="189"/>
      <c r="H125" s="189" t="s">
        <v>616</v>
      </c>
      <c r="I125" s="189" t="s">
        <v>569</v>
      </c>
      <c r="J125" s="189" t="s">
        <v>617</v>
      </c>
      <c r="K125" s="230"/>
    </row>
    <row r="126" spans="2:11" ht="15" customHeight="1">
      <c r="B126" s="228"/>
      <c r="C126" s="189" t="s">
        <v>516</v>
      </c>
      <c r="D126" s="189"/>
      <c r="E126" s="189"/>
      <c r="F126" s="208" t="s">
        <v>567</v>
      </c>
      <c r="G126" s="189"/>
      <c r="H126" s="189" t="s">
        <v>618</v>
      </c>
      <c r="I126" s="189" t="s">
        <v>569</v>
      </c>
      <c r="J126" s="189" t="s">
        <v>617</v>
      </c>
      <c r="K126" s="230"/>
    </row>
    <row r="127" spans="2:11" ht="15" customHeight="1">
      <c r="B127" s="228"/>
      <c r="C127" s="189" t="s">
        <v>578</v>
      </c>
      <c r="D127" s="189"/>
      <c r="E127" s="189"/>
      <c r="F127" s="208" t="s">
        <v>573</v>
      </c>
      <c r="G127" s="189"/>
      <c r="H127" s="189" t="s">
        <v>579</v>
      </c>
      <c r="I127" s="189" t="s">
        <v>569</v>
      </c>
      <c r="J127" s="189">
        <v>15</v>
      </c>
      <c r="K127" s="230"/>
    </row>
    <row r="128" spans="2:11" ht="15" customHeight="1">
      <c r="B128" s="228"/>
      <c r="C128" s="210" t="s">
        <v>580</v>
      </c>
      <c r="D128" s="210"/>
      <c r="E128" s="210"/>
      <c r="F128" s="211" t="s">
        <v>573</v>
      </c>
      <c r="G128" s="210"/>
      <c r="H128" s="210" t="s">
        <v>581</v>
      </c>
      <c r="I128" s="210" t="s">
        <v>569</v>
      </c>
      <c r="J128" s="210">
        <v>15</v>
      </c>
      <c r="K128" s="230"/>
    </row>
    <row r="129" spans="2:11" ht="15" customHeight="1">
      <c r="B129" s="228"/>
      <c r="C129" s="210" t="s">
        <v>582</v>
      </c>
      <c r="D129" s="210"/>
      <c r="E129" s="210"/>
      <c r="F129" s="211" t="s">
        <v>573</v>
      </c>
      <c r="G129" s="210"/>
      <c r="H129" s="210" t="s">
        <v>583</v>
      </c>
      <c r="I129" s="210" t="s">
        <v>569</v>
      </c>
      <c r="J129" s="210">
        <v>20</v>
      </c>
      <c r="K129" s="230"/>
    </row>
    <row r="130" spans="2:11" ht="15" customHeight="1">
      <c r="B130" s="228"/>
      <c r="C130" s="210" t="s">
        <v>584</v>
      </c>
      <c r="D130" s="210"/>
      <c r="E130" s="210"/>
      <c r="F130" s="211" t="s">
        <v>573</v>
      </c>
      <c r="G130" s="210"/>
      <c r="H130" s="210" t="s">
        <v>585</v>
      </c>
      <c r="I130" s="210" t="s">
        <v>569</v>
      </c>
      <c r="J130" s="210">
        <v>20</v>
      </c>
      <c r="K130" s="230"/>
    </row>
    <row r="131" spans="2:11" ht="15" customHeight="1">
      <c r="B131" s="228"/>
      <c r="C131" s="189" t="s">
        <v>572</v>
      </c>
      <c r="D131" s="189"/>
      <c r="E131" s="189"/>
      <c r="F131" s="208" t="s">
        <v>573</v>
      </c>
      <c r="G131" s="189"/>
      <c r="H131" s="189" t="s">
        <v>606</v>
      </c>
      <c r="I131" s="189" t="s">
        <v>569</v>
      </c>
      <c r="J131" s="189">
        <v>50</v>
      </c>
      <c r="K131" s="230"/>
    </row>
    <row r="132" spans="2:11" ht="15" customHeight="1">
      <c r="B132" s="228"/>
      <c r="C132" s="189" t="s">
        <v>586</v>
      </c>
      <c r="D132" s="189"/>
      <c r="E132" s="189"/>
      <c r="F132" s="208" t="s">
        <v>573</v>
      </c>
      <c r="G132" s="189"/>
      <c r="H132" s="189" t="s">
        <v>606</v>
      </c>
      <c r="I132" s="189" t="s">
        <v>569</v>
      </c>
      <c r="J132" s="189">
        <v>50</v>
      </c>
      <c r="K132" s="230"/>
    </row>
    <row r="133" spans="2:11" ht="15" customHeight="1">
      <c r="B133" s="228"/>
      <c r="C133" s="189" t="s">
        <v>592</v>
      </c>
      <c r="D133" s="189"/>
      <c r="E133" s="189"/>
      <c r="F133" s="208" t="s">
        <v>573</v>
      </c>
      <c r="G133" s="189"/>
      <c r="H133" s="189" t="s">
        <v>606</v>
      </c>
      <c r="I133" s="189" t="s">
        <v>569</v>
      </c>
      <c r="J133" s="189">
        <v>50</v>
      </c>
      <c r="K133" s="230"/>
    </row>
    <row r="134" spans="2:11" ht="15" customHeight="1">
      <c r="B134" s="228"/>
      <c r="C134" s="189" t="s">
        <v>594</v>
      </c>
      <c r="D134" s="189"/>
      <c r="E134" s="189"/>
      <c r="F134" s="208" t="s">
        <v>573</v>
      </c>
      <c r="G134" s="189"/>
      <c r="H134" s="189" t="s">
        <v>606</v>
      </c>
      <c r="I134" s="189" t="s">
        <v>569</v>
      </c>
      <c r="J134" s="189">
        <v>50</v>
      </c>
      <c r="K134" s="230"/>
    </row>
    <row r="135" spans="2:11" ht="15" customHeight="1">
      <c r="B135" s="228"/>
      <c r="C135" s="189" t="s">
        <v>112</v>
      </c>
      <c r="D135" s="189"/>
      <c r="E135" s="189"/>
      <c r="F135" s="208" t="s">
        <v>573</v>
      </c>
      <c r="G135" s="189"/>
      <c r="H135" s="189" t="s">
        <v>619</v>
      </c>
      <c r="I135" s="189" t="s">
        <v>569</v>
      </c>
      <c r="J135" s="189">
        <v>255</v>
      </c>
      <c r="K135" s="230"/>
    </row>
    <row r="136" spans="2:11" ht="15" customHeight="1">
      <c r="B136" s="228"/>
      <c r="C136" s="189" t="s">
        <v>596</v>
      </c>
      <c r="D136" s="189"/>
      <c r="E136" s="189"/>
      <c r="F136" s="208" t="s">
        <v>567</v>
      </c>
      <c r="G136" s="189"/>
      <c r="H136" s="189" t="s">
        <v>620</v>
      </c>
      <c r="I136" s="189" t="s">
        <v>598</v>
      </c>
      <c r="J136" s="189"/>
      <c r="K136" s="230"/>
    </row>
    <row r="137" spans="2:11" ht="15" customHeight="1">
      <c r="B137" s="228"/>
      <c r="C137" s="189" t="s">
        <v>599</v>
      </c>
      <c r="D137" s="189"/>
      <c r="E137" s="189"/>
      <c r="F137" s="208" t="s">
        <v>567</v>
      </c>
      <c r="G137" s="189"/>
      <c r="H137" s="189" t="s">
        <v>621</v>
      </c>
      <c r="I137" s="189" t="s">
        <v>601</v>
      </c>
      <c r="J137" s="189"/>
      <c r="K137" s="230"/>
    </row>
    <row r="138" spans="2:11" ht="15" customHeight="1">
      <c r="B138" s="228"/>
      <c r="C138" s="189" t="s">
        <v>602</v>
      </c>
      <c r="D138" s="189"/>
      <c r="E138" s="189"/>
      <c r="F138" s="208" t="s">
        <v>567</v>
      </c>
      <c r="G138" s="189"/>
      <c r="H138" s="189" t="s">
        <v>602</v>
      </c>
      <c r="I138" s="189" t="s">
        <v>601</v>
      </c>
      <c r="J138" s="189"/>
      <c r="K138" s="230"/>
    </row>
    <row r="139" spans="2:11" ht="15" customHeight="1">
      <c r="B139" s="228"/>
      <c r="C139" s="189" t="s">
        <v>32</v>
      </c>
      <c r="D139" s="189"/>
      <c r="E139" s="189"/>
      <c r="F139" s="208" t="s">
        <v>567</v>
      </c>
      <c r="G139" s="189"/>
      <c r="H139" s="189" t="s">
        <v>622</v>
      </c>
      <c r="I139" s="189" t="s">
        <v>601</v>
      </c>
      <c r="J139" s="189"/>
      <c r="K139" s="230"/>
    </row>
    <row r="140" spans="2:11" ht="15" customHeight="1">
      <c r="B140" s="228"/>
      <c r="C140" s="189" t="s">
        <v>623</v>
      </c>
      <c r="D140" s="189"/>
      <c r="E140" s="189"/>
      <c r="F140" s="208" t="s">
        <v>567</v>
      </c>
      <c r="G140" s="189"/>
      <c r="H140" s="189" t="s">
        <v>624</v>
      </c>
      <c r="I140" s="189" t="s">
        <v>601</v>
      </c>
      <c r="J140" s="189"/>
      <c r="K140" s="230"/>
    </row>
    <row r="141" spans="2:11" ht="15" customHeight="1">
      <c r="B141" s="231"/>
      <c r="C141" s="232"/>
      <c r="D141" s="232"/>
      <c r="E141" s="232"/>
      <c r="F141" s="232"/>
      <c r="G141" s="232"/>
      <c r="H141" s="232"/>
      <c r="I141" s="232"/>
      <c r="J141" s="232"/>
      <c r="K141" s="233"/>
    </row>
    <row r="142" spans="2:11" ht="18.75" customHeight="1">
      <c r="B142" s="185"/>
      <c r="C142" s="185"/>
      <c r="D142" s="185"/>
      <c r="E142" s="185"/>
      <c r="F142" s="220"/>
      <c r="G142" s="185"/>
      <c r="H142" s="185"/>
      <c r="I142" s="185"/>
      <c r="J142" s="185"/>
      <c r="K142" s="185"/>
    </row>
    <row r="143" spans="2:11" ht="18.75" customHeight="1">
      <c r="B143" s="195"/>
      <c r="C143" s="195"/>
      <c r="D143" s="195"/>
      <c r="E143" s="195"/>
      <c r="F143" s="195"/>
      <c r="G143" s="195"/>
      <c r="H143" s="195"/>
      <c r="I143" s="195"/>
      <c r="J143" s="195"/>
      <c r="K143" s="195"/>
    </row>
    <row r="144" spans="2:11" ht="7.5" customHeight="1">
      <c r="B144" s="196"/>
      <c r="C144" s="197"/>
      <c r="D144" s="197"/>
      <c r="E144" s="197"/>
      <c r="F144" s="197"/>
      <c r="G144" s="197"/>
      <c r="H144" s="197"/>
      <c r="I144" s="197"/>
      <c r="J144" s="197"/>
      <c r="K144" s="198"/>
    </row>
    <row r="145" spans="2:11" ht="45" customHeight="1">
      <c r="B145" s="199"/>
      <c r="C145" s="305" t="s">
        <v>625</v>
      </c>
      <c r="D145" s="305"/>
      <c r="E145" s="305"/>
      <c r="F145" s="305"/>
      <c r="G145" s="305"/>
      <c r="H145" s="305"/>
      <c r="I145" s="305"/>
      <c r="J145" s="305"/>
      <c r="K145" s="200"/>
    </row>
    <row r="146" spans="2:11" ht="17.25" customHeight="1">
      <c r="B146" s="199"/>
      <c r="C146" s="201" t="s">
        <v>561</v>
      </c>
      <c r="D146" s="201"/>
      <c r="E146" s="201"/>
      <c r="F146" s="201" t="s">
        <v>562</v>
      </c>
      <c r="G146" s="202"/>
      <c r="H146" s="201" t="s">
        <v>107</v>
      </c>
      <c r="I146" s="201" t="s">
        <v>51</v>
      </c>
      <c r="J146" s="201" t="s">
        <v>563</v>
      </c>
      <c r="K146" s="200"/>
    </row>
    <row r="147" spans="2:11" ht="17.25" customHeight="1">
      <c r="B147" s="199"/>
      <c r="C147" s="203" t="s">
        <v>564</v>
      </c>
      <c r="D147" s="203"/>
      <c r="E147" s="203"/>
      <c r="F147" s="204" t="s">
        <v>565</v>
      </c>
      <c r="G147" s="205"/>
      <c r="H147" s="203"/>
      <c r="I147" s="203"/>
      <c r="J147" s="203" t="s">
        <v>566</v>
      </c>
      <c r="K147" s="200"/>
    </row>
    <row r="148" spans="2:11" ht="5.25" customHeight="1">
      <c r="B148" s="209"/>
      <c r="C148" s="206"/>
      <c r="D148" s="206"/>
      <c r="E148" s="206"/>
      <c r="F148" s="206"/>
      <c r="G148" s="207"/>
      <c r="H148" s="206"/>
      <c r="I148" s="206"/>
      <c r="J148" s="206"/>
      <c r="K148" s="230"/>
    </row>
    <row r="149" spans="2:11" ht="15" customHeight="1">
      <c r="B149" s="209"/>
      <c r="C149" s="234" t="s">
        <v>570</v>
      </c>
      <c r="D149" s="189"/>
      <c r="E149" s="189"/>
      <c r="F149" s="235" t="s">
        <v>567</v>
      </c>
      <c r="G149" s="189"/>
      <c r="H149" s="234" t="s">
        <v>606</v>
      </c>
      <c r="I149" s="234" t="s">
        <v>569</v>
      </c>
      <c r="J149" s="234">
        <v>120</v>
      </c>
      <c r="K149" s="230"/>
    </row>
    <row r="150" spans="2:11" ht="15" customHeight="1">
      <c r="B150" s="209"/>
      <c r="C150" s="234" t="s">
        <v>615</v>
      </c>
      <c r="D150" s="189"/>
      <c r="E150" s="189"/>
      <c r="F150" s="235" t="s">
        <v>567</v>
      </c>
      <c r="G150" s="189"/>
      <c r="H150" s="234" t="s">
        <v>626</v>
      </c>
      <c r="I150" s="234" t="s">
        <v>569</v>
      </c>
      <c r="J150" s="234" t="s">
        <v>617</v>
      </c>
      <c r="K150" s="230"/>
    </row>
    <row r="151" spans="2:11" ht="15" customHeight="1">
      <c r="B151" s="209"/>
      <c r="C151" s="234" t="s">
        <v>516</v>
      </c>
      <c r="D151" s="189"/>
      <c r="E151" s="189"/>
      <c r="F151" s="235" t="s">
        <v>567</v>
      </c>
      <c r="G151" s="189"/>
      <c r="H151" s="234" t="s">
        <v>627</v>
      </c>
      <c r="I151" s="234" t="s">
        <v>569</v>
      </c>
      <c r="J151" s="234" t="s">
        <v>617</v>
      </c>
      <c r="K151" s="230"/>
    </row>
    <row r="152" spans="2:11" ht="15" customHeight="1">
      <c r="B152" s="209"/>
      <c r="C152" s="234" t="s">
        <v>572</v>
      </c>
      <c r="D152" s="189"/>
      <c r="E152" s="189"/>
      <c r="F152" s="235" t="s">
        <v>573</v>
      </c>
      <c r="G152" s="189"/>
      <c r="H152" s="234" t="s">
        <v>606</v>
      </c>
      <c r="I152" s="234" t="s">
        <v>569</v>
      </c>
      <c r="J152" s="234">
        <v>50</v>
      </c>
      <c r="K152" s="230"/>
    </row>
    <row r="153" spans="2:11" ht="15" customHeight="1">
      <c r="B153" s="209"/>
      <c r="C153" s="234" t="s">
        <v>575</v>
      </c>
      <c r="D153" s="189"/>
      <c r="E153" s="189"/>
      <c r="F153" s="235" t="s">
        <v>567</v>
      </c>
      <c r="G153" s="189"/>
      <c r="H153" s="234" t="s">
        <v>606</v>
      </c>
      <c r="I153" s="234" t="s">
        <v>577</v>
      </c>
      <c r="J153" s="234"/>
      <c r="K153" s="230"/>
    </row>
    <row r="154" spans="2:11" ht="15" customHeight="1">
      <c r="B154" s="209"/>
      <c r="C154" s="234" t="s">
        <v>586</v>
      </c>
      <c r="D154" s="189"/>
      <c r="E154" s="189"/>
      <c r="F154" s="235" t="s">
        <v>573</v>
      </c>
      <c r="G154" s="189"/>
      <c r="H154" s="234" t="s">
        <v>606</v>
      </c>
      <c r="I154" s="234" t="s">
        <v>569</v>
      </c>
      <c r="J154" s="234">
        <v>50</v>
      </c>
      <c r="K154" s="230"/>
    </row>
    <row r="155" spans="2:11" ht="15" customHeight="1">
      <c r="B155" s="209"/>
      <c r="C155" s="234" t="s">
        <v>594</v>
      </c>
      <c r="D155" s="189"/>
      <c r="E155" s="189"/>
      <c r="F155" s="235" t="s">
        <v>573</v>
      </c>
      <c r="G155" s="189"/>
      <c r="H155" s="234" t="s">
        <v>606</v>
      </c>
      <c r="I155" s="234" t="s">
        <v>569</v>
      </c>
      <c r="J155" s="234">
        <v>50</v>
      </c>
      <c r="K155" s="230"/>
    </row>
    <row r="156" spans="2:11" ht="15" customHeight="1">
      <c r="B156" s="209"/>
      <c r="C156" s="234" t="s">
        <v>592</v>
      </c>
      <c r="D156" s="189"/>
      <c r="E156" s="189"/>
      <c r="F156" s="235" t="s">
        <v>573</v>
      </c>
      <c r="G156" s="189"/>
      <c r="H156" s="234" t="s">
        <v>606</v>
      </c>
      <c r="I156" s="234" t="s">
        <v>569</v>
      </c>
      <c r="J156" s="234">
        <v>50</v>
      </c>
      <c r="K156" s="230"/>
    </row>
    <row r="157" spans="2:11" ht="15" customHeight="1">
      <c r="B157" s="209"/>
      <c r="C157" s="234" t="s">
        <v>92</v>
      </c>
      <c r="D157" s="189"/>
      <c r="E157" s="189"/>
      <c r="F157" s="235" t="s">
        <v>567</v>
      </c>
      <c r="G157" s="189"/>
      <c r="H157" s="234" t="s">
        <v>628</v>
      </c>
      <c r="I157" s="234" t="s">
        <v>569</v>
      </c>
      <c r="J157" s="234" t="s">
        <v>629</v>
      </c>
      <c r="K157" s="230"/>
    </row>
    <row r="158" spans="2:11" ht="15" customHeight="1">
      <c r="B158" s="209"/>
      <c r="C158" s="234" t="s">
        <v>630</v>
      </c>
      <c r="D158" s="189"/>
      <c r="E158" s="189"/>
      <c r="F158" s="235" t="s">
        <v>567</v>
      </c>
      <c r="G158" s="189"/>
      <c r="H158" s="234" t="s">
        <v>631</v>
      </c>
      <c r="I158" s="234" t="s">
        <v>601</v>
      </c>
      <c r="J158" s="234"/>
      <c r="K158" s="230"/>
    </row>
    <row r="159" spans="2:11" ht="15" customHeight="1">
      <c r="B159" s="236"/>
      <c r="C159" s="218"/>
      <c r="D159" s="218"/>
      <c r="E159" s="218"/>
      <c r="F159" s="218"/>
      <c r="G159" s="218"/>
      <c r="H159" s="218"/>
      <c r="I159" s="218"/>
      <c r="J159" s="218"/>
      <c r="K159" s="237"/>
    </row>
    <row r="160" spans="2:11" ht="18.75" customHeight="1">
      <c r="B160" s="185"/>
      <c r="C160" s="189"/>
      <c r="D160" s="189"/>
      <c r="E160" s="189"/>
      <c r="F160" s="208"/>
      <c r="G160" s="189"/>
      <c r="H160" s="189"/>
      <c r="I160" s="189"/>
      <c r="J160" s="189"/>
      <c r="K160" s="185"/>
    </row>
    <row r="161" spans="2:11" ht="18.75" customHeight="1">
      <c r="B161" s="195"/>
      <c r="C161" s="195"/>
      <c r="D161" s="195"/>
      <c r="E161" s="195"/>
      <c r="F161" s="195"/>
      <c r="G161" s="195"/>
      <c r="H161" s="195"/>
      <c r="I161" s="195"/>
      <c r="J161" s="195"/>
      <c r="K161" s="195"/>
    </row>
    <row r="162" spans="2:11" ht="7.5" customHeight="1">
      <c r="B162" s="177"/>
      <c r="C162" s="178"/>
      <c r="D162" s="178"/>
      <c r="E162" s="178"/>
      <c r="F162" s="178"/>
      <c r="G162" s="178"/>
      <c r="H162" s="178"/>
      <c r="I162" s="178"/>
      <c r="J162" s="178"/>
      <c r="K162" s="179"/>
    </row>
    <row r="163" spans="2:11" ht="45" customHeight="1">
      <c r="B163" s="180"/>
      <c r="C163" s="300" t="s">
        <v>632</v>
      </c>
      <c r="D163" s="300"/>
      <c r="E163" s="300"/>
      <c r="F163" s="300"/>
      <c r="G163" s="300"/>
      <c r="H163" s="300"/>
      <c r="I163" s="300"/>
      <c r="J163" s="300"/>
      <c r="K163" s="181"/>
    </row>
    <row r="164" spans="2:11" ht="17.25" customHeight="1">
      <c r="B164" s="180"/>
      <c r="C164" s="201" t="s">
        <v>561</v>
      </c>
      <c r="D164" s="201"/>
      <c r="E164" s="201"/>
      <c r="F164" s="201" t="s">
        <v>562</v>
      </c>
      <c r="G164" s="238"/>
      <c r="H164" s="239" t="s">
        <v>107</v>
      </c>
      <c r="I164" s="239" t="s">
        <v>51</v>
      </c>
      <c r="J164" s="201" t="s">
        <v>563</v>
      </c>
      <c r="K164" s="181"/>
    </row>
    <row r="165" spans="2:11" ht="17.25" customHeight="1">
      <c r="B165" s="182"/>
      <c r="C165" s="203" t="s">
        <v>564</v>
      </c>
      <c r="D165" s="203"/>
      <c r="E165" s="203"/>
      <c r="F165" s="204" t="s">
        <v>565</v>
      </c>
      <c r="G165" s="240"/>
      <c r="H165" s="241"/>
      <c r="I165" s="241"/>
      <c r="J165" s="203" t="s">
        <v>566</v>
      </c>
      <c r="K165" s="183"/>
    </row>
    <row r="166" spans="2:11" ht="5.25" customHeight="1">
      <c r="B166" s="209"/>
      <c r="C166" s="206"/>
      <c r="D166" s="206"/>
      <c r="E166" s="206"/>
      <c r="F166" s="206"/>
      <c r="G166" s="207"/>
      <c r="H166" s="206"/>
      <c r="I166" s="206"/>
      <c r="J166" s="206"/>
      <c r="K166" s="230"/>
    </row>
    <row r="167" spans="2:11" ht="15" customHeight="1">
      <c r="B167" s="209"/>
      <c r="C167" s="189" t="s">
        <v>570</v>
      </c>
      <c r="D167" s="189"/>
      <c r="E167" s="189"/>
      <c r="F167" s="208" t="s">
        <v>567</v>
      </c>
      <c r="G167" s="189"/>
      <c r="H167" s="189" t="s">
        <v>606</v>
      </c>
      <c r="I167" s="189" t="s">
        <v>569</v>
      </c>
      <c r="J167" s="189">
        <v>120</v>
      </c>
      <c r="K167" s="230"/>
    </row>
    <row r="168" spans="2:11" ht="15" customHeight="1">
      <c r="B168" s="209"/>
      <c r="C168" s="189" t="s">
        <v>615</v>
      </c>
      <c r="D168" s="189"/>
      <c r="E168" s="189"/>
      <c r="F168" s="208" t="s">
        <v>567</v>
      </c>
      <c r="G168" s="189"/>
      <c r="H168" s="189" t="s">
        <v>616</v>
      </c>
      <c r="I168" s="189" t="s">
        <v>569</v>
      </c>
      <c r="J168" s="189" t="s">
        <v>617</v>
      </c>
      <c r="K168" s="230"/>
    </row>
    <row r="169" spans="2:11" ht="15" customHeight="1">
      <c r="B169" s="209"/>
      <c r="C169" s="189" t="s">
        <v>516</v>
      </c>
      <c r="D169" s="189"/>
      <c r="E169" s="189"/>
      <c r="F169" s="208" t="s">
        <v>567</v>
      </c>
      <c r="G169" s="189"/>
      <c r="H169" s="189" t="s">
        <v>633</v>
      </c>
      <c r="I169" s="189" t="s">
        <v>569</v>
      </c>
      <c r="J169" s="189" t="s">
        <v>617</v>
      </c>
      <c r="K169" s="230"/>
    </row>
    <row r="170" spans="2:11" ht="15" customHeight="1">
      <c r="B170" s="209"/>
      <c r="C170" s="189" t="s">
        <v>572</v>
      </c>
      <c r="D170" s="189"/>
      <c r="E170" s="189"/>
      <c r="F170" s="208" t="s">
        <v>573</v>
      </c>
      <c r="G170" s="189"/>
      <c r="H170" s="189" t="s">
        <v>633</v>
      </c>
      <c r="I170" s="189" t="s">
        <v>569</v>
      </c>
      <c r="J170" s="189">
        <v>50</v>
      </c>
      <c r="K170" s="230"/>
    </row>
    <row r="171" spans="2:11" ht="15" customHeight="1">
      <c r="B171" s="209"/>
      <c r="C171" s="189" t="s">
        <v>575</v>
      </c>
      <c r="D171" s="189"/>
      <c r="E171" s="189"/>
      <c r="F171" s="208" t="s">
        <v>567</v>
      </c>
      <c r="G171" s="189"/>
      <c r="H171" s="189" t="s">
        <v>633</v>
      </c>
      <c r="I171" s="189" t="s">
        <v>577</v>
      </c>
      <c r="J171" s="189"/>
      <c r="K171" s="230"/>
    </row>
    <row r="172" spans="2:11" ht="15" customHeight="1">
      <c r="B172" s="209"/>
      <c r="C172" s="189" t="s">
        <v>586</v>
      </c>
      <c r="D172" s="189"/>
      <c r="E172" s="189"/>
      <c r="F172" s="208" t="s">
        <v>573</v>
      </c>
      <c r="G172" s="189"/>
      <c r="H172" s="189" t="s">
        <v>633</v>
      </c>
      <c r="I172" s="189" t="s">
        <v>569</v>
      </c>
      <c r="J172" s="189">
        <v>50</v>
      </c>
      <c r="K172" s="230"/>
    </row>
    <row r="173" spans="2:11" ht="15" customHeight="1">
      <c r="B173" s="209"/>
      <c r="C173" s="189" t="s">
        <v>594</v>
      </c>
      <c r="D173" s="189"/>
      <c r="E173" s="189"/>
      <c r="F173" s="208" t="s">
        <v>573</v>
      </c>
      <c r="G173" s="189"/>
      <c r="H173" s="189" t="s">
        <v>633</v>
      </c>
      <c r="I173" s="189" t="s">
        <v>569</v>
      </c>
      <c r="J173" s="189">
        <v>50</v>
      </c>
      <c r="K173" s="230"/>
    </row>
    <row r="174" spans="2:11" ht="15" customHeight="1">
      <c r="B174" s="209"/>
      <c r="C174" s="189" t="s">
        <v>592</v>
      </c>
      <c r="D174" s="189"/>
      <c r="E174" s="189"/>
      <c r="F174" s="208" t="s">
        <v>573</v>
      </c>
      <c r="G174" s="189"/>
      <c r="H174" s="189" t="s">
        <v>633</v>
      </c>
      <c r="I174" s="189" t="s">
        <v>569</v>
      </c>
      <c r="J174" s="189">
        <v>50</v>
      </c>
      <c r="K174" s="230"/>
    </row>
    <row r="175" spans="2:11" ht="15" customHeight="1">
      <c r="B175" s="209"/>
      <c r="C175" s="189" t="s">
        <v>106</v>
      </c>
      <c r="D175" s="189"/>
      <c r="E175" s="189"/>
      <c r="F175" s="208" t="s">
        <v>567</v>
      </c>
      <c r="G175" s="189"/>
      <c r="H175" s="189" t="s">
        <v>634</v>
      </c>
      <c r="I175" s="189" t="s">
        <v>635</v>
      </c>
      <c r="J175" s="189"/>
      <c r="K175" s="230"/>
    </row>
    <row r="176" spans="2:11" ht="15" customHeight="1">
      <c r="B176" s="209"/>
      <c r="C176" s="189" t="s">
        <v>51</v>
      </c>
      <c r="D176" s="189"/>
      <c r="E176" s="189"/>
      <c r="F176" s="208" t="s">
        <v>567</v>
      </c>
      <c r="G176" s="189"/>
      <c r="H176" s="189" t="s">
        <v>636</v>
      </c>
      <c r="I176" s="189" t="s">
        <v>637</v>
      </c>
      <c r="J176" s="189">
        <v>1</v>
      </c>
      <c r="K176" s="230"/>
    </row>
    <row r="177" spans="2:11" ht="15" customHeight="1">
      <c r="B177" s="209"/>
      <c r="C177" s="189" t="s">
        <v>47</v>
      </c>
      <c r="D177" s="189"/>
      <c r="E177" s="189"/>
      <c r="F177" s="208" t="s">
        <v>567</v>
      </c>
      <c r="G177" s="189"/>
      <c r="H177" s="189" t="s">
        <v>638</v>
      </c>
      <c r="I177" s="189" t="s">
        <v>569</v>
      </c>
      <c r="J177" s="189">
        <v>20</v>
      </c>
      <c r="K177" s="230"/>
    </row>
    <row r="178" spans="2:11" ht="15" customHeight="1">
      <c r="B178" s="209"/>
      <c r="C178" s="189" t="s">
        <v>107</v>
      </c>
      <c r="D178" s="189"/>
      <c r="E178" s="189"/>
      <c r="F178" s="208" t="s">
        <v>567</v>
      </c>
      <c r="G178" s="189"/>
      <c r="H178" s="189" t="s">
        <v>639</v>
      </c>
      <c r="I178" s="189" t="s">
        <v>569</v>
      </c>
      <c r="J178" s="189">
        <v>255</v>
      </c>
      <c r="K178" s="230"/>
    </row>
    <row r="179" spans="2:11" ht="15" customHeight="1">
      <c r="B179" s="209"/>
      <c r="C179" s="189" t="s">
        <v>108</v>
      </c>
      <c r="D179" s="189"/>
      <c r="E179" s="189"/>
      <c r="F179" s="208" t="s">
        <v>567</v>
      </c>
      <c r="G179" s="189"/>
      <c r="H179" s="189" t="s">
        <v>532</v>
      </c>
      <c r="I179" s="189" t="s">
        <v>569</v>
      </c>
      <c r="J179" s="189">
        <v>10</v>
      </c>
      <c r="K179" s="230"/>
    </row>
    <row r="180" spans="2:11" ht="15" customHeight="1">
      <c r="B180" s="209"/>
      <c r="C180" s="189" t="s">
        <v>109</v>
      </c>
      <c r="D180" s="189"/>
      <c r="E180" s="189"/>
      <c r="F180" s="208" t="s">
        <v>567</v>
      </c>
      <c r="G180" s="189"/>
      <c r="H180" s="189" t="s">
        <v>640</v>
      </c>
      <c r="I180" s="189" t="s">
        <v>601</v>
      </c>
      <c r="J180" s="189"/>
      <c r="K180" s="230"/>
    </row>
    <row r="181" spans="2:11" ht="15" customHeight="1">
      <c r="B181" s="209"/>
      <c r="C181" s="189" t="s">
        <v>641</v>
      </c>
      <c r="D181" s="189"/>
      <c r="E181" s="189"/>
      <c r="F181" s="208" t="s">
        <v>567</v>
      </c>
      <c r="G181" s="189"/>
      <c r="H181" s="189" t="s">
        <v>642</v>
      </c>
      <c r="I181" s="189" t="s">
        <v>601</v>
      </c>
      <c r="J181" s="189"/>
      <c r="K181" s="230"/>
    </row>
    <row r="182" spans="2:11" ht="15" customHeight="1">
      <c r="B182" s="209"/>
      <c r="C182" s="189" t="s">
        <v>630</v>
      </c>
      <c r="D182" s="189"/>
      <c r="E182" s="189"/>
      <c r="F182" s="208" t="s">
        <v>567</v>
      </c>
      <c r="G182" s="189"/>
      <c r="H182" s="189" t="s">
        <v>643</v>
      </c>
      <c r="I182" s="189" t="s">
        <v>601</v>
      </c>
      <c r="J182" s="189"/>
      <c r="K182" s="230"/>
    </row>
    <row r="183" spans="2:11" ht="15" customHeight="1">
      <c r="B183" s="209"/>
      <c r="C183" s="189" t="s">
        <v>111</v>
      </c>
      <c r="D183" s="189"/>
      <c r="E183" s="189"/>
      <c r="F183" s="208" t="s">
        <v>573</v>
      </c>
      <c r="G183" s="189"/>
      <c r="H183" s="189" t="s">
        <v>644</v>
      </c>
      <c r="I183" s="189" t="s">
        <v>569</v>
      </c>
      <c r="J183" s="189">
        <v>50</v>
      </c>
      <c r="K183" s="230"/>
    </row>
    <row r="184" spans="2:11" ht="15" customHeight="1">
      <c r="B184" s="209"/>
      <c r="C184" s="189" t="s">
        <v>645</v>
      </c>
      <c r="D184" s="189"/>
      <c r="E184" s="189"/>
      <c r="F184" s="208" t="s">
        <v>573</v>
      </c>
      <c r="G184" s="189"/>
      <c r="H184" s="189" t="s">
        <v>646</v>
      </c>
      <c r="I184" s="189" t="s">
        <v>647</v>
      </c>
      <c r="J184" s="189"/>
      <c r="K184" s="230"/>
    </row>
    <row r="185" spans="2:11" ht="15" customHeight="1">
      <c r="B185" s="209"/>
      <c r="C185" s="189" t="s">
        <v>648</v>
      </c>
      <c r="D185" s="189"/>
      <c r="E185" s="189"/>
      <c r="F185" s="208" t="s">
        <v>573</v>
      </c>
      <c r="G185" s="189"/>
      <c r="H185" s="189" t="s">
        <v>649</v>
      </c>
      <c r="I185" s="189" t="s">
        <v>647</v>
      </c>
      <c r="J185" s="189"/>
      <c r="K185" s="230"/>
    </row>
    <row r="186" spans="2:11" ht="15" customHeight="1">
      <c r="B186" s="209"/>
      <c r="C186" s="189" t="s">
        <v>650</v>
      </c>
      <c r="D186" s="189"/>
      <c r="E186" s="189"/>
      <c r="F186" s="208" t="s">
        <v>573</v>
      </c>
      <c r="G186" s="189"/>
      <c r="H186" s="189" t="s">
        <v>651</v>
      </c>
      <c r="I186" s="189" t="s">
        <v>647</v>
      </c>
      <c r="J186" s="189"/>
      <c r="K186" s="230"/>
    </row>
    <row r="187" spans="2:11" ht="15" customHeight="1">
      <c r="B187" s="209"/>
      <c r="C187" s="242" t="s">
        <v>652</v>
      </c>
      <c r="D187" s="189"/>
      <c r="E187" s="189"/>
      <c r="F187" s="208" t="s">
        <v>573</v>
      </c>
      <c r="G187" s="189"/>
      <c r="H187" s="189" t="s">
        <v>653</v>
      </c>
      <c r="I187" s="189" t="s">
        <v>654</v>
      </c>
      <c r="J187" s="243" t="s">
        <v>655</v>
      </c>
      <c r="K187" s="230"/>
    </row>
    <row r="188" spans="2:11" ht="15" customHeight="1">
      <c r="B188" s="209"/>
      <c r="C188" s="194" t="s">
        <v>36</v>
      </c>
      <c r="D188" s="189"/>
      <c r="E188" s="189"/>
      <c r="F188" s="208" t="s">
        <v>567</v>
      </c>
      <c r="G188" s="189"/>
      <c r="H188" s="185" t="s">
        <v>656</v>
      </c>
      <c r="I188" s="189" t="s">
        <v>657</v>
      </c>
      <c r="J188" s="189"/>
      <c r="K188" s="230"/>
    </row>
    <row r="189" spans="2:11" ht="15" customHeight="1">
      <c r="B189" s="209"/>
      <c r="C189" s="194" t="s">
        <v>658</v>
      </c>
      <c r="D189" s="189"/>
      <c r="E189" s="189"/>
      <c r="F189" s="208" t="s">
        <v>567</v>
      </c>
      <c r="G189" s="189"/>
      <c r="H189" s="189" t="s">
        <v>659</v>
      </c>
      <c r="I189" s="189" t="s">
        <v>601</v>
      </c>
      <c r="J189" s="189"/>
      <c r="K189" s="230"/>
    </row>
    <row r="190" spans="2:11" ht="15" customHeight="1">
      <c r="B190" s="209"/>
      <c r="C190" s="194" t="s">
        <v>660</v>
      </c>
      <c r="D190" s="189"/>
      <c r="E190" s="189"/>
      <c r="F190" s="208" t="s">
        <v>567</v>
      </c>
      <c r="G190" s="189"/>
      <c r="H190" s="189" t="s">
        <v>661</v>
      </c>
      <c r="I190" s="189" t="s">
        <v>601</v>
      </c>
      <c r="J190" s="189"/>
      <c r="K190" s="230"/>
    </row>
    <row r="191" spans="2:11" ht="15" customHeight="1">
      <c r="B191" s="209"/>
      <c r="C191" s="194" t="s">
        <v>662</v>
      </c>
      <c r="D191" s="189"/>
      <c r="E191" s="189"/>
      <c r="F191" s="208" t="s">
        <v>573</v>
      </c>
      <c r="G191" s="189"/>
      <c r="H191" s="189" t="s">
        <v>663</v>
      </c>
      <c r="I191" s="189" t="s">
        <v>601</v>
      </c>
      <c r="J191" s="189"/>
      <c r="K191" s="230"/>
    </row>
    <row r="192" spans="2:11" ht="15" customHeight="1">
      <c r="B192" s="236"/>
      <c r="C192" s="244"/>
      <c r="D192" s="218"/>
      <c r="E192" s="218"/>
      <c r="F192" s="218"/>
      <c r="G192" s="218"/>
      <c r="H192" s="218"/>
      <c r="I192" s="218"/>
      <c r="J192" s="218"/>
      <c r="K192" s="237"/>
    </row>
    <row r="193" spans="2:11" ht="18.75" customHeight="1">
      <c r="B193" s="185"/>
      <c r="C193" s="189"/>
      <c r="D193" s="189"/>
      <c r="E193" s="189"/>
      <c r="F193" s="208"/>
      <c r="G193" s="189"/>
      <c r="H193" s="189"/>
      <c r="I193" s="189"/>
      <c r="J193" s="189"/>
      <c r="K193" s="185"/>
    </row>
    <row r="194" spans="2:11" ht="18.75" customHeight="1">
      <c r="B194" s="185"/>
      <c r="C194" s="189"/>
      <c r="D194" s="189"/>
      <c r="E194" s="189"/>
      <c r="F194" s="208"/>
      <c r="G194" s="189"/>
      <c r="H194" s="189"/>
      <c r="I194" s="189"/>
      <c r="J194" s="189"/>
      <c r="K194" s="185"/>
    </row>
    <row r="195" spans="2:11" ht="18.75" customHeight="1">
      <c r="B195" s="195"/>
      <c r="C195" s="195"/>
      <c r="D195" s="195"/>
      <c r="E195" s="195"/>
      <c r="F195" s="195"/>
      <c r="G195" s="195"/>
      <c r="H195" s="195"/>
      <c r="I195" s="195"/>
      <c r="J195" s="195"/>
      <c r="K195" s="195"/>
    </row>
    <row r="196" spans="2:11">
      <c r="B196" s="177"/>
      <c r="C196" s="178"/>
      <c r="D196" s="178"/>
      <c r="E196" s="178"/>
      <c r="F196" s="178"/>
      <c r="G196" s="178"/>
      <c r="H196" s="178"/>
      <c r="I196" s="178"/>
      <c r="J196" s="178"/>
      <c r="K196" s="179"/>
    </row>
    <row r="197" spans="2:11" ht="21">
      <c r="B197" s="180"/>
      <c r="C197" s="300" t="s">
        <v>664</v>
      </c>
      <c r="D197" s="300"/>
      <c r="E197" s="300"/>
      <c r="F197" s="300"/>
      <c r="G197" s="300"/>
      <c r="H197" s="300"/>
      <c r="I197" s="300"/>
      <c r="J197" s="300"/>
      <c r="K197" s="181"/>
    </row>
    <row r="198" spans="2:11" ht="25.5" customHeight="1">
      <c r="B198" s="180"/>
      <c r="C198" s="245" t="s">
        <v>665</v>
      </c>
      <c r="D198" s="245"/>
      <c r="E198" s="245"/>
      <c r="F198" s="245" t="s">
        <v>666</v>
      </c>
      <c r="G198" s="246"/>
      <c r="H198" s="306" t="s">
        <v>667</v>
      </c>
      <c r="I198" s="306"/>
      <c r="J198" s="306"/>
      <c r="K198" s="181"/>
    </row>
    <row r="199" spans="2:11" ht="5.25" customHeight="1">
      <c r="B199" s="209"/>
      <c r="C199" s="206"/>
      <c r="D199" s="206"/>
      <c r="E199" s="206"/>
      <c r="F199" s="206"/>
      <c r="G199" s="189"/>
      <c r="H199" s="206"/>
      <c r="I199" s="206"/>
      <c r="J199" s="206"/>
      <c r="K199" s="230"/>
    </row>
    <row r="200" spans="2:11" ht="15" customHeight="1">
      <c r="B200" s="209"/>
      <c r="C200" s="189" t="s">
        <v>657</v>
      </c>
      <c r="D200" s="189"/>
      <c r="E200" s="189"/>
      <c r="F200" s="208" t="s">
        <v>37</v>
      </c>
      <c r="G200" s="189"/>
      <c r="H200" s="302" t="s">
        <v>668</v>
      </c>
      <c r="I200" s="302"/>
      <c r="J200" s="302"/>
      <c r="K200" s="230"/>
    </row>
    <row r="201" spans="2:11" ht="15" customHeight="1">
      <c r="B201" s="209"/>
      <c r="C201" s="215"/>
      <c r="D201" s="189"/>
      <c r="E201" s="189"/>
      <c r="F201" s="208" t="s">
        <v>38</v>
      </c>
      <c r="G201" s="189"/>
      <c r="H201" s="302" t="s">
        <v>669</v>
      </c>
      <c r="I201" s="302"/>
      <c r="J201" s="302"/>
      <c r="K201" s="230"/>
    </row>
    <row r="202" spans="2:11" ht="15" customHeight="1">
      <c r="B202" s="209"/>
      <c r="C202" s="215"/>
      <c r="D202" s="189"/>
      <c r="E202" s="189"/>
      <c r="F202" s="208" t="s">
        <v>41</v>
      </c>
      <c r="G202" s="189"/>
      <c r="H202" s="302" t="s">
        <v>670</v>
      </c>
      <c r="I202" s="302"/>
      <c r="J202" s="302"/>
      <c r="K202" s="230"/>
    </row>
    <row r="203" spans="2:11" ht="15" customHeight="1">
      <c r="B203" s="209"/>
      <c r="C203" s="189"/>
      <c r="D203" s="189"/>
      <c r="E203" s="189"/>
      <c r="F203" s="208" t="s">
        <v>39</v>
      </c>
      <c r="G203" s="189"/>
      <c r="H203" s="302" t="s">
        <v>671</v>
      </c>
      <c r="I203" s="302"/>
      <c r="J203" s="302"/>
      <c r="K203" s="230"/>
    </row>
    <row r="204" spans="2:11" ht="15" customHeight="1">
      <c r="B204" s="209"/>
      <c r="C204" s="189"/>
      <c r="D204" s="189"/>
      <c r="E204" s="189"/>
      <c r="F204" s="208" t="s">
        <v>40</v>
      </c>
      <c r="G204" s="189"/>
      <c r="H204" s="302" t="s">
        <v>672</v>
      </c>
      <c r="I204" s="302"/>
      <c r="J204" s="302"/>
      <c r="K204" s="230"/>
    </row>
    <row r="205" spans="2:11" ht="15" customHeight="1">
      <c r="B205" s="209"/>
      <c r="C205" s="189"/>
      <c r="D205" s="189"/>
      <c r="E205" s="189"/>
      <c r="F205" s="208"/>
      <c r="G205" s="189"/>
      <c r="H205" s="189"/>
      <c r="I205" s="189"/>
      <c r="J205" s="189"/>
      <c r="K205" s="230"/>
    </row>
    <row r="206" spans="2:11" ht="15" customHeight="1">
      <c r="B206" s="209"/>
      <c r="C206" s="189" t="s">
        <v>613</v>
      </c>
      <c r="D206" s="189"/>
      <c r="E206" s="189"/>
      <c r="F206" s="208" t="s">
        <v>73</v>
      </c>
      <c r="G206" s="189"/>
      <c r="H206" s="302" t="s">
        <v>673</v>
      </c>
      <c r="I206" s="302"/>
      <c r="J206" s="302"/>
      <c r="K206" s="230"/>
    </row>
    <row r="207" spans="2:11" ht="15" customHeight="1">
      <c r="B207" s="209"/>
      <c r="C207" s="215"/>
      <c r="D207" s="189"/>
      <c r="E207" s="189"/>
      <c r="F207" s="208" t="s">
        <v>510</v>
      </c>
      <c r="G207" s="189"/>
      <c r="H207" s="302" t="s">
        <v>511</v>
      </c>
      <c r="I207" s="302"/>
      <c r="J207" s="302"/>
      <c r="K207" s="230"/>
    </row>
    <row r="208" spans="2:11" ht="15" customHeight="1">
      <c r="B208" s="209"/>
      <c r="C208" s="189"/>
      <c r="D208" s="189"/>
      <c r="E208" s="189"/>
      <c r="F208" s="208" t="s">
        <v>508</v>
      </c>
      <c r="G208" s="189"/>
      <c r="H208" s="302" t="s">
        <v>674</v>
      </c>
      <c r="I208" s="302"/>
      <c r="J208" s="302"/>
      <c r="K208" s="230"/>
    </row>
    <row r="209" spans="2:11" ht="15" customHeight="1">
      <c r="B209" s="247"/>
      <c r="C209" s="215"/>
      <c r="D209" s="215"/>
      <c r="E209" s="215"/>
      <c r="F209" s="208" t="s">
        <v>512</v>
      </c>
      <c r="G209" s="194"/>
      <c r="H209" s="301" t="s">
        <v>513</v>
      </c>
      <c r="I209" s="301"/>
      <c r="J209" s="301"/>
      <c r="K209" s="248"/>
    </row>
    <row r="210" spans="2:11" ht="15" customHeight="1">
      <c r="B210" s="247"/>
      <c r="C210" s="215"/>
      <c r="D210" s="215"/>
      <c r="E210" s="215"/>
      <c r="F210" s="208" t="s">
        <v>514</v>
      </c>
      <c r="G210" s="194"/>
      <c r="H210" s="301" t="s">
        <v>675</v>
      </c>
      <c r="I210" s="301"/>
      <c r="J210" s="301"/>
      <c r="K210" s="248"/>
    </row>
    <row r="211" spans="2:11" ht="15" customHeight="1">
      <c r="B211" s="247"/>
      <c r="C211" s="215"/>
      <c r="D211" s="215"/>
      <c r="E211" s="215"/>
      <c r="F211" s="249"/>
      <c r="G211" s="194"/>
      <c r="H211" s="250"/>
      <c r="I211" s="250"/>
      <c r="J211" s="250"/>
      <c r="K211" s="248"/>
    </row>
    <row r="212" spans="2:11" ht="15" customHeight="1">
      <c r="B212" s="247"/>
      <c r="C212" s="189" t="s">
        <v>637</v>
      </c>
      <c r="D212" s="215"/>
      <c r="E212" s="215"/>
      <c r="F212" s="208">
        <v>1</v>
      </c>
      <c r="G212" s="194"/>
      <c r="H212" s="301" t="s">
        <v>676</v>
      </c>
      <c r="I212" s="301"/>
      <c r="J212" s="301"/>
      <c r="K212" s="248"/>
    </row>
    <row r="213" spans="2:11" ht="15" customHeight="1">
      <c r="B213" s="247"/>
      <c r="C213" s="215"/>
      <c r="D213" s="215"/>
      <c r="E213" s="215"/>
      <c r="F213" s="208">
        <v>2</v>
      </c>
      <c r="G213" s="194"/>
      <c r="H213" s="301" t="s">
        <v>677</v>
      </c>
      <c r="I213" s="301"/>
      <c r="J213" s="301"/>
      <c r="K213" s="248"/>
    </row>
    <row r="214" spans="2:11" ht="15" customHeight="1">
      <c r="B214" s="247"/>
      <c r="C214" s="215"/>
      <c r="D214" s="215"/>
      <c r="E214" s="215"/>
      <c r="F214" s="208">
        <v>3</v>
      </c>
      <c r="G214" s="194"/>
      <c r="H214" s="301" t="s">
        <v>678</v>
      </c>
      <c r="I214" s="301"/>
      <c r="J214" s="301"/>
      <c r="K214" s="248"/>
    </row>
    <row r="215" spans="2:11" ht="15" customHeight="1">
      <c r="B215" s="247"/>
      <c r="C215" s="215"/>
      <c r="D215" s="215"/>
      <c r="E215" s="215"/>
      <c r="F215" s="208">
        <v>4</v>
      </c>
      <c r="G215" s="194"/>
      <c r="H215" s="301" t="s">
        <v>679</v>
      </c>
      <c r="I215" s="301"/>
      <c r="J215" s="301"/>
      <c r="K215" s="248"/>
    </row>
    <row r="216" spans="2:11" ht="12.75" customHeight="1">
      <c r="B216" s="251"/>
      <c r="C216" s="252"/>
      <c r="D216" s="252"/>
      <c r="E216" s="252"/>
      <c r="F216" s="252"/>
      <c r="G216" s="252"/>
      <c r="H216" s="252"/>
      <c r="I216" s="252"/>
      <c r="J216" s="252"/>
      <c r="K216" s="253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01 - Závlaha na vzdušn...</vt:lpstr>
      <vt:lpstr>SO 02 - Závlaha okolo dom...</vt:lpstr>
      <vt:lpstr>VRN - Vedlejší rozpočtové...</vt:lpstr>
      <vt:lpstr>Pokyny pro vyplnění</vt:lpstr>
      <vt:lpstr>'Rekapitulace stavby'!Názvy_tisku</vt:lpstr>
      <vt:lpstr>'SO 01 - Závlaha na vzdušn...'!Názvy_tisku</vt:lpstr>
      <vt:lpstr>'SO 02 - Závlaha okolo dom...'!Názvy_tisku</vt:lpstr>
      <vt:lpstr>'VRN - Vedlejší rozpočtové...'!Názvy_tisku</vt:lpstr>
      <vt:lpstr>'Pokyny pro vyplnění'!Oblast_tisku</vt:lpstr>
      <vt:lpstr>'Rekapitulace stavby'!Oblast_tisku</vt:lpstr>
      <vt:lpstr>'SO 01 - Závlaha na vzdušn...'!Oblast_tisku</vt:lpstr>
      <vt:lpstr>'SO 02 - Závlaha okolo dom...'!Oblast_tisku</vt:lpstr>
      <vt:lpstr>'VRN - Vedlejší rozpočtové...'!Oblast_tisku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Vasek-PC\Vasek</dc:creator>
  <cp:lastModifiedBy>Havlík Jaroslav</cp:lastModifiedBy>
  <dcterms:created xsi:type="dcterms:W3CDTF">2017-12-12T18:31:58Z</dcterms:created>
  <dcterms:modified xsi:type="dcterms:W3CDTF">2018-07-10T12:40:54Z</dcterms:modified>
</cp:coreProperties>
</file>