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B.5.TG1 nové OK,HH=170,Qmax=32" sheetId="1" r:id="rId1"/>
  </sheets>
  <definedNames/>
  <calcPr fullCalcOnLoad="1"/>
</workbook>
</file>

<file path=xl/sharedStrings.xml><?xml version="1.0" encoding="utf-8"?>
<sst xmlns="http://schemas.openxmlformats.org/spreadsheetml/2006/main" count="203" uniqueCount="180">
  <si>
    <t>D</t>
  </si>
  <si>
    <t>n</t>
  </si>
  <si>
    <t>m</t>
  </si>
  <si>
    <t>min-1</t>
  </si>
  <si>
    <t>Hs</t>
  </si>
  <si>
    <t>Hb</t>
  </si>
  <si>
    <t>(Hb - Hs - j)/Hn</t>
  </si>
  <si>
    <t>n11 =</t>
  </si>
  <si>
    <r>
      <t>n*D/H</t>
    </r>
    <r>
      <rPr>
        <vertAlign val="superscript"/>
        <sz val="10"/>
        <rFont val="Arial"/>
        <family val="2"/>
      </rPr>
      <t>0,5</t>
    </r>
  </si>
  <si>
    <t>%P</t>
  </si>
  <si>
    <t>eta</t>
  </si>
  <si>
    <t>E =</t>
  </si>
  <si>
    <t>0 až 10</t>
  </si>
  <si>
    <t>Interval</t>
  </si>
  <si>
    <t>Sigma instalované</t>
  </si>
  <si>
    <t>Jednotkové otáčky</t>
  </si>
  <si>
    <t>Výkon na prahu elektrárny</t>
  </si>
  <si>
    <t>Vyrobená energie</t>
  </si>
  <si>
    <t>průměr oběžného kola</t>
  </si>
  <si>
    <t>otáčky</t>
  </si>
  <si>
    <t>barometrický tlak</t>
  </si>
  <si>
    <t xml:space="preserve"> T</t>
  </si>
  <si>
    <t>/dny/</t>
  </si>
  <si>
    <t xml:space="preserve"> /m/</t>
  </si>
  <si>
    <t>Hn</t>
  </si>
  <si>
    <t>/m3/s/</t>
  </si>
  <si>
    <t>Q</t>
  </si>
  <si>
    <t xml:space="preserve"> /min-1/</t>
  </si>
  <si>
    <t>n11</t>
  </si>
  <si>
    <t xml:space="preserve"> /m3/s/</t>
  </si>
  <si>
    <t>Q11</t>
  </si>
  <si>
    <t xml:space="preserve"> /%/</t>
  </si>
  <si>
    <t xml:space="preserve"> /kW/</t>
  </si>
  <si>
    <t>Phř</t>
  </si>
  <si>
    <t>10 až 20</t>
  </si>
  <si>
    <t>Phř =</t>
  </si>
  <si>
    <t>Hs =</t>
  </si>
  <si>
    <t>výška osy OK</t>
  </si>
  <si>
    <r>
      <t>Q / 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H</t>
    </r>
    <r>
      <rPr>
        <vertAlign val="superscript"/>
        <sz val="10"/>
        <rFont val="Arial"/>
        <family val="2"/>
      </rPr>
      <t>0,5</t>
    </r>
  </si>
  <si>
    <t>σ inst</t>
  </si>
  <si>
    <t>σ</t>
  </si>
  <si>
    <t>ηprot</t>
  </si>
  <si>
    <t>ηgen</t>
  </si>
  <si>
    <t>ηtraf</t>
  </si>
  <si>
    <t>kWh</t>
  </si>
  <si>
    <t>Pprah =</t>
  </si>
  <si>
    <t>h</t>
  </si>
  <si>
    <t>m n.m.</t>
  </si>
  <si>
    <t>HH</t>
  </si>
  <si>
    <t>hz</t>
  </si>
  <si>
    <t>j =</t>
  </si>
  <si>
    <t>Křivka účinnosti generátoru TG1</t>
  </si>
  <si>
    <t>kW</t>
  </si>
  <si>
    <t>Výroba TG1</t>
  </si>
  <si>
    <t xml:space="preserve"> /kWh/</t>
  </si>
  <si>
    <t>Výroba TG1 celkem</t>
  </si>
  <si>
    <t xml:space="preserve">Celková účinnost </t>
  </si>
  <si>
    <t xml:space="preserve">ηcelk = </t>
  </si>
  <si>
    <t>Pprah</t>
  </si>
  <si>
    <r>
      <t>σ</t>
    </r>
    <r>
      <rPr>
        <sz val="10"/>
        <rFont val="Arial"/>
        <family val="0"/>
      </rPr>
      <t>inst =</t>
    </r>
  </si>
  <si>
    <t>Qtok</t>
  </si>
  <si>
    <t>Hbr</t>
  </si>
  <si>
    <t>h - (HH - Hbr)</t>
  </si>
  <si>
    <t>HD</t>
  </si>
  <si>
    <t>/m n.m./</t>
  </si>
  <si>
    <t>Sací výška</t>
  </si>
  <si>
    <t>Hydraulické ztráty na česlích</t>
  </si>
  <si>
    <t>hz =</t>
  </si>
  <si>
    <t xml:space="preserve">           Q/</t>
  </si>
  <si>
    <t>v</t>
  </si>
  <si>
    <t>Rychlost vody v rovině česlí</t>
  </si>
  <si>
    <t>v =</t>
  </si>
  <si>
    <r>
      <t>10 * (12/78)</t>
    </r>
    <r>
      <rPr>
        <vertAlign val="superscript"/>
        <sz val="10"/>
        <rFont val="Arial"/>
        <family val="2"/>
      </rPr>
      <t>1,33</t>
    </r>
    <r>
      <rPr>
        <sz val="10"/>
        <rFont val="Arial"/>
        <family val="0"/>
      </rPr>
      <t xml:space="preserve"> * 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/35,75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/2/9,81 * sin 70°  = </t>
    </r>
  </si>
  <si>
    <r>
      <t>* Q</t>
    </r>
    <r>
      <rPr>
        <vertAlign val="superscript"/>
        <sz val="10"/>
        <rFont val="Arial"/>
        <family val="2"/>
      </rPr>
      <t>2</t>
    </r>
  </si>
  <si>
    <t>MAXIMÁLNÍ VÝKON</t>
  </si>
  <si>
    <t>Psvg</t>
  </si>
  <si>
    <t>21 až 22</t>
  </si>
  <si>
    <t>nad 100</t>
  </si>
  <si>
    <t>23 až 25</t>
  </si>
  <si>
    <t>Výkon na svorkách generátoru</t>
  </si>
  <si>
    <t>Psvg =</t>
  </si>
  <si>
    <t>26 až 30</t>
  </si>
  <si>
    <t>31 až 40</t>
  </si>
  <si>
    <t>41 až 50</t>
  </si>
  <si>
    <t>51 až 60</t>
  </si>
  <si>
    <t>61 až 70</t>
  </si>
  <si>
    <t>71 až 80</t>
  </si>
  <si>
    <t>80 až 91</t>
  </si>
  <si>
    <t>91 až 100</t>
  </si>
  <si>
    <t>101 až 110</t>
  </si>
  <si>
    <t>111 až 120</t>
  </si>
  <si>
    <t>121 až 130</t>
  </si>
  <si>
    <t>131 až 140</t>
  </si>
  <si>
    <t>141 až 150</t>
  </si>
  <si>
    <t>151 až 160</t>
  </si>
  <si>
    <t>161 až 170</t>
  </si>
  <si>
    <t>171 až 180</t>
  </si>
  <si>
    <t>181 až 190</t>
  </si>
  <si>
    <t>191 až 200</t>
  </si>
  <si>
    <t>201 až 210</t>
  </si>
  <si>
    <t>211 až 220</t>
  </si>
  <si>
    <t>221 až 240</t>
  </si>
  <si>
    <t>241 až 260</t>
  </si>
  <si>
    <t>261 až 280</t>
  </si>
  <si>
    <t>281 až 300</t>
  </si>
  <si>
    <t>301 až 320</t>
  </si>
  <si>
    <t>321 až 340</t>
  </si>
  <si>
    <t>341 až 350</t>
  </si>
  <si>
    <t>351 až 360</t>
  </si>
  <si>
    <t>361 až 364</t>
  </si>
  <si>
    <t>MINIMÁLNÍ VÝKON</t>
  </si>
  <si>
    <t>Pg100%</t>
  </si>
  <si>
    <t>střední hladina v nádrži</t>
  </si>
  <si>
    <t>OPTIMUM</t>
  </si>
  <si>
    <t>Hladina v nádrži 170,00 m n.m.</t>
  </si>
  <si>
    <t>TABULKA TECHNICKÝCH PARAMETRŮ A ROČNÍ VÝROBY ELEKTRICKÉ ENERGIE TG1 S MODERNIZOVANÝM OK</t>
  </si>
  <si>
    <t>jistota na sací výšku</t>
  </si>
  <si>
    <t>HD = HH - Hbr</t>
  </si>
  <si>
    <t>dolní hladina (na výtoku z MVE)</t>
  </si>
  <si>
    <t>kavitační</t>
  </si>
  <si>
    <t>součinitel</t>
  </si>
  <si>
    <t>účinnost</t>
  </si>
  <si>
    <t>prototypu</t>
  </si>
  <si>
    <t>Účinnost prototypu</t>
  </si>
  <si>
    <t>ηprot =</t>
  </si>
  <si>
    <r>
      <t>η</t>
    </r>
    <r>
      <rPr>
        <vertAlign val="subscript"/>
        <sz val="10"/>
        <rFont val="Arial"/>
        <family val="2"/>
      </rPr>
      <t>m</t>
    </r>
  </si>
  <si>
    <t>účinnost modelu</t>
  </si>
  <si>
    <t>Δη</t>
  </si>
  <si>
    <t>Z DŮVODU NÍZKÉHO SPÁDU MIMO PROVOZ</t>
  </si>
  <si>
    <t>z charakt.</t>
  </si>
  <si>
    <t>generátoru</t>
  </si>
  <si>
    <t>% Pg</t>
  </si>
  <si>
    <t>zatížení</t>
  </si>
  <si>
    <t>Zatížení generátoru</t>
  </si>
  <si>
    <t>% Pg =</t>
  </si>
  <si>
    <t>trafa</t>
  </si>
  <si>
    <t>Výkon na hřídeli turbíny</t>
  </si>
  <si>
    <t>výkon na</t>
  </si>
  <si>
    <t>hřídeli turb.</t>
  </si>
  <si>
    <t>prahu el.</t>
  </si>
  <si>
    <t>svorkách</t>
  </si>
  <si>
    <t xml:space="preserve">ηcelk </t>
  </si>
  <si>
    <t xml:space="preserve">Jednotkový průtok </t>
  </si>
  <si>
    <t>Phř *ηgen/100 * ηtraf/100</t>
  </si>
  <si>
    <t>Phř * ηgen/100</t>
  </si>
  <si>
    <r>
      <t xml:space="preserve">9,81 * Q * Hn * </t>
    </r>
    <r>
      <rPr>
        <sz val="11"/>
        <rFont val="Calibri"/>
        <family val="2"/>
      </rPr>
      <t>η</t>
    </r>
    <r>
      <rPr>
        <sz val="10"/>
        <rFont val="Arial"/>
        <family val="2"/>
      </rPr>
      <t>prot/100</t>
    </r>
  </si>
  <si>
    <r>
      <t xml:space="preserve">provoz bez kavitace   σinst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σ</t>
    </r>
  </si>
  <si>
    <t>ηprot/100 * ηgen/100 * ηtraf</t>
  </si>
  <si>
    <t xml:space="preserve">přírůstek účinnosti vypočtený </t>
  </si>
  <si>
    <t>podle Huttona v optimu</t>
  </si>
  <si>
    <r>
      <t>η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+  Δ</t>
    </r>
    <r>
      <rPr>
        <sz val="10"/>
        <rFont val="Calibri"/>
        <family val="2"/>
      </rPr>
      <t>η</t>
    </r>
  </si>
  <si>
    <t>/m/s/</t>
  </si>
  <si>
    <t>* Pprah * T</t>
  </si>
  <si>
    <t>Phř*0,93 / Pg100</t>
  </si>
  <si>
    <t>Křivka účinnosti generátoru</t>
  </si>
  <si>
    <t xml:space="preserve">viz Křivka </t>
  </si>
  <si>
    <t>účinnosti g.</t>
  </si>
  <si>
    <t xml:space="preserve">Příloha č.5 zadávací dokumentace „MVE Nové Mlýny – rekonstrukce KT 2400“
MVE Nové Mlýny - rekonstrukce KT 2400 
Garantované technické parametry turbíny  
</t>
  </si>
  <si>
    <t>GARANTOVANÉ Technické parametry turbíny s novými oběžnými lopatami</t>
  </si>
  <si>
    <t>Garanční měření bude provedeno při středním čistém spádu H = 7,10 m .</t>
  </si>
  <si>
    <t>Garantovanými hodnotami bude vážená účinnost turbíny a výkony na hřídeli turbíny.</t>
  </si>
  <si>
    <r>
      <t>Tabulka garantovaných hodnot měřených při garančním měření</t>
    </r>
    <r>
      <rPr>
        <sz val="11"/>
        <color indexed="8"/>
        <rFont val="Arial"/>
        <family val="2"/>
      </rPr>
      <t xml:space="preserve"> :    </t>
    </r>
  </si>
  <si>
    <r>
      <t>Průtok Q  /m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/s/</t>
    </r>
  </si>
  <si>
    <r>
      <t>Účinnost turbíny η</t>
    </r>
    <r>
      <rPr>
        <vertAlign val="subscript"/>
        <sz val="11"/>
        <color indexed="8"/>
        <rFont val="Arial"/>
        <family val="2"/>
      </rPr>
      <t>prot</t>
    </r>
    <r>
      <rPr>
        <sz val="11"/>
        <color indexed="8"/>
        <rFont val="Arial"/>
        <family val="2"/>
      </rPr>
      <t xml:space="preserve"> /%/</t>
    </r>
  </si>
  <si>
    <r>
      <t>Výkon na hřídeli P</t>
    </r>
    <r>
      <rPr>
        <vertAlign val="subscript"/>
        <sz val="11"/>
        <color indexed="8"/>
        <rFont val="Arial"/>
        <family val="2"/>
      </rPr>
      <t>hř</t>
    </r>
    <r>
      <rPr>
        <sz val="11"/>
        <color indexed="8"/>
        <rFont val="Arial"/>
        <family val="2"/>
      </rPr>
      <t xml:space="preserve"> /kW/</t>
    </r>
  </si>
  <si>
    <r>
      <t>η</t>
    </r>
    <r>
      <rPr>
        <vertAlign val="subscript"/>
        <sz val="11"/>
        <color indexed="8"/>
        <rFont val="Arial"/>
        <family val="2"/>
      </rPr>
      <t>100</t>
    </r>
    <r>
      <rPr>
        <sz val="11"/>
        <color indexed="8"/>
        <rFont val="Arial"/>
        <family val="2"/>
      </rPr>
      <t xml:space="preserve"> =  </t>
    </r>
  </si>
  <si>
    <r>
      <t>P</t>
    </r>
    <r>
      <rPr>
        <vertAlign val="subscript"/>
        <sz val="11"/>
        <color indexed="8"/>
        <rFont val="Arial"/>
        <family val="2"/>
      </rPr>
      <t>100</t>
    </r>
    <r>
      <rPr>
        <sz val="11"/>
        <color indexed="8"/>
        <rFont val="Arial"/>
        <family val="2"/>
      </rPr>
      <t xml:space="preserve"> =  </t>
    </r>
  </si>
  <si>
    <r>
      <t>η</t>
    </r>
    <r>
      <rPr>
        <vertAlign val="subscript"/>
        <sz val="11"/>
        <color indexed="8"/>
        <rFont val="Arial"/>
        <family val="2"/>
      </rPr>
      <t>80</t>
    </r>
    <r>
      <rPr>
        <sz val="11"/>
        <color indexed="8"/>
        <rFont val="Arial"/>
        <family val="2"/>
      </rPr>
      <t xml:space="preserve">  =</t>
    </r>
  </si>
  <si>
    <r>
      <t>P</t>
    </r>
    <r>
      <rPr>
        <vertAlign val="subscript"/>
        <sz val="11"/>
        <color indexed="8"/>
        <rFont val="Arial"/>
        <family val="2"/>
      </rPr>
      <t>80</t>
    </r>
    <r>
      <rPr>
        <sz val="11"/>
        <color indexed="8"/>
        <rFont val="Arial"/>
        <family val="2"/>
      </rPr>
      <t xml:space="preserve">  =</t>
    </r>
  </si>
  <si>
    <r>
      <t>η</t>
    </r>
    <r>
      <rPr>
        <vertAlign val="subscript"/>
        <sz val="11"/>
        <color indexed="8"/>
        <rFont val="Arial"/>
        <family val="2"/>
      </rPr>
      <t>60</t>
    </r>
    <r>
      <rPr>
        <sz val="11"/>
        <color indexed="8"/>
        <rFont val="Arial"/>
        <family val="2"/>
      </rPr>
      <t xml:space="preserve">  =</t>
    </r>
  </si>
  <si>
    <r>
      <t>P</t>
    </r>
    <r>
      <rPr>
        <vertAlign val="subscript"/>
        <sz val="11"/>
        <color indexed="8"/>
        <rFont val="Arial"/>
        <family val="2"/>
      </rPr>
      <t>60</t>
    </r>
    <r>
      <rPr>
        <sz val="11"/>
        <color indexed="8"/>
        <rFont val="Arial"/>
        <family val="2"/>
      </rPr>
      <t xml:space="preserve">  =</t>
    </r>
  </si>
  <si>
    <r>
      <t>η</t>
    </r>
    <r>
      <rPr>
        <vertAlign val="subscript"/>
        <sz val="11"/>
        <color indexed="8"/>
        <rFont val="Arial"/>
        <family val="2"/>
      </rPr>
      <t>40</t>
    </r>
    <r>
      <rPr>
        <sz val="11"/>
        <color indexed="8"/>
        <rFont val="Arial"/>
        <family val="2"/>
      </rPr>
      <t xml:space="preserve">  =</t>
    </r>
  </si>
  <si>
    <r>
      <t>P</t>
    </r>
    <r>
      <rPr>
        <vertAlign val="subscript"/>
        <sz val="11"/>
        <color indexed="8"/>
        <rFont val="Arial"/>
        <family val="2"/>
      </rPr>
      <t>40</t>
    </r>
    <r>
      <rPr>
        <sz val="11"/>
        <color indexed="8"/>
        <rFont val="Arial"/>
        <family val="2"/>
      </rPr>
      <t xml:space="preserve">  =</t>
    </r>
  </si>
  <si>
    <r>
      <t>η</t>
    </r>
    <r>
      <rPr>
        <vertAlign val="subscript"/>
        <sz val="11"/>
        <color indexed="8"/>
        <rFont val="Arial"/>
        <family val="2"/>
      </rPr>
      <t xml:space="preserve">25 </t>
    </r>
    <r>
      <rPr>
        <sz val="11"/>
        <color indexed="8"/>
        <rFont val="Arial"/>
        <family val="2"/>
      </rPr>
      <t xml:space="preserve"> =</t>
    </r>
  </si>
  <si>
    <r>
      <t>P</t>
    </r>
    <r>
      <rPr>
        <vertAlign val="subscript"/>
        <sz val="11"/>
        <color indexed="8"/>
        <rFont val="Arial"/>
        <family val="2"/>
      </rPr>
      <t xml:space="preserve">25 </t>
    </r>
    <r>
      <rPr>
        <sz val="11"/>
        <color indexed="8"/>
        <rFont val="Arial"/>
        <family val="2"/>
      </rPr>
      <t xml:space="preserve"> =</t>
    </r>
  </si>
  <si>
    <t>Garantovaná vážená účinnost turbíny se vypočte ze vztahu :</t>
  </si>
  <si>
    <r>
      <t>(43 * η</t>
    </r>
    <r>
      <rPr>
        <vertAlign val="subscript"/>
        <sz val="11"/>
        <color indexed="8"/>
        <rFont val="Arial"/>
        <family val="2"/>
      </rPr>
      <t>100</t>
    </r>
    <r>
      <rPr>
        <sz val="11"/>
        <color indexed="8"/>
        <rFont val="Arial"/>
        <family val="2"/>
      </rPr>
      <t xml:space="preserve"> + 24 * η</t>
    </r>
    <r>
      <rPr>
        <vertAlign val="subscript"/>
        <sz val="11"/>
        <color indexed="8"/>
        <rFont val="Arial"/>
        <family val="2"/>
      </rPr>
      <t>80</t>
    </r>
    <r>
      <rPr>
        <sz val="11"/>
        <color indexed="8"/>
        <rFont val="Arial"/>
        <family val="2"/>
      </rPr>
      <t xml:space="preserve"> + 18 * η</t>
    </r>
    <r>
      <rPr>
        <vertAlign val="subscript"/>
        <sz val="11"/>
        <color indexed="8"/>
        <rFont val="Arial"/>
        <family val="2"/>
      </rPr>
      <t>60</t>
    </r>
    <r>
      <rPr>
        <sz val="11"/>
        <color indexed="8"/>
        <rFont val="Arial"/>
        <family val="2"/>
      </rPr>
      <t xml:space="preserve"> + 12 * η</t>
    </r>
    <r>
      <rPr>
        <vertAlign val="subscript"/>
        <sz val="11"/>
        <color indexed="8"/>
        <rFont val="Arial"/>
        <family val="2"/>
      </rPr>
      <t>40</t>
    </r>
    <r>
      <rPr>
        <sz val="11"/>
        <color indexed="8"/>
        <rFont val="Arial"/>
        <family val="2"/>
      </rPr>
      <t xml:space="preserve"> + 3 * η</t>
    </r>
    <r>
      <rPr>
        <vertAlign val="subscript"/>
        <sz val="11"/>
        <color indexed="8"/>
        <rFont val="Arial"/>
        <family val="2"/>
      </rPr>
      <t>25</t>
    </r>
    <r>
      <rPr>
        <sz val="11"/>
        <color indexed="8"/>
        <rFont val="Arial"/>
        <family val="2"/>
      </rPr>
      <t xml:space="preserve"> ) / 100</t>
    </r>
  </si>
  <si>
    <r>
      <t xml:space="preserve">Garantovaná vážená účinnost turbíny : </t>
    </r>
  </si>
  <si>
    <t xml:space="preserve"> % (zaokrouhleno na dvě desetinná místa)</t>
  </si>
  <si>
    <t xml:space="preserve">MVE Nové Mlýny - rekonstrukce KT 2400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</si>
</sst>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0.000000"/>
    <numFmt numFmtId="168" formatCode="0.0E+00"/>
  </numFmts>
  <fonts count="7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6"/>
      <color indexed="48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17" fontId="67" fillId="0" borderId="0" xfId="0" applyNumberFormat="1" applyFont="1" applyAlignment="1">
      <alignment/>
    </xf>
    <xf numFmtId="165" fontId="6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2" fontId="6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69" fillId="0" borderId="0" xfId="0" applyFont="1" applyAlignment="1">
      <alignment/>
    </xf>
    <xf numFmtId="0" fontId="7" fillId="0" borderId="0" xfId="0" applyFont="1" applyAlignment="1">
      <alignment/>
    </xf>
    <xf numFmtId="3" fontId="69" fillId="0" borderId="0" xfId="0" applyNumberFormat="1" applyFont="1" applyAlignment="1">
      <alignment/>
    </xf>
    <xf numFmtId="0" fontId="67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2" fontId="67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/>
    </xf>
    <xf numFmtId="1" fontId="67" fillId="0" borderId="0" xfId="0" applyNumberFormat="1" applyFont="1" applyBorder="1" applyAlignment="1">
      <alignment/>
    </xf>
    <xf numFmtId="3" fontId="6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67" fillId="0" borderId="10" xfId="0" applyNumberFormat="1" applyFont="1" applyBorder="1" applyAlignment="1">
      <alignment/>
    </xf>
    <xf numFmtId="3" fontId="67" fillId="0" borderId="11" xfId="0" applyNumberFormat="1" applyFont="1" applyBorder="1" applyAlignment="1">
      <alignment/>
    </xf>
    <xf numFmtId="4" fontId="67" fillId="0" borderId="12" xfId="0" applyNumberFormat="1" applyFont="1" applyBorder="1" applyAlignment="1">
      <alignment/>
    </xf>
    <xf numFmtId="3" fontId="67" fillId="0" borderId="13" xfId="0" applyNumberFormat="1" applyFont="1" applyBorder="1" applyAlignment="1">
      <alignment/>
    </xf>
    <xf numFmtId="4" fontId="67" fillId="0" borderId="14" xfId="0" applyNumberFormat="1" applyFont="1" applyBorder="1" applyAlignment="1">
      <alignment/>
    </xf>
    <xf numFmtId="3" fontId="67" fillId="0" borderId="15" xfId="0" applyNumberFormat="1" applyFont="1" applyBorder="1" applyAlignment="1">
      <alignment/>
    </xf>
    <xf numFmtId="3" fontId="67" fillId="0" borderId="16" xfId="0" applyNumberFormat="1" applyFont="1" applyBorder="1" applyAlignment="1">
      <alignment/>
    </xf>
    <xf numFmtId="4" fontId="67" fillId="0" borderId="17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2" fontId="67" fillId="0" borderId="11" xfId="0" applyNumberFormat="1" applyFont="1" applyBorder="1" applyAlignment="1">
      <alignment/>
    </xf>
    <xf numFmtId="1" fontId="67" fillId="0" borderId="11" xfId="0" applyNumberFormat="1" applyFont="1" applyBorder="1" applyAlignment="1">
      <alignment/>
    </xf>
    <xf numFmtId="1" fontId="67" fillId="0" borderId="12" xfId="0" applyNumberFormat="1" applyFont="1" applyBorder="1" applyAlignment="1">
      <alignment/>
    </xf>
    <xf numFmtId="2" fontId="67" fillId="0" borderId="13" xfId="0" applyNumberFormat="1" applyFont="1" applyBorder="1" applyAlignment="1">
      <alignment/>
    </xf>
    <xf numFmtId="1" fontId="67" fillId="0" borderId="14" xfId="0" applyNumberFormat="1" applyFont="1" applyBorder="1" applyAlignment="1">
      <alignment/>
    </xf>
    <xf numFmtId="0" fontId="67" fillId="0" borderId="13" xfId="0" applyFont="1" applyBorder="1" applyAlignment="1">
      <alignment/>
    </xf>
    <xf numFmtId="2" fontId="68" fillId="0" borderId="13" xfId="0" applyNumberFormat="1" applyFont="1" applyBorder="1" applyAlignment="1">
      <alignment/>
    </xf>
    <xf numFmtId="2" fontId="68" fillId="0" borderId="15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1" fontId="67" fillId="0" borderId="16" xfId="0" applyNumberFormat="1" applyFont="1" applyBorder="1" applyAlignment="1">
      <alignment/>
    </xf>
    <xf numFmtId="0" fontId="67" fillId="0" borderId="16" xfId="0" applyFont="1" applyBorder="1" applyAlignment="1">
      <alignment/>
    </xf>
    <xf numFmtId="1" fontId="67" fillId="0" borderId="17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3" fontId="67" fillId="0" borderId="18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3" fontId="67" fillId="0" borderId="20" xfId="0" applyNumberFormat="1" applyFont="1" applyBorder="1" applyAlignment="1">
      <alignment/>
    </xf>
    <xf numFmtId="4" fontId="67" fillId="0" borderId="18" xfId="0" applyNumberFormat="1" applyFont="1" applyBorder="1" applyAlignment="1">
      <alignment/>
    </xf>
    <xf numFmtId="4" fontId="67" fillId="0" borderId="19" xfId="0" applyNumberFormat="1" applyFont="1" applyBorder="1" applyAlignment="1">
      <alignment/>
    </xf>
    <xf numFmtId="4" fontId="67" fillId="0" borderId="20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3" fillId="0" borderId="21" xfId="0" applyFont="1" applyBorder="1" applyAlignment="1">
      <alignment horizontal="justify" vertical="center" wrapText="1"/>
    </xf>
    <xf numFmtId="0" fontId="73" fillId="0" borderId="22" xfId="0" applyFont="1" applyBorder="1" applyAlignment="1">
      <alignment horizontal="justify" vertical="center" wrapText="1"/>
    </xf>
    <xf numFmtId="9" fontId="73" fillId="0" borderId="20" xfId="0" applyNumberFormat="1" applyFont="1" applyBorder="1" applyAlignment="1">
      <alignment horizontal="center" vertical="center" wrapText="1"/>
    </xf>
    <xf numFmtId="164" fontId="73" fillId="0" borderId="17" xfId="0" applyNumberFormat="1" applyFont="1" applyBorder="1" applyAlignment="1">
      <alignment horizontal="center" vertical="center" wrapText="1"/>
    </xf>
    <xf numFmtId="0" fontId="73" fillId="0" borderId="17" xfId="0" applyFont="1" applyBorder="1" applyAlignment="1">
      <alignment vertical="center" wrapText="1"/>
    </xf>
    <xf numFmtId="0" fontId="73" fillId="0" borderId="20" xfId="0" applyFont="1" applyBorder="1" applyAlignment="1">
      <alignment vertical="center" wrapText="1"/>
    </xf>
    <xf numFmtId="0" fontId="73" fillId="0" borderId="21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3" fillId="0" borderId="2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-0.007"/>
          <c:w val="0.9115"/>
          <c:h val="0.97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'B.5.TG1 nové OK,HH=170,Qmax=32'!$L$78:$P$78</c:f>
              <c:numCache/>
            </c:numRef>
          </c:xVal>
          <c:yVal>
            <c:numRef>
              <c:f>'B.5.TG1 nové OK,HH=170,Qmax=32'!$L$79:$P$79</c:f>
              <c:numCache/>
            </c:numRef>
          </c:yVal>
          <c:smooth val="1"/>
        </c:ser>
        <c:axId val="33188360"/>
        <c:axId val="30259785"/>
      </c:scatterChart>
      <c:valAx>
        <c:axId val="33188360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Zatížení generátoru % P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 val="autoZero"/>
        <c:crossBetween val="midCat"/>
        <c:dispUnits/>
        <c:majorUnit val="5"/>
        <c:minorUnit val="1"/>
      </c:valAx>
      <c:valAx>
        <c:axId val="3025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účinnost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83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75</xdr:row>
      <xdr:rowOff>38100</xdr:rowOff>
    </xdr:from>
    <xdr:to>
      <xdr:col>23</xdr:col>
      <xdr:colOff>381000</xdr:colOff>
      <xdr:row>94</xdr:row>
      <xdr:rowOff>152400</xdr:rowOff>
    </xdr:to>
    <xdr:graphicFrame>
      <xdr:nvGraphicFramePr>
        <xdr:cNvPr id="1" name="Graf 1"/>
        <xdr:cNvGraphicFramePr/>
      </xdr:nvGraphicFramePr>
      <xdr:xfrm>
        <a:off x="10629900" y="13896975"/>
        <a:ext cx="4762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4"/>
  <sheetViews>
    <sheetView tabSelected="1" zoomScale="85" zoomScaleNormal="85" workbookViewId="0" topLeftCell="A1">
      <selection activeCell="M20" sqref="M20"/>
    </sheetView>
  </sheetViews>
  <sheetFormatPr defaultColWidth="9.140625" defaultRowHeight="12.75"/>
  <cols>
    <col min="2" max="2" width="10.7109375" style="0" customWidth="1"/>
    <col min="11" max="11" width="10.7109375" style="0" customWidth="1"/>
    <col min="14" max="14" width="7.421875" style="0" customWidth="1"/>
    <col min="17" max="17" width="10.140625" style="0" customWidth="1"/>
    <col min="18" max="18" width="11.00390625" style="0" customWidth="1"/>
    <col min="19" max="19" width="11.57421875" style="0" customWidth="1"/>
    <col min="21" max="21" width="10.421875" style="0" customWidth="1"/>
    <col min="22" max="22" width="10.140625" style="0" customWidth="1"/>
    <col min="23" max="23" width="15.00390625" style="0" customWidth="1"/>
    <col min="24" max="24" width="8.00390625" style="0" customWidth="1"/>
    <col min="27" max="27" width="16.421875" style="0" customWidth="1"/>
  </cols>
  <sheetData>
    <row r="1" ht="12.75" customHeight="1"/>
    <row r="2" spans="1:18" ht="15">
      <c r="A2" s="74" t="s">
        <v>157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3.25" customHeight="1">
      <c r="A3" s="75" t="s">
        <v>179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ht="15">
      <c r="A5" s="62" t="s">
        <v>158</v>
      </c>
    </row>
    <row r="6" ht="14.25">
      <c r="A6" s="63"/>
    </row>
    <row r="7" spans="1:4" ht="14.25">
      <c r="A7" s="64" t="s">
        <v>159</v>
      </c>
      <c r="B7" s="65"/>
      <c r="C7" s="65"/>
      <c r="D7" s="65"/>
    </row>
    <row r="8" spans="1:4" ht="14.25">
      <c r="A8" s="64" t="s">
        <v>160</v>
      </c>
      <c r="B8" s="65"/>
      <c r="C8" s="65"/>
      <c r="D8" s="65"/>
    </row>
    <row r="9" spans="1:4" ht="14.25">
      <c r="A9" s="64"/>
      <c r="B9" s="65"/>
      <c r="C9" s="65"/>
      <c r="D9" s="65"/>
    </row>
    <row r="10" spans="1:4" ht="15">
      <c r="A10" s="62" t="s">
        <v>161</v>
      </c>
      <c r="B10" s="65"/>
      <c r="C10" s="65"/>
      <c r="D10" s="65"/>
    </row>
    <row r="11" spans="1:4" ht="13.5" thickBot="1">
      <c r="A11" s="65"/>
      <c r="B11" s="65"/>
      <c r="C11" s="65"/>
      <c r="D11" s="65"/>
    </row>
    <row r="12" spans="1:6" ht="31.5" thickBot="1">
      <c r="A12" s="66" t="s">
        <v>9</v>
      </c>
      <c r="B12" s="67" t="s">
        <v>162</v>
      </c>
      <c r="C12" s="77" t="s">
        <v>163</v>
      </c>
      <c r="D12" s="78"/>
      <c r="E12" s="77" t="s">
        <v>164</v>
      </c>
      <c r="F12" s="78"/>
    </row>
    <row r="13" spans="1:6" ht="19.5" thickBot="1">
      <c r="A13" s="68">
        <v>1</v>
      </c>
      <c r="B13" s="69">
        <v>32</v>
      </c>
      <c r="C13" s="70" t="s">
        <v>165</v>
      </c>
      <c r="D13" s="70"/>
      <c r="E13" s="71" t="s">
        <v>166</v>
      </c>
      <c r="F13" s="72"/>
    </row>
    <row r="14" spans="1:6" ht="19.5" thickBot="1">
      <c r="A14" s="68">
        <v>0.8</v>
      </c>
      <c r="B14" s="69">
        <v>25.6</v>
      </c>
      <c r="C14" s="70" t="s">
        <v>167</v>
      </c>
      <c r="D14" s="70"/>
      <c r="E14" s="71" t="s">
        <v>168</v>
      </c>
      <c r="F14" s="72"/>
    </row>
    <row r="15" spans="1:6" ht="19.5" thickBot="1">
      <c r="A15" s="68">
        <v>0.6</v>
      </c>
      <c r="B15" s="69">
        <v>19.2</v>
      </c>
      <c r="C15" s="70" t="s">
        <v>169</v>
      </c>
      <c r="D15" s="70"/>
      <c r="E15" s="71" t="s">
        <v>170</v>
      </c>
      <c r="F15" s="72"/>
    </row>
    <row r="16" spans="1:6" ht="19.5" thickBot="1">
      <c r="A16" s="68">
        <v>0.4</v>
      </c>
      <c r="B16" s="69">
        <v>12.8</v>
      </c>
      <c r="C16" s="70" t="s">
        <v>171</v>
      </c>
      <c r="D16" s="70"/>
      <c r="E16" s="71" t="s">
        <v>172</v>
      </c>
      <c r="F16" s="72"/>
    </row>
    <row r="17" spans="1:6" ht="19.5" thickBot="1">
      <c r="A17" s="68">
        <v>0.25</v>
      </c>
      <c r="B17" s="69">
        <v>8</v>
      </c>
      <c r="C17" s="70" t="s">
        <v>173</v>
      </c>
      <c r="D17" s="70"/>
      <c r="E17" s="71" t="s">
        <v>174</v>
      </c>
      <c r="F17" s="72"/>
    </row>
    <row r="18" spans="1:4" ht="12.75">
      <c r="A18" s="65"/>
      <c r="B18" s="65"/>
      <c r="C18" s="65"/>
      <c r="D18" s="65"/>
    </row>
    <row r="19" spans="1:4" ht="12.75">
      <c r="A19" s="65"/>
      <c r="B19" s="65"/>
      <c r="C19" s="65"/>
      <c r="D19" s="65"/>
    </row>
    <row r="20" ht="14.25">
      <c r="A20" s="64" t="s">
        <v>175</v>
      </c>
    </row>
    <row r="21" ht="14.25">
      <c r="A21" s="64"/>
    </row>
    <row r="22" ht="18.75">
      <c r="A22" s="64" t="s">
        <v>176</v>
      </c>
    </row>
    <row r="23" ht="14.25">
      <c r="A23" s="64"/>
    </row>
    <row r="24" ht="14.25">
      <c r="A24" s="64"/>
    </row>
    <row r="25" spans="1:6" ht="15">
      <c r="A25" s="64" t="s">
        <v>177</v>
      </c>
      <c r="C25" s="73"/>
      <c r="F25" t="s">
        <v>178</v>
      </c>
    </row>
    <row r="26" ht="12.75" customHeight="1"/>
    <row r="27" spans="17:28" ht="11.25" customHeight="1">
      <c r="Q27" s="8"/>
      <c r="R27" s="8"/>
      <c r="S27" s="8"/>
      <c r="T27" s="8"/>
      <c r="U27" s="8"/>
      <c r="V27" s="8"/>
      <c r="W27" s="8"/>
      <c r="X27" s="8"/>
      <c r="Y27" s="8"/>
      <c r="AB27" s="7"/>
    </row>
    <row r="28" spans="2:28" ht="20.25">
      <c r="B28" s="1" t="s">
        <v>115</v>
      </c>
      <c r="T28" s="8"/>
      <c r="U28" s="8"/>
      <c r="V28" s="8"/>
      <c r="W28" s="8"/>
      <c r="X28" s="8"/>
      <c r="Y28" s="8"/>
      <c r="AB28" s="7"/>
    </row>
    <row r="29" spans="2:28" ht="20.25">
      <c r="B29" s="25" t="s">
        <v>114</v>
      </c>
      <c r="F29" s="19"/>
      <c r="G29" s="19"/>
      <c r="H29" s="19"/>
      <c r="AB29" s="9"/>
    </row>
    <row r="30" spans="2:28" ht="12.75">
      <c r="B30" s="2"/>
      <c r="I30" s="9"/>
      <c r="J30" s="9"/>
      <c r="K30" s="26"/>
      <c r="L30" s="26"/>
      <c r="M30" s="26"/>
      <c r="N30" s="26"/>
      <c r="O30" s="26"/>
      <c r="P30" s="9"/>
      <c r="Q30" s="26"/>
      <c r="R30" s="26"/>
      <c r="T30" s="26"/>
      <c r="U30" s="26"/>
      <c r="V30" s="26"/>
      <c r="W30" s="26"/>
      <c r="X30" s="26"/>
      <c r="Y30" s="26"/>
      <c r="Z30" s="26"/>
      <c r="AA30" s="26"/>
      <c r="AB30" s="9"/>
    </row>
    <row r="31" spans="2:25" ht="12.75">
      <c r="B31" s="2" t="s">
        <v>13</v>
      </c>
      <c r="C31" s="2" t="s">
        <v>21</v>
      </c>
      <c r="D31" s="2" t="s">
        <v>60</v>
      </c>
      <c r="E31" s="10" t="s">
        <v>61</v>
      </c>
      <c r="F31" s="10" t="s">
        <v>63</v>
      </c>
      <c r="G31" s="10" t="s">
        <v>49</v>
      </c>
      <c r="H31" s="2" t="s">
        <v>69</v>
      </c>
      <c r="I31" s="10" t="s">
        <v>24</v>
      </c>
      <c r="J31" s="2" t="s">
        <v>4</v>
      </c>
      <c r="K31" s="10" t="s">
        <v>26</v>
      </c>
      <c r="L31" s="2" t="s">
        <v>30</v>
      </c>
      <c r="M31" s="2" t="s">
        <v>28</v>
      </c>
      <c r="N31" s="2" t="s">
        <v>39</v>
      </c>
      <c r="O31" s="10" t="s">
        <v>40</v>
      </c>
      <c r="P31" s="2" t="s">
        <v>41</v>
      </c>
      <c r="Q31" s="2" t="s">
        <v>33</v>
      </c>
      <c r="R31" s="2" t="s">
        <v>131</v>
      </c>
      <c r="S31" s="10" t="s">
        <v>42</v>
      </c>
      <c r="T31" s="10" t="s">
        <v>75</v>
      </c>
      <c r="U31" s="10" t="s">
        <v>43</v>
      </c>
      <c r="V31" s="2" t="s">
        <v>58</v>
      </c>
      <c r="W31" s="2" t="s">
        <v>53</v>
      </c>
      <c r="X31" s="2" t="s">
        <v>141</v>
      </c>
      <c r="Y31" s="2"/>
    </row>
    <row r="32" spans="3:24" ht="12.75">
      <c r="C32" s="2" t="s">
        <v>22</v>
      </c>
      <c r="D32" s="2" t="s">
        <v>25</v>
      </c>
      <c r="E32" s="10" t="s">
        <v>23</v>
      </c>
      <c r="F32" s="10" t="s">
        <v>64</v>
      </c>
      <c r="G32" s="2" t="s">
        <v>23</v>
      </c>
      <c r="H32" s="2" t="s">
        <v>151</v>
      </c>
      <c r="I32" s="2" t="s">
        <v>23</v>
      </c>
      <c r="J32" s="2" t="s">
        <v>23</v>
      </c>
      <c r="K32" s="2" t="s">
        <v>25</v>
      </c>
      <c r="L32" s="2" t="s">
        <v>29</v>
      </c>
      <c r="M32" s="2" t="s">
        <v>27</v>
      </c>
      <c r="O32" s="3" t="s">
        <v>119</v>
      </c>
      <c r="P32" s="3" t="s">
        <v>31</v>
      </c>
      <c r="Q32" s="2" t="s">
        <v>32</v>
      </c>
      <c r="R32" s="3" t="s">
        <v>31</v>
      </c>
      <c r="S32" s="3" t="s">
        <v>31</v>
      </c>
      <c r="T32" s="2" t="s">
        <v>32</v>
      </c>
      <c r="U32" s="3" t="s">
        <v>31</v>
      </c>
      <c r="V32" s="2" t="s">
        <v>32</v>
      </c>
      <c r="W32" s="2" t="s">
        <v>54</v>
      </c>
      <c r="X32" s="3" t="s">
        <v>31</v>
      </c>
    </row>
    <row r="33" spans="2:24" ht="12.75">
      <c r="B33" s="2"/>
      <c r="C33" s="2"/>
      <c r="D33" s="2"/>
      <c r="E33" s="10"/>
      <c r="F33" s="10"/>
      <c r="G33" s="2"/>
      <c r="H33" s="2"/>
      <c r="I33" s="2"/>
      <c r="J33" s="2"/>
      <c r="K33" s="2"/>
      <c r="L33" s="2"/>
      <c r="M33" s="2"/>
      <c r="O33" s="3" t="s">
        <v>120</v>
      </c>
      <c r="P33" s="3" t="s">
        <v>121</v>
      </c>
      <c r="Q33" s="3" t="s">
        <v>137</v>
      </c>
      <c r="R33" s="3" t="s">
        <v>132</v>
      </c>
      <c r="S33" s="3" t="s">
        <v>121</v>
      </c>
      <c r="T33" s="3" t="s">
        <v>137</v>
      </c>
      <c r="U33" s="3" t="s">
        <v>121</v>
      </c>
      <c r="V33" s="3" t="s">
        <v>137</v>
      </c>
      <c r="W33" s="2"/>
      <c r="X33" s="2"/>
    </row>
    <row r="34" spans="2:24" ht="12.75">
      <c r="B34" s="2"/>
      <c r="C34" s="2"/>
      <c r="D34" s="2"/>
      <c r="E34" s="10"/>
      <c r="F34" s="10"/>
      <c r="G34" s="2"/>
      <c r="H34" s="2"/>
      <c r="I34" s="2"/>
      <c r="J34" s="2"/>
      <c r="K34" s="2"/>
      <c r="L34" s="2"/>
      <c r="M34" s="2"/>
      <c r="O34" s="3" t="s">
        <v>129</v>
      </c>
      <c r="P34" s="3" t="s">
        <v>122</v>
      </c>
      <c r="Q34" s="3" t="s">
        <v>138</v>
      </c>
      <c r="R34" s="3" t="s">
        <v>130</v>
      </c>
      <c r="S34" s="3" t="s">
        <v>130</v>
      </c>
      <c r="T34" s="3" t="s">
        <v>140</v>
      </c>
      <c r="U34" s="3" t="s">
        <v>135</v>
      </c>
      <c r="V34" s="3" t="s">
        <v>139</v>
      </c>
      <c r="W34" s="2"/>
      <c r="X34" s="2"/>
    </row>
    <row r="35" spans="2:24" ht="31.5" customHeight="1">
      <c r="B35" s="13" t="s">
        <v>12</v>
      </c>
      <c r="C35">
        <v>10</v>
      </c>
      <c r="D35" s="3" t="s">
        <v>128</v>
      </c>
      <c r="E35" s="8"/>
      <c r="I35" s="2"/>
      <c r="J35" s="2"/>
      <c r="K35" s="2"/>
      <c r="L35" s="2"/>
      <c r="M35" s="2"/>
      <c r="O35" s="3"/>
      <c r="P35" s="3"/>
      <c r="Q35" s="2"/>
      <c r="S35" s="61" t="s">
        <v>155</v>
      </c>
      <c r="T35" s="3"/>
      <c r="U35" s="3"/>
      <c r="V35" s="2"/>
      <c r="W35" s="2"/>
      <c r="X35" s="2"/>
    </row>
    <row r="36" spans="2:19" ht="13.5" thickBot="1">
      <c r="B36" s="11" t="s">
        <v>34</v>
      </c>
      <c r="C36">
        <v>10</v>
      </c>
      <c r="D36" s="3" t="s">
        <v>128</v>
      </c>
      <c r="E36" s="8"/>
      <c r="S36" s="61" t="s">
        <v>156</v>
      </c>
    </row>
    <row r="37" spans="2:25" ht="12.75">
      <c r="B37" s="11" t="s">
        <v>76</v>
      </c>
      <c r="C37" s="11">
        <v>1</v>
      </c>
      <c r="D37" s="12" t="s">
        <v>77</v>
      </c>
      <c r="E37" s="12">
        <v>5.54</v>
      </c>
      <c r="F37" s="12">
        <f aca="true" t="shared" si="0" ref="F37:F67">$L$86-E37</f>
        <v>164.46</v>
      </c>
      <c r="G37" s="14">
        <f aca="true" t="shared" si="1" ref="G37:G67">$K$75*K37^2</f>
        <v>0.02921719</v>
      </c>
      <c r="H37" s="12">
        <f aca="true" t="shared" si="2" ref="H37:H67">K37/$G$74</f>
        <v>1.0451063829787233</v>
      </c>
      <c r="I37" s="12">
        <f aca="true" t="shared" si="3" ref="I37:I69">E37-G37</f>
        <v>5.51078281</v>
      </c>
      <c r="J37" s="14">
        <f aca="true" t="shared" si="4" ref="J37:J67">$L$85-F37</f>
        <v>-0.6599999999999966</v>
      </c>
      <c r="K37" s="12">
        <v>30.7</v>
      </c>
      <c r="L37" s="14">
        <f aca="true" t="shared" si="5" ref="L37:L67">K37/$L$82^2/I37^0.5</f>
        <v>2.270435896521636</v>
      </c>
      <c r="M37" s="12">
        <f aca="true" t="shared" si="6" ref="M37:M67">$L$83*$L$82/I37^0.5</f>
        <v>170.4277043142334</v>
      </c>
      <c r="N37" s="12">
        <f aca="true" t="shared" si="7" ref="N37:N67">($L$84-J37-$L$88)/I37</f>
        <v>1.6277179321461948</v>
      </c>
      <c r="O37" s="38"/>
      <c r="P37" s="39"/>
      <c r="Q37" s="40">
        <f>9.81*K37*I37*P37/100</f>
        <v>0</v>
      </c>
      <c r="R37" s="40">
        <f>Q37*0.93/$Q$73*100</f>
        <v>0</v>
      </c>
      <c r="S37" s="39"/>
      <c r="T37" s="41">
        <f>Q37*S37/100</f>
        <v>0</v>
      </c>
      <c r="U37" s="12">
        <v>99</v>
      </c>
      <c r="V37" s="30">
        <f>Q37*S37/100*U37/100</f>
        <v>0</v>
      </c>
      <c r="W37" s="31">
        <f>$F$87*V37*$C$37</f>
        <v>0</v>
      </c>
      <c r="X37" s="32">
        <f>P37/100*S37/100*U37</f>
        <v>0</v>
      </c>
      <c r="Y37" s="11"/>
    </row>
    <row r="38" spans="2:25" ht="12.75">
      <c r="B38" s="11" t="s">
        <v>78</v>
      </c>
      <c r="C38" s="11">
        <v>4</v>
      </c>
      <c r="D38" s="12" t="s">
        <v>77</v>
      </c>
      <c r="E38" s="12">
        <v>5.86</v>
      </c>
      <c r="F38" s="12">
        <f t="shared" si="0"/>
        <v>164.14</v>
      </c>
      <c r="G38" s="14">
        <f t="shared" si="1"/>
        <v>0.031744</v>
      </c>
      <c r="H38" s="12">
        <f t="shared" si="2"/>
        <v>1.0893617021276596</v>
      </c>
      <c r="I38" s="12">
        <f t="shared" si="3"/>
        <v>5.8282560000000005</v>
      </c>
      <c r="J38" s="14">
        <f t="shared" si="4"/>
        <v>-0.339999999999975</v>
      </c>
      <c r="K38" s="12">
        <v>32</v>
      </c>
      <c r="L38" s="14">
        <f t="shared" si="5"/>
        <v>2.301220240209064</v>
      </c>
      <c r="M38" s="12">
        <f t="shared" si="6"/>
        <v>165.7209948665116</v>
      </c>
      <c r="N38" s="12">
        <f t="shared" si="7"/>
        <v>1.4841489460998238</v>
      </c>
      <c r="O38" s="42"/>
      <c r="P38" s="24"/>
      <c r="Q38" s="27">
        <f aca="true" t="shared" si="8" ref="Q38:Q71">9.81*K38*I38*P38/100</f>
        <v>0</v>
      </c>
      <c r="R38" s="27">
        <f>Q38*0.93/$Q$73*100</f>
        <v>0</v>
      </c>
      <c r="S38" s="24"/>
      <c r="T38" s="43">
        <f aca="true" t="shared" si="9" ref="T38:T71">Q38*S38/100</f>
        <v>0</v>
      </c>
      <c r="U38" s="12">
        <v>99</v>
      </c>
      <c r="V38" s="33">
        <f aca="true" t="shared" si="10" ref="V38:V71">Q38*S38/100*U38/100</f>
        <v>0</v>
      </c>
      <c r="W38" s="28">
        <f aca="true" t="shared" si="11" ref="W38:W67">$F$87*V38*$C$37</f>
        <v>0</v>
      </c>
      <c r="X38" s="34">
        <f aca="true" t="shared" si="12" ref="X38:X71">P38/100*S38/100*U38</f>
        <v>0</v>
      </c>
      <c r="Y38" s="11"/>
    </row>
    <row r="39" spans="2:25" ht="12.75">
      <c r="B39" s="11" t="s">
        <v>81</v>
      </c>
      <c r="C39" s="11">
        <v>5</v>
      </c>
      <c r="D39" s="12">
        <v>86.5</v>
      </c>
      <c r="E39" s="12">
        <v>6.16</v>
      </c>
      <c r="F39" s="12">
        <f t="shared" si="0"/>
        <v>163.84</v>
      </c>
      <c r="G39" s="14">
        <f t="shared" si="1"/>
        <v>0.031744</v>
      </c>
      <c r="H39" s="12">
        <f t="shared" si="2"/>
        <v>1.0893617021276596</v>
      </c>
      <c r="I39" s="12">
        <f t="shared" si="3"/>
        <v>6.128256</v>
      </c>
      <c r="J39" s="14">
        <f t="shared" si="4"/>
        <v>-0.03999999999999204</v>
      </c>
      <c r="K39" s="12">
        <v>32</v>
      </c>
      <c r="L39" s="14">
        <f t="shared" si="5"/>
        <v>2.2441870158413866</v>
      </c>
      <c r="M39" s="12">
        <f t="shared" si="6"/>
        <v>161.61378143360793</v>
      </c>
      <c r="N39" s="12">
        <f t="shared" si="7"/>
        <v>1.3625409904547054</v>
      </c>
      <c r="O39" s="42"/>
      <c r="P39" s="24"/>
      <c r="Q39" s="27">
        <f t="shared" si="8"/>
        <v>0</v>
      </c>
      <c r="R39" s="27">
        <f aca="true" t="shared" si="13" ref="R39:R71">Q39*0.93/$Q$73*100</f>
        <v>0</v>
      </c>
      <c r="S39" s="24"/>
      <c r="T39" s="43">
        <f t="shared" si="9"/>
        <v>0</v>
      </c>
      <c r="U39" s="12">
        <v>99</v>
      </c>
      <c r="V39" s="33">
        <f t="shared" si="10"/>
        <v>0</v>
      </c>
      <c r="W39" s="28">
        <f t="shared" si="11"/>
        <v>0</v>
      </c>
      <c r="X39" s="34">
        <f t="shared" si="12"/>
        <v>0</v>
      </c>
      <c r="Y39" s="11"/>
    </row>
    <row r="40" spans="2:25" ht="12.75">
      <c r="B40" s="11" t="s">
        <v>82</v>
      </c>
      <c r="C40" s="11">
        <v>10</v>
      </c>
      <c r="D40" s="12">
        <v>72.9</v>
      </c>
      <c r="E40" s="12">
        <v>6.42</v>
      </c>
      <c r="F40" s="12">
        <f t="shared" si="0"/>
        <v>163.58</v>
      </c>
      <c r="G40" s="14">
        <f t="shared" si="1"/>
        <v>0.031744</v>
      </c>
      <c r="H40" s="12">
        <f t="shared" si="2"/>
        <v>1.0893617021276596</v>
      </c>
      <c r="I40" s="12">
        <f t="shared" si="3"/>
        <v>6.388256</v>
      </c>
      <c r="J40" s="14">
        <f t="shared" si="4"/>
        <v>0.21999999999999886</v>
      </c>
      <c r="K40" s="12">
        <v>32</v>
      </c>
      <c r="L40" s="14">
        <f t="shared" si="5"/>
        <v>2.198043784079911</v>
      </c>
      <c r="M40" s="12">
        <f t="shared" si="6"/>
        <v>158.29080428424436</v>
      </c>
      <c r="N40" s="12">
        <f t="shared" si="7"/>
        <v>1.266386318895173</v>
      </c>
      <c r="O40" s="42"/>
      <c r="P40" s="24"/>
      <c r="Q40" s="27">
        <f t="shared" si="8"/>
        <v>0</v>
      </c>
      <c r="R40" s="27">
        <f t="shared" si="13"/>
        <v>0</v>
      </c>
      <c r="S40" s="24"/>
      <c r="T40" s="43">
        <f t="shared" si="9"/>
        <v>0</v>
      </c>
      <c r="U40" s="12">
        <v>99</v>
      </c>
      <c r="V40" s="33">
        <f t="shared" si="10"/>
        <v>0</v>
      </c>
      <c r="W40" s="28">
        <f t="shared" si="11"/>
        <v>0</v>
      </c>
      <c r="X40" s="34">
        <f t="shared" si="12"/>
        <v>0</v>
      </c>
      <c r="Y40" s="11"/>
    </row>
    <row r="41" spans="2:25" ht="12.75">
      <c r="B41" s="11" t="s">
        <v>83</v>
      </c>
      <c r="C41" s="11">
        <v>10</v>
      </c>
      <c r="D41" s="12">
        <v>61.9</v>
      </c>
      <c r="E41" s="12">
        <v>6.62</v>
      </c>
      <c r="F41" s="12">
        <f t="shared" si="0"/>
        <v>163.38</v>
      </c>
      <c r="G41" s="14">
        <f t="shared" si="1"/>
        <v>0.031744</v>
      </c>
      <c r="H41" s="12">
        <f t="shared" si="2"/>
        <v>1.0893617021276596</v>
      </c>
      <c r="I41" s="12">
        <f t="shared" si="3"/>
        <v>6.588256</v>
      </c>
      <c r="J41" s="14">
        <f t="shared" si="4"/>
        <v>0.4200000000000159</v>
      </c>
      <c r="K41" s="12">
        <v>32</v>
      </c>
      <c r="L41" s="14">
        <f t="shared" si="5"/>
        <v>2.1644236056377433</v>
      </c>
      <c r="M41" s="12">
        <f t="shared" si="6"/>
        <v>155.86966730583868</v>
      </c>
      <c r="N41" s="12">
        <f t="shared" si="7"/>
        <v>1.1975855218740716</v>
      </c>
      <c r="O41" s="42"/>
      <c r="P41" s="24"/>
      <c r="Q41" s="27">
        <f t="shared" si="8"/>
        <v>0</v>
      </c>
      <c r="R41" s="27">
        <f t="shared" si="13"/>
        <v>0</v>
      </c>
      <c r="S41" s="24"/>
      <c r="T41" s="43">
        <f t="shared" si="9"/>
        <v>0</v>
      </c>
      <c r="U41" s="12">
        <v>99</v>
      </c>
      <c r="V41" s="33">
        <f t="shared" si="10"/>
        <v>0</v>
      </c>
      <c r="W41" s="28">
        <f t="shared" si="11"/>
        <v>0</v>
      </c>
      <c r="X41" s="34">
        <f t="shared" si="12"/>
        <v>0</v>
      </c>
      <c r="Y41" s="11"/>
    </row>
    <row r="42" spans="2:25" ht="12.75">
      <c r="B42" s="11" t="s">
        <v>84</v>
      </c>
      <c r="C42" s="11">
        <v>10</v>
      </c>
      <c r="D42" s="12">
        <v>54.9</v>
      </c>
      <c r="E42" s="12">
        <v>6.75</v>
      </c>
      <c r="F42" s="12">
        <f t="shared" si="0"/>
        <v>163.25</v>
      </c>
      <c r="G42" s="14">
        <f t="shared" si="1"/>
        <v>0.031744</v>
      </c>
      <c r="H42" s="12">
        <f t="shared" si="2"/>
        <v>1.0893617021276596</v>
      </c>
      <c r="I42" s="12">
        <f t="shared" si="3"/>
        <v>6.718256</v>
      </c>
      <c r="J42" s="14">
        <f t="shared" si="4"/>
        <v>0.5500000000000114</v>
      </c>
      <c r="K42" s="12">
        <v>32</v>
      </c>
      <c r="L42" s="14">
        <f t="shared" si="5"/>
        <v>2.143380229955723</v>
      </c>
      <c r="M42" s="12">
        <f t="shared" si="6"/>
        <v>154.35424123212343</v>
      </c>
      <c r="N42" s="12">
        <f t="shared" si="7"/>
        <v>1.1550616707669354</v>
      </c>
      <c r="O42" s="42"/>
      <c r="P42" s="24"/>
      <c r="Q42" s="27">
        <f t="shared" si="8"/>
        <v>0</v>
      </c>
      <c r="R42" s="27">
        <f t="shared" si="13"/>
        <v>0</v>
      </c>
      <c r="S42" s="24"/>
      <c r="T42" s="43">
        <f t="shared" si="9"/>
        <v>0</v>
      </c>
      <c r="U42" s="12">
        <v>99</v>
      </c>
      <c r="V42" s="33">
        <f t="shared" si="10"/>
        <v>0</v>
      </c>
      <c r="W42" s="28">
        <f t="shared" si="11"/>
        <v>0</v>
      </c>
      <c r="X42" s="34">
        <f t="shared" si="12"/>
        <v>0</v>
      </c>
      <c r="Y42" s="11"/>
    </row>
    <row r="43" spans="2:25" ht="12.75">
      <c r="B43" s="11" t="s">
        <v>85</v>
      </c>
      <c r="C43" s="11">
        <v>10</v>
      </c>
      <c r="D43" s="12">
        <v>50.2</v>
      </c>
      <c r="E43" s="12">
        <v>6.84</v>
      </c>
      <c r="F43" s="12">
        <f t="shared" si="0"/>
        <v>163.16</v>
      </c>
      <c r="G43" s="14">
        <f t="shared" si="1"/>
        <v>0.031744</v>
      </c>
      <c r="H43" s="12">
        <f t="shared" si="2"/>
        <v>1.0893617021276596</v>
      </c>
      <c r="I43" s="12">
        <f t="shared" si="3"/>
        <v>6.808256</v>
      </c>
      <c r="J43" s="14">
        <f t="shared" si="4"/>
        <v>0.6400000000000148</v>
      </c>
      <c r="K43" s="12">
        <v>32</v>
      </c>
      <c r="L43" s="14">
        <f t="shared" si="5"/>
        <v>2.129166165329002</v>
      </c>
      <c r="M43" s="12">
        <f t="shared" si="6"/>
        <v>153.3306238964689</v>
      </c>
      <c r="N43" s="12">
        <f t="shared" si="7"/>
        <v>1.1265733838445537</v>
      </c>
      <c r="O43" s="42"/>
      <c r="P43" s="24"/>
      <c r="Q43" s="27">
        <f t="shared" si="8"/>
        <v>0</v>
      </c>
      <c r="R43" s="27">
        <f t="shared" si="13"/>
        <v>0</v>
      </c>
      <c r="S43" s="24"/>
      <c r="T43" s="43">
        <f t="shared" si="9"/>
        <v>0</v>
      </c>
      <c r="U43" s="12">
        <v>99</v>
      </c>
      <c r="V43" s="33">
        <f t="shared" si="10"/>
        <v>0</v>
      </c>
      <c r="W43" s="28">
        <f t="shared" si="11"/>
        <v>0</v>
      </c>
      <c r="X43" s="34">
        <f t="shared" si="12"/>
        <v>0</v>
      </c>
      <c r="Y43" s="11"/>
    </row>
    <row r="44" spans="2:25" ht="12.75">
      <c r="B44" s="11" t="s">
        <v>86</v>
      </c>
      <c r="C44" s="11">
        <v>10</v>
      </c>
      <c r="D44" s="12">
        <v>46</v>
      </c>
      <c r="E44" s="12">
        <v>6.92</v>
      </c>
      <c r="F44" s="12">
        <f t="shared" si="0"/>
        <v>163.08</v>
      </c>
      <c r="G44" s="14">
        <f t="shared" si="1"/>
        <v>0.031744</v>
      </c>
      <c r="H44" s="12">
        <f t="shared" si="2"/>
        <v>1.0893617021276596</v>
      </c>
      <c r="I44" s="12">
        <f t="shared" si="3"/>
        <v>6.888256</v>
      </c>
      <c r="J44" s="14">
        <f t="shared" si="4"/>
        <v>0.7199999999999989</v>
      </c>
      <c r="K44" s="12">
        <v>32</v>
      </c>
      <c r="L44" s="14">
        <f t="shared" si="5"/>
        <v>2.1167660202412533</v>
      </c>
      <c r="M44" s="12">
        <f t="shared" si="6"/>
        <v>152.4376348880617</v>
      </c>
      <c r="N44" s="12">
        <f t="shared" si="7"/>
        <v>1.1018754239099129</v>
      </c>
      <c r="O44" s="42"/>
      <c r="P44" s="24"/>
      <c r="Q44" s="27">
        <f t="shared" si="8"/>
        <v>0</v>
      </c>
      <c r="R44" s="27">
        <f t="shared" si="13"/>
        <v>0</v>
      </c>
      <c r="S44" s="24"/>
      <c r="T44" s="43">
        <f t="shared" si="9"/>
        <v>0</v>
      </c>
      <c r="U44" s="12">
        <v>99</v>
      </c>
      <c r="V44" s="33">
        <f t="shared" si="10"/>
        <v>0</v>
      </c>
      <c r="W44" s="28">
        <f t="shared" si="11"/>
        <v>0</v>
      </c>
      <c r="X44" s="34">
        <f t="shared" si="12"/>
        <v>0</v>
      </c>
      <c r="Y44" s="11"/>
    </row>
    <row r="45" spans="2:25" ht="12.75">
      <c r="B45" s="11" t="s">
        <v>87</v>
      </c>
      <c r="C45" s="11">
        <v>10</v>
      </c>
      <c r="D45" s="12">
        <v>42</v>
      </c>
      <c r="E45" s="12">
        <v>7</v>
      </c>
      <c r="F45" s="12">
        <f t="shared" si="0"/>
        <v>163</v>
      </c>
      <c r="G45" s="14">
        <f t="shared" si="1"/>
        <v>0.031744</v>
      </c>
      <c r="H45" s="12">
        <f t="shared" si="2"/>
        <v>1.0893617021276596</v>
      </c>
      <c r="I45" s="12">
        <f t="shared" si="3"/>
        <v>6.968256</v>
      </c>
      <c r="J45" s="14">
        <f t="shared" si="4"/>
        <v>0.8000000000000114</v>
      </c>
      <c r="K45" s="12">
        <v>32</v>
      </c>
      <c r="L45" s="14">
        <f t="shared" si="5"/>
        <v>2.104580035100761</v>
      </c>
      <c r="M45" s="12">
        <f t="shared" si="6"/>
        <v>151.56006847976025</v>
      </c>
      <c r="N45" s="12">
        <f t="shared" si="7"/>
        <v>1.0777445604753886</v>
      </c>
      <c r="O45" s="42"/>
      <c r="P45" s="24"/>
      <c r="Q45" s="27">
        <f t="shared" si="8"/>
        <v>0</v>
      </c>
      <c r="R45" s="27">
        <f t="shared" si="13"/>
        <v>0</v>
      </c>
      <c r="S45" s="24"/>
      <c r="T45" s="43">
        <f t="shared" si="9"/>
        <v>0</v>
      </c>
      <c r="U45" s="12">
        <v>99</v>
      </c>
      <c r="V45" s="33">
        <f t="shared" si="10"/>
        <v>0</v>
      </c>
      <c r="W45" s="28">
        <f t="shared" si="11"/>
        <v>0</v>
      </c>
      <c r="X45" s="34">
        <f t="shared" si="12"/>
        <v>0</v>
      </c>
      <c r="Y45" s="11"/>
    </row>
    <row r="46" spans="2:25" ht="12.75">
      <c r="B46" s="11" t="s">
        <v>88</v>
      </c>
      <c r="C46" s="11">
        <v>10</v>
      </c>
      <c r="D46" s="12">
        <v>38.8</v>
      </c>
      <c r="E46" s="12">
        <v>7.05</v>
      </c>
      <c r="F46" s="12">
        <f t="shared" si="0"/>
        <v>162.95</v>
      </c>
      <c r="G46" s="14">
        <f t="shared" si="1"/>
        <v>0.031744</v>
      </c>
      <c r="H46" s="12">
        <f t="shared" si="2"/>
        <v>1.0893617021276596</v>
      </c>
      <c r="I46" s="12">
        <f t="shared" si="3"/>
        <v>7.018256</v>
      </c>
      <c r="J46" s="14">
        <f t="shared" si="4"/>
        <v>0.8500000000000227</v>
      </c>
      <c r="K46" s="12">
        <v>32</v>
      </c>
      <c r="L46" s="14">
        <f t="shared" si="5"/>
        <v>2.097069829395875</v>
      </c>
      <c r="M46" s="12">
        <f t="shared" si="6"/>
        <v>151.0192255220463</v>
      </c>
      <c r="N46" s="12">
        <f t="shared" si="7"/>
        <v>1.0629421326323774</v>
      </c>
      <c r="O46" s="42"/>
      <c r="P46" s="24"/>
      <c r="Q46" s="27">
        <f t="shared" si="8"/>
        <v>0</v>
      </c>
      <c r="R46" s="27">
        <f t="shared" si="13"/>
        <v>0</v>
      </c>
      <c r="S46" s="24"/>
      <c r="T46" s="43">
        <f t="shared" si="9"/>
        <v>0</v>
      </c>
      <c r="U46" s="12">
        <v>99</v>
      </c>
      <c r="V46" s="33">
        <f t="shared" si="10"/>
        <v>0</v>
      </c>
      <c r="W46" s="28">
        <f t="shared" si="11"/>
        <v>0</v>
      </c>
      <c r="X46" s="34">
        <f t="shared" si="12"/>
        <v>0</v>
      </c>
      <c r="Y46" s="11"/>
    </row>
    <row r="47" spans="2:25" ht="12.75">
      <c r="B47" s="11" t="s">
        <v>89</v>
      </c>
      <c r="C47" s="11">
        <v>10</v>
      </c>
      <c r="D47" s="12">
        <v>36.1</v>
      </c>
      <c r="E47" s="12">
        <v>7.11</v>
      </c>
      <c r="F47" s="12">
        <f t="shared" si="0"/>
        <v>162.89</v>
      </c>
      <c r="G47" s="14">
        <f t="shared" si="1"/>
        <v>0.031744</v>
      </c>
      <c r="H47" s="12">
        <f t="shared" si="2"/>
        <v>1.0893617021276596</v>
      </c>
      <c r="I47" s="12">
        <f t="shared" si="3"/>
        <v>7.0782560000000005</v>
      </c>
      <c r="J47" s="14">
        <f t="shared" si="4"/>
        <v>0.910000000000025</v>
      </c>
      <c r="K47" s="12">
        <v>32</v>
      </c>
      <c r="L47" s="14">
        <f t="shared" si="5"/>
        <v>2.0881628353382804</v>
      </c>
      <c r="M47" s="12">
        <f t="shared" si="6"/>
        <v>150.37779368918507</v>
      </c>
      <c r="N47" s="12">
        <f t="shared" si="7"/>
        <v>1.045455264686665</v>
      </c>
      <c r="O47" s="42"/>
      <c r="P47" s="24"/>
      <c r="Q47" s="27">
        <f t="shared" si="8"/>
        <v>0</v>
      </c>
      <c r="R47" s="27">
        <f t="shared" si="13"/>
        <v>0</v>
      </c>
      <c r="S47" s="24"/>
      <c r="T47" s="43">
        <f t="shared" si="9"/>
        <v>0</v>
      </c>
      <c r="U47" s="12">
        <v>99</v>
      </c>
      <c r="V47" s="33">
        <f t="shared" si="10"/>
        <v>0</v>
      </c>
      <c r="W47" s="28">
        <f t="shared" si="11"/>
        <v>0</v>
      </c>
      <c r="X47" s="34">
        <f t="shared" si="12"/>
        <v>0</v>
      </c>
      <c r="Y47" s="11"/>
    </row>
    <row r="48" spans="2:25" ht="12.75">
      <c r="B48" s="11" t="s">
        <v>90</v>
      </c>
      <c r="C48" s="11">
        <v>10</v>
      </c>
      <c r="D48" s="12">
        <v>33.7</v>
      </c>
      <c r="E48" s="12">
        <v>7.15</v>
      </c>
      <c r="F48" s="12">
        <f t="shared" si="0"/>
        <v>162.85</v>
      </c>
      <c r="G48" s="14">
        <f t="shared" si="1"/>
        <v>0.031744</v>
      </c>
      <c r="H48" s="12">
        <f t="shared" si="2"/>
        <v>1.0893617021276596</v>
      </c>
      <c r="I48" s="12">
        <f t="shared" si="3"/>
        <v>7.118256000000001</v>
      </c>
      <c r="J48" s="14">
        <f t="shared" si="4"/>
        <v>0.950000000000017</v>
      </c>
      <c r="K48" s="12">
        <v>32</v>
      </c>
      <c r="L48" s="14">
        <f t="shared" si="5"/>
        <v>2.0822875067797186</v>
      </c>
      <c r="M48" s="12">
        <f t="shared" si="6"/>
        <v>149.95468542823735</v>
      </c>
      <c r="N48" s="12">
        <f t="shared" si="7"/>
        <v>1.0339611275570846</v>
      </c>
      <c r="O48" s="42"/>
      <c r="P48" s="24"/>
      <c r="Q48" s="27">
        <f t="shared" si="8"/>
        <v>0</v>
      </c>
      <c r="R48" s="27">
        <f t="shared" si="13"/>
        <v>0</v>
      </c>
      <c r="S48" s="24"/>
      <c r="T48" s="43">
        <f t="shared" si="9"/>
        <v>0</v>
      </c>
      <c r="U48" s="12">
        <v>99</v>
      </c>
      <c r="V48" s="33">
        <f t="shared" si="10"/>
        <v>0</v>
      </c>
      <c r="W48" s="28">
        <f t="shared" si="11"/>
        <v>0</v>
      </c>
      <c r="X48" s="34">
        <f t="shared" si="12"/>
        <v>0</v>
      </c>
      <c r="Y48" s="11"/>
    </row>
    <row r="49" spans="2:25" ht="12.75">
      <c r="B49" s="11" t="s">
        <v>91</v>
      </c>
      <c r="C49" s="11">
        <v>10</v>
      </c>
      <c r="D49" s="12">
        <v>32.2</v>
      </c>
      <c r="E49" s="12">
        <v>7.17</v>
      </c>
      <c r="F49" s="12">
        <f t="shared" si="0"/>
        <v>162.83</v>
      </c>
      <c r="G49" s="14">
        <f t="shared" si="1"/>
        <v>0.031744</v>
      </c>
      <c r="H49" s="12">
        <f t="shared" si="2"/>
        <v>1.0893617021276596</v>
      </c>
      <c r="I49" s="12">
        <f t="shared" si="3"/>
        <v>7.138256</v>
      </c>
      <c r="J49" s="14">
        <f t="shared" si="4"/>
        <v>0.9699999999999989</v>
      </c>
      <c r="K49" s="12">
        <v>32</v>
      </c>
      <c r="L49" s="14">
        <f t="shared" si="5"/>
        <v>2.0793683790622115</v>
      </c>
      <c r="M49" s="12">
        <f t="shared" si="6"/>
        <v>149.7444661971377</v>
      </c>
      <c r="N49" s="12">
        <f t="shared" si="7"/>
        <v>1.0282623654853513</v>
      </c>
      <c r="O49" s="42"/>
      <c r="P49" s="24"/>
      <c r="Q49" s="27">
        <f t="shared" si="8"/>
        <v>0</v>
      </c>
      <c r="R49" s="27">
        <f t="shared" si="13"/>
        <v>0</v>
      </c>
      <c r="S49" s="24"/>
      <c r="T49" s="43">
        <f t="shared" si="9"/>
        <v>0</v>
      </c>
      <c r="U49" s="12">
        <v>99</v>
      </c>
      <c r="V49" s="33">
        <f t="shared" si="10"/>
        <v>0</v>
      </c>
      <c r="W49" s="28">
        <f t="shared" si="11"/>
        <v>0</v>
      </c>
      <c r="X49" s="34">
        <f t="shared" si="12"/>
        <v>0</v>
      </c>
      <c r="Y49" s="11"/>
    </row>
    <row r="50" spans="2:25" ht="12.75">
      <c r="B50" s="11" t="s">
        <v>92</v>
      </c>
      <c r="C50" s="11">
        <v>10</v>
      </c>
      <c r="D50" s="12">
        <v>31</v>
      </c>
      <c r="E50" s="12">
        <v>7.2</v>
      </c>
      <c r="F50" s="12">
        <f t="shared" si="0"/>
        <v>162.8</v>
      </c>
      <c r="G50" s="14">
        <f t="shared" si="1"/>
        <v>0.029791</v>
      </c>
      <c r="H50" s="12">
        <f t="shared" si="2"/>
        <v>1.0553191489361702</v>
      </c>
      <c r="I50" s="12">
        <f t="shared" si="3"/>
        <v>7.170209</v>
      </c>
      <c r="J50" s="14">
        <f t="shared" si="4"/>
        <v>1</v>
      </c>
      <c r="K50" s="12">
        <f aca="true" t="shared" si="14" ref="K50:K67">D50</f>
        <v>31</v>
      </c>
      <c r="L50" s="14">
        <f t="shared" si="5"/>
        <v>2.009894690811885</v>
      </c>
      <c r="M50" s="12">
        <f t="shared" si="6"/>
        <v>149.41043635819707</v>
      </c>
      <c r="N50" s="12">
        <f t="shared" si="7"/>
        <v>1.0194960844237595</v>
      </c>
      <c r="O50" s="42"/>
      <c r="P50" s="24"/>
      <c r="Q50" s="27">
        <f t="shared" si="8"/>
        <v>0</v>
      </c>
      <c r="R50" s="27">
        <f t="shared" si="13"/>
        <v>0</v>
      </c>
      <c r="S50" s="24"/>
      <c r="T50" s="43">
        <f t="shared" si="9"/>
        <v>0</v>
      </c>
      <c r="U50" s="12">
        <v>99</v>
      </c>
      <c r="V50" s="33">
        <f t="shared" si="10"/>
        <v>0</v>
      </c>
      <c r="W50" s="28">
        <f t="shared" si="11"/>
        <v>0</v>
      </c>
      <c r="X50" s="34">
        <f t="shared" si="12"/>
        <v>0</v>
      </c>
      <c r="Y50" s="11"/>
    </row>
    <row r="51" spans="2:25" ht="12.75">
      <c r="B51" s="11" t="s">
        <v>93</v>
      </c>
      <c r="C51" s="11">
        <v>10</v>
      </c>
      <c r="D51" s="12">
        <v>29.7</v>
      </c>
      <c r="E51" s="12">
        <v>7.23</v>
      </c>
      <c r="F51" s="12">
        <f t="shared" si="0"/>
        <v>162.77</v>
      </c>
      <c r="G51" s="14">
        <f t="shared" si="1"/>
        <v>0.027344789999999997</v>
      </c>
      <c r="H51" s="12">
        <f t="shared" si="2"/>
        <v>1.011063829787234</v>
      </c>
      <c r="I51" s="12">
        <f t="shared" si="3"/>
        <v>7.2026552100000005</v>
      </c>
      <c r="J51" s="14">
        <f t="shared" si="4"/>
        <v>1.0300000000000011</v>
      </c>
      <c r="K51" s="12">
        <f t="shared" si="14"/>
        <v>29.7</v>
      </c>
      <c r="L51" s="14">
        <f t="shared" si="5"/>
        <v>1.9212666892546282</v>
      </c>
      <c r="M51" s="12">
        <f t="shared" si="6"/>
        <v>149.07352766778018</v>
      </c>
      <c r="N51" s="12">
        <f t="shared" si="7"/>
        <v>1.0107383718566196</v>
      </c>
      <c r="O51" s="42"/>
      <c r="P51" s="24"/>
      <c r="Q51" s="27">
        <f t="shared" si="8"/>
        <v>0</v>
      </c>
      <c r="R51" s="27">
        <f t="shared" si="13"/>
        <v>0</v>
      </c>
      <c r="S51" s="24"/>
      <c r="T51" s="43">
        <f t="shared" si="9"/>
        <v>0</v>
      </c>
      <c r="U51" s="12">
        <v>99</v>
      </c>
      <c r="V51" s="33">
        <f t="shared" si="10"/>
        <v>0</v>
      </c>
      <c r="W51" s="28">
        <f t="shared" si="11"/>
        <v>0</v>
      </c>
      <c r="X51" s="34">
        <f t="shared" si="12"/>
        <v>0</v>
      </c>
      <c r="Y51" s="11"/>
    </row>
    <row r="52" spans="2:25" ht="12.75">
      <c r="B52" s="11" t="s">
        <v>94</v>
      </c>
      <c r="C52" s="11">
        <v>10</v>
      </c>
      <c r="D52" s="12">
        <v>28.5</v>
      </c>
      <c r="E52" s="12">
        <v>7.25</v>
      </c>
      <c r="F52" s="12">
        <f t="shared" si="0"/>
        <v>162.75</v>
      </c>
      <c r="G52" s="14">
        <f t="shared" si="1"/>
        <v>0.02517975</v>
      </c>
      <c r="H52" s="12">
        <f t="shared" si="2"/>
        <v>0.9702127659574468</v>
      </c>
      <c r="I52" s="12">
        <f t="shared" si="3"/>
        <v>7.22482025</v>
      </c>
      <c r="J52" s="14">
        <f t="shared" si="4"/>
        <v>1.0500000000000114</v>
      </c>
      <c r="K52" s="12">
        <f t="shared" si="14"/>
        <v>28.5</v>
      </c>
      <c r="L52" s="14">
        <f t="shared" si="5"/>
        <v>1.8408095269555476</v>
      </c>
      <c r="M52" s="12">
        <f t="shared" si="6"/>
        <v>148.84468053107378</v>
      </c>
      <c r="N52" s="12">
        <f t="shared" si="7"/>
        <v>1.0048692906927323</v>
      </c>
      <c r="O52" s="42"/>
      <c r="P52" s="24"/>
      <c r="Q52" s="27">
        <f t="shared" si="8"/>
        <v>0</v>
      </c>
      <c r="R52" s="27">
        <f t="shared" si="13"/>
        <v>0</v>
      </c>
      <c r="S52" s="24"/>
      <c r="T52" s="43">
        <f t="shared" si="9"/>
        <v>0</v>
      </c>
      <c r="U52" s="12">
        <v>99</v>
      </c>
      <c r="V52" s="33">
        <f t="shared" si="10"/>
        <v>0</v>
      </c>
      <c r="W52" s="28">
        <f t="shared" si="11"/>
        <v>0</v>
      </c>
      <c r="X52" s="34">
        <f t="shared" si="12"/>
        <v>0</v>
      </c>
      <c r="Y52" s="11"/>
    </row>
    <row r="53" spans="2:25" ht="12.75">
      <c r="B53" s="11" t="s">
        <v>95</v>
      </c>
      <c r="C53" s="11">
        <v>10</v>
      </c>
      <c r="D53" s="12">
        <v>27.2</v>
      </c>
      <c r="E53" s="12">
        <v>7.28</v>
      </c>
      <c r="F53" s="12">
        <f t="shared" si="0"/>
        <v>162.72</v>
      </c>
      <c r="G53" s="14">
        <f t="shared" si="1"/>
        <v>0.022935039999999997</v>
      </c>
      <c r="H53" s="12">
        <f t="shared" si="2"/>
        <v>0.9259574468085107</v>
      </c>
      <c r="I53" s="12">
        <f t="shared" si="3"/>
        <v>7.25706496</v>
      </c>
      <c r="J53" s="14">
        <f t="shared" si="4"/>
        <v>1.0800000000000125</v>
      </c>
      <c r="K53" s="12">
        <f t="shared" si="14"/>
        <v>27.2</v>
      </c>
      <c r="L53" s="14">
        <f t="shared" si="5"/>
        <v>1.7529354151450616</v>
      </c>
      <c r="M53" s="12">
        <f t="shared" si="6"/>
        <v>148.51363783579117</v>
      </c>
      <c r="N53" s="12">
        <f t="shared" si="7"/>
        <v>0.9962705363464168</v>
      </c>
      <c r="O53" s="42"/>
      <c r="P53" s="24"/>
      <c r="Q53" s="27">
        <f t="shared" si="8"/>
        <v>0</v>
      </c>
      <c r="R53" s="27">
        <f t="shared" si="13"/>
        <v>0</v>
      </c>
      <c r="S53" s="24"/>
      <c r="T53" s="43">
        <f t="shared" si="9"/>
        <v>0</v>
      </c>
      <c r="U53" s="12">
        <v>99</v>
      </c>
      <c r="V53" s="33">
        <f t="shared" si="10"/>
        <v>0</v>
      </c>
      <c r="W53" s="28">
        <f t="shared" si="11"/>
        <v>0</v>
      </c>
      <c r="X53" s="34">
        <f t="shared" si="12"/>
        <v>0</v>
      </c>
      <c r="Y53" s="11"/>
    </row>
    <row r="54" spans="2:25" ht="12.75">
      <c r="B54" s="11" t="s">
        <v>96</v>
      </c>
      <c r="C54" s="11">
        <v>10</v>
      </c>
      <c r="D54" s="12">
        <v>25.8</v>
      </c>
      <c r="E54" s="12">
        <v>7.3</v>
      </c>
      <c r="F54" s="12">
        <f t="shared" si="0"/>
        <v>162.7</v>
      </c>
      <c r="G54" s="14">
        <f t="shared" si="1"/>
        <v>0.02063484</v>
      </c>
      <c r="H54" s="12">
        <f t="shared" si="2"/>
        <v>0.8782978723404256</v>
      </c>
      <c r="I54" s="12">
        <f t="shared" si="3"/>
        <v>7.27936516</v>
      </c>
      <c r="J54" s="14">
        <f t="shared" si="4"/>
        <v>1.1000000000000227</v>
      </c>
      <c r="K54" s="12">
        <f t="shared" si="14"/>
        <v>25.8</v>
      </c>
      <c r="L54" s="14">
        <f t="shared" si="5"/>
        <v>1.660162002816917</v>
      </c>
      <c r="M54" s="12">
        <f t="shared" si="6"/>
        <v>148.28597895895638</v>
      </c>
      <c r="N54" s="12">
        <f t="shared" si="7"/>
        <v>0.9904709877200305</v>
      </c>
      <c r="O54" s="42"/>
      <c r="P54" s="24"/>
      <c r="Q54" s="27">
        <f t="shared" si="8"/>
        <v>0</v>
      </c>
      <c r="R54" s="27">
        <f t="shared" si="13"/>
        <v>0</v>
      </c>
      <c r="S54" s="24"/>
      <c r="T54" s="43">
        <f t="shared" si="9"/>
        <v>0</v>
      </c>
      <c r="U54" s="12">
        <v>99</v>
      </c>
      <c r="V54" s="33">
        <f t="shared" si="10"/>
        <v>0</v>
      </c>
      <c r="W54" s="28">
        <f t="shared" si="11"/>
        <v>0</v>
      </c>
      <c r="X54" s="34">
        <f t="shared" si="12"/>
        <v>0</v>
      </c>
      <c r="Y54" s="11"/>
    </row>
    <row r="55" spans="2:25" ht="12.75">
      <c r="B55" s="11" t="s">
        <v>97</v>
      </c>
      <c r="C55" s="11">
        <v>10</v>
      </c>
      <c r="D55" s="12">
        <v>24.6</v>
      </c>
      <c r="E55" s="12">
        <v>7.33</v>
      </c>
      <c r="F55" s="12">
        <f t="shared" si="0"/>
        <v>162.67</v>
      </c>
      <c r="G55" s="14">
        <f t="shared" si="1"/>
        <v>0.018759960000000003</v>
      </c>
      <c r="H55" s="12">
        <f t="shared" si="2"/>
        <v>0.8374468085106384</v>
      </c>
      <c r="I55" s="12">
        <f t="shared" si="3"/>
        <v>7.31124004</v>
      </c>
      <c r="J55" s="14">
        <f t="shared" si="4"/>
        <v>1.1300000000000239</v>
      </c>
      <c r="K55" s="12">
        <f t="shared" si="14"/>
        <v>24.6</v>
      </c>
      <c r="L55" s="14">
        <f t="shared" si="5"/>
        <v>1.5794908061134425</v>
      </c>
      <c r="M55" s="12">
        <f t="shared" si="6"/>
        <v>147.96238401011496</v>
      </c>
      <c r="N55" s="12">
        <f t="shared" si="7"/>
        <v>0.9820495512003428</v>
      </c>
      <c r="O55" s="42"/>
      <c r="P55" s="24"/>
      <c r="Q55" s="27">
        <f t="shared" si="8"/>
        <v>0</v>
      </c>
      <c r="R55" s="27">
        <f t="shared" si="13"/>
        <v>0</v>
      </c>
      <c r="S55" s="24"/>
      <c r="T55" s="43">
        <f t="shared" si="9"/>
        <v>0</v>
      </c>
      <c r="U55" s="12">
        <v>99</v>
      </c>
      <c r="V55" s="33">
        <f t="shared" si="10"/>
        <v>0</v>
      </c>
      <c r="W55" s="28">
        <f t="shared" si="11"/>
        <v>0</v>
      </c>
      <c r="X55" s="34">
        <f t="shared" si="12"/>
        <v>0</v>
      </c>
      <c r="Y55" s="11"/>
    </row>
    <row r="56" spans="2:25" ht="12.75">
      <c r="B56" s="11" t="s">
        <v>98</v>
      </c>
      <c r="C56" s="11">
        <v>10</v>
      </c>
      <c r="D56" s="12">
        <v>23.5</v>
      </c>
      <c r="E56" s="12">
        <v>7.35</v>
      </c>
      <c r="F56" s="12">
        <f t="shared" si="0"/>
        <v>162.65</v>
      </c>
      <c r="G56" s="14">
        <f t="shared" si="1"/>
        <v>0.01711975</v>
      </c>
      <c r="H56" s="12">
        <f t="shared" si="2"/>
        <v>0.8</v>
      </c>
      <c r="I56" s="12">
        <f t="shared" si="3"/>
        <v>7.33288025</v>
      </c>
      <c r="J56" s="14">
        <f t="shared" si="4"/>
        <v>1.1500000000000057</v>
      </c>
      <c r="K56" s="12">
        <f t="shared" si="14"/>
        <v>23.5</v>
      </c>
      <c r="L56" s="14">
        <f t="shared" si="5"/>
        <v>1.5066351052248725</v>
      </c>
      <c r="M56" s="12">
        <f t="shared" si="6"/>
        <v>147.74389531466355</v>
      </c>
      <c r="N56" s="12">
        <f t="shared" si="7"/>
        <v>0.9764239638305828</v>
      </c>
      <c r="O56" s="42"/>
      <c r="P56" s="24"/>
      <c r="Q56" s="27">
        <f t="shared" si="8"/>
        <v>0</v>
      </c>
      <c r="R56" s="27">
        <f t="shared" si="13"/>
        <v>0</v>
      </c>
      <c r="S56" s="24"/>
      <c r="T56" s="43">
        <f t="shared" si="9"/>
        <v>0</v>
      </c>
      <c r="U56" s="12">
        <v>99</v>
      </c>
      <c r="V56" s="33">
        <f t="shared" si="10"/>
        <v>0</v>
      </c>
      <c r="W56" s="28">
        <f t="shared" si="11"/>
        <v>0</v>
      </c>
      <c r="X56" s="34">
        <f t="shared" si="12"/>
        <v>0</v>
      </c>
      <c r="Y56" s="11"/>
    </row>
    <row r="57" spans="2:25" ht="12.75">
      <c r="B57" s="11" t="s">
        <v>99</v>
      </c>
      <c r="C57" s="11">
        <v>10</v>
      </c>
      <c r="D57" s="12">
        <v>22.5</v>
      </c>
      <c r="E57" s="12">
        <v>7.36</v>
      </c>
      <c r="F57" s="12">
        <f t="shared" si="0"/>
        <v>162.64</v>
      </c>
      <c r="G57" s="14">
        <f t="shared" si="1"/>
        <v>0.01569375</v>
      </c>
      <c r="H57" s="12">
        <f t="shared" si="2"/>
        <v>0.7659574468085106</v>
      </c>
      <c r="I57" s="12">
        <f t="shared" si="3"/>
        <v>7.344306250000001</v>
      </c>
      <c r="J57" s="14">
        <f t="shared" si="4"/>
        <v>1.160000000000025</v>
      </c>
      <c r="K57" s="12">
        <f t="shared" si="14"/>
        <v>22.5</v>
      </c>
      <c r="L57" s="14">
        <f t="shared" si="5"/>
        <v>1.441400424371243</v>
      </c>
      <c r="M57" s="12">
        <f t="shared" si="6"/>
        <v>147.6289233363064</v>
      </c>
      <c r="N57" s="12">
        <f t="shared" si="7"/>
        <v>0.9735432805515123</v>
      </c>
      <c r="O57" s="42"/>
      <c r="P57" s="24"/>
      <c r="Q57" s="27">
        <f t="shared" si="8"/>
        <v>0</v>
      </c>
      <c r="R57" s="27">
        <f t="shared" si="13"/>
        <v>0</v>
      </c>
      <c r="S57" s="24"/>
      <c r="T57" s="43">
        <f t="shared" si="9"/>
        <v>0</v>
      </c>
      <c r="U57" s="12">
        <v>99</v>
      </c>
      <c r="V57" s="33">
        <f t="shared" si="10"/>
        <v>0</v>
      </c>
      <c r="W57" s="28">
        <f t="shared" si="11"/>
        <v>0</v>
      </c>
      <c r="X57" s="34">
        <f t="shared" si="12"/>
        <v>0</v>
      </c>
      <c r="Y57" s="11"/>
    </row>
    <row r="58" spans="2:25" ht="12.75">
      <c r="B58" s="11" t="s">
        <v>100</v>
      </c>
      <c r="C58" s="11">
        <v>10</v>
      </c>
      <c r="D58" s="12">
        <v>21.6</v>
      </c>
      <c r="E58" s="12">
        <v>7.38</v>
      </c>
      <c r="F58" s="12">
        <f t="shared" si="0"/>
        <v>162.62</v>
      </c>
      <c r="G58" s="14">
        <f t="shared" si="1"/>
        <v>0.014463360000000003</v>
      </c>
      <c r="H58" s="12">
        <f t="shared" si="2"/>
        <v>0.7353191489361702</v>
      </c>
      <c r="I58" s="12">
        <f t="shared" si="3"/>
        <v>7.36553664</v>
      </c>
      <c r="J58" s="14">
        <f t="shared" si="4"/>
        <v>1.1800000000000068</v>
      </c>
      <c r="K58" s="12">
        <f t="shared" si="14"/>
        <v>21.6</v>
      </c>
      <c r="L58" s="14">
        <f t="shared" si="5"/>
        <v>1.3817487189098419</v>
      </c>
      <c r="M58" s="12">
        <f t="shared" si="6"/>
        <v>147.41600732305318</v>
      </c>
      <c r="N58" s="12">
        <f t="shared" si="7"/>
        <v>0.9680217950826722</v>
      </c>
      <c r="O58" s="44"/>
      <c r="P58" s="24"/>
      <c r="Q58" s="27">
        <f t="shared" si="8"/>
        <v>0</v>
      </c>
      <c r="R58" s="27">
        <f t="shared" si="13"/>
        <v>0</v>
      </c>
      <c r="S58" s="24"/>
      <c r="T58" s="43">
        <f t="shared" si="9"/>
        <v>0</v>
      </c>
      <c r="U58" s="12">
        <v>99</v>
      </c>
      <c r="V58" s="33">
        <f t="shared" si="10"/>
        <v>0</v>
      </c>
      <c r="W58" s="28">
        <f t="shared" si="11"/>
        <v>0</v>
      </c>
      <c r="X58" s="34">
        <f t="shared" si="12"/>
        <v>0</v>
      </c>
      <c r="Y58" s="11"/>
    </row>
    <row r="59" spans="2:25" ht="12.75">
      <c r="B59" s="11" t="s">
        <v>101</v>
      </c>
      <c r="C59" s="11">
        <v>20</v>
      </c>
      <c r="D59" s="12">
        <v>20.3</v>
      </c>
      <c r="E59" s="12">
        <v>7.4</v>
      </c>
      <c r="F59" s="12">
        <f t="shared" si="0"/>
        <v>162.6</v>
      </c>
      <c r="G59" s="14">
        <f t="shared" si="1"/>
        <v>0.012774790000000001</v>
      </c>
      <c r="H59" s="12">
        <f t="shared" si="2"/>
        <v>0.691063829787234</v>
      </c>
      <c r="I59" s="12">
        <f t="shared" si="3"/>
        <v>7.38722521</v>
      </c>
      <c r="J59" s="14">
        <f t="shared" si="4"/>
        <v>1.200000000000017</v>
      </c>
      <c r="K59" s="12">
        <f t="shared" si="14"/>
        <v>20.3</v>
      </c>
      <c r="L59" s="14">
        <f t="shared" si="5"/>
        <v>1.2966802164703244</v>
      </c>
      <c r="M59" s="12">
        <f t="shared" si="6"/>
        <v>147.1994447779003</v>
      </c>
      <c r="N59" s="12">
        <f t="shared" si="7"/>
        <v>0.9624723489376308</v>
      </c>
      <c r="O59" s="44"/>
      <c r="P59" s="24"/>
      <c r="Q59" s="27">
        <f t="shared" si="8"/>
        <v>0</v>
      </c>
      <c r="R59" s="27">
        <f t="shared" si="13"/>
        <v>0</v>
      </c>
      <c r="S59" s="24"/>
      <c r="T59" s="43">
        <f t="shared" si="9"/>
        <v>0</v>
      </c>
      <c r="U59" s="12">
        <v>99</v>
      </c>
      <c r="V59" s="33">
        <f t="shared" si="10"/>
        <v>0</v>
      </c>
      <c r="W59" s="28">
        <f t="shared" si="11"/>
        <v>0</v>
      </c>
      <c r="X59" s="34">
        <f t="shared" si="12"/>
        <v>0</v>
      </c>
      <c r="Y59" s="11"/>
    </row>
    <row r="60" spans="2:25" ht="12.75">
      <c r="B60" s="11" t="s">
        <v>102</v>
      </c>
      <c r="C60" s="11">
        <v>20</v>
      </c>
      <c r="D60" s="12">
        <v>18.6</v>
      </c>
      <c r="E60" s="12">
        <v>7.44</v>
      </c>
      <c r="F60" s="12">
        <f t="shared" si="0"/>
        <v>162.56</v>
      </c>
      <c r="G60" s="14">
        <f t="shared" si="1"/>
        <v>0.010724760000000002</v>
      </c>
      <c r="H60" s="12">
        <f t="shared" si="2"/>
        <v>0.6331914893617022</v>
      </c>
      <c r="I60" s="12">
        <f t="shared" si="3"/>
        <v>7.42927524</v>
      </c>
      <c r="J60" s="14">
        <f t="shared" si="4"/>
        <v>1.240000000000009</v>
      </c>
      <c r="K60" s="12">
        <f t="shared" si="14"/>
        <v>18.6</v>
      </c>
      <c r="L60" s="14">
        <f t="shared" si="5"/>
        <v>1.1847241368386634</v>
      </c>
      <c r="M60" s="12">
        <f t="shared" si="6"/>
        <v>146.7822759225019</v>
      </c>
      <c r="N60" s="12">
        <f t="shared" si="7"/>
        <v>0.9516406071394915</v>
      </c>
      <c r="O60" s="42"/>
      <c r="P60" s="24"/>
      <c r="Q60" s="27">
        <f t="shared" si="8"/>
        <v>0</v>
      </c>
      <c r="R60" s="27">
        <f t="shared" si="13"/>
        <v>0</v>
      </c>
      <c r="S60" s="24"/>
      <c r="T60" s="43">
        <f t="shared" si="9"/>
        <v>0</v>
      </c>
      <c r="U60" s="12">
        <v>99</v>
      </c>
      <c r="V60" s="33">
        <f t="shared" si="10"/>
        <v>0</v>
      </c>
      <c r="W60" s="28">
        <f t="shared" si="11"/>
        <v>0</v>
      </c>
      <c r="X60" s="34">
        <f t="shared" si="12"/>
        <v>0</v>
      </c>
      <c r="Y60" s="11"/>
    </row>
    <row r="61" spans="2:25" ht="12.75">
      <c r="B61" s="11" t="s">
        <v>103</v>
      </c>
      <c r="C61" s="11">
        <v>20</v>
      </c>
      <c r="D61" s="12">
        <v>16.9</v>
      </c>
      <c r="E61" s="12">
        <v>7.46</v>
      </c>
      <c r="F61" s="12">
        <f t="shared" si="0"/>
        <v>162.54</v>
      </c>
      <c r="G61" s="14">
        <f t="shared" si="1"/>
        <v>0.00885391</v>
      </c>
      <c r="H61" s="12">
        <f t="shared" si="2"/>
        <v>0.5753191489361702</v>
      </c>
      <c r="I61" s="12">
        <f t="shared" si="3"/>
        <v>7.45114609</v>
      </c>
      <c r="J61" s="14">
        <f t="shared" si="4"/>
        <v>1.2600000000000193</v>
      </c>
      <c r="K61" s="12">
        <f t="shared" si="14"/>
        <v>16.9</v>
      </c>
      <c r="L61" s="14">
        <f t="shared" si="5"/>
        <v>1.0748619321796933</v>
      </c>
      <c r="M61" s="12">
        <f t="shared" si="6"/>
        <v>146.5666975219149</v>
      </c>
      <c r="N61" s="12">
        <f t="shared" si="7"/>
        <v>0.9461631693762672</v>
      </c>
      <c r="O61" s="42"/>
      <c r="P61" s="24"/>
      <c r="Q61" s="27">
        <f t="shared" si="8"/>
        <v>0</v>
      </c>
      <c r="R61" s="27">
        <f t="shared" si="13"/>
        <v>0</v>
      </c>
      <c r="S61" s="24"/>
      <c r="T61" s="43">
        <f t="shared" si="9"/>
        <v>0</v>
      </c>
      <c r="U61" s="12">
        <v>99</v>
      </c>
      <c r="V61" s="33">
        <f t="shared" si="10"/>
        <v>0</v>
      </c>
      <c r="W61" s="28">
        <f t="shared" si="11"/>
        <v>0</v>
      </c>
      <c r="X61" s="34">
        <f t="shared" si="12"/>
        <v>0</v>
      </c>
      <c r="Y61" s="11"/>
    </row>
    <row r="62" spans="2:25" ht="12.75">
      <c r="B62" s="11" t="s">
        <v>104</v>
      </c>
      <c r="C62" s="11">
        <v>20</v>
      </c>
      <c r="D62" s="12">
        <v>15.4</v>
      </c>
      <c r="E62" s="12">
        <v>7.49</v>
      </c>
      <c r="F62" s="12">
        <f t="shared" si="0"/>
        <v>162.51</v>
      </c>
      <c r="G62" s="14">
        <f t="shared" si="1"/>
        <v>0.007351960000000001</v>
      </c>
      <c r="H62" s="12">
        <f t="shared" si="2"/>
        <v>0.5242553191489362</v>
      </c>
      <c r="I62" s="12">
        <f t="shared" si="3"/>
        <v>7.48264804</v>
      </c>
      <c r="J62" s="14">
        <f t="shared" si="4"/>
        <v>1.2900000000000205</v>
      </c>
      <c r="K62" s="12">
        <f t="shared" si="14"/>
        <v>15.4</v>
      </c>
      <c r="L62" s="14">
        <f t="shared" si="5"/>
        <v>0.9773960475663306</v>
      </c>
      <c r="M62" s="12">
        <f t="shared" si="6"/>
        <v>146.25784920074963</v>
      </c>
      <c r="N62" s="12">
        <f t="shared" si="7"/>
        <v>0.9381705463725085</v>
      </c>
      <c r="O62" s="42"/>
      <c r="P62" s="24"/>
      <c r="Q62" s="27">
        <f t="shared" si="8"/>
        <v>0</v>
      </c>
      <c r="R62" s="27">
        <f t="shared" si="13"/>
        <v>0</v>
      </c>
      <c r="S62" s="24"/>
      <c r="T62" s="43">
        <f t="shared" si="9"/>
        <v>0</v>
      </c>
      <c r="U62" s="12">
        <v>99</v>
      </c>
      <c r="V62" s="33">
        <f t="shared" si="10"/>
        <v>0</v>
      </c>
      <c r="W62" s="28">
        <f t="shared" si="11"/>
        <v>0</v>
      </c>
      <c r="X62" s="34">
        <f t="shared" si="12"/>
        <v>0</v>
      </c>
      <c r="Y62" s="11"/>
    </row>
    <row r="63" spans="2:25" ht="12.75">
      <c r="B63" s="11" t="s">
        <v>105</v>
      </c>
      <c r="C63" s="11">
        <v>20</v>
      </c>
      <c r="D63" s="12">
        <v>13.8</v>
      </c>
      <c r="E63" s="12">
        <v>7.52</v>
      </c>
      <c r="F63" s="12">
        <f t="shared" si="0"/>
        <v>162.48</v>
      </c>
      <c r="G63" s="14">
        <f t="shared" si="1"/>
        <v>0.005903640000000001</v>
      </c>
      <c r="H63" s="12">
        <f t="shared" si="2"/>
        <v>0.46978723404255324</v>
      </c>
      <c r="I63" s="12">
        <f t="shared" si="3"/>
        <v>7.51409636</v>
      </c>
      <c r="J63" s="14">
        <f t="shared" si="4"/>
        <v>1.3200000000000216</v>
      </c>
      <c r="K63" s="12">
        <f t="shared" si="14"/>
        <v>13.8</v>
      </c>
      <c r="L63" s="14">
        <f t="shared" si="5"/>
        <v>0.8740136652858848</v>
      </c>
      <c r="M63" s="12">
        <f t="shared" si="6"/>
        <v>145.9514659649016</v>
      </c>
      <c r="N63" s="12">
        <f t="shared" si="7"/>
        <v>0.9302515785144894</v>
      </c>
      <c r="O63" s="42"/>
      <c r="P63" s="24"/>
      <c r="Q63" s="27">
        <f t="shared" si="8"/>
        <v>0</v>
      </c>
      <c r="R63" s="27">
        <f t="shared" si="13"/>
        <v>0</v>
      </c>
      <c r="S63" s="24"/>
      <c r="T63" s="43">
        <f t="shared" si="9"/>
        <v>0</v>
      </c>
      <c r="U63" s="12">
        <v>99</v>
      </c>
      <c r="V63" s="33">
        <f t="shared" si="10"/>
        <v>0</v>
      </c>
      <c r="W63" s="28">
        <f t="shared" si="11"/>
        <v>0</v>
      </c>
      <c r="X63" s="34">
        <f t="shared" si="12"/>
        <v>0</v>
      </c>
      <c r="Y63" s="11"/>
    </row>
    <row r="64" spans="2:25" ht="12.75">
      <c r="B64" s="11" t="s">
        <v>106</v>
      </c>
      <c r="C64" s="11">
        <v>20</v>
      </c>
      <c r="D64" s="12">
        <v>12.3</v>
      </c>
      <c r="E64" s="11">
        <v>7.56</v>
      </c>
      <c r="F64" s="12">
        <f t="shared" si="0"/>
        <v>162.44</v>
      </c>
      <c r="G64" s="14">
        <f t="shared" si="1"/>
        <v>0.004689990000000001</v>
      </c>
      <c r="H64" s="12">
        <f t="shared" si="2"/>
        <v>0.4187234042553192</v>
      </c>
      <c r="I64" s="12">
        <f t="shared" si="3"/>
        <v>7.5553100099999995</v>
      </c>
      <c r="J64" s="14">
        <f t="shared" si="4"/>
        <v>1.3600000000000136</v>
      </c>
      <c r="K64" s="12">
        <f t="shared" si="14"/>
        <v>12.3</v>
      </c>
      <c r="L64" s="14">
        <f t="shared" si="5"/>
        <v>0.7768845479068592</v>
      </c>
      <c r="M64" s="12">
        <f t="shared" si="6"/>
        <v>145.55284445342105</v>
      </c>
      <c r="N64" s="12">
        <f t="shared" si="7"/>
        <v>0.9198828361511519</v>
      </c>
      <c r="O64" s="42"/>
      <c r="P64" s="24"/>
      <c r="Q64" s="27">
        <f t="shared" si="8"/>
        <v>0</v>
      </c>
      <c r="R64" s="27">
        <f t="shared" si="13"/>
        <v>0</v>
      </c>
      <c r="S64" s="24"/>
      <c r="T64" s="43">
        <f t="shared" si="9"/>
        <v>0</v>
      </c>
      <c r="U64" s="12">
        <v>99</v>
      </c>
      <c r="V64" s="33">
        <f t="shared" si="10"/>
        <v>0</v>
      </c>
      <c r="W64" s="28">
        <f t="shared" si="11"/>
        <v>0</v>
      </c>
      <c r="X64" s="34">
        <f t="shared" si="12"/>
        <v>0</v>
      </c>
      <c r="Y64" s="11"/>
    </row>
    <row r="65" spans="2:25" ht="12.75">
      <c r="B65" s="11" t="s">
        <v>107</v>
      </c>
      <c r="C65" s="11">
        <v>10</v>
      </c>
      <c r="D65" s="12">
        <v>10.9</v>
      </c>
      <c r="E65" s="11">
        <v>7.58</v>
      </c>
      <c r="F65" s="12">
        <f t="shared" si="0"/>
        <v>162.42</v>
      </c>
      <c r="G65" s="14">
        <f t="shared" si="1"/>
        <v>0.0036831100000000003</v>
      </c>
      <c r="H65" s="12">
        <f t="shared" si="2"/>
        <v>0.37106382978723407</v>
      </c>
      <c r="I65" s="12">
        <f t="shared" si="3"/>
        <v>7.57631689</v>
      </c>
      <c r="J65" s="14">
        <f t="shared" si="4"/>
        <v>1.3800000000000239</v>
      </c>
      <c r="K65" s="12">
        <f t="shared" si="14"/>
        <v>10.9</v>
      </c>
      <c r="L65" s="14">
        <f t="shared" si="5"/>
        <v>0.687503556029698</v>
      </c>
      <c r="M65" s="12">
        <f t="shared" si="6"/>
        <v>145.3509169478021</v>
      </c>
      <c r="N65" s="12">
        <f t="shared" si="7"/>
        <v>0.9146924687306706</v>
      </c>
      <c r="O65" s="45"/>
      <c r="P65" s="24"/>
      <c r="Q65" s="27">
        <f t="shared" si="8"/>
        <v>0</v>
      </c>
      <c r="R65" s="27">
        <f t="shared" si="13"/>
        <v>0</v>
      </c>
      <c r="S65" s="24"/>
      <c r="T65" s="43">
        <f t="shared" si="9"/>
        <v>0</v>
      </c>
      <c r="U65" s="12">
        <v>99</v>
      </c>
      <c r="V65" s="33">
        <f t="shared" si="10"/>
        <v>0</v>
      </c>
      <c r="W65" s="28">
        <f t="shared" si="11"/>
        <v>0</v>
      </c>
      <c r="X65" s="34">
        <f t="shared" si="12"/>
        <v>0</v>
      </c>
      <c r="Y65" s="11"/>
    </row>
    <row r="66" spans="2:25" ht="12.75">
      <c r="B66" s="11" t="s">
        <v>108</v>
      </c>
      <c r="C66" s="11">
        <v>10</v>
      </c>
      <c r="D66" s="12">
        <v>9.8</v>
      </c>
      <c r="E66" s="12">
        <v>7.6</v>
      </c>
      <c r="F66" s="12">
        <f t="shared" si="0"/>
        <v>162.4</v>
      </c>
      <c r="G66" s="14">
        <f t="shared" si="1"/>
        <v>0.002977240000000001</v>
      </c>
      <c r="H66" s="12">
        <f t="shared" si="2"/>
        <v>0.33361702127659576</v>
      </c>
      <c r="I66" s="12">
        <f t="shared" si="3"/>
        <v>7.59702276</v>
      </c>
      <c r="J66" s="14">
        <f t="shared" si="4"/>
        <v>1.4000000000000057</v>
      </c>
      <c r="K66" s="12">
        <f t="shared" si="14"/>
        <v>9.8</v>
      </c>
      <c r="L66" s="14">
        <f t="shared" si="5"/>
        <v>0.6172795345806109</v>
      </c>
      <c r="M66" s="12">
        <f t="shared" si="6"/>
        <v>145.15270306972062</v>
      </c>
      <c r="N66" s="12">
        <f t="shared" si="7"/>
        <v>0.90956684194533</v>
      </c>
      <c r="O66" s="45"/>
      <c r="P66" s="24"/>
      <c r="Q66" s="27">
        <f t="shared" si="8"/>
        <v>0</v>
      </c>
      <c r="R66" s="27">
        <f t="shared" si="13"/>
        <v>0</v>
      </c>
      <c r="S66" s="24"/>
      <c r="T66" s="43">
        <f t="shared" si="9"/>
        <v>0</v>
      </c>
      <c r="U66" s="12">
        <v>99</v>
      </c>
      <c r="V66" s="33">
        <f t="shared" si="10"/>
        <v>0</v>
      </c>
      <c r="W66" s="28">
        <f t="shared" si="11"/>
        <v>0</v>
      </c>
      <c r="X66" s="34">
        <f t="shared" si="12"/>
        <v>0</v>
      </c>
      <c r="Y66" s="11"/>
    </row>
    <row r="67" spans="2:25" ht="13.5" thickBot="1">
      <c r="B67" s="11" t="s">
        <v>109</v>
      </c>
      <c r="C67" s="11">
        <v>4</v>
      </c>
      <c r="D67" s="12">
        <v>8.4</v>
      </c>
      <c r="E67" s="12">
        <v>7.6</v>
      </c>
      <c r="F67" s="12">
        <f t="shared" si="0"/>
        <v>162.4</v>
      </c>
      <c r="G67" s="14">
        <f t="shared" si="1"/>
        <v>0.00218736</v>
      </c>
      <c r="H67" s="12">
        <f t="shared" si="2"/>
        <v>0.28595744680851065</v>
      </c>
      <c r="I67" s="12">
        <f t="shared" si="3"/>
        <v>7.59781264</v>
      </c>
      <c r="J67" s="14">
        <f t="shared" si="4"/>
        <v>1.4000000000000057</v>
      </c>
      <c r="K67" s="12">
        <f t="shared" si="14"/>
        <v>8.4</v>
      </c>
      <c r="L67" s="14">
        <f t="shared" si="5"/>
        <v>0.529069240365777</v>
      </c>
      <c r="M67" s="12">
        <f t="shared" si="6"/>
        <v>145.14515772722743</v>
      </c>
      <c r="N67" s="12">
        <f t="shared" si="7"/>
        <v>0.9094722820119443</v>
      </c>
      <c r="O67" s="46"/>
      <c r="P67" s="47"/>
      <c r="Q67" s="48">
        <f t="shared" si="8"/>
        <v>0</v>
      </c>
      <c r="R67" s="48">
        <f t="shared" si="13"/>
        <v>0</v>
      </c>
      <c r="S67" s="49"/>
      <c r="T67" s="50">
        <f t="shared" si="9"/>
        <v>0</v>
      </c>
      <c r="U67" s="12">
        <v>99</v>
      </c>
      <c r="V67" s="35">
        <f t="shared" si="10"/>
        <v>0</v>
      </c>
      <c r="W67" s="36">
        <f t="shared" si="11"/>
        <v>0</v>
      </c>
      <c r="X67" s="37">
        <f t="shared" si="12"/>
        <v>0</v>
      </c>
      <c r="Y67" s="11"/>
    </row>
    <row r="68" spans="2:25" ht="21" thickBot="1">
      <c r="B68" s="11"/>
      <c r="C68" s="11"/>
      <c r="D68" s="12"/>
      <c r="E68" s="12"/>
      <c r="F68" s="12"/>
      <c r="G68" s="14"/>
      <c r="H68" s="12"/>
      <c r="I68" s="12"/>
      <c r="J68" s="14"/>
      <c r="K68" s="12"/>
      <c r="L68" s="14"/>
      <c r="M68" s="12"/>
      <c r="N68" s="12"/>
      <c r="O68" s="17"/>
      <c r="Q68" s="27"/>
      <c r="R68" s="27">
        <f t="shared" si="13"/>
        <v>0</v>
      </c>
      <c r="T68" s="19" t="s">
        <v>55</v>
      </c>
      <c r="U68" s="19"/>
      <c r="V68" s="19"/>
      <c r="W68" s="19">
        <f>SUM(W37:W67)</f>
        <v>0</v>
      </c>
      <c r="X68" s="19" t="s">
        <v>44</v>
      </c>
      <c r="Y68" s="11"/>
    </row>
    <row r="69" spans="2:24" ht="12.75">
      <c r="B69" s="8"/>
      <c r="C69" s="10" t="s">
        <v>113</v>
      </c>
      <c r="E69" s="12">
        <v>7.11</v>
      </c>
      <c r="F69" s="12">
        <f>$L$86-E69</f>
        <v>162.89</v>
      </c>
      <c r="G69" s="14">
        <f>$K$75*K69^2</f>
        <v>0.012774790000000001</v>
      </c>
      <c r="H69" s="12">
        <f>K69/$G$74</f>
        <v>0.691063829787234</v>
      </c>
      <c r="I69" s="12">
        <f t="shared" si="3"/>
        <v>7.09722521</v>
      </c>
      <c r="J69" s="14">
        <f>$L$85-F69</f>
        <v>0.910000000000025</v>
      </c>
      <c r="K69" s="12">
        <v>20.3</v>
      </c>
      <c r="L69" s="14">
        <f>K69/$L$82^2/I69^0.5</f>
        <v>1.3229068377844668</v>
      </c>
      <c r="M69" s="12">
        <f>$L$83*$L$82/I69^0.5</f>
        <v>150.17669703085036</v>
      </c>
      <c r="N69" s="12">
        <f>($L$84-J69-$L$88)/I69</f>
        <v>1.0426610092030566</v>
      </c>
      <c r="O69" s="51"/>
      <c r="P69" s="39"/>
      <c r="Q69" s="40">
        <f t="shared" si="8"/>
        <v>0</v>
      </c>
      <c r="R69" s="40">
        <f t="shared" si="13"/>
        <v>0</v>
      </c>
      <c r="S69" s="52"/>
      <c r="T69" s="41">
        <f t="shared" si="9"/>
        <v>0</v>
      </c>
      <c r="U69" s="12">
        <v>99</v>
      </c>
      <c r="V69" s="55">
        <f t="shared" si="10"/>
        <v>0</v>
      </c>
      <c r="W69" s="28"/>
      <c r="X69" s="58">
        <f t="shared" si="12"/>
        <v>0</v>
      </c>
    </row>
    <row r="70" spans="2:24" ht="12.75">
      <c r="B70" s="6"/>
      <c r="C70" s="10" t="s">
        <v>74</v>
      </c>
      <c r="D70" s="10"/>
      <c r="E70" s="12">
        <v>7.6</v>
      </c>
      <c r="F70" s="12">
        <f>$L$86-E70</f>
        <v>162.4</v>
      </c>
      <c r="G70" s="14">
        <f>$K$75*K70^2</f>
        <v>0.0279</v>
      </c>
      <c r="H70" s="12">
        <f>K70/$G$74</f>
        <v>1.0212765957446808</v>
      </c>
      <c r="I70" s="12">
        <f>E70-G70</f>
        <v>7.5721</v>
      </c>
      <c r="J70" s="14">
        <f>$L$85-F70</f>
        <v>1.4000000000000057</v>
      </c>
      <c r="K70" s="12">
        <v>30</v>
      </c>
      <c r="L70" s="14">
        <f>K70/$L$82^2/I70^0.5</f>
        <v>1.8927384335307857</v>
      </c>
      <c r="M70" s="12">
        <f>$L$83*$L$82/I70^0.5</f>
        <v>145.39138415750335</v>
      </c>
      <c r="N70" s="12">
        <f>($L$84-J70-$L$88)/I70</f>
        <v>0.9125605842500752</v>
      </c>
      <c r="O70" s="42"/>
      <c r="P70" s="24"/>
      <c r="Q70" s="27">
        <f t="shared" si="8"/>
        <v>0</v>
      </c>
      <c r="R70" s="27">
        <f t="shared" si="13"/>
        <v>0</v>
      </c>
      <c r="S70" s="26"/>
      <c r="T70" s="43">
        <f t="shared" si="9"/>
        <v>0</v>
      </c>
      <c r="U70" s="12">
        <v>99</v>
      </c>
      <c r="V70" s="56">
        <f t="shared" si="10"/>
        <v>0</v>
      </c>
      <c r="W70" s="28"/>
      <c r="X70" s="59">
        <f t="shared" si="12"/>
        <v>0</v>
      </c>
    </row>
    <row r="71" spans="2:24" ht="13.5" thickBot="1">
      <c r="B71" s="6"/>
      <c r="C71" s="10" t="s">
        <v>110</v>
      </c>
      <c r="D71" s="10"/>
      <c r="E71" s="12">
        <v>7.6</v>
      </c>
      <c r="F71" s="12">
        <f>$L$86-E71</f>
        <v>162.4</v>
      </c>
      <c r="G71" s="14">
        <f>$K$75*K71^2</f>
        <v>0.001984</v>
      </c>
      <c r="H71" s="12">
        <f>K71/$G$74</f>
        <v>0.2723404255319149</v>
      </c>
      <c r="I71" s="12">
        <f>E71-G71</f>
        <v>7.598015999999999</v>
      </c>
      <c r="J71" s="14">
        <f>$L$85-F71</f>
        <v>1.4000000000000057</v>
      </c>
      <c r="K71" s="12">
        <v>8</v>
      </c>
      <c r="L71" s="14">
        <f>K71/$L$82^2/I71^0.5</f>
        <v>0.5038687238862524</v>
      </c>
      <c r="M71" s="12">
        <f>$L$83*$L$82/I71^0.5</f>
        <v>145.14321531773655</v>
      </c>
      <c r="N71" s="12">
        <f>($L$84-J71-$L$88)/I71</f>
        <v>0.9094479400938345</v>
      </c>
      <c r="O71" s="53"/>
      <c r="P71" s="47"/>
      <c r="Q71" s="48">
        <f t="shared" si="8"/>
        <v>0</v>
      </c>
      <c r="R71" s="48">
        <f t="shared" si="13"/>
        <v>0</v>
      </c>
      <c r="S71" s="54"/>
      <c r="T71" s="50">
        <f t="shared" si="9"/>
        <v>0</v>
      </c>
      <c r="U71" s="12">
        <v>99</v>
      </c>
      <c r="V71" s="57">
        <f t="shared" si="10"/>
        <v>0</v>
      </c>
      <c r="W71" s="28"/>
      <c r="X71" s="60">
        <f t="shared" si="12"/>
        <v>0</v>
      </c>
    </row>
    <row r="72" spans="2:18" ht="12.75">
      <c r="B72" s="6"/>
      <c r="C72" s="4"/>
      <c r="D72" s="2"/>
      <c r="E72" s="2"/>
      <c r="F72" s="12"/>
      <c r="G72" s="12"/>
      <c r="H72" s="12"/>
      <c r="I72" s="6"/>
      <c r="J72" s="4"/>
      <c r="K72" s="4"/>
      <c r="L72" s="4"/>
      <c r="M72" s="4"/>
      <c r="N72" s="4"/>
      <c r="O72" s="4"/>
      <c r="P72" s="4"/>
      <c r="Q72" s="4"/>
      <c r="R72" s="4"/>
    </row>
    <row r="73" spans="2:25" ht="12.75" customHeight="1">
      <c r="B73" s="10" t="s">
        <v>65</v>
      </c>
      <c r="C73" s="2"/>
      <c r="D73" s="2"/>
      <c r="E73" s="3" t="s">
        <v>36</v>
      </c>
      <c r="F73" t="s">
        <v>62</v>
      </c>
      <c r="H73" s="4"/>
      <c r="I73" s="4"/>
      <c r="J73" s="4"/>
      <c r="K73" s="4"/>
      <c r="P73" s="16" t="s">
        <v>111</v>
      </c>
      <c r="Q73" s="16">
        <v>2210</v>
      </c>
      <c r="R73" s="12" t="s">
        <v>52</v>
      </c>
      <c r="U73" s="19"/>
      <c r="V73" s="20"/>
      <c r="W73" s="15"/>
      <c r="X73" s="21"/>
      <c r="Y73" s="5"/>
    </row>
    <row r="74" spans="2:28" ht="12.75" customHeight="1">
      <c r="B74" s="10" t="s">
        <v>70</v>
      </c>
      <c r="C74" s="2"/>
      <c r="D74" s="2"/>
      <c r="E74" s="3" t="s">
        <v>71</v>
      </c>
      <c r="F74" s="11" t="s">
        <v>68</v>
      </c>
      <c r="G74" s="22">
        <v>29.375</v>
      </c>
      <c r="H74" s="4"/>
      <c r="I74" s="4"/>
      <c r="J74" s="4"/>
      <c r="K74" s="4"/>
      <c r="M74" s="11"/>
      <c r="N74" s="11"/>
      <c r="O74" s="11"/>
      <c r="P74" s="11"/>
      <c r="Q74" s="11"/>
      <c r="R74" s="11"/>
      <c r="S74" s="4"/>
      <c r="T74" s="4"/>
      <c r="U74" s="4"/>
      <c r="V74" s="19"/>
      <c r="W74" s="19"/>
      <c r="X74" s="19"/>
      <c r="Y74" s="20"/>
      <c r="Z74" s="15"/>
      <c r="AA74" s="21"/>
      <c r="AB74" s="5"/>
    </row>
    <row r="75" spans="2:20" ht="14.25">
      <c r="B75" s="10" t="s">
        <v>66</v>
      </c>
      <c r="C75" s="6"/>
      <c r="D75" s="2"/>
      <c r="E75" s="11" t="s">
        <v>67</v>
      </c>
      <c r="F75" s="3" t="s">
        <v>72</v>
      </c>
      <c r="K75" s="23">
        <v>3.1E-05</v>
      </c>
      <c r="L75" s="3" t="s">
        <v>73</v>
      </c>
      <c r="R75" s="61" t="s">
        <v>154</v>
      </c>
      <c r="S75" s="61"/>
      <c r="T75" s="61"/>
    </row>
    <row r="76" spans="2:11" ht="12.75">
      <c r="B76" s="2" t="s">
        <v>14</v>
      </c>
      <c r="C76" s="2"/>
      <c r="D76" s="2"/>
      <c r="E76" s="3" t="s">
        <v>59</v>
      </c>
      <c r="F76" t="s">
        <v>6</v>
      </c>
      <c r="H76" s="3" t="s">
        <v>146</v>
      </c>
      <c r="K76" s="3"/>
    </row>
    <row r="77" spans="2:14" ht="14.25">
      <c r="B77" s="2" t="s">
        <v>15</v>
      </c>
      <c r="C77" s="2"/>
      <c r="D77" s="2"/>
      <c r="E77" t="s">
        <v>7</v>
      </c>
      <c r="F77" t="s">
        <v>8</v>
      </c>
      <c r="K77" s="10" t="s">
        <v>51</v>
      </c>
      <c r="L77" s="10"/>
      <c r="M77" s="10"/>
      <c r="N77" s="11"/>
    </row>
    <row r="78" spans="2:16" ht="14.25">
      <c r="B78" s="2" t="s">
        <v>142</v>
      </c>
      <c r="C78" s="2"/>
      <c r="D78" s="2"/>
      <c r="E78" t="s">
        <v>30</v>
      </c>
      <c r="F78" t="s">
        <v>38</v>
      </c>
      <c r="K78" s="11" t="s">
        <v>9</v>
      </c>
      <c r="L78" s="11">
        <v>20</v>
      </c>
      <c r="M78" s="11">
        <v>50</v>
      </c>
      <c r="N78" s="11">
        <v>75</v>
      </c>
      <c r="O78" s="11">
        <v>100</v>
      </c>
      <c r="P78" s="11">
        <v>110</v>
      </c>
    </row>
    <row r="79" spans="2:27" ht="15.75">
      <c r="B79" s="2" t="s">
        <v>123</v>
      </c>
      <c r="C79" s="2"/>
      <c r="D79" s="2"/>
      <c r="E79" s="3" t="s">
        <v>124</v>
      </c>
      <c r="F79" s="18" t="s">
        <v>150</v>
      </c>
      <c r="K79" s="11" t="s">
        <v>10</v>
      </c>
      <c r="L79" s="11">
        <v>88.9</v>
      </c>
      <c r="M79" s="11">
        <v>91.7</v>
      </c>
      <c r="N79" s="11">
        <v>93.2</v>
      </c>
      <c r="O79" s="11">
        <v>94</v>
      </c>
      <c r="P79" s="11">
        <v>93.9</v>
      </c>
      <c r="T79" s="3"/>
      <c r="AA79" s="3"/>
    </row>
    <row r="80" spans="2:27" ht="15.75">
      <c r="B80" s="2"/>
      <c r="C80" s="2"/>
      <c r="D80" s="2"/>
      <c r="E80" s="2"/>
      <c r="F80" s="3" t="s">
        <v>125</v>
      </c>
      <c r="G80" s="3" t="s">
        <v>126</v>
      </c>
      <c r="I80" s="3"/>
      <c r="R80" s="8"/>
      <c r="T80" s="3"/>
      <c r="AA80" s="3"/>
    </row>
    <row r="81" spans="2:27" ht="12.75">
      <c r="B81" s="2"/>
      <c r="C81" s="2"/>
      <c r="D81" s="2"/>
      <c r="E81" s="2"/>
      <c r="F81" s="3" t="s">
        <v>127</v>
      </c>
      <c r="G81" s="3" t="s">
        <v>148</v>
      </c>
      <c r="I81" s="3"/>
      <c r="R81" s="8"/>
      <c r="T81" s="3"/>
      <c r="AA81" s="3"/>
    </row>
    <row r="82" spans="2:27" ht="12.75">
      <c r="B82" s="2"/>
      <c r="C82" s="2"/>
      <c r="D82" s="2"/>
      <c r="E82" s="2"/>
      <c r="F82" s="3"/>
      <c r="G82" s="3" t="s">
        <v>149</v>
      </c>
      <c r="I82" s="3"/>
      <c r="K82" s="10" t="s">
        <v>0</v>
      </c>
      <c r="L82" s="11">
        <v>2.4</v>
      </c>
      <c r="M82" s="11" t="s">
        <v>2</v>
      </c>
      <c r="N82" s="11" t="s">
        <v>18</v>
      </c>
      <c r="O82" s="11"/>
      <c r="P82" s="11"/>
      <c r="R82" s="8"/>
      <c r="T82" s="3"/>
      <c r="AA82" s="3"/>
    </row>
    <row r="83" spans="2:18" ht="15">
      <c r="B83" s="2" t="s">
        <v>136</v>
      </c>
      <c r="C83" s="2"/>
      <c r="D83" s="2"/>
      <c r="E83" t="s">
        <v>35</v>
      </c>
      <c r="F83" s="3" t="s">
        <v>145</v>
      </c>
      <c r="K83" s="10" t="s">
        <v>1</v>
      </c>
      <c r="L83" s="11">
        <v>166.7</v>
      </c>
      <c r="M83" s="11" t="s">
        <v>3</v>
      </c>
      <c r="N83" s="11" t="s">
        <v>19</v>
      </c>
      <c r="O83" s="8"/>
      <c r="P83" s="8"/>
      <c r="R83" s="8"/>
    </row>
    <row r="84" spans="2:18" ht="12.75">
      <c r="B84" s="2" t="s">
        <v>133</v>
      </c>
      <c r="C84" s="2"/>
      <c r="D84" s="2"/>
      <c r="E84" s="3" t="s">
        <v>134</v>
      </c>
      <c r="F84" s="3" t="s">
        <v>153</v>
      </c>
      <c r="K84" s="10" t="s">
        <v>5</v>
      </c>
      <c r="L84" s="11">
        <v>9.81</v>
      </c>
      <c r="M84" s="11" t="s">
        <v>2</v>
      </c>
      <c r="N84" s="11" t="s">
        <v>20</v>
      </c>
      <c r="O84" s="11"/>
      <c r="P84" s="8"/>
      <c r="R84" s="8"/>
    </row>
    <row r="85" spans="2:18" ht="12.75">
      <c r="B85" s="2" t="s">
        <v>79</v>
      </c>
      <c r="C85" s="2"/>
      <c r="D85" s="2"/>
      <c r="E85" s="3" t="s">
        <v>80</v>
      </c>
      <c r="F85" s="3" t="s">
        <v>144</v>
      </c>
      <c r="K85" s="10" t="s">
        <v>46</v>
      </c>
      <c r="L85" s="12">
        <v>163.8</v>
      </c>
      <c r="M85" s="11" t="s">
        <v>47</v>
      </c>
      <c r="N85" s="11" t="s">
        <v>37</v>
      </c>
      <c r="O85" s="11"/>
      <c r="P85" s="8"/>
      <c r="R85" s="8"/>
    </row>
    <row r="86" spans="2:18" ht="12.75">
      <c r="B86" s="2" t="s">
        <v>16</v>
      </c>
      <c r="C86" s="2"/>
      <c r="D86" s="2"/>
      <c r="E86" t="s">
        <v>45</v>
      </c>
      <c r="F86" s="3" t="s">
        <v>143</v>
      </c>
      <c r="K86" s="10" t="s">
        <v>48</v>
      </c>
      <c r="L86" s="11">
        <v>170</v>
      </c>
      <c r="M86" s="11" t="s">
        <v>47</v>
      </c>
      <c r="N86" s="11" t="s">
        <v>112</v>
      </c>
      <c r="O86" s="11"/>
      <c r="P86" s="8"/>
      <c r="R86" s="8"/>
    </row>
    <row r="87" spans="2:16" ht="12.75">
      <c r="B87" s="2" t="s">
        <v>17</v>
      </c>
      <c r="C87" s="2"/>
      <c r="D87" s="2"/>
      <c r="E87" t="s">
        <v>11</v>
      </c>
      <c r="F87">
        <v>24</v>
      </c>
      <c r="G87" s="3" t="s">
        <v>152</v>
      </c>
      <c r="K87" s="10" t="s">
        <v>117</v>
      </c>
      <c r="L87" s="11"/>
      <c r="M87" s="11" t="s">
        <v>2</v>
      </c>
      <c r="N87" s="11" t="s">
        <v>118</v>
      </c>
      <c r="O87" s="11"/>
      <c r="P87" s="8"/>
    </row>
    <row r="88" spans="2:14" ht="12.75">
      <c r="B88" s="2" t="s">
        <v>56</v>
      </c>
      <c r="C88" s="2"/>
      <c r="D88" s="2"/>
      <c r="E88" s="3" t="s">
        <v>57</v>
      </c>
      <c r="F88" s="3" t="s">
        <v>147</v>
      </c>
      <c r="K88" s="9" t="s">
        <v>50</v>
      </c>
      <c r="L88" s="29">
        <v>1.5</v>
      </c>
      <c r="M88" s="11" t="s">
        <v>2</v>
      </c>
      <c r="N88" s="11" t="s">
        <v>116</v>
      </c>
    </row>
    <row r="91" spans="9:28" ht="12.75"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2:28" ht="12.75">
      <c r="B92" s="11"/>
      <c r="I92" s="11"/>
      <c r="J92" s="11"/>
      <c r="K92" s="11"/>
      <c r="L92" s="11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3:27" ht="12.7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3:27" ht="12.7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</sheetData>
  <sheetProtection/>
  <mergeCells count="4">
    <mergeCell ref="A2:R2"/>
    <mergeCell ref="A3:R3"/>
    <mergeCell ref="C12:D12"/>
    <mergeCell ref="E12:F12"/>
  </mergeCells>
  <printOptions/>
  <pageMargins left="0.25" right="0.25" top="0.75" bottom="0.75" header="0.3" footer="0.3"/>
  <pageSetup fitToHeight="0" fitToWidth="1" horizontalDpi="300" verticalDpi="300" orientation="landscape" paperSize="9" scale="62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Jaromír Florian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Jaromír Florian</dc:creator>
  <cp:keywords/>
  <dc:description/>
  <cp:lastModifiedBy>Frajt Radim</cp:lastModifiedBy>
  <cp:lastPrinted>2018-11-12T07:57:07Z</cp:lastPrinted>
  <dcterms:created xsi:type="dcterms:W3CDTF">2006-09-16T14:29:29Z</dcterms:created>
  <dcterms:modified xsi:type="dcterms:W3CDTF">2018-11-12T07:57:10Z</dcterms:modified>
  <cp:category/>
  <cp:version/>
  <cp:contentType/>
  <cp:contentStatus/>
</cp:coreProperties>
</file>