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Data\Dotace\129_290_DVT_2016\Souteze_DVT_III_etapa\Smrzovsky_potok\ZD\"/>
    </mc:Choice>
  </mc:AlternateContent>
  <bookViews>
    <workbookView xWindow="330" yWindow="495" windowWidth="24600" windowHeight="12195"/>
  </bookViews>
  <sheets>
    <sheet name="Rekapitulace stavby" sheetId="1" r:id="rId1"/>
    <sheet name="SO 01 - Oprava koryta" sheetId="2" r:id="rId2"/>
    <sheet name="SO 03 - VON - vedlejší a ..." sheetId="3" r:id="rId3"/>
  </sheets>
  <definedNames>
    <definedName name="_xlnm._FilterDatabase" localSheetId="1" hidden="1">'SO 01 - Oprava koryta'!$C$87:$K$338</definedName>
    <definedName name="_xlnm._FilterDatabase" localSheetId="2" hidden="1">'SO 03 - VON - vedlejší a ...'!$C$82:$K$142</definedName>
    <definedName name="_xlnm.Print_Titles" localSheetId="0">'Rekapitulace stavby'!$52:$52</definedName>
    <definedName name="_xlnm.Print_Titles" localSheetId="1">'SO 01 - Oprava koryta'!$87:$87</definedName>
    <definedName name="_xlnm.Print_Titles" localSheetId="2">'SO 03 - VON - vedlejší a ...'!$82:$82</definedName>
    <definedName name="_xlnm.Print_Area" localSheetId="0">'Rekapitulace stavby'!$D$4:$AO$36,'Rekapitulace stavby'!$C$42:$AQ$57</definedName>
    <definedName name="_xlnm.Print_Area" localSheetId="1">'SO 01 - Oprava koryta'!$C$4:$J$39,'SO 01 - Oprava koryta'!$C$45:$J$69,'SO 01 - Oprava koryta'!$C$75:$K$338</definedName>
    <definedName name="_xlnm.Print_Area" localSheetId="2">'SO 03 - VON - vedlejší a ...'!$C$4:$J$39,'SO 03 - VON - vedlejší a ...'!$C$45:$J$64,'SO 03 - VON - vedlejší a ...'!$C$70:$K$142</definedName>
  </definedNames>
  <calcPr calcId="162913"/>
</workbook>
</file>

<file path=xl/calcChain.xml><?xml version="1.0" encoding="utf-8"?>
<calcChain xmlns="http://schemas.openxmlformats.org/spreadsheetml/2006/main">
  <c r="J37" i="3" l="1"/>
  <c r="J36" i="3"/>
  <c r="AY56" i="1" s="1"/>
  <c r="J35" i="3"/>
  <c r="AX56" i="1" s="1"/>
  <c r="BI138" i="3"/>
  <c r="BH138" i="3"/>
  <c r="BG138" i="3"/>
  <c r="BF138" i="3"/>
  <c r="T138" i="3"/>
  <c r="R138" i="3"/>
  <c r="P138" i="3"/>
  <c r="BK138" i="3"/>
  <c r="J138" i="3"/>
  <c r="BE138" i="3" s="1"/>
  <c r="BI136" i="3"/>
  <c r="BH136" i="3"/>
  <c r="BG136" i="3"/>
  <c r="BF136" i="3"/>
  <c r="T136" i="3"/>
  <c r="R136" i="3"/>
  <c r="P136" i="3"/>
  <c r="BK136" i="3"/>
  <c r="J136" i="3"/>
  <c r="BE136" i="3" s="1"/>
  <c r="BI134" i="3"/>
  <c r="BH134" i="3"/>
  <c r="BG134" i="3"/>
  <c r="BF134" i="3"/>
  <c r="T134" i="3"/>
  <c r="R134" i="3"/>
  <c r="P134" i="3"/>
  <c r="BK134" i="3"/>
  <c r="J134" i="3"/>
  <c r="BE134" i="3" s="1"/>
  <c r="BI129" i="3"/>
  <c r="BH129" i="3"/>
  <c r="BG129" i="3"/>
  <c r="BF129" i="3"/>
  <c r="T129" i="3"/>
  <c r="R129" i="3"/>
  <c r="P129" i="3"/>
  <c r="BK129" i="3"/>
  <c r="J129" i="3"/>
  <c r="BE129" i="3" s="1"/>
  <c r="BI127" i="3"/>
  <c r="BH127" i="3"/>
  <c r="BG127" i="3"/>
  <c r="BF127" i="3"/>
  <c r="T127" i="3"/>
  <c r="R127" i="3"/>
  <c r="P127" i="3"/>
  <c r="BK127" i="3"/>
  <c r="J127" i="3"/>
  <c r="BE127" i="3" s="1"/>
  <c r="BI125" i="3"/>
  <c r="BH125" i="3"/>
  <c r="BG125" i="3"/>
  <c r="BF125" i="3"/>
  <c r="T125" i="3"/>
  <c r="T124" i="3" s="1"/>
  <c r="R125" i="3"/>
  <c r="R124" i="3"/>
  <c r="P125" i="3"/>
  <c r="P124" i="3" s="1"/>
  <c r="BK125" i="3"/>
  <c r="BK124" i="3"/>
  <c r="J124" i="3" s="1"/>
  <c r="J63" i="3" s="1"/>
  <c r="J125" i="3"/>
  <c r="BE125" i="3" s="1"/>
  <c r="BI122" i="3"/>
  <c r="BH122" i="3"/>
  <c r="BG122" i="3"/>
  <c r="BF122" i="3"/>
  <c r="T122" i="3"/>
  <c r="R122" i="3"/>
  <c r="P122" i="3"/>
  <c r="BK122" i="3"/>
  <c r="J122" i="3"/>
  <c r="BE122" i="3"/>
  <c r="BI120" i="3"/>
  <c r="BH120" i="3"/>
  <c r="BG120" i="3"/>
  <c r="BF120" i="3"/>
  <c r="T120" i="3"/>
  <c r="R120" i="3"/>
  <c r="P120" i="3"/>
  <c r="BK120" i="3"/>
  <c r="J120" i="3"/>
  <c r="BE120" i="3"/>
  <c r="BI118" i="3"/>
  <c r="BH118" i="3"/>
  <c r="BG118" i="3"/>
  <c r="BF118" i="3"/>
  <c r="T118" i="3"/>
  <c r="R118" i="3"/>
  <c r="P118" i="3"/>
  <c r="BK118" i="3"/>
  <c r="J118" i="3"/>
  <c r="BE118" i="3"/>
  <c r="BI116" i="3"/>
  <c r="BH116" i="3"/>
  <c r="BG116" i="3"/>
  <c r="BF116" i="3"/>
  <c r="T116" i="3"/>
  <c r="R116" i="3"/>
  <c r="P116" i="3"/>
  <c r="BK116" i="3"/>
  <c r="J116" i="3"/>
  <c r="BE116" i="3"/>
  <c r="BI114" i="3"/>
  <c r="BH114" i="3"/>
  <c r="BG114" i="3"/>
  <c r="BF114" i="3"/>
  <c r="T114" i="3"/>
  <c r="T113" i="3"/>
  <c r="R114" i="3"/>
  <c r="R113" i="3"/>
  <c r="P114" i="3"/>
  <c r="P113" i="3"/>
  <c r="BK114" i="3"/>
  <c r="BK113" i="3"/>
  <c r="J113" i="3" s="1"/>
  <c r="J62" i="3" s="1"/>
  <c r="J114" i="3"/>
  <c r="BE114" i="3" s="1"/>
  <c r="BI110" i="3"/>
  <c r="BH110" i="3"/>
  <c r="BG110" i="3"/>
  <c r="BF110" i="3"/>
  <c r="T110" i="3"/>
  <c r="R110" i="3"/>
  <c r="P110" i="3"/>
  <c r="BK110" i="3"/>
  <c r="J110" i="3"/>
  <c r="BE110" i="3"/>
  <c r="BI107" i="3"/>
  <c r="BH107" i="3"/>
  <c r="BG107" i="3"/>
  <c r="BF107" i="3"/>
  <c r="T107" i="3"/>
  <c r="R107" i="3"/>
  <c r="P107" i="3"/>
  <c r="BK107" i="3"/>
  <c r="J107" i="3"/>
  <c r="BE107" i="3" s="1"/>
  <c r="BI103" i="3"/>
  <c r="BH103" i="3"/>
  <c r="BG103" i="3"/>
  <c r="BF103" i="3"/>
  <c r="T103" i="3"/>
  <c r="R103" i="3"/>
  <c r="P103" i="3"/>
  <c r="BK103" i="3"/>
  <c r="J103" i="3"/>
  <c r="BE103" i="3"/>
  <c r="BI100" i="3"/>
  <c r="F37" i="3" s="1"/>
  <c r="BD56" i="1" s="1"/>
  <c r="BH100" i="3"/>
  <c r="BG100" i="3"/>
  <c r="BF100" i="3"/>
  <c r="T100" i="3"/>
  <c r="R100" i="3"/>
  <c r="P100" i="3"/>
  <c r="BK100" i="3"/>
  <c r="J100" i="3"/>
  <c r="BE100" i="3" s="1"/>
  <c r="BI86" i="3"/>
  <c r="BH86" i="3"/>
  <c r="F36" i="3" s="1"/>
  <c r="BC56" i="1" s="1"/>
  <c r="BG86" i="3"/>
  <c r="F35" i="3" s="1"/>
  <c r="BB56" i="1" s="1"/>
  <c r="BF86" i="3"/>
  <c r="T86" i="3"/>
  <c r="T85" i="3" s="1"/>
  <c r="T84" i="3" s="1"/>
  <c r="T83" i="3" s="1"/>
  <c r="R86" i="3"/>
  <c r="R85" i="3"/>
  <c r="P86" i="3"/>
  <c r="P85" i="3" s="1"/>
  <c r="BK86" i="3"/>
  <c r="BK85" i="3" s="1"/>
  <c r="J86" i="3"/>
  <c r="BE86" i="3" s="1"/>
  <c r="J79" i="3"/>
  <c r="F79" i="3"/>
  <c r="F77" i="3"/>
  <c r="E75" i="3"/>
  <c r="J54" i="3"/>
  <c r="F54" i="3"/>
  <c r="F52" i="3"/>
  <c r="E50" i="3"/>
  <c r="J24" i="3"/>
  <c r="E24" i="3"/>
  <c r="J80" i="3" s="1"/>
  <c r="J23" i="3"/>
  <c r="J18" i="3"/>
  <c r="E18" i="3"/>
  <c r="F80" i="3" s="1"/>
  <c r="J17" i="3"/>
  <c r="J12" i="3"/>
  <c r="J77" i="3" s="1"/>
  <c r="J52" i="3"/>
  <c r="E7" i="3"/>
  <c r="E73" i="3" s="1"/>
  <c r="J37" i="2"/>
  <c r="J36" i="2"/>
  <c r="AY55" i="1" s="1"/>
  <c r="J35" i="2"/>
  <c r="AX55" i="1" s="1"/>
  <c r="BI337" i="2"/>
  <c r="BH337" i="2"/>
  <c r="BG337" i="2"/>
  <c r="BF337" i="2"/>
  <c r="T337" i="2"/>
  <c r="T336" i="2" s="1"/>
  <c r="R337" i="2"/>
  <c r="R336" i="2" s="1"/>
  <c r="P337" i="2"/>
  <c r="P336" i="2" s="1"/>
  <c r="BK337" i="2"/>
  <c r="BK336" i="2" s="1"/>
  <c r="J336" i="2" s="1"/>
  <c r="J68" i="2" s="1"/>
  <c r="J337" i="2"/>
  <c r="BE337" i="2"/>
  <c r="BI334" i="2"/>
  <c r="BH334" i="2"/>
  <c r="BG334" i="2"/>
  <c r="BF334" i="2"/>
  <c r="T334" i="2"/>
  <c r="T333" i="2" s="1"/>
  <c r="R334" i="2"/>
  <c r="R333" i="2" s="1"/>
  <c r="P334" i="2"/>
  <c r="P333" i="2" s="1"/>
  <c r="BK334" i="2"/>
  <c r="BK333" i="2" s="1"/>
  <c r="J333" i="2" s="1"/>
  <c r="J67" i="2" s="1"/>
  <c r="J334" i="2"/>
  <c r="BE334" i="2" s="1"/>
  <c r="BI328" i="2"/>
  <c r="BH328" i="2"/>
  <c r="BG328" i="2"/>
  <c r="BF328" i="2"/>
  <c r="T328" i="2"/>
  <c r="R328" i="2"/>
  <c r="P328" i="2"/>
  <c r="BK328" i="2"/>
  <c r="J328" i="2"/>
  <c r="BE328" i="2" s="1"/>
  <c r="BI322" i="2"/>
  <c r="BH322" i="2"/>
  <c r="BG322" i="2"/>
  <c r="BF322" i="2"/>
  <c r="T322" i="2"/>
  <c r="R322" i="2"/>
  <c r="P322" i="2"/>
  <c r="BK322" i="2"/>
  <c r="J322" i="2"/>
  <c r="BE322" i="2" s="1"/>
  <c r="BI319" i="2"/>
  <c r="BH319" i="2"/>
  <c r="BG319" i="2"/>
  <c r="BF319" i="2"/>
  <c r="T319" i="2"/>
  <c r="R319" i="2"/>
  <c r="P319" i="2"/>
  <c r="BK319" i="2"/>
  <c r="J319" i="2"/>
  <c r="BE319" i="2" s="1"/>
  <c r="BI315" i="2"/>
  <c r="BH315" i="2"/>
  <c r="BG315" i="2"/>
  <c r="BF315" i="2"/>
  <c r="T315" i="2"/>
  <c r="R315" i="2"/>
  <c r="P315" i="2"/>
  <c r="BK315" i="2"/>
  <c r="BK314" i="2" s="1"/>
  <c r="J314" i="2" s="1"/>
  <c r="J66" i="2" s="1"/>
  <c r="J315" i="2"/>
  <c r="BE315" i="2" s="1"/>
  <c r="BI305" i="2"/>
  <c r="BH305" i="2"/>
  <c r="BG305" i="2"/>
  <c r="BF305" i="2"/>
  <c r="T305" i="2"/>
  <c r="R305" i="2"/>
  <c r="P305" i="2"/>
  <c r="BK305" i="2"/>
  <c r="J305" i="2"/>
  <c r="BE305" i="2" s="1"/>
  <c r="BI302" i="2"/>
  <c r="BH302" i="2"/>
  <c r="BG302" i="2"/>
  <c r="BF302" i="2"/>
  <c r="T302" i="2"/>
  <c r="R302" i="2"/>
  <c r="P302" i="2"/>
  <c r="BK302" i="2"/>
  <c r="J302" i="2"/>
  <c r="BE302" i="2" s="1"/>
  <c r="BI299" i="2"/>
  <c r="BH299" i="2"/>
  <c r="BG299" i="2"/>
  <c r="BF299" i="2"/>
  <c r="T299" i="2"/>
  <c r="R299" i="2"/>
  <c r="P299" i="2"/>
  <c r="BK299" i="2"/>
  <c r="J299" i="2"/>
  <c r="BE299" i="2" s="1"/>
  <c r="BI296" i="2"/>
  <c r="BH296" i="2"/>
  <c r="BG296" i="2"/>
  <c r="BF296" i="2"/>
  <c r="T296" i="2"/>
  <c r="R296" i="2"/>
  <c r="P296" i="2"/>
  <c r="BK296" i="2"/>
  <c r="J296" i="2"/>
  <c r="BE296" i="2" s="1"/>
  <c r="BI293" i="2"/>
  <c r="BH293" i="2"/>
  <c r="BG293" i="2"/>
  <c r="BF293" i="2"/>
  <c r="T293" i="2"/>
  <c r="R293" i="2"/>
  <c r="P293" i="2"/>
  <c r="BK293" i="2"/>
  <c r="J293" i="2"/>
  <c r="BE293" i="2" s="1"/>
  <c r="BI290" i="2"/>
  <c r="BH290" i="2"/>
  <c r="BG290" i="2"/>
  <c r="BF290" i="2"/>
  <c r="T290" i="2"/>
  <c r="T289" i="2" s="1"/>
  <c r="R290" i="2"/>
  <c r="P290" i="2"/>
  <c r="BK290" i="2"/>
  <c r="J290" i="2"/>
  <c r="BE290" i="2" s="1"/>
  <c r="BI284" i="2"/>
  <c r="BH284" i="2"/>
  <c r="BG284" i="2"/>
  <c r="BF284" i="2"/>
  <c r="T284" i="2"/>
  <c r="T283" i="2" s="1"/>
  <c r="R284" i="2"/>
  <c r="R283" i="2" s="1"/>
  <c r="P284" i="2"/>
  <c r="P283" i="2" s="1"/>
  <c r="BK284" i="2"/>
  <c r="BK283" i="2" s="1"/>
  <c r="J283" i="2" s="1"/>
  <c r="J64" i="2" s="1"/>
  <c r="J284" i="2"/>
  <c r="BE284" i="2"/>
  <c r="BI280" i="2"/>
  <c r="BH280" i="2"/>
  <c r="BG280" i="2"/>
  <c r="BF280" i="2"/>
  <c r="T280" i="2"/>
  <c r="R280" i="2"/>
  <c r="P280" i="2"/>
  <c r="BK280" i="2"/>
  <c r="J280" i="2"/>
  <c r="BE280" i="2" s="1"/>
  <c r="BI276" i="2"/>
  <c r="BH276" i="2"/>
  <c r="BG276" i="2"/>
  <c r="BF276" i="2"/>
  <c r="T276" i="2"/>
  <c r="R276" i="2"/>
  <c r="P276" i="2"/>
  <c r="BK276" i="2"/>
  <c r="J276" i="2"/>
  <c r="BE276" i="2" s="1"/>
  <c r="BI270" i="2"/>
  <c r="BH270" i="2"/>
  <c r="BG270" i="2"/>
  <c r="BF270" i="2"/>
  <c r="T270" i="2"/>
  <c r="R270" i="2"/>
  <c r="P270" i="2"/>
  <c r="BK270" i="2"/>
  <c r="J270" i="2"/>
  <c r="BE270" i="2" s="1"/>
  <c r="BI263" i="2"/>
  <c r="BH263" i="2"/>
  <c r="BG263" i="2"/>
  <c r="BF263" i="2"/>
  <c r="T263" i="2"/>
  <c r="R263" i="2"/>
  <c r="P263" i="2"/>
  <c r="BK263" i="2"/>
  <c r="J263" i="2"/>
  <c r="BE263" i="2" s="1"/>
  <c r="BI255" i="2"/>
  <c r="BH255" i="2"/>
  <c r="BG255" i="2"/>
  <c r="BF255" i="2"/>
  <c r="T255" i="2"/>
  <c r="R255" i="2"/>
  <c r="P255" i="2"/>
  <c r="BK255" i="2"/>
  <c r="J255" i="2"/>
  <c r="BE255" i="2" s="1"/>
  <c r="BI250" i="2"/>
  <c r="BH250" i="2"/>
  <c r="BG250" i="2"/>
  <c r="BF250" i="2"/>
  <c r="T250" i="2"/>
  <c r="R250" i="2"/>
  <c r="P250" i="2"/>
  <c r="BK250" i="2"/>
  <c r="J250" i="2"/>
  <c r="BE250" i="2" s="1"/>
  <c r="BI247" i="2"/>
  <c r="BH247" i="2"/>
  <c r="BG247" i="2"/>
  <c r="BF247" i="2"/>
  <c r="T247" i="2"/>
  <c r="R247" i="2"/>
  <c r="P247" i="2"/>
  <c r="BK247" i="2"/>
  <c r="J247" i="2"/>
  <c r="BE247" i="2" s="1"/>
  <c r="BI244" i="2"/>
  <c r="BH244" i="2"/>
  <c r="BG244" i="2"/>
  <c r="BF244" i="2"/>
  <c r="T244" i="2"/>
  <c r="R244" i="2"/>
  <c r="P244" i="2"/>
  <c r="BK244" i="2"/>
  <c r="J244" i="2"/>
  <c r="BE244" i="2" s="1"/>
  <c r="BI240" i="2"/>
  <c r="BH240" i="2"/>
  <c r="BG240" i="2"/>
  <c r="BF240" i="2"/>
  <c r="T240" i="2"/>
  <c r="T239" i="2" s="1"/>
  <c r="R240" i="2"/>
  <c r="P240" i="2"/>
  <c r="BK240" i="2"/>
  <c r="J240" i="2"/>
  <c r="BE240" i="2" s="1"/>
  <c r="BI235" i="2"/>
  <c r="BH235" i="2"/>
  <c r="BG235" i="2"/>
  <c r="BF235" i="2"/>
  <c r="T235" i="2"/>
  <c r="R235" i="2"/>
  <c r="P235" i="2"/>
  <c r="BK235" i="2"/>
  <c r="J235" i="2"/>
  <c r="BE235" i="2" s="1"/>
  <c r="BI229" i="2"/>
  <c r="BH229" i="2"/>
  <c r="BG229" i="2"/>
  <c r="BF229" i="2"/>
  <c r="T229" i="2"/>
  <c r="R229" i="2"/>
  <c r="P229" i="2"/>
  <c r="BK229" i="2"/>
  <c r="J229" i="2"/>
  <c r="BE229" i="2" s="1"/>
  <c r="BI226" i="2"/>
  <c r="BH226" i="2"/>
  <c r="BG226" i="2"/>
  <c r="BF226" i="2"/>
  <c r="T226" i="2"/>
  <c r="T225" i="2" s="1"/>
  <c r="R226" i="2"/>
  <c r="P226" i="2"/>
  <c r="BK226" i="2"/>
  <c r="BK225" i="2" s="1"/>
  <c r="J226" i="2"/>
  <c r="BE226" i="2" s="1"/>
  <c r="BI222" i="2"/>
  <c r="BH222" i="2"/>
  <c r="BG222" i="2"/>
  <c r="BF222" i="2"/>
  <c r="T222" i="2"/>
  <c r="R222" i="2"/>
  <c r="P222" i="2"/>
  <c r="BK222" i="2"/>
  <c r="J222" i="2"/>
  <c r="BE222" i="2" s="1"/>
  <c r="BI217" i="2"/>
  <c r="BH217" i="2"/>
  <c r="BG217" i="2"/>
  <c r="BF217" i="2"/>
  <c r="T217" i="2"/>
  <c r="R217" i="2"/>
  <c r="P217" i="2"/>
  <c r="BK217" i="2"/>
  <c r="J217" i="2"/>
  <c r="BE217" i="2" s="1"/>
  <c r="BI212" i="2"/>
  <c r="BH212" i="2"/>
  <c r="BG212" i="2"/>
  <c r="BF212" i="2"/>
  <c r="T212" i="2"/>
  <c r="R212" i="2"/>
  <c r="P212" i="2"/>
  <c r="BK212" i="2"/>
  <c r="J212" i="2"/>
  <c r="BE212" i="2" s="1"/>
  <c r="BI210" i="2"/>
  <c r="BH210" i="2"/>
  <c r="BG210" i="2"/>
  <c r="BF210" i="2"/>
  <c r="T210" i="2"/>
  <c r="R210" i="2"/>
  <c r="P210" i="2"/>
  <c r="BK210" i="2"/>
  <c r="J210" i="2"/>
  <c r="BE210" i="2" s="1"/>
  <c r="BI208" i="2"/>
  <c r="BH208" i="2"/>
  <c r="BG208" i="2"/>
  <c r="BF208" i="2"/>
  <c r="T208" i="2"/>
  <c r="R208" i="2"/>
  <c r="P208" i="2"/>
  <c r="BK208" i="2"/>
  <c r="J208" i="2"/>
  <c r="BE208" i="2" s="1"/>
  <c r="BI206" i="2"/>
  <c r="BH206" i="2"/>
  <c r="BG206" i="2"/>
  <c r="BF206" i="2"/>
  <c r="T206" i="2"/>
  <c r="R206" i="2"/>
  <c r="P206" i="2"/>
  <c r="BK206" i="2"/>
  <c r="J206" i="2"/>
  <c r="BE206" i="2" s="1"/>
  <c r="BI202" i="2"/>
  <c r="BH202" i="2"/>
  <c r="BG202" i="2"/>
  <c r="BF202" i="2"/>
  <c r="T202" i="2"/>
  <c r="R202" i="2"/>
  <c r="P202" i="2"/>
  <c r="BK202" i="2"/>
  <c r="J202" i="2"/>
  <c r="BE202" i="2" s="1"/>
  <c r="BI199" i="2"/>
  <c r="BH199" i="2"/>
  <c r="BG199" i="2"/>
  <c r="BF199" i="2"/>
  <c r="T199" i="2"/>
  <c r="R199" i="2"/>
  <c r="P199" i="2"/>
  <c r="BK199" i="2"/>
  <c r="J199" i="2"/>
  <c r="BE199" i="2" s="1"/>
  <c r="BI195" i="2"/>
  <c r="BH195" i="2"/>
  <c r="BG195" i="2"/>
  <c r="BF195" i="2"/>
  <c r="T195" i="2"/>
  <c r="R195" i="2"/>
  <c r="P195" i="2"/>
  <c r="BK195" i="2"/>
  <c r="J195" i="2"/>
  <c r="BE195" i="2" s="1"/>
  <c r="BI192" i="2"/>
  <c r="BH192" i="2"/>
  <c r="BG192" i="2"/>
  <c r="BF192" i="2"/>
  <c r="T192" i="2"/>
  <c r="R192" i="2"/>
  <c r="P192" i="2"/>
  <c r="BK192" i="2"/>
  <c r="J192" i="2"/>
  <c r="BE192" i="2" s="1"/>
  <c r="BI189" i="2"/>
  <c r="BH189" i="2"/>
  <c r="BG189" i="2"/>
  <c r="BF189" i="2"/>
  <c r="T189" i="2"/>
  <c r="R189" i="2"/>
  <c r="P189" i="2"/>
  <c r="BK189" i="2"/>
  <c r="J189" i="2"/>
  <c r="BE189" i="2" s="1"/>
  <c r="BI186" i="2"/>
  <c r="BH186" i="2"/>
  <c r="BG186" i="2"/>
  <c r="BF186" i="2"/>
  <c r="T186" i="2"/>
  <c r="R186" i="2"/>
  <c r="P186" i="2"/>
  <c r="BK186" i="2"/>
  <c r="J186" i="2"/>
  <c r="BE186" i="2" s="1"/>
  <c r="BI183" i="2"/>
  <c r="BH183" i="2"/>
  <c r="BG183" i="2"/>
  <c r="BF183" i="2"/>
  <c r="T183" i="2"/>
  <c r="R183" i="2"/>
  <c r="P183" i="2"/>
  <c r="BK183" i="2"/>
  <c r="J183" i="2"/>
  <c r="BE183" i="2" s="1"/>
  <c r="BI181" i="2"/>
  <c r="BH181" i="2"/>
  <c r="BG181" i="2"/>
  <c r="BF181" i="2"/>
  <c r="T181" i="2"/>
  <c r="R181" i="2"/>
  <c r="P181" i="2"/>
  <c r="BK181" i="2"/>
  <c r="J181" i="2"/>
  <c r="BE181" i="2" s="1"/>
  <c r="BI176" i="2"/>
  <c r="BH176" i="2"/>
  <c r="BG176" i="2"/>
  <c r="BF176" i="2"/>
  <c r="T176" i="2"/>
  <c r="R176" i="2"/>
  <c r="P176" i="2"/>
  <c r="BK176" i="2"/>
  <c r="J176" i="2"/>
  <c r="BE176" i="2" s="1"/>
  <c r="BI168" i="2"/>
  <c r="BH168" i="2"/>
  <c r="BG168" i="2"/>
  <c r="BF168" i="2"/>
  <c r="T168" i="2"/>
  <c r="R168" i="2"/>
  <c r="P168" i="2"/>
  <c r="BK168" i="2"/>
  <c r="J168" i="2"/>
  <c r="BE168" i="2" s="1"/>
  <c r="BI156" i="2"/>
  <c r="BH156" i="2"/>
  <c r="BG156" i="2"/>
  <c r="BF156" i="2"/>
  <c r="T156" i="2"/>
  <c r="R156" i="2"/>
  <c r="P156" i="2"/>
  <c r="BK156" i="2"/>
  <c r="J156" i="2"/>
  <c r="BE156" i="2" s="1"/>
  <c r="BI150" i="2"/>
  <c r="BH150" i="2"/>
  <c r="BG150" i="2"/>
  <c r="BF150" i="2"/>
  <c r="T150" i="2"/>
  <c r="R150" i="2"/>
  <c r="P150" i="2"/>
  <c r="BK150" i="2"/>
  <c r="J150" i="2"/>
  <c r="BE150" i="2" s="1"/>
  <c r="BI142" i="2"/>
  <c r="BH142" i="2"/>
  <c r="BG142" i="2"/>
  <c r="BF142" i="2"/>
  <c r="T142" i="2"/>
  <c r="R142" i="2"/>
  <c r="P142" i="2"/>
  <c r="BK142" i="2"/>
  <c r="J142" i="2"/>
  <c r="BE142" i="2" s="1"/>
  <c r="BI139" i="2"/>
  <c r="BH139" i="2"/>
  <c r="BG139" i="2"/>
  <c r="BF139" i="2"/>
  <c r="T139" i="2"/>
  <c r="R139" i="2"/>
  <c r="P139" i="2"/>
  <c r="BK139" i="2"/>
  <c r="J139" i="2"/>
  <c r="BE139" i="2" s="1"/>
  <c r="BI136" i="2"/>
  <c r="BH136" i="2"/>
  <c r="BG136" i="2"/>
  <c r="BF136" i="2"/>
  <c r="T136" i="2"/>
  <c r="R136" i="2"/>
  <c r="P136" i="2"/>
  <c r="BK136" i="2"/>
  <c r="J136" i="2"/>
  <c r="BE136" i="2" s="1"/>
  <c r="BI133" i="2"/>
  <c r="BH133" i="2"/>
  <c r="BG133" i="2"/>
  <c r="BF133" i="2"/>
  <c r="T133" i="2"/>
  <c r="R133" i="2"/>
  <c r="P133" i="2"/>
  <c r="BK133" i="2"/>
  <c r="J133" i="2"/>
  <c r="BE133" i="2" s="1"/>
  <c r="BI130" i="2"/>
  <c r="BH130" i="2"/>
  <c r="BG130" i="2"/>
  <c r="BF130" i="2"/>
  <c r="T130" i="2"/>
  <c r="R130" i="2"/>
  <c r="P130" i="2"/>
  <c r="BK130" i="2"/>
  <c r="J130" i="2"/>
  <c r="BE130" i="2" s="1"/>
  <c r="BI123" i="2"/>
  <c r="BH123" i="2"/>
  <c r="BG123" i="2"/>
  <c r="BF123" i="2"/>
  <c r="T123" i="2"/>
  <c r="R123" i="2"/>
  <c r="P123" i="2"/>
  <c r="BK123" i="2"/>
  <c r="J123" i="2"/>
  <c r="BE123" i="2" s="1"/>
  <c r="BI119" i="2"/>
  <c r="BH119" i="2"/>
  <c r="BG119" i="2"/>
  <c r="BF119" i="2"/>
  <c r="T119" i="2"/>
  <c r="R119" i="2"/>
  <c r="P119" i="2"/>
  <c r="BK119" i="2"/>
  <c r="J119" i="2"/>
  <c r="BE119" i="2" s="1"/>
  <c r="BI114" i="2"/>
  <c r="BH114" i="2"/>
  <c r="BG114" i="2"/>
  <c r="BF114" i="2"/>
  <c r="T114" i="2"/>
  <c r="R114" i="2"/>
  <c r="P114" i="2"/>
  <c r="BK114" i="2"/>
  <c r="J114" i="2"/>
  <c r="BE114" i="2" s="1"/>
  <c r="BI103" i="2"/>
  <c r="BH103" i="2"/>
  <c r="BG103" i="2"/>
  <c r="BF103" i="2"/>
  <c r="T103" i="2"/>
  <c r="R103" i="2"/>
  <c r="P103" i="2"/>
  <c r="BK103" i="2"/>
  <c r="J103" i="2"/>
  <c r="BE103" i="2" s="1"/>
  <c r="BI95" i="2"/>
  <c r="BH95" i="2"/>
  <c r="BG95" i="2"/>
  <c r="BF95" i="2"/>
  <c r="T95" i="2"/>
  <c r="R95" i="2"/>
  <c r="P95" i="2"/>
  <c r="BK95" i="2"/>
  <c r="J95" i="2"/>
  <c r="BE95" i="2" s="1"/>
  <c r="BI91" i="2"/>
  <c r="BH91" i="2"/>
  <c r="F36" i="2"/>
  <c r="BC55" i="1" s="1"/>
  <c r="BC54" i="1" s="1"/>
  <c r="BG91" i="2"/>
  <c r="BF91" i="2"/>
  <c r="J34" i="2" s="1"/>
  <c r="AW55" i="1" s="1"/>
  <c r="F34" i="2"/>
  <c r="BA55" i="1" s="1"/>
  <c r="T91" i="2"/>
  <c r="R91" i="2"/>
  <c r="P91" i="2"/>
  <c r="BK91" i="2"/>
  <c r="BK90" i="2" s="1"/>
  <c r="J90" i="2" s="1"/>
  <c r="J61" i="2" s="1"/>
  <c r="J91" i="2"/>
  <c r="BE91" i="2"/>
  <c r="J84" i="2"/>
  <c r="F84" i="2"/>
  <c r="F82" i="2"/>
  <c r="E80" i="2"/>
  <c r="J54" i="2"/>
  <c r="F54" i="2"/>
  <c r="F52" i="2"/>
  <c r="E50" i="2"/>
  <c r="J24" i="2"/>
  <c r="E24" i="2"/>
  <c r="J85" i="2" s="1"/>
  <c r="J23" i="2"/>
  <c r="J18" i="2"/>
  <c r="E18" i="2"/>
  <c r="F85" i="2" s="1"/>
  <c r="J17" i="2"/>
  <c r="J12" i="2"/>
  <c r="J82" i="2" s="1"/>
  <c r="E7" i="2"/>
  <c r="E78" i="2" s="1"/>
  <c r="AS54" i="1"/>
  <c r="L50" i="1"/>
  <c r="AM50" i="1"/>
  <c r="AM49" i="1"/>
  <c r="L49" i="1"/>
  <c r="AM47" i="1"/>
  <c r="L47" i="1"/>
  <c r="L45" i="1"/>
  <c r="L44" i="1"/>
  <c r="P84" i="3" l="1"/>
  <c r="P83" i="3" s="1"/>
  <c r="AU56" i="1" s="1"/>
  <c r="E48" i="2"/>
  <c r="P90" i="2"/>
  <c r="BK239" i="2"/>
  <c r="J239" i="2" s="1"/>
  <c r="J63" i="2" s="1"/>
  <c r="BK289" i="2"/>
  <c r="J289" i="2" s="1"/>
  <c r="J65" i="2" s="1"/>
  <c r="P314" i="2"/>
  <c r="R84" i="3"/>
  <c r="R83" i="3" s="1"/>
  <c r="J34" i="3"/>
  <c r="AW56" i="1" s="1"/>
  <c r="F55" i="2"/>
  <c r="J55" i="2"/>
  <c r="R90" i="2"/>
  <c r="F37" i="2"/>
  <c r="BD55" i="1" s="1"/>
  <c r="BD54" i="1" s="1"/>
  <c r="W33" i="1" s="1"/>
  <c r="P225" i="2"/>
  <c r="P239" i="2"/>
  <c r="P289" i="2"/>
  <c r="R314" i="2"/>
  <c r="E48" i="3"/>
  <c r="J52" i="2"/>
  <c r="T90" i="2"/>
  <c r="F35" i="2"/>
  <c r="BB55" i="1" s="1"/>
  <c r="BB54" i="1" s="1"/>
  <c r="W31" i="1" s="1"/>
  <c r="R225" i="2"/>
  <c r="R239" i="2"/>
  <c r="R289" i="2"/>
  <c r="T314" i="2"/>
  <c r="T89" i="2" s="1"/>
  <c r="T88" i="2" s="1"/>
  <c r="F55" i="3"/>
  <c r="J55" i="3"/>
  <c r="W32" i="1"/>
  <c r="AY54" i="1"/>
  <c r="J33" i="3"/>
  <c r="AV56" i="1" s="1"/>
  <c r="F33" i="3"/>
  <c r="AZ56" i="1" s="1"/>
  <c r="AX54" i="1"/>
  <c r="J225" i="2"/>
  <c r="J62" i="2" s="1"/>
  <c r="BK84" i="3"/>
  <c r="J85" i="3"/>
  <c r="J61" i="3" s="1"/>
  <c r="J33" i="2"/>
  <c r="AV55" i="1" s="1"/>
  <c r="AT55" i="1" s="1"/>
  <c r="P89" i="2"/>
  <c r="P88" i="2" s="1"/>
  <c r="AU55" i="1" s="1"/>
  <c r="AU54" i="1" s="1"/>
  <c r="F33" i="2"/>
  <c r="AZ55" i="1" s="1"/>
  <c r="F34" i="3"/>
  <c r="BA56" i="1" s="1"/>
  <c r="BA54" i="1" s="1"/>
  <c r="R89" i="2" l="1"/>
  <c r="R88" i="2" s="1"/>
  <c r="BK89" i="2"/>
  <c r="AT56" i="1"/>
  <c r="W30" i="1"/>
  <c r="AW54" i="1"/>
  <c r="AK30" i="1" s="1"/>
  <c r="J89" i="2"/>
  <c r="J60" i="2" s="1"/>
  <c r="BK88" i="2"/>
  <c r="J88" i="2" s="1"/>
  <c r="BK83" i="3"/>
  <c r="J83" i="3" s="1"/>
  <c r="J84" i="3"/>
  <c r="J60" i="3" s="1"/>
  <c r="AZ54" i="1"/>
  <c r="J30" i="2" l="1"/>
  <c r="J59" i="2"/>
  <c r="W29" i="1"/>
  <c r="AV54" i="1"/>
  <c r="J59" i="3"/>
  <c r="J30" i="3"/>
  <c r="AG56" i="1" l="1"/>
  <c r="AN56" i="1" s="1"/>
  <c r="J39" i="3"/>
  <c r="AK29" i="1"/>
  <c r="AT54" i="1"/>
  <c r="J39" i="2"/>
  <c r="AG55" i="1"/>
  <c r="AG54" i="1" l="1"/>
  <c r="AN55" i="1"/>
  <c r="AN54" i="1" l="1"/>
  <c r="AK26" i="1"/>
  <c r="AK35" i="1" s="1"/>
</calcChain>
</file>

<file path=xl/sharedStrings.xml><?xml version="1.0" encoding="utf-8"?>
<sst xmlns="http://schemas.openxmlformats.org/spreadsheetml/2006/main" count="3097" uniqueCount="593">
  <si>
    <t>Export Komplet</t>
  </si>
  <si>
    <t/>
  </si>
  <si>
    <t>2.0</t>
  </si>
  <si>
    <t>ZAMOK</t>
  </si>
  <si>
    <t>False</t>
  </si>
  <si>
    <t>{dc147283-8508-48a1-97d1-6c22b1a1d69f}</t>
  </si>
  <si>
    <t>0,01</t>
  </si>
  <si>
    <t>21</t>
  </si>
  <si>
    <t>15</t>
  </si>
  <si>
    <t>REKAPITULACE STAVBY</t>
  </si>
  <si>
    <t>v ---  níže se nacházejí doplnkové a pomocné údaje k sestavám  --- v</t>
  </si>
  <si>
    <t>Návod na vyplnění</t>
  </si>
  <si>
    <t>0,001</t>
  </si>
  <si>
    <t>Kód:</t>
  </si>
  <si>
    <t>17038-V</t>
  </si>
  <si>
    <t>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</si>
  <si>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</si>
  <si>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Smržovský potok, Smržov, oprava koryta, ř.km 3,220-3,675</t>
  </si>
  <si>
    <t>KSO:</t>
  </si>
  <si>
    <t>CC-CZ:</t>
  </si>
  <si>
    <t>Místo:</t>
  </si>
  <si>
    <t>Smržov</t>
  </si>
  <si>
    <t>Datum:</t>
  </si>
  <si>
    <t>5. 10. 2017</t>
  </si>
  <si>
    <t>Zadavatel:</t>
  </si>
  <si>
    <t>IČ:</t>
  </si>
  <si>
    <t>70890005</t>
  </si>
  <si>
    <t>Povodí Labe státní podnik, Hradec Králové</t>
  </si>
  <si>
    <t>DIČ:</t>
  </si>
  <si>
    <t>Uchazeč:</t>
  </si>
  <si>
    <t>Vyplň údaj</t>
  </si>
  <si>
    <t>Projektant:</t>
  </si>
  <si>
    <t>04974468</t>
  </si>
  <si>
    <t>Vodesto s.r.o, Panská 79, Rychnov n. Kn</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</si>
  <si>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</si>
  <si>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</si>
  <si>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</si>
  <si>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</si>
  <si>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</si>
  <si>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</si>
  <si>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</si>
  <si>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</si>
  <si>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</si>
  <si>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</si>
  <si>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</si>
  <si>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</si>
  <si>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</si>
  <si>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</si>
  <si>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</si>
  <si>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</si>
  <si>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</si>
  <si>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</si>
  <si>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</si>
  <si>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</si>
  <si>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</si>
  <si>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</si>
  <si>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</si>
  <si>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</si>
  <si>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</si>
  <si>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</si>
  <si>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</si>
  <si>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</si>
  <si>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</si>
  <si>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</si>
  <si>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</si>
  <si>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</si>
  <si>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</si>
  <si>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</si>
  <si>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</si>
  <si>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</si>
  <si>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</si>
  <si>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</si>
  <si>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</si>
  <si>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</si>
  <si>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</si>
  <si>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</si>
  <si>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</si>
  <si>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t>
  </si>
  <si>
    <t>Oprava koryta</t>
  </si>
  <si>
    <t>STA</t>
  </si>
  <si>
    <t>1</t>
  </si>
  <si>
    <t>{74edc654-a474-41d0-b5fa-d4bb503a1a9f}</t>
  </si>
  <si>
    <t>2</t>
  </si>
  <si>
    <t>SO 03</t>
  </si>
  <si>
    <t xml:space="preserve">VON - vedlejší a ostatní náklady </t>
  </si>
  <si>
    <t>{12e34562-1be4-4056-bf61-c7317906a2ec}</t>
  </si>
  <si>
    <t>KRYCÍ LIST SOUPISU PRACÍ</t>
  </si>
  <si>
    <t>Objekt:</t>
  </si>
  <si>
    <t>SO 01 - Oprava koryta</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</si>
  <si>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</si>
  <si>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</si>
  <si>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</si>
  <si>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</si>
  <si>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</si>
  <si>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</si>
  <si>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</si>
  <si>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</si>
  <si>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</si>
  <si>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</si>
  <si>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</si>
  <si>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</si>
  <si>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</si>
  <si>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</si>
  <si>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</si>
  <si>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</si>
  <si>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</si>
  <si>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</si>
  <si>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</si>
  <si>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</si>
  <si>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</si>
  <si>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</si>
  <si>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</si>
  <si>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</si>
  <si>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</si>
  <si>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</si>
  <si>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</si>
  <si>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</si>
  <si>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</si>
  <si>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</si>
  <si>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</si>
  <si>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</si>
  <si>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112201101</t>
  </si>
  <si>
    <t>Odstranění pařezů D do 300 mm</t>
  </si>
  <si>
    <t>kus</t>
  </si>
  <si>
    <t>CS ÚRS 2017 01</t>
  </si>
  <si>
    <t>4</t>
  </si>
  <si>
    <t>1895760399</t>
  </si>
  <si>
    <t>PP</t>
  </si>
  <si>
    <t>Odstranění pařezů s jejich vykopáním, vytrháním nebo odstřelením, s přesekáním kořenů průměru přes 100 do 300 mm</t>
  </si>
  <si>
    <t>PSC</t>
  </si>
  <si>
    <t>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t>
  </si>
  <si>
    <t>VV</t>
  </si>
  <si>
    <t>"poř. č.10- vícekmen 4ks"  1</t>
  </si>
  <si>
    <t>112201102</t>
  </si>
  <si>
    <t>Odstranění pařezů D do 500 mm</t>
  </si>
  <si>
    <t>1461140924</t>
  </si>
  <si>
    <t>Odstranění pařezů s jejich vykopáním, vytrháním nebo odstřelením, s přesekáním kořenů průměru přes 300 do 500 mm</t>
  </si>
  <si>
    <t>"poř. č.1- vícekmen 9ks"  1</t>
  </si>
  <si>
    <t>"poř. č.2- vícekmen 8ks"  1</t>
  </si>
  <si>
    <t>"poř. č.3- vícekmen 6ks"  1</t>
  </si>
  <si>
    <t>"stávající pařezy mezi PF 5 a PF6" 3</t>
  </si>
  <si>
    <t>Součet</t>
  </si>
  <si>
    <t>3</t>
  </si>
  <si>
    <t>112201103</t>
  </si>
  <si>
    <t>Odstranění pařezů D do 700 mm</t>
  </si>
  <si>
    <t>-676883981</t>
  </si>
  <si>
    <t>Odstranění pařezů s jejich vykopáním, vytrháním nebo odstřelením, s přesekáním kořenů průměru přes 500 do 700 mm</t>
  </si>
  <si>
    <t>"poř. č.4- vícekmen 12ks"  1</t>
  </si>
  <si>
    <t>"poř. č.5- vícekmen 11ks"  1</t>
  </si>
  <si>
    <t>"poř. č.6- vícekmen 21ks"  1</t>
  </si>
  <si>
    <t>"poř. č.7- vícekmen 7Ks" 1</t>
  </si>
  <si>
    <t>"poř. č.8- vícekmen 7ks" 1</t>
  </si>
  <si>
    <t>"poř. č.9- vícekmen2ks "  1</t>
  </si>
  <si>
    <t>"poř. č.11"  1</t>
  </si>
  <si>
    <t>114203102</t>
  </si>
  <si>
    <t>Rozebrání dlažeb z lomového kamene nebo betonových tvárnic na sucho se zalitými spárami</t>
  </si>
  <si>
    <t>m3</t>
  </si>
  <si>
    <t>-2095460196</t>
  </si>
  <si>
    <t>"rozebrání stávající kamenné dlažby (břehy) tl.25cm - dle tabulky  výkazu výměr "  409,261</t>
  </si>
  <si>
    <t>"v místě zavazovacího prahu- břehy koryta" 0,3*(0,7+1,78+1,78+0,7)*0,25</t>
  </si>
  <si>
    <t>5</t>
  </si>
  <si>
    <t>114203103</t>
  </si>
  <si>
    <t>Rozebrání dlažeb z lomového kamene nebo betonových tvárnic do cementové malty</t>
  </si>
  <si>
    <t>1557615588</t>
  </si>
  <si>
    <t>Rozebrání dlažeb nebo záhozů s naložením na dopravní prostředek dlažeb z lomového kamene nebo betonových tvárnic do cementové malty se spárami zalitými cementovou maltou</t>
  </si>
  <si>
    <t>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t>
  </si>
  <si>
    <t>"v místě zavazovacího prahu  - dno koryta" 0,3*1,4*0,25</t>
  </si>
  <si>
    <t>6</t>
  </si>
  <si>
    <t>114203202</t>
  </si>
  <si>
    <t>Očištění lomového kamene nebo betonových tvárnic od malty</t>
  </si>
  <si>
    <t>304749362</t>
  </si>
  <si>
    <t>Očištění lomového kamene nebo betonových tvárnic získaných při rozebrání dlažeb, záhozů, rovnanin a soustřeďovacích staveb od malty</t>
  </si>
  <si>
    <t>"kamenné schodiště (1ks)" 1,0*1,4*0,35</t>
  </si>
  <si>
    <t>7</t>
  </si>
  <si>
    <t>114203301</t>
  </si>
  <si>
    <t>Třídění lomového kamene nebo betonových tvárnic podle druhu, velikosti nebo tvaru</t>
  </si>
  <si>
    <t>-698517260</t>
  </si>
  <si>
    <t>Třídění lomového kamene nebo betonových tvárnic získaných při rozebrání dlažeb, záhozů, rovnanin a soustřeďovacích staveb podle druhu, velikosti nebo tvaru</t>
  </si>
  <si>
    <t>" očištěný mater. dle pol. č.114203202"  410,228</t>
  </si>
  <si>
    <t>8</t>
  </si>
  <si>
    <t>115001103</t>
  </si>
  <si>
    <t>Převedení vody potrubím DN do 250 - obratovost</t>
  </si>
  <si>
    <t>m</t>
  </si>
  <si>
    <t>-1891664136</t>
  </si>
  <si>
    <t>Převedení vody potrubím průměru DN přes 150 do 250 - obratovost</t>
  </si>
  <si>
    <t>"19x převedení vody trubou DN do 250, předpokl úsek cca25m"455</t>
  </si>
  <si>
    <t>9</t>
  </si>
  <si>
    <t>115101201</t>
  </si>
  <si>
    <t>Čerpání vody na dopravní výšku do 10 m průměrný přítok do 500 l/min</t>
  </si>
  <si>
    <t>hod</t>
  </si>
  <si>
    <t>834744960</t>
  </si>
  <si>
    <t>Čerpání vody na dopravní výšku do 10 m s uvažovaným průměrným přítokem do 500 l/min</t>
  </si>
  <si>
    <t>"předpokládaná doba čerpání  6 týdnů " 6*7*24</t>
  </si>
  <si>
    <t>10</t>
  </si>
  <si>
    <t>115101301</t>
  </si>
  <si>
    <t>Pohotovost čerpací soupravy pro dopravní výšku do 10 m přítok do 500 l/min</t>
  </si>
  <si>
    <t>den</t>
  </si>
  <si>
    <t>2137044131</t>
  </si>
  <si>
    <t>Pohotovost záložní čerpací soupravy pro dopravní výšku do 10 m s uvažovaným průměrným přítokem do 500 l/min</t>
  </si>
  <si>
    <t>"předpokládaná doba čerpání  6týdnů " 6*7</t>
  </si>
  <si>
    <t>11</t>
  </si>
  <si>
    <t>124203101</t>
  </si>
  <si>
    <t>Vykopávky do 1000 m3 pro koryta vodotečí v hornině tř. 3</t>
  </si>
  <si>
    <t>1795940653</t>
  </si>
  <si>
    <t>Vykopávky do 1000 m3 pro koryta vodotečí v hornině tř. 3 s přehozením výkopku do 3m nebo s  naložením na dopravní prostředek</t>
  </si>
  <si>
    <t>" pro ŠP lože kamenné dlažby a  kamen. schod. - viz tab výkazu výměr VÝKOPY " 627,899</t>
  </si>
  <si>
    <t>" svahování  nad břehem koryta - viz tab výkazu výměr VÝKOPY(svahování terénu) " 147,875</t>
  </si>
  <si>
    <t>"v místě zavazovacího prahu " 6,36*0,3*(0,6-0,25)</t>
  </si>
  <si>
    <t>" výkop pro 4 schodiště" 3*0,89+1*0,552</t>
  </si>
  <si>
    <t>" výkop pro výust.obj  (19+3)x  " (0,8*1,5*1)*22</t>
  </si>
  <si>
    <t>12</t>
  </si>
  <si>
    <t>124 R25</t>
  </si>
  <si>
    <t>Příplatek za provádění dokopávky ručně  vč přehození popř jiného přemístění do 5m v místě stávajícího plotu horninách tř. 3</t>
  </si>
  <si>
    <t>-1247348282</t>
  </si>
  <si>
    <t>Příplatek za provádění dokopávky ručně   v místě stávajícího plotu horninách tř. 3</t>
  </si>
  <si>
    <t>Poznámka k souboru cen:_x000D_
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</si>
  <si>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"PF 1-PF5" 84*0,5*0,45</t>
  </si>
  <si>
    <t>"PF20-PF21" 29*0,5*0,4</t>
  </si>
  <si>
    <t>13</t>
  </si>
  <si>
    <t>162301102</t>
  </si>
  <si>
    <t>Vodorovné přemístění do 1000 m výkopku/sypaniny z horniny tř. 1 až 4</t>
  </si>
  <si>
    <t>-673878592</t>
  </si>
  <si>
    <t>Vodorovné přemístění výkopku nebo sypaniny po suchu na obvyklém dopravním prostředku, bez naložení výkopku, avšak se složením bez rozhrnutí z horniny tř. 1 až 4 na vzdálenost přes 500 do 1 000 m</t>
  </si>
  <si>
    <t>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</si>
  <si>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 xml:space="preserve"> převoz na meziskládku </t>
  </si>
  <si>
    <t xml:space="preserve">"(19x+3X) výustní objekt " (0,8*1,4*1)*22*0,75 </t>
  </si>
  <si>
    <t>" svahování  nad břehem koryta - viz tab výkazu výměr NÁSYPY(svahování terénu) " 129,61</t>
  </si>
  <si>
    <t>" pro zásyp  po pařezech  14ks " 14*1</t>
  </si>
  <si>
    <t>" rozprostření zeminy pro úrodnění tl. do 10cm" 728*0,1</t>
  </si>
  <si>
    <t>Mezisoučet</t>
  </si>
  <si>
    <t>" převoz zpět na stavbu  " 18,48+129,61+14*1</t>
  </si>
  <si>
    <t>" rozprostření zeminy pro úrodnění tl. do 10cm- z meziskl zpět  na stavbu" 728*0,1</t>
  </si>
  <si>
    <t>14</t>
  </si>
  <si>
    <t>167101102</t>
  </si>
  <si>
    <t xml:space="preserve">Nakládání výkopku z hornin tř. 1 až 4 přes 100m3- pro odvoz na skládku i na meziskládku </t>
  </si>
  <si>
    <t>-1934764870</t>
  </si>
  <si>
    <t>Nakládání, skládání a překládání neulehlého výkopku nebo sypaniny nakládání, množství přes 100 m3, z hornin tř. 1 až 4</t>
  </si>
  <si>
    <t>- pro odvoz z meziskládky  zpět na stavbu</t>
  </si>
  <si>
    <t>174101101</t>
  </si>
  <si>
    <t>Zásyp jam, šachet rýh nebo kolem objektů sypaninou se zhutněním</t>
  </si>
  <si>
    <t>-1252225918</t>
  </si>
  <si>
    <t>16</t>
  </si>
  <si>
    <t>174201201</t>
  </si>
  <si>
    <t>Zásyp jam po pařezech D pařezů do 300 mm</t>
  </si>
  <si>
    <t>-1151747858</t>
  </si>
  <si>
    <t>17</t>
  </si>
  <si>
    <t>174201202</t>
  </si>
  <si>
    <t>Zásyp jam po pařezech D pařezů do 500 mm</t>
  </si>
  <si>
    <t>1768285129</t>
  </si>
  <si>
    <t>Zásyp jam po pařezech výkopkem z horniny získané při dobývání pařezů s hrubým urovnáním povrchu zasypávky průměru pařezu přes 300 do 500 mm</t>
  </si>
  <si>
    <t>Poznámka k souboru cen:_x000D_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t>
  </si>
  <si>
    <t>18</t>
  </si>
  <si>
    <t>174201203</t>
  </si>
  <si>
    <t>Zásyp jam po pařezech D pařezů do 700 mm</t>
  </si>
  <si>
    <t>-382014932</t>
  </si>
  <si>
    <t>Zásyp jam po pařezech výkopkem z horniny získané při dobývání pařezů s hrubým urovnáním povrchu zasypávky průměru pařezu přes 500 do 700 mm</t>
  </si>
  <si>
    <t>19</t>
  </si>
  <si>
    <t>181006121x</t>
  </si>
  <si>
    <t>Rozprostření zemin tl vrstvy do 0,1 m schopných zúrodnění ve sklonu přes 1:5</t>
  </si>
  <si>
    <t>m2</t>
  </si>
  <si>
    <t>-1564239360</t>
  </si>
  <si>
    <t>"ohumusování horní hrany  roviny popř svahu svahu "455*1,6</t>
  </si>
  <si>
    <t>20</t>
  </si>
  <si>
    <t>181151314x</t>
  </si>
  <si>
    <t>Plošná úprava terénu přes 500 m2 zemina tř 1 až 4 nerovnosti do +/- 100 mm ve svahu přes 1:1</t>
  </si>
  <si>
    <t>-1129447199</t>
  </si>
  <si>
    <t>Plošná úprava terénu v zemině tř. 1 až 4 s urovnáním povrchu bez doplnění ornice souvislé plochy přes 500 m2 při nerovnostech terénu přes +/-50 do +/- 100 mm na svahu přes 1:1</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</si>
  <si>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</si>
  <si>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181411123x</t>
  </si>
  <si>
    <t>Založení  trávníku výsevem plochy do 1000 m2 ve svahu do 1:1</t>
  </si>
  <si>
    <t>668298411</t>
  </si>
  <si>
    <t xml:space="preserve">osetí travním semenem ve svahu  1:1- viz tab výkaz výměr OHUMUSUVÁNÍ A OSETÍ </t>
  </si>
  <si>
    <t>455*1,6</t>
  </si>
  <si>
    <t>22</t>
  </si>
  <si>
    <t>M</t>
  </si>
  <si>
    <t>005724720</t>
  </si>
  <si>
    <t>osivo směs travní luční</t>
  </si>
  <si>
    <t>kg</t>
  </si>
  <si>
    <t>-1156044556</t>
  </si>
  <si>
    <t>osivo směs travní krajinná - rovinná</t>
  </si>
  <si>
    <t>728*0,015 "Přepočtené koeficientem množství</t>
  </si>
  <si>
    <t>23</t>
  </si>
  <si>
    <t>182101101</t>
  </si>
  <si>
    <t>Svahování v zářezech v hornině tř. 1 až 4</t>
  </si>
  <si>
    <t>1988240580</t>
  </si>
  <si>
    <t>Svahování trvalých svahů do projektovaných profilů s potřebným přemístěním výkopku při svahování v zářezech v hornině tř. 1 až 4</t>
  </si>
  <si>
    <t>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t>
  </si>
  <si>
    <t>"plochy pod kamennou dlažbou (břehy) dle tabulky  výkazu výměr -KAMENNÁ DLAŽBA"1637,04</t>
  </si>
  <si>
    <t>24</t>
  </si>
  <si>
    <t>184813203x</t>
  </si>
  <si>
    <t>Ochranné oplocení památ.stromu vypolštářovaný bedněním z fošen zóny stromu v rovině nebo na svahu do 1:5,výšky min 2m. Ochranné zařízení je potřeba  připevnit bez poškození stromu,nesmí být  osazeno na kořenové náběhy,ohrožené větve vyvázat  směrem vzhůru</t>
  </si>
  <si>
    <t>kompl</t>
  </si>
  <si>
    <t>1408614471</t>
  </si>
  <si>
    <t>Ochranné oplocen ístromu vypolštářovaný bedněním z fošen zóny stromu v rovině nebo na svahu do 1:5, výšky min 2m. Ochrané zařízení je potřeba  připevnit bez poškození stromu, nesmí být  osazeno na kořenové náběhy, ohrožené větve vyvázat  směrem vzhůru</t>
  </si>
  <si>
    <t>25</t>
  </si>
  <si>
    <t>184813204x</t>
  </si>
  <si>
    <t xml:space="preserve">Odstranění ochraného oplocení stromu a vyvázání větví  </t>
  </si>
  <si>
    <t>-175493862</t>
  </si>
  <si>
    <t>Odstranění ochranné oplocení stromu a vyvázání větví</t>
  </si>
  <si>
    <t>26</t>
  </si>
  <si>
    <t>R1.1</t>
  </si>
  <si>
    <t xml:space="preserve">Likvidace odpadů ze sypaniny tř. 1až 4 vč poplatku za uložení </t>
  </si>
  <si>
    <t>-701088014</t>
  </si>
  <si>
    <t>Likvidace odpadů ze sypaniny vč naložení, dopravy, uložení na skládku a poplatku za uložení</t>
  </si>
  <si>
    <t>27</t>
  </si>
  <si>
    <t>R1.2</t>
  </si>
  <si>
    <t xml:space="preserve">Likvidace odpadů ze sypaniny tř. 5až 7 vč poplatku za uložení </t>
  </si>
  <si>
    <t>27327927</t>
  </si>
  <si>
    <t>" KÁMEN rozebráný mater. 25%( mimo schodiště) "  (410,228-0,245)*0,25</t>
  </si>
  <si>
    <t>"rozebr. kamenné schodiště 50%  " 1,0*1,4*0,35*0,5</t>
  </si>
  <si>
    <t>28</t>
  </si>
  <si>
    <t>R1.3</t>
  </si>
  <si>
    <t>Likvidace odpadů ze sypaniny tř. 5 až 7 - na skládce odběratele do 18km, vč manipulace  na skládce , bez poplatku za uložení</t>
  </si>
  <si>
    <t>378915919</t>
  </si>
  <si>
    <t>Likvidace odpadů ze sypaniny vč naložení, dopravy, uložení na skládku a bez poplatku za uložení</t>
  </si>
  <si>
    <t>" KÁMEN rozebráný mater. 25% ( mimo schodiště) - skládka  odběratele "  102,496</t>
  </si>
  <si>
    <t>"rozebr. kamenné schodiště 50% -  skládka  odběratele"0,245</t>
  </si>
  <si>
    <t>29</t>
  </si>
  <si>
    <t>R3</t>
  </si>
  <si>
    <t xml:space="preserve">Likvidace dřevěného odpadu vč poplatku za uložení </t>
  </si>
  <si>
    <t>381793617</t>
  </si>
  <si>
    <t>Likvidace  pařezů  vč naložení, dopravy a uložení na skládku, poplatek za uložení</t>
  </si>
  <si>
    <t>"likvidace pařezů D300-700mm - viz položky č.1-3 " 14</t>
  </si>
  <si>
    <t>Zakládání</t>
  </si>
  <si>
    <t>30</t>
  </si>
  <si>
    <t>230000055R</t>
  </si>
  <si>
    <t>Jímka z pytlů</t>
  </si>
  <si>
    <t>-178772630</t>
  </si>
  <si>
    <t>"zřízení a odstraň.jímky z pytlů (pětinásobná obratovost), cena za 1,0 m3 jímky s fólií, bez čerpání"0,75*2*19</t>
  </si>
  <si>
    <t>31</t>
  </si>
  <si>
    <t>274322611</t>
  </si>
  <si>
    <t>Základové pasy ze ŽB se zvýšenými nároky na prostředí tř. C 30/37</t>
  </si>
  <si>
    <t>-1469101065</t>
  </si>
  <si>
    <t>Základy z betonu železového (bez výztuže) pasy z betonu se zvýšenými nároky na prostředí tř. C 30/37 30/37 XC4,XF3</t>
  </si>
  <si>
    <t>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t>
  </si>
  <si>
    <t>0,6*0,3*(0,7+1,78+0,7+0,7+1,78+0,7)*1,05 " zavazovací práh"</t>
  </si>
  <si>
    <t>" založení  4 schodiště" 3*0,89+1*0,552</t>
  </si>
  <si>
    <t>32</t>
  </si>
  <si>
    <t>274362021</t>
  </si>
  <si>
    <t>Výztuž základových pásů svařovanými sítěmi Kari</t>
  </si>
  <si>
    <t>t</t>
  </si>
  <si>
    <t>1264795276</t>
  </si>
  <si>
    <t>Výztuž základů pasů ze svařovaných sítí z drátů typu KARI</t>
  </si>
  <si>
    <t>Poznámka k souboru cen:_x000D_
1. Ceny platí pro desky rovné, s náběhy, hřibové nebo upnuté do žeber včetně výztuže těchto žeber.</t>
  </si>
  <si>
    <t>" zavazovací práh"  6,36*(2*0,25+0,55*2)*1,2*0,0083</t>
  </si>
  <si>
    <t>Vodorovné konstrukce</t>
  </si>
  <si>
    <t>33</t>
  </si>
  <si>
    <t>451315111</t>
  </si>
  <si>
    <t>Podkladní nebo vyrovnávací vrstva z betonu C25/30 XF2  tl 100 mm</t>
  </si>
  <si>
    <t>1237931589</t>
  </si>
  <si>
    <t>Podkladní nebo vyrovnávací vrstva z betonu prostého tř. C 25/30 XF, ve vrstvě do 100 mm</t>
  </si>
  <si>
    <t>Poznámka k souboru cen:_x000D_
1. V ceně nejsou započteny náklady na úpravu úložné spáry; tyto práce se oceňují cenou 967 04-1111 - úprava úložné spáry v části B 01 tohoto katalogu.</t>
  </si>
  <si>
    <t>"1.ř. ukládaného do betonu po obou stranách dna koryta" 455*0,30*2</t>
  </si>
  <si>
    <t>34</t>
  </si>
  <si>
    <t>451315112x</t>
  </si>
  <si>
    <t>Podkladní lože  pod schodiště z betonu C25/30 XF2  tl do 200 mm</t>
  </si>
  <si>
    <t>775074112</t>
  </si>
  <si>
    <t>"deska a základ pod schodiště " 1,4*2,3*3 +1,4*1,3</t>
  </si>
  <si>
    <t>35</t>
  </si>
  <si>
    <t>451571112 x</t>
  </si>
  <si>
    <t>Lože pod dlažby ze štěrkopísku f.4/8  ( ČSN 72 1860), vrstva tl  do 100mm</t>
  </si>
  <si>
    <t>1507176779</t>
  </si>
  <si>
    <t>Lože pod dlažby ze štěrkopísku  ( ČSN 72 1860)  vrstva tl  od 80 do 100mm</t>
  </si>
  <si>
    <t>"pod 1.ř.dlažby  ukládaného do betonu" 455*0,25*2</t>
  </si>
  <si>
    <t>36</t>
  </si>
  <si>
    <t>451571113 x</t>
  </si>
  <si>
    <t>Lože pod dlažby ze štěrkopísku f.4/8  ( ČSN 72 1860), vrstva tl  do 200mm</t>
  </si>
  <si>
    <t>1546706309</t>
  </si>
  <si>
    <t>Lože pod dlažby ze štěrkopísku  ( ČSN 72 1860)  vrstva tl  od 150 do 200mm</t>
  </si>
  <si>
    <t>"lože ze Šp pod kamenou dlažbu" 1637,04</t>
  </si>
  <si>
    <t>"odpočet 1.ř. ukládaného do betonu po obou stranách dna koryta" -455*0,25*2</t>
  </si>
  <si>
    <t>37</t>
  </si>
  <si>
    <t>465210141x</t>
  </si>
  <si>
    <t>Schody z lomového kamene- pískovec  LK 20 upraveného do betonového lože C 25/30XF2 s vyplněním spár MC</t>
  </si>
  <si>
    <t>1475705343</t>
  </si>
  <si>
    <t>Schody z lomového  kamene- pískovec - upraveného do betonového lože s vyplněním spár MC lože z betonu C 25/30 XF2</t>
  </si>
  <si>
    <t>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t>
  </si>
  <si>
    <t>3*schodišť š. 1,4m ( vč. kamen.schodnic), délka ramene cca 1,95-2,0m</t>
  </si>
  <si>
    <t>1,4*2,0*4</t>
  </si>
  <si>
    <t>1*schodišť š. 1,4m ( vč. kamen.schodnic), délka ramene cca 1,0m</t>
  </si>
  <si>
    <t>1,4*1,0</t>
  </si>
  <si>
    <t>38</t>
  </si>
  <si>
    <t>465512227x1</t>
  </si>
  <si>
    <t>Dlažba z lomového kamene na sucho se zalitím spár cementovou maltou tl 250 mm ( využití původního kamene)</t>
  </si>
  <si>
    <t>-69650840</t>
  </si>
  <si>
    <t>Dlažba z lomového kamene lomařsky upraveného na sucho se zalitím spár cementovou maltou, tl. kamene 250 mm  ( využití původního kamene)</t>
  </si>
  <si>
    <t>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t>
  </si>
  <si>
    <t xml:space="preserve">50% využití původních kamenů </t>
  </si>
  <si>
    <t>"kamenné dlažba (břehy) tl.25cm - dle tabulky  výkazu výměr -KAMENNÁ DLAŽBA"1637,04/2</t>
  </si>
  <si>
    <t>"odpočet 1. řádek dlažby( u dna koryta) , 50% využití původ. kamenů " -455*0,25*2/2</t>
  </si>
  <si>
    <t>39</t>
  </si>
  <si>
    <t>465512227x2</t>
  </si>
  <si>
    <t>Dlažba z lomového kamene na sucho se zalitím spár cementovou maltou tl 250 mm  ( dodávka nového kamene)</t>
  </si>
  <si>
    <t>36699706</t>
  </si>
  <si>
    <t>Dlažba z lomového kamene lomařsky upraveného na sucho se zalitím spár cementovou maltou, tl. kamene 250 mm  ( dodávka nového kamene)</t>
  </si>
  <si>
    <t xml:space="preserve">50% nových kamenů </t>
  </si>
  <si>
    <t>"odpočet 1. řádek dlažby( u dna koryta) , 50% dod. nových kamenů " -455*0,25*2/2</t>
  </si>
  <si>
    <t>40</t>
  </si>
  <si>
    <t>465513227 x1</t>
  </si>
  <si>
    <t>Dlažba z lomového kamene na cementovou maltu s vyspárováním tl 250 mm (využití původních kamenů)</t>
  </si>
  <si>
    <t>-690268160</t>
  </si>
  <si>
    <t>Dlažba z lomového kamene lomařsky upraveného na cementovou maltu, s vyspárováním cementovou maltou, tl. kamene 250 mm (využití původních kamenů)</t>
  </si>
  <si>
    <t>"1. řádek dlažby( u dna koryta) , 50% využití původ. kamenů " 455*0,25*2/2</t>
  </si>
  <si>
    <t>41</t>
  </si>
  <si>
    <t>465513227 x2</t>
  </si>
  <si>
    <t>Dlažba z lomového kamene na cementovou maltu s vyspárováním tl 250 mm (dodávka nových  kamenů)</t>
  </si>
  <si>
    <t>1326174842</t>
  </si>
  <si>
    <t>Dlažba z lomového kamene lomařsky upraveného na cementovou maltu, s vyspárováním cementovou maltou, tl. kamene 250 mm  (dodávka nových kamenů)</t>
  </si>
  <si>
    <t>"1. řádek dlažby( u dna koryta) , 50% nových kamenů " 455*0,25*2/2</t>
  </si>
  <si>
    <t>Úpravy povrchů, podlahy a osazování výplní</t>
  </si>
  <si>
    <t>42</t>
  </si>
  <si>
    <t>636195212</t>
  </si>
  <si>
    <t>Vyplnění spár dlažby z lomového kamene maltou cementovou na hl do 70 mm s vyspárováním</t>
  </si>
  <si>
    <t>1866590018</t>
  </si>
  <si>
    <t>Vyplnění spár dosavadních dlažeb cementovou maltou s vyčištěním spár na hloubky do 70 mm dlažby z lomového kamene s vyspárováním</t>
  </si>
  <si>
    <t>"obložení břehů - viz výkaz výměr  KAMENNÁ DLAŽBA  "1637,04</t>
  </si>
  <si>
    <t>"odpočet 1. řádku dlažby  "-113,75*2</t>
  </si>
  <si>
    <t>Trubní vedení</t>
  </si>
  <si>
    <t>43</t>
  </si>
  <si>
    <t>810312110 R4</t>
  </si>
  <si>
    <t>Potrubí z jedné PVC trouby kanalizační do DN150</t>
  </si>
  <si>
    <t>1735644603</t>
  </si>
  <si>
    <t>Potrubí z jedné  trouby PVC kanalizační s osazením, s popř. nutným přeseknutím trouby v rovině kolmé nebo skloněné k její ose, se začištěním seku , DN 150mm</t>
  </si>
  <si>
    <t xml:space="preserve"> "Trouba PVC DN 150 s koncovým uříznutím a obetonováním- VO5+VO9+VO17 +VO 18" 4</t>
  </si>
  <si>
    <t>44</t>
  </si>
  <si>
    <t>810312110 R5</t>
  </si>
  <si>
    <t>Potrubí z jedné PVC trouby kanalizační do DN 200</t>
  </si>
  <si>
    <t>287326497</t>
  </si>
  <si>
    <t>Potrubí z jedné  trouby PVC kanalizační s osazením, s popř. nutným přeseknutím trouby v rovině kolmé nebo skloněné k její ose, se začištěním seku , DN 200mm</t>
  </si>
  <si>
    <t xml:space="preserve"> "Trouba PVC DN 200 s koncovým uříznutím a obetonováním - VO6" 1</t>
  </si>
  <si>
    <t>45</t>
  </si>
  <si>
    <t>810312110 R7</t>
  </si>
  <si>
    <t>Potrubí z jedné PVC trouby kanalizační DN 300</t>
  </si>
  <si>
    <t>-446305374</t>
  </si>
  <si>
    <t>Potrubí z jedné  trouby PVC kanalizační s osazením, s popř. nutným přeseknutím trouby v rovině kolmé nebo skloněné k její ose, se začištěním seku , DN 300mm</t>
  </si>
  <si>
    <t xml:space="preserve"> "Trouba PVC DN 300 s koncovým uříznutím a obetonováním-VO2+VO7+VO8+VO11+VO12+VO13+VO19" 7</t>
  </si>
  <si>
    <t>46</t>
  </si>
  <si>
    <t>810312110 R8</t>
  </si>
  <si>
    <t>Potrubí z jedné PVC trouby kanalizační DN 400</t>
  </si>
  <si>
    <t>-679330711</t>
  </si>
  <si>
    <t>Potrubí z jedné  trouby PVC kanalizační s osazením, s popř. nutným přeseknutím trouby v rovině kolmé nebo skloněné k její ose, se začištěním seku , DN 400mm</t>
  </si>
  <si>
    <t>"Trouba DN 400 s koncovým uříznutím a obetonováním  - VO 1+VO3+VO4+VO16"  4</t>
  </si>
  <si>
    <t>47</t>
  </si>
  <si>
    <t>810312110 R9</t>
  </si>
  <si>
    <t>Potrubí z jedné PVC trouby kanalizační DN 500</t>
  </si>
  <si>
    <t>-802659171</t>
  </si>
  <si>
    <t>Potrubí z jedné  trouby PVC kanalizační s osazením, s popř. nutným přeseknutím trouby v rovině kolmé nebo skloněné k její ose, se začištěním seku , DN 500mm</t>
  </si>
  <si>
    <t>"Trouba DN 500 s koncovým uříznutím a obetonováním  - VO 10+VO14+VO15+3KS jenž nebyly při míst šetření odhaleny " 3+3</t>
  </si>
  <si>
    <t>48</t>
  </si>
  <si>
    <t>899623171 x</t>
  </si>
  <si>
    <t>Obetonování potrubí VO betonem prostým tř.C 25/30 XF2 v otevřeném výkopu</t>
  </si>
  <si>
    <t>-1399871883</t>
  </si>
  <si>
    <t>Obetonování potrubí nebo zdiva stok betonem prostým v otevřeném výkopu, beton tř. C 25/30</t>
  </si>
  <si>
    <t>Poznámka k souboru cen:_x000D_
1. Obetonování zdiva stok ve štole se oceňuje cenami souboru cen 359 31-02 Výplň za rubem cihelného zdiva stok části A 03 tohoto katalogu.</t>
  </si>
  <si>
    <t xml:space="preserve">obetonování potrubí výustí v tl.100mm  - viz vzorový řez </t>
  </si>
  <si>
    <t>"DN150-200"  0,222*5</t>
  </si>
  <si>
    <t>"DN 300" 0,313*7</t>
  </si>
  <si>
    <t>"DN400" 0,395*4</t>
  </si>
  <si>
    <t>"DN 500" 0,49*6</t>
  </si>
  <si>
    <t>Ostatní konstrukce a práce-bourání</t>
  </si>
  <si>
    <t>49</t>
  </si>
  <si>
    <t>963022819</t>
  </si>
  <si>
    <t>Bourání kamenných schodišťových stupňů zhotovených na místě</t>
  </si>
  <si>
    <t>295709413</t>
  </si>
  <si>
    <t>Bourání kamenných schodišťových stupňů oblých, rovných nebo kosých zhotovených na místě</t>
  </si>
  <si>
    <t>"1x schodišťě (2x schodnice z kamenů dl.1,1m+5stupňu)</t>
  </si>
  <si>
    <t>(2*1,1+1,0*5)</t>
  </si>
  <si>
    <t>50</t>
  </si>
  <si>
    <t>963042819</t>
  </si>
  <si>
    <t>Bourání schodišťových stupňů betonových zhotovených na místě</t>
  </si>
  <si>
    <t>-152117100</t>
  </si>
  <si>
    <t>" 3ks beton schod." (7*1+2*2,2)*3</t>
  </si>
  <si>
    <t>51</t>
  </si>
  <si>
    <t>966008101R</t>
  </si>
  <si>
    <t>Odstranění vyústění trub do DN300 ( plast, beton, kamenina)</t>
  </si>
  <si>
    <t>241570253</t>
  </si>
  <si>
    <t>Odstranění vyústění trub DN50 až DN 300 s naložením.</t>
  </si>
  <si>
    <t xml:space="preserve"> "Truba DN 150 - VO5+VO9+VO17 +VO 18" 4</t>
  </si>
  <si>
    <t xml:space="preserve"> "Truba PVC DN 200  - VO6" 1</t>
  </si>
  <si>
    <t xml:space="preserve"> "Truba DN 300-VO2+VO7+VO8+VO11+VO12+VO13+VO19" 7</t>
  </si>
  <si>
    <t>52</t>
  </si>
  <si>
    <t>9660081102R</t>
  </si>
  <si>
    <t>Odstranění vyústění trub  do DN 500 ( plast, beton, kamenina)</t>
  </si>
  <si>
    <t>-1796428067</t>
  </si>
  <si>
    <t>Odstranění vyústění trub DN400 až DN 500 s naložením.</t>
  </si>
  <si>
    <t>997</t>
  </si>
  <si>
    <t>Přesun sutě</t>
  </si>
  <si>
    <t>53</t>
  </si>
  <si>
    <t>R2</t>
  </si>
  <si>
    <t>Likvidace odpadu sutě a vybouraných hmot  na skládce vč poplatku za uložení</t>
  </si>
  <si>
    <t>-355799337</t>
  </si>
  <si>
    <t>Likvidace odpadu suti a vybouraných hmot vč naložení , dopravy a uložení na skládku a poplatku za skládkovné</t>
  </si>
  <si>
    <t>998</t>
  </si>
  <si>
    <t>Přesun hmot</t>
  </si>
  <si>
    <t>54</t>
  </si>
  <si>
    <t>998332011</t>
  </si>
  <si>
    <t>Přesun hmot pro úpravy vodních toků a kanály</t>
  </si>
  <si>
    <t>-2101378171</t>
  </si>
  <si>
    <t>Přesun hmot pro úpravy vodních toků a kanály, hráze rybníků apod. dopravní vzdálenost do 500 m</t>
  </si>
  <si>
    <t xml:space="preserve">SO 03 - VON - vedlejší a ostatní náklady </t>
  </si>
  <si>
    <t>OST - Vedlejší a ostatní rozpočtové náklady</t>
  </si>
  <si>
    <t xml:space="preserve">    01 - Vedlejší rozpočtové náklady</t>
  </si>
  <si>
    <t xml:space="preserve">    02 - Projektová dokumentace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</si>
  <si>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</si>
  <si>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</si>
  <si>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</si>
  <si>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</si>
  <si>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</si>
  <si>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</si>
  <si>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</si>
  <si>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</si>
  <si>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</si>
  <si>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-1250354590</t>
  </si>
  <si>
    <t>- zajištění místnosti pro TDI v ZS vč. jejího vybavení</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</si>
  <si>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</si>
  <si>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</si>
  <si>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</si>
  <si>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</si>
  <si>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</si>
  <si>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</si>
  <si>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</si>
  <si>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</si>
  <si>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</si>
  <si>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</si>
  <si>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01130</t>
  </si>
  <si>
    <t>Úprava a zpevnění plochy zařízení staveniště a přístupu  na staveniště ( dočasné přejezdy chodníků)</t>
  </si>
  <si>
    <t>802299204</t>
  </si>
  <si>
    <t>Úprava a zpevnění plochy zařízení staveniště a přístupu na staveniště</t>
  </si>
  <si>
    <t>"předpokládaná plocha využívané pro ZS a zajištění ochrany stávajících chodníků v místech přístupu mechanizace na staveniště " 1</t>
  </si>
  <si>
    <t>01132</t>
  </si>
  <si>
    <t xml:space="preserve">Uvedení plochy zařízení staveniště a přístupových tras na staveniště( přejezdy chodníků)  do původní stavu vč případného  zatravnění </t>
  </si>
  <si>
    <t>1034110767</t>
  </si>
  <si>
    <t>Zajištění obnovy plochy ZS a přístupových tras na staveniště   do původního stavu</t>
  </si>
  <si>
    <t>"obnova plocha po dokončení stavby - vyčištění ,vyrovnání ,urovnání  a popř.zatravnění "</t>
  </si>
  <si>
    <t>0620</t>
  </si>
  <si>
    <t xml:space="preserve">Čištění navazuijící komunikace v průběhu  celé stavby a po jejím dokončení </t>
  </si>
  <si>
    <t>2074557736</t>
  </si>
  <si>
    <t>Čištění navazuijící komunikace v průběhu  celé stavby a po jejím dokončení</t>
  </si>
  <si>
    <t>"čištění navazuijící komunikace v průběhu  celé stavby a po jejím dokončení - četnost bude odvislá dle akuálního stavu vozovky a počasí  " 1</t>
  </si>
  <si>
    <t>0621</t>
  </si>
  <si>
    <t>Zajištění  obnovy stávající  komunikace  v případě jejího poškození</t>
  </si>
  <si>
    <t>komplet</t>
  </si>
  <si>
    <t>391415591</t>
  </si>
  <si>
    <t>Zajištění obnovy stávající komunikace</t>
  </si>
  <si>
    <t>" obnova stávající  komunikace při jejím případném porušení" 1</t>
  </si>
  <si>
    <t>02</t>
  </si>
  <si>
    <t>Projektová dokumentace - ostatní náklady</t>
  </si>
  <si>
    <t>012303000</t>
  </si>
  <si>
    <t>Geodetické  práce po výstavbě - zaměření skutečného provedení stavby a porovnání s mapou Katastru nemovitostí aktualně platnou</t>
  </si>
  <si>
    <t>108348729</t>
  </si>
  <si>
    <t>Průzkumné, geodetické a projektové práce geodetické práce po výstavbě-Geodetické  práce po výstavbě - zaměření skutečného provedení stavby a porovnání s mapou Katastru nemovitostí aktualně platnou</t>
  </si>
  <si>
    <t>012303050</t>
  </si>
  <si>
    <t>Pasportizace dotčených pozemků, před, během a po dokončení stavebních prací</t>
  </si>
  <si>
    <t>…</t>
  </si>
  <si>
    <t>1411735573</t>
  </si>
  <si>
    <t>Průzkumné, geodetické a projektové práce geodetické práce po výstavbě- Pasportizace dotčených pozemků, před, během a po dokončení stavebních prací</t>
  </si>
  <si>
    <t>013254000</t>
  </si>
  <si>
    <t>Dokumentace skutečného provedení stavby</t>
  </si>
  <si>
    <t>-1023966723</t>
  </si>
  <si>
    <t>0210</t>
  </si>
  <si>
    <t>Vypracování Plánu opatření pro případ havárie</t>
  </si>
  <si>
    <t>-732869003</t>
  </si>
  <si>
    <t>Zhotovitelem vypracovaný plán opatření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</si>
  <si>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</si>
  <si>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</si>
  <si>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-2118792231</t>
  </si>
  <si>
    <t>09</t>
  </si>
  <si>
    <t>Ostatní náklady</t>
  </si>
  <si>
    <t>037</t>
  </si>
  <si>
    <t>Zajištění písemných souhlasných vyjádření všech dotčených vlastníků a případných uživatelů všech pozemků dotčených stavbou s jejich konečnou úpravou po dokončení prací</t>
  </si>
  <si>
    <t>262144</t>
  </si>
  <si>
    <t>1079509073</t>
  </si>
  <si>
    <t>091</t>
  </si>
  <si>
    <t>Zajištění souhlasu se zvláštním užíváním komunikací</t>
  </si>
  <si>
    <t>430570282</t>
  </si>
  <si>
    <t>092</t>
  </si>
  <si>
    <t>Zajištění dopravně inženýrských opatření</t>
  </si>
  <si>
    <t>-1889462059</t>
  </si>
  <si>
    <t>- zřízení a likvidace dopravního značení  vč případné světelné signalizace - viz Souhrnná techn. zpráva , bod B.2E</t>
  </si>
  <si>
    <t>- zajištění vydání dopravně-inženýrského rozhodnutí</t>
  </si>
  <si>
    <t>0941</t>
  </si>
  <si>
    <t>Zajištění vytyčení veškerých podzemních zařízení a sítí</t>
  </si>
  <si>
    <t>celk</t>
  </si>
  <si>
    <t>-711243818</t>
  </si>
  <si>
    <t>Zajištění vytýčení veškerých podzemních zařízení a sítí</t>
  </si>
  <si>
    <t>095</t>
  </si>
  <si>
    <t>Zajištění šetření o podzemních sítích vč. zajištění nových vyjádření v případě, že před realizací pozbyly platnosti</t>
  </si>
  <si>
    <t>907547405</t>
  </si>
  <si>
    <t>098</t>
  </si>
  <si>
    <t xml:space="preserve">Ostatní náklady spojené se vstupem  na pozemky </t>
  </si>
  <si>
    <t>526384849</t>
  </si>
  <si>
    <t xml:space="preserve">demontáž a obnova stávajícího oplocení </t>
  </si>
  <si>
    <t>případné zřízení provizorního oplocení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</si>
</sst>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2"/>
      <color rgb="FF800000"/>
      <name val="Arial CE"/>
    </font>
    <font>
      <sz val="8"/>
      <color rgb="FF960000"/>
      <name val="Arial CE"/>
    </font>
    <font>
      <sz val="7"/>
      <color rgb="FF969696"/>
      <name val="Arial CE"/>
    </font>
    <font>
      <sz val="7"/>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4" fillId="0" borderId="0" applyNumberFormat="0" applyFill="0" applyBorder="0" applyAlignment="0" applyProtection="0"/>
  </cellStyleXfs>
  <cellXfs count="29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3" xfId="0" applyFont="1" applyBorder="1" applyAlignment="1">
      <alignment vertical="center"/>
    </xf>
    <xf numFmtId="0" fontId="18"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0" fillId="4" borderId="0" xfId="0" applyFont="1" applyFill="1" applyAlignment="1" applyProtection="1">
      <alignment horizontal="center" vertical="center"/>
    </xf>
    <xf numFmtId="0" fontId="21" fillId="0" borderId="16"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3"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7" fillId="0" borderId="14"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5" xfId="0" applyNumberFormat="1" applyFont="1" applyBorder="1" applyAlignment="1" applyProtection="1">
      <alignment vertical="center"/>
    </xf>
    <xf numFmtId="0" fontId="4" fillId="0" borderId="0" xfId="0" applyFont="1" applyAlignment="1">
      <alignment horizontal="lef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8" fillId="0" borderId="0" xfId="0" applyFont="1" applyAlignment="1" applyProtection="1">
      <alignment horizontal="left" vertical="center"/>
    </xf>
    <xf numFmtId="0" fontId="5" fillId="0" borderId="3" xfId="0" applyFont="1" applyBorder="1" applyAlignment="1" applyProtection="1">
      <alignment vertical="center"/>
    </xf>
    <xf numFmtId="0" fontId="5" fillId="0" borderId="0" xfId="0" applyFont="1" applyAlignment="1" applyProtection="1">
      <alignmen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5" fillId="0" borderId="20" xfId="0" applyFont="1" applyBorder="1" applyAlignment="1" applyProtection="1">
      <alignment vertical="center"/>
      <protection locked="0"/>
    </xf>
    <xf numFmtId="4" fontId="5" fillId="0" borderId="20" xfId="0" applyNumberFormat="1" applyFont="1" applyBorder="1" applyAlignment="1" applyProtection="1">
      <alignment vertical="center"/>
    </xf>
    <xf numFmtId="0" fontId="5" fillId="0" borderId="3" xfId="0" applyFont="1" applyBorder="1" applyAlignment="1">
      <alignmen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3" xfId="0" applyFont="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2" fillId="0" borderId="0" xfId="0" applyNumberFormat="1" applyFont="1" applyAlignment="1" applyProtection="1"/>
    <xf numFmtId="166" fontId="29" fillId="0" borderId="12" xfId="0" applyNumberFormat="1" applyFont="1" applyBorder="1" applyAlignment="1" applyProtection="1"/>
    <xf numFmtId="166" fontId="29" fillId="0" borderId="13" xfId="0" applyNumberFormat="1" applyFont="1" applyBorder="1" applyAlignment="1" applyProtection="1"/>
    <xf numFmtId="4" fontId="18"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horizontal="left" vertical="center" wrapText="1"/>
    </xf>
    <xf numFmtId="0" fontId="0" fillId="0" borderId="14" xfId="0" applyFont="1" applyBorder="1" applyAlignment="1" applyProtection="1">
      <alignment vertical="center"/>
    </xf>
    <xf numFmtId="0" fontId="32" fillId="0" borderId="0" xfId="0" applyFont="1" applyAlignment="1" applyProtection="1">
      <alignment vertical="center" wrapText="1"/>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3" fillId="0" borderId="22" xfId="0" applyFont="1" applyBorder="1" applyAlignment="1" applyProtection="1">
      <alignment horizontal="center" vertical="center"/>
    </xf>
    <xf numFmtId="49" fontId="33" fillId="0" borderId="22" xfId="0" applyNumberFormat="1"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2" xfId="0" applyFont="1" applyBorder="1" applyAlignment="1" applyProtection="1">
      <alignment horizontal="center" vertical="center" wrapText="1"/>
    </xf>
    <xf numFmtId="167" fontId="33" fillId="0" borderId="22" xfId="0" applyNumberFormat="1" applyFont="1" applyBorder="1" applyAlignment="1" applyProtection="1">
      <alignment vertical="center"/>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8" fillId="0" borderId="19" xfId="0" applyFont="1" applyBorder="1" applyAlignment="1" applyProtection="1">
      <alignment vertical="center"/>
    </xf>
    <xf numFmtId="0" fontId="8" fillId="0" borderId="20" xfId="0" applyFont="1" applyBorder="1" applyAlignment="1" applyProtection="1">
      <alignment vertical="center"/>
    </xf>
    <xf numFmtId="0" fontId="8" fillId="0" borderId="21" xfId="0" applyFont="1" applyBorder="1" applyAlignment="1" applyProtection="1">
      <alignmen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20" fillId="4" borderId="7" xfId="0" applyFont="1" applyFill="1" applyBorder="1" applyAlignment="1" applyProtection="1">
      <alignment horizontal="right" vertical="center"/>
    </xf>
    <xf numFmtId="0" fontId="20" fillId="4" borderId="7" xfId="0" applyFont="1" applyFill="1" applyBorder="1" applyAlignment="1" applyProtection="1">
      <alignment horizontal="lef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164" fontId="1" fillId="0" borderId="0" xfId="0" applyNumberFormat="1" applyFont="1" applyAlignment="1" applyProtection="1">
      <alignment horizontal="right" vertical="center"/>
    </xf>
    <xf numFmtId="0" fontId="1" fillId="0" borderId="0" xfId="0" applyFont="1" applyAlignment="1" applyProtection="1">
      <alignment vertical="center"/>
    </xf>
    <xf numFmtId="0" fontId="20" fillId="4" borderId="6"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4" fontId="16"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5" t="s">
        <v>0</v>
      </c>
      <c r="AZ1" s="15" t="s">
        <v>1</v>
      </c>
      <c r="BA1" s="15" t="s">
        <v>2</v>
      </c>
      <c r="BB1" s="15" t="s">
        <v>3</v>
      </c>
      <c r="BT1" s="15" t="s">
        <v>4</v>
      </c>
      <c r="BU1" s="15" t="s">
        <v>4</v>
      </c>
      <c r="BV1" s="15" t="s">
        <v>5</v>
      </c>
    </row>
    <row r="2" spans="1:74" ht="36.950000000000003" customHeight="1">
      <c r="AR2" s="264"/>
      <c r="AS2" s="264"/>
      <c r="AT2" s="264"/>
      <c r="AU2" s="264"/>
      <c r="AV2" s="264"/>
      <c r="AW2" s="264"/>
      <c r="AX2" s="264"/>
      <c r="AY2" s="264"/>
      <c r="AZ2" s="264"/>
      <c r="BA2" s="264"/>
      <c r="BB2" s="264"/>
      <c r="BC2" s="264"/>
      <c r="BD2" s="264"/>
      <c r="BE2" s="264"/>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ht="12" customHeight="1">
      <c r="B5" s="20"/>
      <c r="C5" s="21"/>
      <c r="D5" s="25" t="s">
        <v>13</v>
      </c>
      <c r="E5" s="21"/>
      <c r="F5" s="21"/>
      <c r="G5" s="21"/>
      <c r="H5" s="21"/>
      <c r="I5" s="21"/>
      <c r="J5" s="21"/>
      <c r="K5" s="276" t="s">
        <v>14</v>
      </c>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1"/>
      <c r="AQ5" s="21"/>
      <c r="AR5" s="19"/>
      <c r="BE5" s="284" t="s">
        <v>15</v>
      </c>
      <c r="BS5" s="16" t="s">
        <v>6</v>
      </c>
    </row>
    <row r="6" spans="1:74" ht="36.950000000000003" customHeight="1">
      <c r="B6" s="20"/>
      <c r="C6" s="21"/>
      <c r="D6" s="27" t="s">
        <v>16</v>
      </c>
      <c r="E6" s="21"/>
      <c r="F6" s="21"/>
      <c r="G6" s="21"/>
      <c r="H6" s="21"/>
      <c r="I6" s="21"/>
      <c r="J6" s="21"/>
      <c r="K6" s="278" t="s">
        <v>17</v>
      </c>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1"/>
      <c r="AQ6" s="21"/>
      <c r="AR6" s="19"/>
      <c r="BE6" s="285"/>
      <c r="BS6" s="16" t="s">
        <v>6</v>
      </c>
    </row>
    <row r="7" spans="1:74" ht="12" customHeight="1">
      <c r="B7" s="20"/>
      <c r="C7" s="21"/>
      <c r="D7" s="28"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v>
      </c>
      <c r="AO7" s="21"/>
      <c r="AP7" s="21"/>
      <c r="AQ7" s="21"/>
      <c r="AR7" s="19"/>
      <c r="BE7" s="285"/>
      <c r="BS7" s="16" t="s">
        <v>6</v>
      </c>
    </row>
    <row r="8" spans="1:74"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29" t="s">
        <v>23</v>
      </c>
      <c r="AO8" s="21"/>
      <c r="AP8" s="21"/>
      <c r="AQ8" s="21"/>
      <c r="AR8" s="19"/>
      <c r="BE8" s="285"/>
      <c r="BS8" s="16" t="s">
        <v>6</v>
      </c>
    </row>
    <row r="9" spans="1:74"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85"/>
      <c r="BS9" s="16" t="s">
        <v>6</v>
      </c>
    </row>
    <row r="10" spans="1:74"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26</v>
      </c>
      <c r="AO10" s="21"/>
      <c r="AP10" s="21"/>
      <c r="AQ10" s="21"/>
      <c r="AR10" s="19"/>
      <c r="BE10" s="285"/>
      <c r="BS10" s="16" t="s">
        <v>6</v>
      </c>
    </row>
    <row r="11" spans="1:74" ht="18.399999999999999"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v>
      </c>
      <c r="AO11" s="21"/>
      <c r="AP11" s="21"/>
      <c r="AQ11" s="21"/>
      <c r="AR11" s="19"/>
      <c r="BE11" s="285"/>
      <c r="BS11" s="16" t="s">
        <v>6</v>
      </c>
    </row>
    <row r="12" spans="1:74"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85"/>
      <c r="BS12" s="16" t="s">
        <v>6</v>
      </c>
    </row>
    <row r="13" spans="1:74"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30</v>
      </c>
      <c r="AO13" s="21"/>
      <c r="AP13" s="21"/>
      <c r="AQ13" s="21"/>
      <c r="AR13" s="19"/>
      <c r="BE13" s="285"/>
      <c r="BS13" s="16" t="s">
        <v>6</v>
      </c>
    </row>
    <row r="14" spans="1:74">
      <c r="B14" s="20"/>
      <c r="C14" s="21"/>
      <c r="D14" s="21"/>
      <c r="E14" s="279" t="s">
        <v>30</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 t="s">
        <v>28</v>
      </c>
      <c r="AL14" s="21"/>
      <c r="AM14" s="21"/>
      <c r="AN14" s="30" t="s">
        <v>30</v>
      </c>
      <c r="AO14" s="21"/>
      <c r="AP14" s="21"/>
      <c r="AQ14" s="21"/>
      <c r="AR14" s="19"/>
      <c r="BE14" s="285"/>
      <c r="BS14" s="16" t="s">
        <v>6</v>
      </c>
    </row>
    <row r="15" spans="1:74"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85"/>
      <c r="BS15" s="16" t="s">
        <v>4</v>
      </c>
    </row>
    <row r="16" spans="1:74"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32</v>
      </c>
      <c r="AO16" s="21"/>
      <c r="AP16" s="21"/>
      <c r="AQ16" s="21"/>
      <c r="AR16" s="19"/>
      <c r="BE16" s="285"/>
      <c r="BS16" s="16" t="s">
        <v>4</v>
      </c>
    </row>
    <row r="17" spans="2:71" ht="18.399999999999999"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v>
      </c>
      <c r="AO17" s="21"/>
      <c r="AP17" s="21"/>
      <c r="AQ17" s="21"/>
      <c r="AR17" s="19"/>
      <c r="BE17" s="285"/>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85"/>
      <c r="BS18" s="16" t="s">
        <v>6</v>
      </c>
    </row>
    <row r="19" spans="2:7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v>
      </c>
      <c r="AO19" s="21"/>
      <c r="AP19" s="21"/>
      <c r="AQ19" s="21"/>
      <c r="AR19" s="19"/>
      <c r="BE19" s="285"/>
      <c r="BS19" s="16" t="s">
        <v>6</v>
      </c>
    </row>
    <row r="20" spans="2:71" ht="18.399999999999999"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v>
      </c>
      <c r="AO20" s="21"/>
      <c r="AP20" s="21"/>
      <c r="AQ20" s="21"/>
      <c r="AR20" s="19"/>
      <c r="BE20" s="285"/>
      <c r="BS20" s="16" t="s">
        <v>34</v>
      </c>
    </row>
    <row r="21" spans="2:7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85"/>
    </row>
    <row r="22" spans="2:71" ht="12" customHeight="1">
      <c r="B22" s="20"/>
      <c r="C22" s="21"/>
      <c r="D22" s="28"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85"/>
    </row>
    <row r="23" spans="2:71" ht="14.45" customHeight="1">
      <c r="B23" s="20"/>
      <c r="C23" s="21"/>
      <c r="D23" s="21"/>
      <c r="E23" s="281" t="s">
        <v>1</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1"/>
      <c r="AP23" s="21"/>
      <c r="AQ23" s="21"/>
      <c r="AR23" s="19"/>
      <c r="BE23" s="285"/>
    </row>
    <row r="24" spans="2:7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85"/>
    </row>
    <row r="25" spans="2:7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85"/>
    </row>
    <row r="26" spans="2:71" s="1" customFormat="1" ht="25.9"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86">
        <f>ROUND(AG54,2)</f>
        <v>0</v>
      </c>
      <c r="AL26" s="287"/>
      <c r="AM26" s="287"/>
      <c r="AN26" s="287"/>
      <c r="AO26" s="287"/>
      <c r="AP26" s="34"/>
      <c r="AQ26" s="34"/>
      <c r="AR26" s="37"/>
      <c r="BE26" s="285"/>
    </row>
    <row r="27" spans="2:71"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85"/>
    </row>
    <row r="28" spans="2:71" s="1" customFormat="1">
      <c r="B28" s="33"/>
      <c r="C28" s="34"/>
      <c r="D28" s="34"/>
      <c r="E28" s="34"/>
      <c r="F28" s="34"/>
      <c r="G28" s="34"/>
      <c r="H28" s="34"/>
      <c r="I28" s="34"/>
      <c r="J28" s="34"/>
      <c r="K28" s="34"/>
      <c r="L28" s="282" t="s">
        <v>39</v>
      </c>
      <c r="M28" s="282"/>
      <c r="N28" s="282"/>
      <c r="O28" s="282"/>
      <c r="P28" s="282"/>
      <c r="Q28" s="34"/>
      <c r="R28" s="34"/>
      <c r="S28" s="34"/>
      <c r="T28" s="34"/>
      <c r="U28" s="34"/>
      <c r="V28" s="34"/>
      <c r="W28" s="282" t="s">
        <v>40</v>
      </c>
      <c r="X28" s="282"/>
      <c r="Y28" s="282"/>
      <c r="Z28" s="282"/>
      <c r="AA28" s="282"/>
      <c r="AB28" s="282"/>
      <c r="AC28" s="282"/>
      <c r="AD28" s="282"/>
      <c r="AE28" s="282"/>
      <c r="AF28" s="34"/>
      <c r="AG28" s="34"/>
      <c r="AH28" s="34"/>
      <c r="AI28" s="34"/>
      <c r="AJ28" s="34"/>
      <c r="AK28" s="282" t="s">
        <v>41</v>
      </c>
      <c r="AL28" s="282"/>
      <c r="AM28" s="282"/>
      <c r="AN28" s="282"/>
      <c r="AO28" s="282"/>
      <c r="AP28" s="34"/>
      <c r="AQ28" s="34"/>
      <c r="AR28" s="37"/>
      <c r="BE28" s="285"/>
    </row>
    <row r="29" spans="2:71" s="2" customFormat="1" ht="14.45" customHeight="1">
      <c r="B29" s="38"/>
      <c r="C29" s="39"/>
      <c r="D29" s="28" t="s">
        <v>42</v>
      </c>
      <c r="E29" s="39"/>
      <c r="F29" s="28" t="s">
        <v>43</v>
      </c>
      <c r="G29" s="39"/>
      <c r="H29" s="39"/>
      <c r="I29" s="39"/>
      <c r="J29" s="39"/>
      <c r="K29" s="39"/>
      <c r="L29" s="257">
        <v>0.21</v>
      </c>
      <c r="M29" s="258"/>
      <c r="N29" s="258"/>
      <c r="O29" s="258"/>
      <c r="P29" s="258"/>
      <c r="Q29" s="39"/>
      <c r="R29" s="39"/>
      <c r="S29" s="39"/>
      <c r="T29" s="39"/>
      <c r="U29" s="39"/>
      <c r="V29" s="39"/>
      <c r="W29" s="283">
        <f>ROUND(AZ54, 2)</f>
        <v>0</v>
      </c>
      <c r="X29" s="258"/>
      <c r="Y29" s="258"/>
      <c r="Z29" s="258"/>
      <c r="AA29" s="258"/>
      <c r="AB29" s="258"/>
      <c r="AC29" s="258"/>
      <c r="AD29" s="258"/>
      <c r="AE29" s="258"/>
      <c r="AF29" s="39"/>
      <c r="AG29" s="39"/>
      <c r="AH29" s="39"/>
      <c r="AI29" s="39"/>
      <c r="AJ29" s="39"/>
      <c r="AK29" s="283">
        <f>ROUND(AV54, 2)</f>
        <v>0</v>
      </c>
      <c r="AL29" s="258"/>
      <c r="AM29" s="258"/>
      <c r="AN29" s="258"/>
      <c r="AO29" s="258"/>
      <c r="AP29" s="39"/>
      <c r="AQ29" s="39"/>
      <c r="AR29" s="40"/>
      <c r="BE29" s="285"/>
    </row>
    <row r="30" spans="2:71" s="2" customFormat="1" ht="14.45" customHeight="1">
      <c r="B30" s="38"/>
      <c r="C30" s="39"/>
      <c r="D30" s="39"/>
      <c r="E30" s="39"/>
      <c r="F30" s="28" t="s">
        <v>44</v>
      </c>
      <c r="G30" s="39"/>
      <c r="H30" s="39"/>
      <c r="I30" s="39"/>
      <c r="J30" s="39"/>
      <c r="K30" s="39"/>
      <c r="L30" s="257">
        <v>0.15</v>
      </c>
      <c r="M30" s="258"/>
      <c r="N30" s="258"/>
      <c r="O30" s="258"/>
      <c r="P30" s="258"/>
      <c r="Q30" s="39"/>
      <c r="R30" s="39"/>
      <c r="S30" s="39"/>
      <c r="T30" s="39"/>
      <c r="U30" s="39"/>
      <c r="V30" s="39"/>
      <c r="W30" s="283">
        <f>ROUND(BA54, 2)</f>
        <v>0</v>
      </c>
      <c r="X30" s="258"/>
      <c r="Y30" s="258"/>
      <c r="Z30" s="258"/>
      <c r="AA30" s="258"/>
      <c r="AB30" s="258"/>
      <c r="AC30" s="258"/>
      <c r="AD30" s="258"/>
      <c r="AE30" s="258"/>
      <c r="AF30" s="39"/>
      <c r="AG30" s="39"/>
      <c r="AH30" s="39"/>
      <c r="AI30" s="39"/>
      <c r="AJ30" s="39"/>
      <c r="AK30" s="283">
        <f>ROUND(AW54, 2)</f>
        <v>0</v>
      </c>
      <c r="AL30" s="258"/>
      <c r="AM30" s="258"/>
      <c r="AN30" s="258"/>
      <c r="AO30" s="258"/>
      <c r="AP30" s="39"/>
      <c r="AQ30" s="39"/>
      <c r="AR30" s="40"/>
      <c r="BE30" s="285"/>
    </row>
    <row r="31" spans="2:71" s="2" customFormat="1" ht="14.45" hidden="1" customHeight="1">
      <c r="B31" s="38"/>
      <c r="C31" s="39"/>
      <c r="D31" s="39"/>
      <c r="E31" s="39"/>
      <c r="F31" s="28" t="s">
        <v>45</v>
      </c>
      <c r="G31" s="39"/>
      <c r="H31" s="39"/>
      <c r="I31" s="39"/>
      <c r="J31" s="39"/>
      <c r="K31" s="39"/>
      <c r="L31" s="257">
        <v>0.21</v>
      </c>
      <c r="M31" s="258"/>
      <c r="N31" s="258"/>
      <c r="O31" s="258"/>
      <c r="P31" s="258"/>
      <c r="Q31" s="39"/>
      <c r="R31" s="39"/>
      <c r="S31" s="39"/>
      <c r="T31" s="39"/>
      <c r="U31" s="39"/>
      <c r="V31" s="39"/>
      <c r="W31" s="283">
        <f>ROUND(BB54, 2)</f>
        <v>0</v>
      </c>
      <c r="X31" s="258"/>
      <c r="Y31" s="258"/>
      <c r="Z31" s="258"/>
      <c r="AA31" s="258"/>
      <c r="AB31" s="258"/>
      <c r="AC31" s="258"/>
      <c r="AD31" s="258"/>
      <c r="AE31" s="258"/>
      <c r="AF31" s="39"/>
      <c r="AG31" s="39"/>
      <c r="AH31" s="39"/>
      <c r="AI31" s="39"/>
      <c r="AJ31" s="39"/>
      <c r="AK31" s="283">
        <v>0</v>
      </c>
      <c r="AL31" s="258"/>
      <c r="AM31" s="258"/>
      <c r="AN31" s="258"/>
      <c r="AO31" s="258"/>
      <c r="AP31" s="39"/>
      <c r="AQ31" s="39"/>
      <c r="AR31" s="40"/>
      <c r="BE31" s="285"/>
    </row>
    <row r="32" spans="2:71" s="2" customFormat="1" ht="14.45" hidden="1" customHeight="1">
      <c r="B32" s="38"/>
      <c r="C32" s="39"/>
      <c r="D32" s="39"/>
      <c r="E32" s="39"/>
      <c r="F32" s="28" t="s">
        <v>46</v>
      </c>
      <c r="G32" s="39"/>
      <c r="H32" s="39"/>
      <c r="I32" s="39"/>
      <c r="J32" s="39"/>
      <c r="K32" s="39"/>
      <c r="L32" s="257">
        <v>0.15</v>
      </c>
      <c r="M32" s="258"/>
      <c r="N32" s="258"/>
      <c r="O32" s="258"/>
      <c r="P32" s="258"/>
      <c r="Q32" s="39"/>
      <c r="R32" s="39"/>
      <c r="S32" s="39"/>
      <c r="T32" s="39"/>
      <c r="U32" s="39"/>
      <c r="V32" s="39"/>
      <c r="W32" s="283">
        <f>ROUND(BC54, 2)</f>
        <v>0</v>
      </c>
      <c r="X32" s="258"/>
      <c r="Y32" s="258"/>
      <c r="Z32" s="258"/>
      <c r="AA32" s="258"/>
      <c r="AB32" s="258"/>
      <c r="AC32" s="258"/>
      <c r="AD32" s="258"/>
      <c r="AE32" s="258"/>
      <c r="AF32" s="39"/>
      <c r="AG32" s="39"/>
      <c r="AH32" s="39"/>
      <c r="AI32" s="39"/>
      <c r="AJ32" s="39"/>
      <c r="AK32" s="283">
        <v>0</v>
      </c>
      <c r="AL32" s="258"/>
      <c r="AM32" s="258"/>
      <c r="AN32" s="258"/>
      <c r="AO32" s="258"/>
      <c r="AP32" s="39"/>
      <c r="AQ32" s="39"/>
      <c r="AR32" s="40"/>
      <c r="BE32" s="285"/>
    </row>
    <row r="33" spans="2:57" s="2" customFormat="1" ht="14.45" hidden="1" customHeight="1">
      <c r="B33" s="38"/>
      <c r="C33" s="39"/>
      <c r="D33" s="39"/>
      <c r="E33" s="39"/>
      <c r="F33" s="28" t="s">
        <v>47</v>
      </c>
      <c r="G33" s="39"/>
      <c r="H33" s="39"/>
      <c r="I33" s="39"/>
      <c r="J33" s="39"/>
      <c r="K33" s="39"/>
      <c r="L33" s="257">
        <v>0</v>
      </c>
      <c r="M33" s="258"/>
      <c r="N33" s="258"/>
      <c r="O33" s="258"/>
      <c r="P33" s="258"/>
      <c r="Q33" s="39"/>
      <c r="R33" s="39"/>
      <c r="S33" s="39"/>
      <c r="T33" s="39"/>
      <c r="U33" s="39"/>
      <c r="V33" s="39"/>
      <c r="W33" s="283">
        <f>ROUND(BD54, 2)</f>
        <v>0</v>
      </c>
      <c r="X33" s="258"/>
      <c r="Y33" s="258"/>
      <c r="Z33" s="258"/>
      <c r="AA33" s="258"/>
      <c r="AB33" s="258"/>
      <c r="AC33" s="258"/>
      <c r="AD33" s="258"/>
      <c r="AE33" s="258"/>
      <c r="AF33" s="39"/>
      <c r="AG33" s="39"/>
      <c r="AH33" s="39"/>
      <c r="AI33" s="39"/>
      <c r="AJ33" s="39"/>
      <c r="AK33" s="283">
        <v>0</v>
      </c>
      <c r="AL33" s="258"/>
      <c r="AM33" s="258"/>
      <c r="AN33" s="258"/>
      <c r="AO33" s="258"/>
      <c r="AP33" s="39"/>
      <c r="AQ33" s="39"/>
      <c r="AR33" s="40"/>
      <c r="BE33" s="285"/>
    </row>
    <row r="34" spans="2:57"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285"/>
    </row>
    <row r="35" spans="2:57" s="1" customFormat="1" ht="25.9"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260" t="s">
        <v>50</v>
      </c>
      <c r="Y35" s="261"/>
      <c r="Z35" s="261"/>
      <c r="AA35" s="261"/>
      <c r="AB35" s="261"/>
      <c r="AC35" s="43"/>
      <c r="AD35" s="43"/>
      <c r="AE35" s="43"/>
      <c r="AF35" s="43"/>
      <c r="AG35" s="43"/>
      <c r="AH35" s="43"/>
      <c r="AI35" s="43"/>
      <c r="AJ35" s="43"/>
      <c r="AK35" s="262">
        <f>SUM(AK26:AK33)</f>
        <v>0</v>
      </c>
      <c r="AL35" s="261"/>
      <c r="AM35" s="261"/>
      <c r="AN35" s="261"/>
      <c r="AO35" s="263"/>
      <c r="AP35" s="41"/>
      <c r="AQ35" s="41"/>
      <c r="AR35" s="37"/>
    </row>
    <row r="36" spans="2:57"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57"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57"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57" s="1" customFormat="1" ht="24.95"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57"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57" s="1" customFormat="1" ht="12" customHeight="1">
      <c r="B44" s="33"/>
      <c r="C44" s="28" t="s">
        <v>13</v>
      </c>
      <c r="D44" s="34"/>
      <c r="E44" s="34"/>
      <c r="F44" s="34"/>
      <c r="G44" s="34"/>
      <c r="H44" s="34"/>
      <c r="I44" s="34"/>
      <c r="J44" s="34"/>
      <c r="K44" s="34"/>
      <c r="L44" s="34" t="str">
        <f>K5</f>
        <v>17038-V</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57" s="3" customFormat="1" ht="36.950000000000003" customHeight="1">
      <c r="B45" s="49"/>
      <c r="C45" s="50" t="s">
        <v>16</v>
      </c>
      <c r="D45" s="51"/>
      <c r="E45" s="51"/>
      <c r="F45" s="51"/>
      <c r="G45" s="51"/>
      <c r="H45" s="51"/>
      <c r="I45" s="51"/>
      <c r="J45" s="51"/>
      <c r="K45" s="51"/>
      <c r="L45" s="273" t="str">
        <f>K6</f>
        <v>Smržovský potok, Smržov, oprava koryta, ř.km 3,220-3,675</v>
      </c>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51"/>
      <c r="AQ45" s="51"/>
      <c r="AR45" s="52"/>
    </row>
    <row r="46" spans="2:57"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57" s="1" customFormat="1" ht="12" customHeight="1">
      <c r="B47" s="33"/>
      <c r="C47" s="28" t="s">
        <v>20</v>
      </c>
      <c r="D47" s="34"/>
      <c r="E47" s="34"/>
      <c r="F47" s="34"/>
      <c r="G47" s="34"/>
      <c r="H47" s="34"/>
      <c r="I47" s="34"/>
      <c r="J47" s="34"/>
      <c r="K47" s="34"/>
      <c r="L47" s="53" t="str">
        <f>IF(K8="","",K8)</f>
        <v>Smržov</v>
      </c>
      <c r="M47" s="34"/>
      <c r="N47" s="34"/>
      <c r="O47" s="34"/>
      <c r="P47" s="34"/>
      <c r="Q47" s="34"/>
      <c r="R47" s="34"/>
      <c r="S47" s="34"/>
      <c r="T47" s="34"/>
      <c r="U47" s="34"/>
      <c r="V47" s="34"/>
      <c r="W47" s="34"/>
      <c r="X47" s="34"/>
      <c r="Y47" s="34"/>
      <c r="Z47" s="34"/>
      <c r="AA47" s="34"/>
      <c r="AB47" s="34"/>
      <c r="AC47" s="34"/>
      <c r="AD47" s="34"/>
      <c r="AE47" s="34"/>
      <c r="AF47" s="34"/>
      <c r="AG47" s="34"/>
      <c r="AH47" s="34"/>
      <c r="AI47" s="28" t="s">
        <v>22</v>
      </c>
      <c r="AJ47" s="34"/>
      <c r="AK47" s="34"/>
      <c r="AL47" s="34"/>
      <c r="AM47" s="275" t="str">
        <f>IF(AN8= "","",AN8)</f>
        <v>5. 10. 2017</v>
      </c>
      <c r="AN47" s="275"/>
      <c r="AO47" s="34"/>
      <c r="AP47" s="34"/>
      <c r="AQ47" s="34"/>
      <c r="AR47" s="37"/>
    </row>
    <row r="48" spans="2:57"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1:91" s="1" customFormat="1" ht="20.45" customHeight="1">
      <c r="B49" s="33"/>
      <c r="C49" s="28" t="s">
        <v>24</v>
      </c>
      <c r="D49" s="34"/>
      <c r="E49" s="34"/>
      <c r="F49" s="34"/>
      <c r="G49" s="34"/>
      <c r="H49" s="34"/>
      <c r="I49" s="34"/>
      <c r="J49" s="34"/>
      <c r="K49" s="34"/>
      <c r="L49" s="34" t="str">
        <f>IF(E11= "","",E11)</f>
        <v>Povodí Labe státní podnik, Hradec Králové</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271" t="str">
        <f>IF(E17="","",E17)</f>
        <v>Vodesto s.r.o, Panská 79, Rychnov n. Kn</v>
      </c>
      <c r="AN49" s="272"/>
      <c r="AO49" s="272"/>
      <c r="AP49" s="272"/>
      <c r="AQ49" s="34"/>
      <c r="AR49" s="37"/>
      <c r="AS49" s="265" t="s">
        <v>52</v>
      </c>
      <c r="AT49" s="266"/>
      <c r="AU49" s="55"/>
      <c r="AV49" s="55"/>
      <c r="AW49" s="55"/>
      <c r="AX49" s="55"/>
      <c r="AY49" s="55"/>
      <c r="AZ49" s="55"/>
      <c r="BA49" s="55"/>
      <c r="BB49" s="55"/>
      <c r="BC49" s="55"/>
      <c r="BD49" s="56"/>
    </row>
    <row r="50" spans="1:91" s="1" customFormat="1" ht="12.6" customHeight="1">
      <c r="B50" s="33"/>
      <c r="C50" s="28" t="s">
        <v>29</v>
      </c>
      <c r="D50" s="34"/>
      <c r="E50" s="34"/>
      <c r="F50" s="34"/>
      <c r="G50" s="34"/>
      <c r="H50" s="34"/>
      <c r="I50" s="34"/>
      <c r="J50" s="34"/>
      <c r="K50" s="34"/>
      <c r="L50" s="34" t="str">
        <f>IF(E14= "Vyplň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35</v>
      </c>
      <c r="AJ50" s="34"/>
      <c r="AK50" s="34"/>
      <c r="AL50" s="34"/>
      <c r="AM50" s="271" t="str">
        <f>IF(E20="","",E20)</f>
        <v xml:space="preserve"> </v>
      </c>
      <c r="AN50" s="272"/>
      <c r="AO50" s="272"/>
      <c r="AP50" s="272"/>
      <c r="AQ50" s="34"/>
      <c r="AR50" s="37"/>
      <c r="AS50" s="267"/>
      <c r="AT50" s="268"/>
      <c r="AU50" s="57"/>
      <c r="AV50" s="57"/>
      <c r="AW50" s="57"/>
      <c r="AX50" s="57"/>
      <c r="AY50" s="57"/>
      <c r="AZ50" s="57"/>
      <c r="BA50" s="57"/>
      <c r="BB50" s="57"/>
      <c r="BC50" s="57"/>
      <c r="BD50" s="58"/>
    </row>
    <row r="51" spans="1:91"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269"/>
      <c r="AT51" s="270"/>
      <c r="AU51" s="59"/>
      <c r="AV51" s="59"/>
      <c r="AW51" s="59"/>
      <c r="AX51" s="59"/>
      <c r="AY51" s="59"/>
      <c r="AZ51" s="59"/>
      <c r="BA51" s="59"/>
      <c r="BB51" s="59"/>
      <c r="BC51" s="59"/>
      <c r="BD51" s="60"/>
    </row>
    <row r="52" spans="1:91" s="1" customFormat="1" ht="29.25" customHeight="1">
      <c r="B52" s="33"/>
      <c r="C52" s="259" t="s">
        <v>53</v>
      </c>
      <c r="D52" s="254"/>
      <c r="E52" s="254"/>
      <c r="F52" s="254"/>
      <c r="G52" s="254"/>
      <c r="H52" s="61"/>
      <c r="I52" s="255" t="s">
        <v>54</v>
      </c>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3" t="s">
        <v>55</v>
      </c>
      <c r="AH52" s="254"/>
      <c r="AI52" s="254"/>
      <c r="AJ52" s="254"/>
      <c r="AK52" s="254"/>
      <c r="AL52" s="254"/>
      <c r="AM52" s="254"/>
      <c r="AN52" s="255" t="s">
        <v>56</v>
      </c>
      <c r="AO52" s="254"/>
      <c r="AP52" s="256"/>
      <c r="AQ52" s="62" t="s">
        <v>57</v>
      </c>
      <c r="AR52" s="37"/>
      <c r="AS52" s="63" t="s">
        <v>58</v>
      </c>
      <c r="AT52" s="64" t="s">
        <v>59</v>
      </c>
      <c r="AU52" s="64" t="s">
        <v>60</v>
      </c>
      <c r="AV52" s="64" t="s">
        <v>61</v>
      </c>
      <c r="AW52" s="64" t="s">
        <v>62</v>
      </c>
      <c r="AX52" s="64" t="s">
        <v>63</v>
      </c>
      <c r="AY52" s="64" t="s">
        <v>64</v>
      </c>
      <c r="AZ52" s="64" t="s">
        <v>65</v>
      </c>
      <c r="BA52" s="64" t="s">
        <v>66</v>
      </c>
      <c r="BB52" s="64" t="s">
        <v>67</v>
      </c>
      <c r="BC52" s="64" t="s">
        <v>68</v>
      </c>
      <c r="BD52" s="65" t="s">
        <v>69</v>
      </c>
    </row>
    <row r="53" spans="1:91"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1:91" s="4" customFormat="1" ht="32.450000000000003" customHeight="1">
      <c r="B54" s="69"/>
      <c r="C54" s="70" t="s">
        <v>70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251">
        <f>ROUND(SUM(AG55:AG56),2)</f>
        <v>0</v>
      </c>
      <c r="AH54" s="251"/>
      <c r="AI54" s="251"/>
      <c r="AJ54" s="251"/>
      <c r="AK54" s="251"/>
      <c r="AL54" s="251"/>
      <c r="AM54" s="251"/>
      <c r="AN54" s="252">
        <f>SUM(AG54,AT54)</f>
        <v>0</v>
      </c>
      <c r="AO54" s="252"/>
      <c r="AP54" s="252"/>
      <c r="AQ54" s="73" t="s">
        <v>1</v>
      </c>
      <c r="AR54" s="74"/>
      <c r="AS54" s="75">
        <f>ROUND(SUM(AS55:AS56),2)</f>
        <v>0</v>
      </c>
      <c r="AT54" s="76">
        <f>ROUND(SUM(AV54:AW54),2)</f>
        <v>0</v>
      </c>
      <c r="AU54" s="77">
        <f>ROUND(SUM(AU55:AU56),5)</f>
        <v>0</v>
      </c>
      <c r="AV54" s="76">
        <f>ROUND(AZ54*L29,2)</f>
        <v>0</v>
      </c>
      <c r="AW54" s="76">
        <f>ROUND(BA54*L30,2)</f>
        <v>0</v>
      </c>
      <c r="AX54" s="76">
        <f>ROUND(BB54*L29,2)</f>
        <v>0</v>
      </c>
      <c r="AY54" s="76">
        <f>ROUND(BC54*L30,2)</f>
        <v>0</v>
      </c>
      <c r="AZ54" s="76">
        <f>ROUND(SUM(AZ55:AZ56),2)</f>
        <v>0</v>
      </c>
      <c r="BA54" s="76">
        <f>ROUND(SUM(BA55:BA56),2)</f>
        <v>0</v>
      </c>
      <c r="BB54" s="76">
        <f>ROUND(SUM(BB55:BB56),2)</f>
        <v>0</v>
      </c>
      <c r="BC54" s="76">
        <f>ROUND(SUM(BC55:BC56),2)</f>
        <v>0</v>
      </c>
      <c r="BD54" s="78">
        <f>ROUND(SUM(BD55:BD56),2)</f>
        <v>0</v>
      </c>
      <c r="BS54" s="79" t="s">
        <v>71</v>
      </c>
      <c r="BT54" s="79" t="s">
        <v>72</v>
      </c>
      <c r="BU54" s="80" t="s">
        <v>73</v>
      </c>
      <c r="BV54" s="79" t="s">
        <v>74</v>
      </c>
      <c r="BW54" s="79" t="s">
        <v>5</v>
      </c>
      <c r="BX54" s="79" t="s">
        <v>75</v>
      </c>
      <c r="CL54" s="79" t="s">
        <v>1</v>
      </c>
    </row>
    <row r="55" spans="1:91" s="5" customFormat="1" ht="14.45" customHeight="1">
      <c r="A55" s="81" t="s">
        <v>76</v>
      </c>
      <c r="B55" s="82"/>
      <c r="C55" s="83"/>
      <c r="D55" s="250" t="s">
        <v>77</v>
      </c>
      <c r="E55" s="250"/>
      <c r="F55" s="250"/>
      <c r="G55" s="250"/>
      <c r="H55" s="250"/>
      <c r="I55" s="84"/>
      <c r="J55" s="250" t="s">
        <v>78</v>
      </c>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48">
        <f>'SO 01 - Oprava koryta'!J30</f>
        <v>0</v>
      </c>
      <c r="AH55" s="249"/>
      <c r="AI55" s="249"/>
      <c r="AJ55" s="249"/>
      <c r="AK55" s="249"/>
      <c r="AL55" s="249"/>
      <c r="AM55" s="249"/>
      <c r="AN55" s="248">
        <f>SUM(AG55,AT55)</f>
        <v>0</v>
      </c>
      <c r="AO55" s="249"/>
      <c r="AP55" s="249"/>
      <c r="AQ55" s="85" t="s">
        <v>79</v>
      </c>
      <c r="AR55" s="86"/>
      <c r="AS55" s="87">
        <v>0</v>
      </c>
      <c r="AT55" s="88">
        <f>ROUND(SUM(AV55:AW55),2)</f>
        <v>0</v>
      </c>
      <c r="AU55" s="89">
        <f>'SO 01 - Oprava koryta'!P88</f>
        <v>0</v>
      </c>
      <c r="AV55" s="88">
        <f>'SO 01 - Oprava koryta'!J33</f>
        <v>0</v>
      </c>
      <c r="AW55" s="88">
        <f>'SO 01 - Oprava koryta'!J34</f>
        <v>0</v>
      </c>
      <c r="AX55" s="88">
        <f>'SO 01 - Oprava koryta'!J35</f>
        <v>0</v>
      </c>
      <c r="AY55" s="88">
        <f>'SO 01 - Oprava koryta'!J36</f>
        <v>0</v>
      </c>
      <c r="AZ55" s="88">
        <f>'SO 01 - Oprava koryta'!F33</f>
        <v>0</v>
      </c>
      <c r="BA55" s="88">
        <f>'SO 01 - Oprava koryta'!F34</f>
        <v>0</v>
      </c>
      <c r="BB55" s="88">
        <f>'SO 01 - Oprava koryta'!F35</f>
        <v>0</v>
      </c>
      <c r="BC55" s="88">
        <f>'SO 01 - Oprava koryta'!F36</f>
        <v>0</v>
      </c>
      <c r="BD55" s="90">
        <f>'SO 01 - Oprava koryta'!F37</f>
        <v>0</v>
      </c>
      <c r="BT55" s="91" t="s">
        <v>80</v>
      </c>
      <c r="BV55" s="91" t="s">
        <v>74</v>
      </c>
      <c r="BW55" s="91" t="s">
        <v>81</v>
      </c>
      <c r="BX55" s="91" t="s">
        <v>5</v>
      </c>
      <c r="CL55" s="91" t="s">
        <v>1</v>
      </c>
      <c r="CM55" s="91" t="s">
        <v>82</v>
      </c>
    </row>
    <row r="56" spans="1:91" s="5" customFormat="1" ht="14.45" customHeight="1">
      <c r="A56" s="81" t="s">
        <v>76</v>
      </c>
      <c r="B56" s="82"/>
      <c r="C56" s="83"/>
      <c r="D56" s="250" t="s">
        <v>83</v>
      </c>
      <c r="E56" s="250"/>
      <c r="F56" s="250"/>
      <c r="G56" s="250"/>
      <c r="H56" s="250"/>
      <c r="I56" s="84"/>
      <c r="J56" s="250" t="s">
        <v>84</v>
      </c>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48">
        <f>'SO 03 - VON - vedlejší a ...'!J30</f>
        <v>0</v>
      </c>
      <c r="AH56" s="249"/>
      <c r="AI56" s="249"/>
      <c r="AJ56" s="249"/>
      <c r="AK56" s="249"/>
      <c r="AL56" s="249"/>
      <c r="AM56" s="249"/>
      <c r="AN56" s="248">
        <f>SUM(AG56,AT56)</f>
        <v>0</v>
      </c>
      <c r="AO56" s="249"/>
      <c r="AP56" s="249"/>
      <c r="AQ56" s="85" t="s">
        <v>79</v>
      </c>
      <c r="AR56" s="86"/>
      <c r="AS56" s="92">
        <v>0</v>
      </c>
      <c r="AT56" s="93">
        <f>ROUND(SUM(AV56:AW56),2)</f>
        <v>0</v>
      </c>
      <c r="AU56" s="94">
        <f>'SO 03 - VON - vedlejší a ...'!P83</f>
        <v>0</v>
      </c>
      <c r="AV56" s="93">
        <f>'SO 03 - VON - vedlejší a ...'!J33</f>
        <v>0</v>
      </c>
      <c r="AW56" s="93">
        <f>'SO 03 - VON - vedlejší a ...'!J34</f>
        <v>0</v>
      </c>
      <c r="AX56" s="93">
        <f>'SO 03 - VON - vedlejší a ...'!J35</f>
        <v>0</v>
      </c>
      <c r="AY56" s="93">
        <f>'SO 03 - VON - vedlejší a ...'!J36</f>
        <v>0</v>
      </c>
      <c r="AZ56" s="93">
        <f>'SO 03 - VON - vedlejší a ...'!F33</f>
        <v>0</v>
      </c>
      <c r="BA56" s="93">
        <f>'SO 03 - VON - vedlejší a ...'!F34</f>
        <v>0</v>
      </c>
      <c r="BB56" s="93">
        <f>'SO 03 - VON - vedlejší a ...'!F35</f>
        <v>0</v>
      </c>
      <c r="BC56" s="93">
        <f>'SO 03 - VON - vedlejší a ...'!F36</f>
        <v>0</v>
      </c>
      <c r="BD56" s="95">
        <f>'SO 03 - VON - vedlejší a ...'!F37</f>
        <v>0</v>
      </c>
      <c r="BT56" s="91" t="s">
        <v>80</v>
      </c>
      <c r="BV56" s="91" t="s">
        <v>74</v>
      </c>
      <c r="BW56" s="91" t="s">
        <v>85</v>
      </c>
      <c r="BX56" s="91" t="s">
        <v>5</v>
      </c>
      <c r="CL56" s="91" t="s">
        <v>1</v>
      </c>
      <c r="CM56" s="91" t="s">
        <v>82</v>
      </c>
    </row>
    <row r="57" spans="1:91" s="1" customFormat="1" ht="30" customHeight="1">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1:91"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huY1LchAXa38JNiwfvJTYkVbBApbeeCbMao0aaXNzs+ERAONe5oh2j9d8oLTxjA9QKinxmn37cnEy6JONu47Ag==" saltValue="ocqpXVVnFGRvJl8/02VNBvCeXU28oQWokOgv2e7q27yUenszSHRhKXvKRxfrXAt1CpNpINjgWkYNPMJ+hE4Oxg==" spinCount="100000" sheet="1" objects="1" scenarios="1" formatColumns="0" formatRows="0"/>
  <mergeCells count="46">
    <mergeCell ref="BE5:BE34"/>
    <mergeCell ref="AK26:AO26"/>
    <mergeCell ref="W29:AE29"/>
    <mergeCell ref="AK29:AO29"/>
    <mergeCell ref="W30:AE30"/>
    <mergeCell ref="AK30:AO30"/>
    <mergeCell ref="AK31:AO31"/>
    <mergeCell ref="W32:AE32"/>
    <mergeCell ref="AK32:AO32"/>
    <mergeCell ref="W33:AE33"/>
    <mergeCell ref="AK33:AO33"/>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L30:P30"/>
    <mergeCell ref="L31:P31"/>
    <mergeCell ref="L32:P32"/>
    <mergeCell ref="L33:P33"/>
    <mergeCell ref="C52:G52"/>
    <mergeCell ref="I52:AF52"/>
    <mergeCell ref="X35:AB35"/>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SO 01 - Oprava koryta'!C2" display="/"/>
    <hyperlink ref="A56" location="'SO 03 - VON - vedlejší a ...'!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39"/>
  <sheetViews>
    <sheetView showGridLines="0" workbookViewId="0"/>
  </sheetViews>
  <sheetFormatPr defaultRowHeight="11.2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81</v>
      </c>
    </row>
    <row r="3" spans="2:46" ht="6.95" customHeight="1">
      <c r="B3" s="97"/>
      <c r="C3" s="98"/>
      <c r="D3" s="98"/>
      <c r="E3" s="98"/>
      <c r="F3" s="98"/>
      <c r="G3" s="98"/>
      <c r="H3" s="98"/>
      <c r="I3" s="99"/>
      <c r="J3" s="98"/>
      <c r="K3" s="98"/>
      <c r="L3" s="19"/>
      <c r="AT3" s="16" t="s">
        <v>82</v>
      </c>
    </row>
    <row r="4" spans="2:46" ht="24.95" customHeight="1">
      <c r="B4" s="19"/>
      <c r="D4" s="100" t="s">
        <v>86</v>
      </c>
      <c r="L4" s="19"/>
      <c r="M4" s="23" t="s">
        <v>10</v>
      </c>
      <c r="AT4" s="16" t="s">
        <v>4</v>
      </c>
    </row>
    <row r="5" spans="2:46" ht="6.95" customHeight="1">
      <c r="B5" s="19"/>
      <c r="L5" s="19"/>
    </row>
    <row r="6" spans="2:46" ht="12" customHeight="1">
      <c r="B6" s="19"/>
      <c r="D6" s="101" t="s">
        <v>16</v>
      </c>
      <c r="L6" s="19"/>
    </row>
    <row r="7" spans="2:46" ht="14.45" customHeight="1">
      <c r="B7" s="19"/>
      <c r="E7" s="290" t="str">
        <f>'Rekapitulace stavby'!K6</f>
        <v>Smržovský potok, Smržov, oprava koryta, ř.km 3,220-3,675</v>
      </c>
      <c r="F7" s="291"/>
      <c r="G7" s="291"/>
      <c r="H7" s="291"/>
      <c r="L7" s="19"/>
    </row>
    <row r="8" spans="2:46" s="1" customFormat="1" ht="12" customHeight="1">
      <c r="B8" s="37"/>
      <c r="D8" s="101" t="s">
        <v>87</v>
      </c>
      <c r="I8" s="102"/>
      <c r="L8" s="37"/>
    </row>
    <row r="9" spans="2:46" s="1" customFormat="1" ht="36.950000000000003" customHeight="1">
      <c r="B9" s="37"/>
      <c r="E9" s="292" t="s">
        <v>88</v>
      </c>
      <c r="F9" s="293"/>
      <c r="G9" s="293"/>
      <c r="H9" s="293"/>
      <c r="I9" s="102"/>
      <c r="L9" s="37"/>
    </row>
    <row r="10" spans="2:46" s="1" customFormat="1">
      <c r="B10" s="37"/>
      <c r="I10" s="102"/>
      <c r="L10" s="37"/>
    </row>
    <row r="11" spans="2:46" s="1" customFormat="1" ht="12" customHeight="1">
      <c r="B11" s="37"/>
      <c r="D11" s="101" t="s">
        <v>18</v>
      </c>
      <c r="F11" s="16" t="s">
        <v>1</v>
      </c>
      <c r="I11" s="103" t="s">
        <v>19</v>
      </c>
      <c r="J11" s="16" t="s">
        <v>1</v>
      </c>
      <c r="L11" s="37"/>
    </row>
    <row r="12" spans="2:46" s="1" customFormat="1" ht="12" customHeight="1">
      <c r="B12" s="37"/>
      <c r="D12" s="101" t="s">
        <v>20</v>
      </c>
      <c r="F12" s="16" t="s">
        <v>21</v>
      </c>
      <c r="I12" s="103" t="s">
        <v>22</v>
      </c>
      <c r="J12" s="104" t="str">
        <f>'Rekapitulace stavby'!AN8</f>
        <v>5. 10. 2017</v>
      </c>
      <c r="L12" s="37"/>
    </row>
    <row r="13" spans="2:46" s="1" customFormat="1" ht="10.9" customHeight="1">
      <c r="B13" s="37"/>
      <c r="I13" s="102"/>
      <c r="L13" s="37"/>
    </row>
    <row r="14" spans="2:46" s="1" customFormat="1" ht="12" customHeight="1">
      <c r="B14" s="37"/>
      <c r="D14" s="101" t="s">
        <v>24</v>
      </c>
      <c r="I14" s="103" t="s">
        <v>25</v>
      </c>
      <c r="J14" s="16" t="s">
        <v>26</v>
      </c>
      <c r="L14" s="37"/>
    </row>
    <row r="15" spans="2:46" s="1" customFormat="1" ht="18" customHeight="1">
      <c r="B15" s="37"/>
      <c r="E15" s="16" t="s">
        <v>27</v>
      </c>
      <c r="I15" s="103" t="s">
        <v>28</v>
      </c>
      <c r="J15" s="16" t="s">
        <v>1</v>
      </c>
      <c r="L15" s="37"/>
    </row>
    <row r="16" spans="2:46" s="1" customFormat="1" ht="6.95" customHeight="1">
      <c r="B16" s="37"/>
      <c r="I16" s="102"/>
      <c r="L16" s="37"/>
    </row>
    <row r="17" spans="2:12" s="1" customFormat="1" ht="12" customHeight="1">
      <c r="B17" s="37"/>
      <c r="D17" s="101" t="s">
        <v>29</v>
      </c>
      <c r="I17" s="103" t="s">
        <v>25</v>
      </c>
      <c r="J17" s="29" t="str">
        <f>'Rekapitulace stavby'!AN13</f>
        <v>Vyplň údaj</v>
      </c>
      <c r="L17" s="37"/>
    </row>
    <row r="18" spans="2:12" s="1" customFormat="1" ht="18" customHeight="1">
      <c r="B18" s="37"/>
      <c r="E18" s="294" t="str">
        <f>'Rekapitulace stavby'!E14</f>
        <v>Vyplň údaj</v>
      </c>
      <c r="F18" s="295"/>
      <c r="G18" s="295"/>
      <c r="H18" s="295"/>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25</v>
      </c>
      <c r="J20" s="16" t="s">
        <v>32</v>
      </c>
      <c r="L20" s="37"/>
    </row>
    <row r="21" spans="2:12" s="1" customFormat="1" ht="18" customHeight="1">
      <c r="B21" s="37"/>
      <c r="E21" s="16" t="s">
        <v>33</v>
      </c>
      <c r="I21" s="103" t="s">
        <v>28</v>
      </c>
      <c r="J21" s="16" t="s">
        <v>1</v>
      </c>
      <c r="L21" s="37"/>
    </row>
    <row r="22" spans="2:12" s="1" customFormat="1" ht="6.95" customHeight="1">
      <c r="B22" s="37"/>
      <c r="I22" s="102"/>
      <c r="L22" s="37"/>
    </row>
    <row r="23" spans="2:12" s="1" customFormat="1" ht="12" customHeight="1">
      <c r="B23" s="37"/>
      <c r="D23" s="101" t="s">
        <v>35</v>
      </c>
      <c r="I23" s="103" t="s">
        <v>25</v>
      </c>
      <c r="J23" s="16" t="str">
        <f>IF('Rekapitulace stavby'!AN19="","",'Rekapitulace stavby'!AN19)</f>
        <v/>
      </c>
      <c r="L23" s="37"/>
    </row>
    <row r="24" spans="2:12" s="1" customFormat="1" ht="18" customHeight="1">
      <c r="B24" s="37"/>
      <c r="E24" s="16" t="str">
        <f>IF('Rekapitulace stavby'!E20="","",'Rekapitulace stavby'!E20)</f>
        <v xml:space="preserve"> </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37</v>
      </c>
      <c r="I26" s="102"/>
      <c r="L26" s="37"/>
    </row>
    <row r="27" spans="2:12" s="6" customFormat="1" ht="14.45" customHeight="1">
      <c r="B27" s="105"/>
      <c r="E27" s="296" t="s">
        <v>1</v>
      </c>
      <c r="F27" s="296"/>
      <c r="G27" s="296"/>
      <c r="H27" s="296"/>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ROUND(J88, 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ROUND((SUM(BE88:BE338)),  2)</f>
        <v>0</v>
      </c>
      <c r="I33" s="113">
        <v>0.21</v>
      </c>
      <c r="J33" s="112">
        <f>ROUND(((SUM(BE88:BE338))*I33),  2)</f>
        <v>0</v>
      </c>
      <c r="L33" s="37"/>
    </row>
    <row r="34" spans="2:12" s="1" customFormat="1" ht="14.45" customHeight="1">
      <c r="B34" s="37"/>
      <c r="E34" s="101" t="s">
        <v>44</v>
      </c>
      <c r="F34" s="112">
        <f>ROUND((SUM(BF88:BF338)),  2)</f>
        <v>0</v>
      </c>
      <c r="I34" s="113">
        <v>0.15</v>
      </c>
      <c r="J34" s="112">
        <f>ROUND(((SUM(BF88:BF338))*I34),  2)</f>
        <v>0</v>
      </c>
      <c r="L34" s="37"/>
    </row>
    <row r="35" spans="2:12" s="1" customFormat="1" ht="14.45" hidden="1" customHeight="1">
      <c r="B35" s="37"/>
      <c r="E35" s="101" t="s">
        <v>45</v>
      </c>
      <c r="F35" s="112">
        <f>ROUND((SUM(BG88:BG338)),  2)</f>
        <v>0</v>
      </c>
      <c r="I35" s="113">
        <v>0.21</v>
      </c>
      <c r="J35" s="112">
        <f>0</f>
        <v>0</v>
      </c>
      <c r="L35" s="37"/>
    </row>
    <row r="36" spans="2:12" s="1" customFormat="1" ht="14.45" hidden="1" customHeight="1">
      <c r="B36" s="37"/>
      <c r="E36" s="101" t="s">
        <v>46</v>
      </c>
      <c r="F36" s="112">
        <f>ROUND((SUM(BH88:BH338)),  2)</f>
        <v>0</v>
      </c>
      <c r="I36" s="113">
        <v>0.15</v>
      </c>
      <c r="J36" s="112">
        <f>0</f>
        <v>0</v>
      </c>
      <c r="L36" s="37"/>
    </row>
    <row r="37" spans="2:12" s="1" customFormat="1" ht="14.45" hidden="1" customHeight="1">
      <c r="B37" s="37"/>
      <c r="E37" s="101" t="s">
        <v>47</v>
      </c>
      <c r="F37" s="112">
        <f>ROUND((SUM(BI88:BI338)),  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89</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288" t="str">
        <f>E7</f>
        <v>Smržovský potok, Smržov, oprava koryta, ř.km 3,220-3,675</v>
      </c>
      <c r="F48" s="289"/>
      <c r="G48" s="289"/>
      <c r="H48" s="289"/>
      <c r="I48" s="102"/>
      <c r="J48" s="34"/>
      <c r="K48" s="34"/>
      <c r="L48" s="37"/>
    </row>
    <row r="49" spans="2:47" s="1" customFormat="1" ht="12" customHeight="1">
      <c r="B49" s="33"/>
      <c r="C49" s="28" t="s">
        <v>87</v>
      </c>
      <c r="D49" s="34"/>
      <c r="E49" s="34"/>
      <c r="F49" s="34"/>
      <c r="G49" s="34"/>
      <c r="H49" s="34"/>
      <c r="I49" s="102"/>
      <c r="J49" s="34"/>
      <c r="K49" s="34"/>
      <c r="L49" s="37"/>
    </row>
    <row r="50" spans="2:47" s="1" customFormat="1" ht="14.45" customHeight="1">
      <c r="B50" s="33"/>
      <c r="C50" s="34"/>
      <c r="D50" s="34"/>
      <c r="E50" s="273" t="str">
        <f>E9</f>
        <v>SO 01 - Oprava koryta</v>
      </c>
      <c r="F50" s="272"/>
      <c r="G50" s="272"/>
      <c r="H50" s="272"/>
      <c r="I50" s="102"/>
      <c r="J50" s="34"/>
      <c r="K50" s="34"/>
      <c r="L50" s="37"/>
    </row>
    <row r="51" spans="2:47" s="1" customFormat="1" ht="6.95" customHeight="1">
      <c r="B51" s="33"/>
      <c r="C51" s="34"/>
      <c r="D51" s="34"/>
      <c r="E51" s="34"/>
      <c r="F51" s="34"/>
      <c r="G51" s="34"/>
      <c r="H51" s="34"/>
      <c r="I51" s="102"/>
      <c r="J51" s="34"/>
      <c r="K51" s="34"/>
      <c r="L51" s="37"/>
    </row>
    <row r="52" spans="2:47" s="1" customFormat="1" ht="12" customHeight="1">
      <c r="B52" s="33"/>
      <c r="C52" s="28" t="s">
        <v>20</v>
      </c>
      <c r="D52" s="34"/>
      <c r="E52" s="34"/>
      <c r="F52" s="26" t="str">
        <f>F12</f>
        <v>Smržov</v>
      </c>
      <c r="G52" s="34"/>
      <c r="H52" s="34"/>
      <c r="I52" s="103" t="s">
        <v>22</v>
      </c>
      <c r="J52" s="54" t="str">
        <f>IF(J12="","",J12)</f>
        <v>5. 10. 2017</v>
      </c>
      <c r="K52" s="34"/>
      <c r="L52" s="37"/>
    </row>
    <row r="53" spans="2:47" s="1" customFormat="1" ht="6.95" customHeight="1">
      <c r="B53" s="33"/>
      <c r="C53" s="34"/>
      <c r="D53" s="34"/>
      <c r="E53" s="34"/>
      <c r="F53" s="34"/>
      <c r="G53" s="34"/>
      <c r="H53" s="34"/>
      <c r="I53" s="102"/>
      <c r="J53" s="34"/>
      <c r="K53" s="34"/>
      <c r="L53" s="37"/>
    </row>
    <row r="54" spans="2:47" s="1" customFormat="1" ht="20.45" customHeight="1">
      <c r="B54" s="33"/>
      <c r="C54" s="28" t="s">
        <v>24</v>
      </c>
      <c r="D54" s="34"/>
      <c r="E54" s="34"/>
      <c r="F54" s="26" t="str">
        <f>E15</f>
        <v>Povodí Labe státní podnik, Hradec Králové</v>
      </c>
      <c r="G54" s="34"/>
      <c r="H54" s="34"/>
      <c r="I54" s="103" t="s">
        <v>31</v>
      </c>
      <c r="J54" s="31" t="str">
        <f>E21</f>
        <v>Vodesto s.r.o, Panská 79, Rychnov n. Kn</v>
      </c>
      <c r="K54" s="34"/>
      <c r="L54" s="37"/>
    </row>
    <row r="55" spans="2:47" s="1" customFormat="1" ht="12.6" customHeight="1">
      <c r="B55" s="33"/>
      <c r="C55" s="28" t="s">
        <v>29</v>
      </c>
      <c r="D55" s="34"/>
      <c r="E55" s="34"/>
      <c r="F55" s="26" t="str">
        <f>IF(E18="","",E18)</f>
        <v>Vyplň údaj</v>
      </c>
      <c r="G55" s="34"/>
      <c r="H55" s="34"/>
      <c r="I55" s="103" t="s">
        <v>35</v>
      </c>
      <c r="J55" s="31" t="str">
        <f>E24</f>
        <v xml:space="preserve"> </v>
      </c>
      <c r="K55" s="34"/>
      <c r="L55" s="37"/>
    </row>
    <row r="56" spans="2:47" s="1" customFormat="1" ht="10.35" customHeight="1">
      <c r="B56" s="33"/>
      <c r="C56" s="34"/>
      <c r="D56" s="34"/>
      <c r="E56" s="34"/>
      <c r="F56" s="34"/>
      <c r="G56" s="34"/>
      <c r="H56" s="34"/>
      <c r="I56" s="102"/>
      <c r="J56" s="34"/>
      <c r="K56" s="34"/>
      <c r="L56" s="37"/>
    </row>
    <row r="57" spans="2:47" s="1" customFormat="1" ht="29.25" customHeight="1">
      <c r="B57" s="33"/>
      <c r="C57" s="128" t="s">
        <v>90</v>
      </c>
      <c r="D57" s="129"/>
      <c r="E57" s="129"/>
      <c r="F57" s="129"/>
      <c r="G57" s="129"/>
      <c r="H57" s="129"/>
      <c r="I57" s="130"/>
      <c r="J57" s="131" t="s">
        <v>91</v>
      </c>
      <c r="K57" s="129"/>
      <c r="L57" s="37"/>
    </row>
    <row r="58" spans="2:47" s="1" customFormat="1" ht="10.35" customHeight="1">
      <c r="B58" s="33"/>
      <c r="C58" s="34"/>
      <c r="D58" s="34"/>
      <c r="E58" s="34"/>
      <c r="F58" s="34"/>
      <c r="G58" s="34"/>
      <c r="H58" s="34"/>
      <c r="I58" s="102"/>
      <c r="J58" s="34"/>
      <c r="K58" s="34"/>
      <c r="L58" s="37"/>
    </row>
    <row r="59" spans="2:47" s="1" customFormat="1" ht="22.9" customHeight="1">
      <c r="B59" s="33"/>
      <c r="C59" s="132" t="s">
        <v>92</v>
      </c>
      <c r="D59" s="34"/>
      <c r="E59" s="34"/>
      <c r="F59" s="34"/>
      <c r="G59" s="34"/>
      <c r="H59" s="34"/>
      <c r="I59" s="102"/>
      <c r="J59" s="72">
        <f>J88</f>
        <v>0</v>
      </c>
      <c r="K59" s="34"/>
      <c r="L59" s="37"/>
      <c r="AU59" s="16" t="s">
        <v>93</v>
      </c>
    </row>
    <row r="60" spans="2:47" s="7" customFormat="1" ht="24.95" customHeight="1">
      <c r="B60" s="133"/>
      <c r="C60" s="134"/>
      <c r="D60" s="135" t="s">
        <v>94</v>
      </c>
      <c r="E60" s="136"/>
      <c r="F60" s="136"/>
      <c r="G60" s="136"/>
      <c r="H60" s="136"/>
      <c r="I60" s="137"/>
      <c r="J60" s="138">
        <f>J89</f>
        <v>0</v>
      </c>
      <c r="K60" s="134"/>
      <c r="L60" s="139"/>
    </row>
    <row r="61" spans="2:47" s="8" customFormat="1" ht="19.899999999999999" customHeight="1">
      <c r="B61" s="140"/>
      <c r="C61" s="141"/>
      <c r="D61" s="142" t="s">
        <v>95</v>
      </c>
      <c r="E61" s="143"/>
      <c r="F61" s="143"/>
      <c r="G61" s="143"/>
      <c r="H61" s="143"/>
      <c r="I61" s="144"/>
      <c r="J61" s="145">
        <f>J90</f>
        <v>0</v>
      </c>
      <c r="K61" s="141"/>
      <c r="L61" s="146"/>
    </row>
    <row r="62" spans="2:47" s="8" customFormat="1" ht="19.899999999999999" customHeight="1">
      <c r="B62" s="140"/>
      <c r="C62" s="141"/>
      <c r="D62" s="142" t="s">
        <v>96</v>
      </c>
      <c r="E62" s="143"/>
      <c r="F62" s="143"/>
      <c r="G62" s="143"/>
      <c r="H62" s="143"/>
      <c r="I62" s="144"/>
      <c r="J62" s="145">
        <f>J225</f>
        <v>0</v>
      </c>
      <c r="K62" s="141"/>
      <c r="L62" s="146"/>
    </row>
    <row r="63" spans="2:47" s="8" customFormat="1" ht="19.899999999999999" customHeight="1">
      <c r="B63" s="140"/>
      <c r="C63" s="141"/>
      <c r="D63" s="142" t="s">
        <v>97</v>
      </c>
      <c r="E63" s="143"/>
      <c r="F63" s="143"/>
      <c r="G63" s="143"/>
      <c r="H63" s="143"/>
      <c r="I63" s="144"/>
      <c r="J63" s="145">
        <f>J239</f>
        <v>0</v>
      </c>
      <c r="K63" s="141"/>
      <c r="L63" s="146"/>
    </row>
    <row r="64" spans="2:47" s="8" customFormat="1" ht="19.899999999999999" customHeight="1">
      <c r="B64" s="140"/>
      <c r="C64" s="141"/>
      <c r="D64" s="142" t="s">
        <v>98</v>
      </c>
      <c r="E64" s="143"/>
      <c r="F64" s="143"/>
      <c r="G64" s="143"/>
      <c r="H64" s="143"/>
      <c r="I64" s="144"/>
      <c r="J64" s="145">
        <f>J283</f>
        <v>0</v>
      </c>
      <c r="K64" s="141"/>
      <c r="L64" s="146"/>
    </row>
    <row r="65" spans="2:12" s="8" customFormat="1" ht="19.899999999999999" customHeight="1">
      <c r="B65" s="140"/>
      <c r="C65" s="141"/>
      <c r="D65" s="142" t="s">
        <v>99</v>
      </c>
      <c r="E65" s="143"/>
      <c r="F65" s="143"/>
      <c r="G65" s="143"/>
      <c r="H65" s="143"/>
      <c r="I65" s="144"/>
      <c r="J65" s="145">
        <f>J289</f>
        <v>0</v>
      </c>
      <c r="K65" s="141"/>
      <c r="L65" s="146"/>
    </row>
    <row r="66" spans="2:12" s="8" customFormat="1" ht="19.899999999999999" customHeight="1">
      <c r="B66" s="140"/>
      <c r="C66" s="141"/>
      <c r="D66" s="142" t="s">
        <v>100</v>
      </c>
      <c r="E66" s="143"/>
      <c r="F66" s="143"/>
      <c r="G66" s="143"/>
      <c r="H66" s="143"/>
      <c r="I66" s="144"/>
      <c r="J66" s="145">
        <f>J314</f>
        <v>0</v>
      </c>
      <c r="K66" s="141"/>
      <c r="L66" s="146"/>
    </row>
    <row r="67" spans="2:12" s="8" customFormat="1" ht="19.899999999999999" customHeight="1">
      <c r="B67" s="140"/>
      <c r="C67" s="141"/>
      <c r="D67" s="142" t="s">
        <v>101</v>
      </c>
      <c r="E67" s="143"/>
      <c r="F67" s="143"/>
      <c r="G67" s="143"/>
      <c r="H67" s="143"/>
      <c r="I67" s="144"/>
      <c r="J67" s="145">
        <f>J333</f>
        <v>0</v>
      </c>
      <c r="K67" s="141"/>
      <c r="L67" s="146"/>
    </row>
    <row r="68" spans="2:12" s="8" customFormat="1" ht="19.899999999999999" customHeight="1">
      <c r="B68" s="140"/>
      <c r="C68" s="141"/>
      <c r="D68" s="142" t="s">
        <v>102</v>
      </c>
      <c r="E68" s="143"/>
      <c r="F68" s="143"/>
      <c r="G68" s="143"/>
      <c r="H68" s="143"/>
      <c r="I68" s="144"/>
      <c r="J68" s="145">
        <f>J336</f>
        <v>0</v>
      </c>
      <c r="K68" s="141"/>
      <c r="L68" s="146"/>
    </row>
    <row r="69" spans="2:12" s="1" customFormat="1" ht="21.75" customHeight="1">
      <c r="B69" s="33"/>
      <c r="C69" s="34"/>
      <c r="D69" s="34"/>
      <c r="E69" s="34"/>
      <c r="F69" s="34"/>
      <c r="G69" s="34"/>
      <c r="H69" s="34"/>
      <c r="I69" s="102"/>
      <c r="J69" s="34"/>
      <c r="K69" s="34"/>
      <c r="L69" s="37"/>
    </row>
    <row r="70" spans="2:12" s="1" customFormat="1" ht="6.95" customHeight="1">
      <c r="B70" s="45"/>
      <c r="C70" s="46"/>
      <c r="D70" s="46"/>
      <c r="E70" s="46"/>
      <c r="F70" s="46"/>
      <c r="G70" s="46"/>
      <c r="H70" s="46"/>
      <c r="I70" s="124"/>
      <c r="J70" s="46"/>
      <c r="K70" s="46"/>
      <c r="L70" s="37"/>
    </row>
    <row r="74" spans="2:12" s="1" customFormat="1" ht="6.95" customHeight="1">
      <c r="B74" s="47"/>
      <c r="C74" s="48"/>
      <c r="D74" s="48"/>
      <c r="E74" s="48"/>
      <c r="F74" s="48"/>
      <c r="G74" s="48"/>
      <c r="H74" s="48"/>
      <c r="I74" s="127"/>
      <c r="J74" s="48"/>
      <c r="K74" s="48"/>
      <c r="L74" s="37"/>
    </row>
    <row r="75" spans="2:12" s="1" customFormat="1" ht="24.95" customHeight="1">
      <c r="B75" s="33"/>
      <c r="C75" s="22" t="s">
        <v>103</v>
      </c>
      <c r="D75" s="34"/>
      <c r="E75" s="34"/>
      <c r="F75" s="34"/>
      <c r="G75" s="34"/>
      <c r="H75" s="34"/>
      <c r="I75" s="102"/>
      <c r="J75" s="34"/>
      <c r="K75" s="34"/>
      <c r="L75" s="37"/>
    </row>
    <row r="76" spans="2:12" s="1" customFormat="1" ht="6.95" customHeight="1">
      <c r="B76" s="33"/>
      <c r="C76" s="34"/>
      <c r="D76" s="34"/>
      <c r="E76" s="34"/>
      <c r="F76" s="34"/>
      <c r="G76" s="34"/>
      <c r="H76" s="34"/>
      <c r="I76" s="102"/>
      <c r="J76" s="34"/>
      <c r="K76" s="34"/>
      <c r="L76" s="37"/>
    </row>
    <row r="77" spans="2:12" s="1" customFormat="1" ht="12" customHeight="1">
      <c r="B77" s="33"/>
      <c r="C77" s="28" t="s">
        <v>16</v>
      </c>
      <c r="D77" s="34"/>
      <c r="E77" s="34"/>
      <c r="F77" s="34"/>
      <c r="G77" s="34"/>
      <c r="H77" s="34"/>
      <c r="I77" s="102"/>
      <c r="J77" s="34"/>
      <c r="K77" s="34"/>
      <c r="L77" s="37"/>
    </row>
    <row r="78" spans="2:12" s="1" customFormat="1" ht="14.45" customHeight="1">
      <c r="B78" s="33"/>
      <c r="C78" s="34"/>
      <c r="D78" s="34"/>
      <c r="E78" s="288" t="str">
        <f>E7</f>
        <v>Smržovský potok, Smržov, oprava koryta, ř.km 3,220-3,675</v>
      </c>
      <c r="F78" s="289"/>
      <c r="G78" s="289"/>
      <c r="H78" s="289"/>
      <c r="I78" s="102"/>
      <c r="J78" s="34"/>
      <c r="K78" s="34"/>
      <c r="L78" s="37"/>
    </row>
    <row r="79" spans="2:12" s="1" customFormat="1" ht="12" customHeight="1">
      <c r="B79" s="33"/>
      <c r="C79" s="28" t="s">
        <v>87</v>
      </c>
      <c r="D79" s="34"/>
      <c r="E79" s="34"/>
      <c r="F79" s="34"/>
      <c r="G79" s="34"/>
      <c r="H79" s="34"/>
      <c r="I79" s="102"/>
      <c r="J79" s="34"/>
      <c r="K79" s="34"/>
      <c r="L79" s="37"/>
    </row>
    <row r="80" spans="2:12" s="1" customFormat="1" ht="14.45" customHeight="1">
      <c r="B80" s="33"/>
      <c r="C80" s="34"/>
      <c r="D80" s="34"/>
      <c r="E80" s="273" t="str">
        <f>E9</f>
        <v>SO 01 - Oprava koryta</v>
      </c>
      <c r="F80" s="272"/>
      <c r="G80" s="272"/>
      <c r="H80" s="272"/>
      <c r="I80" s="102"/>
      <c r="J80" s="34"/>
      <c r="K80" s="34"/>
      <c r="L80" s="37"/>
    </row>
    <row r="81" spans="2:65" s="1" customFormat="1" ht="6.95" customHeight="1">
      <c r="B81" s="33"/>
      <c r="C81" s="34"/>
      <c r="D81" s="34"/>
      <c r="E81" s="34"/>
      <c r="F81" s="34"/>
      <c r="G81" s="34"/>
      <c r="H81" s="34"/>
      <c r="I81" s="102"/>
      <c r="J81" s="34"/>
      <c r="K81" s="34"/>
      <c r="L81" s="37"/>
    </row>
    <row r="82" spans="2:65" s="1" customFormat="1" ht="12" customHeight="1">
      <c r="B82" s="33"/>
      <c r="C82" s="28" t="s">
        <v>20</v>
      </c>
      <c r="D82" s="34"/>
      <c r="E82" s="34"/>
      <c r="F82" s="26" t="str">
        <f>F12</f>
        <v>Smržov</v>
      </c>
      <c r="G82" s="34"/>
      <c r="H82" s="34"/>
      <c r="I82" s="103" t="s">
        <v>22</v>
      </c>
      <c r="J82" s="54" t="str">
        <f>IF(J12="","",J12)</f>
        <v>5. 10. 2017</v>
      </c>
      <c r="K82" s="34"/>
      <c r="L82" s="37"/>
    </row>
    <row r="83" spans="2:65" s="1" customFormat="1" ht="6.95" customHeight="1">
      <c r="B83" s="33"/>
      <c r="C83" s="34"/>
      <c r="D83" s="34"/>
      <c r="E83" s="34"/>
      <c r="F83" s="34"/>
      <c r="G83" s="34"/>
      <c r="H83" s="34"/>
      <c r="I83" s="102"/>
      <c r="J83" s="34"/>
      <c r="K83" s="34"/>
      <c r="L83" s="37"/>
    </row>
    <row r="84" spans="2:65" s="1" customFormat="1" ht="20.45" customHeight="1">
      <c r="B84" s="33"/>
      <c r="C84" s="28" t="s">
        <v>24</v>
      </c>
      <c r="D84" s="34"/>
      <c r="E84" s="34"/>
      <c r="F84" s="26" t="str">
        <f>E15</f>
        <v>Povodí Labe státní podnik, Hradec Králové</v>
      </c>
      <c r="G84" s="34"/>
      <c r="H84" s="34"/>
      <c r="I84" s="103" t="s">
        <v>31</v>
      </c>
      <c r="J84" s="31" t="str">
        <f>E21</f>
        <v>Vodesto s.r.o, Panská 79, Rychnov n. Kn</v>
      </c>
      <c r="K84" s="34"/>
      <c r="L84" s="37"/>
    </row>
    <row r="85" spans="2:65" s="1" customFormat="1" ht="12.6" customHeight="1">
      <c r="B85" s="33"/>
      <c r="C85" s="28" t="s">
        <v>29</v>
      </c>
      <c r="D85" s="34"/>
      <c r="E85" s="34"/>
      <c r="F85" s="26" t="str">
        <f>IF(E18="","",E18)</f>
        <v>Vyplň údaj</v>
      </c>
      <c r="G85" s="34"/>
      <c r="H85" s="34"/>
      <c r="I85" s="103" t="s">
        <v>35</v>
      </c>
      <c r="J85" s="31" t="str">
        <f>E24</f>
        <v xml:space="preserve"> </v>
      </c>
      <c r="K85" s="34"/>
      <c r="L85" s="37"/>
    </row>
    <row r="86" spans="2:65" s="1" customFormat="1" ht="10.35" customHeight="1">
      <c r="B86" s="33"/>
      <c r="C86" s="34"/>
      <c r="D86" s="34"/>
      <c r="E86" s="34"/>
      <c r="F86" s="34"/>
      <c r="G86" s="34"/>
      <c r="H86" s="34"/>
      <c r="I86" s="102"/>
      <c r="J86" s="34"/>
      <c r="K86" s="34"/>
      <c r="L86" s="37"/>
    </row>
    <row r="87" spans="2:65" s="9" customFormat="1" ht="29.25" customHeight="1">
      <c r="B87" s="147"/>
      <c r="C87" s="148" t="s">
        <v>104</v>
      </c>
      <c r="D87" s="149" t="s">
        <v>57</v>
      </c>
      <c r="E87" s="149" t="s">
        <v>53</v>
      </c>
      <c r="F87" s="149" t="s">
        <v>54</v>
      </c>
      <c r="G87" s="149" t="s">
        <v>105</v>
      </c>
      <c r="H87" s="149" t="s">
        <v>106</v>
      </c>
      <c r="I87" s="150" t="s">
        <v>107</v>
      </c>
      <c r="J87" s="149" t="s">
        <v>91</v>
      </c>
      <c r="K87" s="151" t="s">
        <v>108</v>
      </c>
      <c r="L87" s="152"/>
      <c r="M87" s="63" t="s">
        <v>1</v>
      </c>
      <c r="N87" s="64" t="s">
        <v>42</v>
      </c>
      <c r="O87" s="64" t="s">
        <v>109</v>
      </c>
      <c r="P87" s="64" t="s">
        <v>110</v>
      </c>
      <c r="Q87" s="64" t="s">
        <v>111</v>
      </c>
      <c r="R87" s="64" t="s">
        <v>112</v>
      </c>
      <c r="S87" s="64" t="s">
        <v>113</v>
      </c>
      <c r="T87" s="65" t="s">
        <v>114</v>
      </c>
    </row>
    <row r="88" spans="2:65" s="1" customFormat="1" ht="22.9" customHeight="1">
      <c r="B88" s="33"/>
      <c r="C88" s="70" t="s">
        <v>115</v>
      </c>
      <c r="D88" s="34"/>
      <c r="E88" s="34"/>
      <c r="F88" s="34"/>
      <c r="G88" s="34"/>
      <c r="H88" s="34"/>
      <c r="I88" s="102"/>
      <c r="J88" s="153">
        <f>BK88</f>
        <v>0</v>
      </c>
      <c r="K88" s="34"/>
      <c r="L88" s="37"/>
      <c r="M88" s="66"/>
      <c r="N88" s="67"/>
      <c r="O88" s="67"/>
      <c r="P88" s="154">
        <f>P89</f>
        <v>0</v>
      </c>
      <c r="Q88" s="67"/>
      <c r="R88" s="154">
        <f>R89</f>
        <v>1616.15383862</v>
      </c>
      <c r="S88" s="67"/>
      <c r="T88" s="155">
        <f>T89</f>
        <v>11.613199999999999</v>
      </c>
      <c r="AT88" s="16" t="s">
        <v>71</v>
      </c>
      <c r="AU88" s="16" t="s">
        <v>93</v>
      </c>
      <c r="BK88" s="156">
        <f>BK89</f>
        <v>0</v>
      </c>
    </row>
    <row r="89" spans="2:65" s="10" customFormat="1" ht="25.9" customHeight="1">
      <c r="B89" s="157"/>
      <c r="C89" s="158"/>
      <c r="D89" s="159" t="s">
        <v>71</v>
      </c>
      <c r="E89" s="160" t="s">
        <v>116</v>
      </c>
      <c r="F89" s="160" t="s">
        <v>117</v>
      </c>
      <c r="G89" s="158"/>
      <c r="H89" s="158"/>
      <c r="I89" s="161"/>
      <c r="J89" s="162">
        <f>BK89</f>
        <v>0</v>
      </c>
      <c r="K89" s="158"/>
      <c r="L89" s="163"/>
      <c r="M89" s="164"/>
      <c r="N89" s="165"/>
      <c r="O89" s="165"/>
      <c r="P89" s="166">
        <f>P90+P225+P239+P283+P289+P314+P333+P336</f>
        <v>0</v>
      </c>
      <c r="Q89" s="165"/>
      <c r="R89" s="166">
        <f>R90+R225+R239+R283+R289+R314+R333+R336</f>
        <v>1616.15383862</v>
      </c>
      <c r="S89" s="165"/>
      <c r="T89" s="167">
        <f>T90+T225+T239+T283+T289+T314+T333+T336</f>
        <v>11.613199999999999</v>
      </c>
      <c r="AR89" s="168" t="s">
        <v>80</v>
      </c>
      <c r="AT89" s="169" t="s">
        <v>71</v>
      </c>
      <c r="AU89" s="169" t="s">
        <v>72</v>
      </c>
      <c r="AY89" s="168" t="s">
        <v>118</v>
      </c>
      <c r="BK89" s="170">
        <f>BK90+BK225+BK239+BK283+BK289+BK314+BK333+BK336</f>
        <v>0</v>
      </c>
    </row>
    <row r="90" spans="2:65" s="10" customFormat="1" ht="22.9" customHeight="1">
      <c r="B90" s="157"/>
      <c r="C90" s="158"/>
      <c r="D90" s="159" t="s">
        <v>71</v>
      </c>
      <c r="E90" s="171" t="s">
        <v>80</v>
      </c>
      <c r="F90" s="171" t="s">
        <v>119</v>
      </c>
      <c r="G90" s="158"/>
      <c r="H90" s="158"/>
      <c r="I90" s="161"/>
      <c r="J90" s="172">
        <f>BK90</f>
        <v>0</v>
      </c>
      <c r="K90" s="158"/>
      <c r="L90" s="163"/>
      <c r="M90" s="164"/>
      <c r="N90" s="165"/>
      <c r="O90" s="165"/>
      <c r="P90" s="166">
        <f>SUM(P91:P224)</f>
        <v>0</v>
      </c>
      <c r="Q90" s="165"/>
      <c r="R90" s="166">
        <f>SUM(R91:R224)</f>
        <v>4.3660000000000005</v>
      </c>
      <c r="S90" s="165"/>
      <c r="T90" s="167">
        <f>SUM(T91:T224)</f>
        <v>0</v>
      </c>
      <c r="AR90" s="168" t="s">
        <v>80</v>
      </c>
      <c r="AT90" s="169" t="s">
        <v>71</v>
      </c>
      <c r="AU90" s="169" t="s">
        <v>80</v>
      </c>
      <c r="AY90" s="168" t="s">
        <v>118</v>
      </c>
      <c r="BK90" s="170">
        <f>SUM(BK91:BK224)</f>
        <v>0</v>
      </c>
    </row>
    <row r="91" spans="2:65" s="1" customFormat="1" ht="14.45" customHeight="1">
      <c r="B91" s="33"/>
      <c r="C91" s="173" t="s">
        <v>80</v>
      </c>
      <c r="D91" s="173" t="s">
        <v>120</v>
      </c>
      <c r="E91" s="174" t="s">
        <v>121</v>
      </c>
      <c r="F91" s="175" t="s">
        <v>122</v>
      </c>
      <c r="G91" s="176" t="s">
        <v>123</v>
      </c>
      <c r="H91" s="177">
        <v>1</v>
      </c>
      <c r="I91" s="178"/>
      <c r="J91" s="179">
        <f>ROUND(I91*H91,2)</f>
        <v>0</v>
      </c>
      <c r="K91" s="175" t="s">
        <v>124</v>
      </c>
      <c r="L91" s="37"/>
      <c r="M91" s="180" t="s">
        <v>1</v>
      </c>
      <c r="N91" s="181" t="s">
        <v>43</v>
      </c>
      <c r="O91" s="59"/>
      <c r="P91" s="182">
        <f>O91*H91</f>
        <v>0</v>
      </c>
      <c r="Q91" s="182">
        <v>5.0000000000000002E-5</v>
      </c>
      <c r="R91" s="182">
        <f>Q91*H91</f>
        <v>5.0000000000000002E-5</v>
      </c>
      <c r="S91" s="182">
        <v>0</v>
      </c>
      <c r="T91" s="183">
        <f>S91*H91</f>
        <v>0</v>
      </c>
      <c r="AR91" s="16" t="s">
        <v>125</v>
      </c>
      <c r="AT91" s="16" t="s">
        <v>120</v>
      </c>
      <c r="AU91" s="16" t="s">
        <v>82</v>
      </c>
      <c r="AY91" s="16" t="s">
        <v>118</v>
      </c>
      <c r="BE91" s="184">
        <f>IF(N91="základní",J91,0)</f>
        <v>0</v>
      </c>
      <c r="BF91" s="184">
        <f>IF(N91="snížená",J91,0)</f>
        <v>0</v>
      </c>
      <c r="BG91" s="184">
        <f>IF(N91="zákl. přenesená",J91,0)</f>
        <v>0</v>
      </c>
      <c r="BH91" s="184">
        <f>IF(N91="sníž. přenesená",J91,0)</f>
        <v>0</v>
      </c>
      <c r="BI91" s="184">
        <f>IF(N91="nulová",J91,0)</f>
        <v>0</v>
      </c>
      <c r="BJ91" s="16" t="s">
        <v>80</v>
      </c>
      <c r="BK91" s="184">
        <f>ROUND(I91*H91,2)</f>
        <v>0</v>
      </c>
      <c r="BL91" s="16" t="s">
        <v>125</v>
      </c>
      <c r="BM91" s="16" t="s">
        <v>126</v>
      </c>
    </row>
    <row r="92" spans="2:65" s="1" customFormat="1">
      <c r="B92" s="33"/>
      <c r="C92" s="34"/>
      <c r="D92" s="185" t="s">
        <v>127</v>
      </c>
      <c r="E92" s="34"/>
      <c r="F92" s="186" t="s">
        <v>128</v>
      </c>
      <c r="G92" s="34"/>
      <c r="H92" s="34"/>
      <c r="I92" s="102"/>
      <c r="J92" s="34"/>
      <c r="K92" s="34"/>
      <c r="L92" s="37"/>
      <c r="M92" s="187"/>
      <c r="N92" s="59"/>
      <c r="O92" s="59"/>
      <c r="P92" s="59"/>
      <c r="Q92" s="59"/>
      <c r="R92" s="59"/>
      <c r="S92" s="59"/>
      <c r="T92" s="60"/>
      <c r="AT92" s="16" t="s">
        <v>127</v>
      </c>
      <c r="AU92" s="16" t="s">
        <v>82</v>
      </c>
    </row>
    <row r="93" spans="2:65" s="1" customFormat="1" ht="58.5">
      <c r="B93" s="33"/>
      <c r="C93" s="34"/>
      <c r="D93" s="185" t="s">
        <v>129</v>
      </c>
      <c r="E93" s="34"/>
      <c r="F93" s="188" t="s">
        <v>130</v>
      </c>
      <c r="G93" s="34"/>
      <c r="H93" s="34"/>
      <c r="I93" s="102"/>
      <c r="J93" s="34"/>
      <c r="K93" s="34"/>
      <c r="L93" s="37"/>
      <c r="M93" s="187"/>
      <c r="N93" s="59"/>
      <c r="O93" s="59"/>
      <c r="P93" s="59"/>
      <c r="Q93" s="59"/>
      <c r="R93" s="59"/>
      <c r="S93" s="59"/>
      <c r="T93" s="60"/>
      <c r="AT93" s="16" t="s">
        <v>129</v>
      </c>
      <c r="AU93" s="16" t="s">
        <v>82</v>
      </c>
    </row>
    <row r="94" spans="2:65" s="11" customFormat="1">
      <c r="B94" s="189"/>
      <c r="C94" s="190"/>
      <c r="D94" s="185" t="s">
        <v>131</v>
      </c>
      <c r="E94" s="191" t="s">
        <v>1</v>
      </c>
      <c r="F94" s="192" t="s">
        <v>132</v>
      </c>
      <c r="G94" s="190"/>
      <c r="H94" s="193">
        <v>1</v>
      </c>
      <c r="I94" s="194"/>
      <c r="J94" s="190"/>
      <c r="K94" s="190"/>
      <c r="L94" s="195"/>
      <c r="M94" s="196"/>
      <c r="N94" s="197"/>
      <c r="O94" s="197"/>
      <c r="P94" s="197"/>
      <c r="Q94" s="197"/>
      <c r="R94" s="197"/>
      <c r="S94" s="197"/>
      <c r="T94" s="198"/>
      <c r="AT94" s="199" t="s">
        <v>131</v>
      </c>
      <c r="AU94" s="199" t="s">
        <v>82</v>
      </c>
      <c r="AV94" s="11" t="s">
        <v>82</v>
      </c>
      <c r="AW94" s="11" t="s">
        <v>34</v>
      </c>
      <c r="AX94" s="11" t="s">
        <v>80</v>
      </c>
      <c r="AY94" s="199" t="s">
        <v>118</v>
      </c>
    </row>
    <row r="95" spans="2:65" s="1" customFormat="1" ht="14.45" customHeight="1">
      <c r="B95" s="33"/>
      <c r="C95" s="173" t="s">
        <v>82</v>
      </c>
      <c r="D95" s="173" t="s">
        <v>120</v>
      </c>
      <c r="E95" s="174" t="s">
        <v>133</v>
      </c>
      <c r="F95" s="175" t="s">
        <v>134</v>
      </c>
      <c r="G95" s="176" t="s">
        <v>123</v>
      </c>
      <c r="H95" s="177">
        <v>6</v>
      </c>
      <c r="I95" s="178"/>
      <c r="J95" s="179">
        <f>ROUND(I95*H95,2)</f>
        <v>0</v>
      </c>
      <c r="K95" s="175" t="s">
        <v>124</v>
      </c>
      <c r="L95" s="37"/>
      <c r="M95" s="180" t="s">
        <v>1</v>
      </c>
      <c r="N95" s="181" t="s">
        <v>43</v>
      </c>
      <c r="O95" s="59"/>
      <c r="P95" s="182">
        <f>O95*H95</f>
        <v>0</v>
      </c>
      <c r="Q95" s="182">
        <v>5.0000000000000002E-5</v>
      </c>
      <c r="R95" s="182">
        <f>Q95*H95</f>
        <v>3.0000000000000003E-4</v>
      </c>
      <c r="S95" s="182">
        <v>0</v>
      </c>
      <c r="T95" s="183">
        <f>S95*H95</f>
        <v>0</v>
      </c>
      <c r="AR95" s="16" t="s">
        <v>125</v>
      </c>
      <c r="AT95" s="16" t="s">
        <v>120</v>
      </c>
      <c r="AU95" s="16" t="s">
        <v>82</v>
      </c>
      <c r="AY95" s="16" t="s">
        <v>118</v>
      </c>
      <c r="BE95" s="184">
        <f>IF(N95="základní",J95,0)</f>
        <v>0</v>
      </c>
      <c r="BF95" s="184">
        <f>IF(N95="snížená",J95,0)</f>
        <v>0</v>
      </c>
      <c r="BG95" s="184">
        <f>IF(N95="zákl. přenesená",J95,0)</f>
        <v>0</v>
      </c>
      <c r="BH95" s="184">
        <f>IF(N95="sníž. přenesená",J95,0)</f>
        <v>0</v>
      </c>
      <c r="BI95" s="184">
        <f>IF(N95="nulová",J95,0)</f>
        <v>0</v>
      </c>
      <c r="BJ95" s="16" t="s">
        <v>80</v>
      </c>
      <c r="BK95" s="184">
        <f>ROUND(I95*H95,2)</f>
        <v>0</v>
      </c>
      <c r="BL95" s="16" t="s">
        <v>125</v>
      </c>
      <c r="BM95" s="16" t="s">
        <v>135</v>
      </c>
    </row>
    <row r="96" spans="2:65" s="1" customFormat="1">
      <c r="B96" s="33"/>
      <c r="C96" s="34"/>
      <c r="D96" s="185" t="s">
        <v>127</v>
      </c>
      <c r="E96" s="34"/>
      <c r="F96" s="186" t="s">
        <v>136</v>
      </c>
      <c r="G96" s="34"/>
      <c r="H96" s="34"/>
      <c r="I96" s="102"/>
      <c r="J96" s="34"/>
      <c r="K96" s="34"/>
      <c r="L96" s="37"/>
      <c r="M96" s="187"/>
      <c r="N96" s="59"/>
      <c r="O96" s="59"/>
      <c r="P96" s="59"/>
      <c r="Q96" s="59"/>
      <c r="R96" s="59"/>
      <c r="S96" s="59"/>
      <c r="T96" s="60"/>
      <c r="AT96" s="16" t="s">
        <v>127</v>
      </c>
      <c r="AU96" s="16" t="s">
        <v>82</v>
      </c>
    </row>
    <row r="97" spans="2:65" s="1" customFormat="1" ht="58.5">
      <c r="B97" s="33"/>
      <c r="C97" s="34"/>
      <c r="D97" s="185" t="s">
        <v>129</v>
      </c>
      <c r="E97" s="34"/>
      <c r="F97" s="188" t="s">
        <v>130</v>
      </c>
      <c r="G97" s="34"/>
      <c r="H97" s="34"/>
      <c r="I97" s="102"/>
      <c r="J97" s="34"/>
      <c r="K97" s="34"/>
      <c r="L97" s="37"/>
      <c r="M97" s="187"/>
      <c r="N97" s="59"/>
      <c r="O97" s="59"/>
      <c r="P97" s="59"/>
      <c r="Q97" s="59"/>
      <c r="R97" s="59"/>
      <c r="S97" s="59"/>
      <c r="T97" s="60"/>
      <c r="AT97" s="16" t="s">
        <v>129</v>
      </c>
      <c r="AU97" s="16" t="s">
        <v>82</v>
      </c>
    </row>
    <row r="98" spans="2:65" s="11" customFormat="1">
      <c r="B98" s="189"/>
      <c r="C98" s="190"/>
      <c r="D98" s="185" t="s">
        <v>131</v>
      </c>
      <c r="E98" s="191" t="s">
        <v>1</v>
      </c>
      <c r="F98" s="192" t="s">
        <v>137</v>
      </c>
      <c r="G98" s="190"/>
      <c r="H98" s="193">
        <v>1</v>
      </c>
      <c r="I98" s="194"/>
      <c r="J98" s="190"/>
      <c r="K98" s="190"/>
      <c r="L98" s="195"/>
      <c r="M98" s="196"/>
      <c r="N98" s="197"/>
      <c r="O98" s="197"/>
      <c r="P98" s="197"/>
      <c r="Q98" s="197"/>
      <c r="R98" s="197"/>
      <c r="S98" s="197"/>
      <c r="T98" s="198"/>
      <c r="AT98" s="199" t="s">
        <v>131</v>
      </c>
      <c r="AU98" s="199" t="s">
        <v>82</v>
      </c>
      <c r="AV98" s="11" t="s">
        <v>82</v>
      </c>
      <c r="AW98" s="11" t="s">
        <v>34</v>
      </c>
      <c r="AX98" s="11" t="s">
        <v>72</v>
      </c>
      <c r="AY98" s="199" t="s">
        <v>118</v>
      </c>
    </row>
    <row r="99" spans="2:65" s="11" customFormat="1">
      <c r="B99" s="189"/>
      <c r="C99" s="190"/>
      <c r="D99" s="185" t="s">
        <v>131</v>
      </c>
      <c r="E99" s="191" t="s">
        <v>1</v>
      </c>
      <c r="F99" s="192" t="s">
        <v>138</v>
      </c>
      <c r="G99" s="190"/>
      <c r="H99" s="193">
        <v>1</v>
      </c>
      <c r="I99" s="194"/>
      <c r="J99" s="190"/>
      <c r="K99" s="190"/>
      <c r="L99" s="195"/>
      <c r="M99" s="196"/>
      <c r="N99" s="197"/>
      <c r="O99" s="197"/>
      <c r="P99" s="197"/>
      <c r="Q99" s="197"/>
      <c r="R99" s="197"/>
      <c r="S99" s="197"/>
      <c r="T99" s="198"/>
      <c r="AT99" s="199" t="s">
        <v>131</v>
      </c>
      <c r="AU99" s="199" t="s">
        <v>82</v>
      </c>
      <c r="AV99" s="11" t="s">
        <v>82</v>
      </c>
      <c r="AW99" s="11" t="s">
        <v>34</v>
      </c>
      <c r="AX99" s="11" t="s">
        <v>72</v>
      </c>
      <c r="AY99" s="199" t="s">
        <v>118</v>
      </c>
    </row>
    <row r="100" spans="2:65" s="11" customFormat="1">
      <c r="B100" s="189"/>
      <c r="C100" s="190"/>
      <c r="D100" s="185" t="s">
        <v>131</v>
      </c>
      <c r="E100" s="191" t="s">
        <v>1</v>
      </c>
      <c r="F100" s="192" t="s">
        <v>139</v>
      </c>
      <c r="G100" s="190"/>
      <c r="H100" s="193">
        <v>1</v>
      </c>
      <c r="I100" s="194"/>
      <c r="J100" s="190"/>
      <c r="K100" s="190"/>
      <c r="L100" s="195"/>
      <c r="M100" s="196"/>
      <c r="N100" s="197"/>
      <c r="O100" s="197"/>
      <c r="P100" s="197"/>
      <c r="Q100" s="197"/>
      <c r="R100" s="197"/>
      <c r="S100" s="197"/>
      <c r="T100" s="198"/>
      <c r="AT100" s="199" t="s">
        <v>131</v>
      </c>
      <c r="AU100" s="199" t="s">
        <v>82</v>
      </c>
      <c r="AV100" s="11" t="s">
        <v>82</v>
      </c>
      <c r="AW100" s="11" t="s">
        <v>34</v>
      </c>
      <c r="AX100" s="11" t="s">
        <v>72</v>
      </c>
      <c r="AY100" s="199" t="s">
        <v>118</v>
      </c>
    </row>
    <row r="101" spans="2:65" s="11" customFormat="1">
      <c r="B101" s="189"/>
      <c r="C101" s="190"/>
      <c r="D101" s="185" t="s">
        <v>131</v>
      </c>
      <c r="E101" s="191" t="s">
        <v>1</v>
      </c>
      <c r="F101" s="192" t="s">
        <v>140</v>
      </c>
      <c r="G101" s="190"/>
      <c r="H101" s="193">
        <v>3</v>
      </c>
      <c r="I101" s="194"/>
      <c r="J101" s="190"/>
      <c r="K101" s="190"/>
      <c r="L101" s="195"/>
      <c r="M101" s="196"/>
      <c r="N101" s="197"/>
      <c r="O101" s="197"/>
      <c r="P101" s="197"/>
      <c r="Q101" s="197"/>
      <c r="R101" s="197"/>
      <c r="S101" s="197"/>
      <c r="T101" s="198"/>
      <c r="AT101" s="199" t="s">
        <v>131</v>
      </c>
      <c r="AU101" s="199" t="s">
        <v>82</v>
      </c>
      <c r="AV101" s="11" t="s">
        <v>82</v>
      </c>
      <c r="AW101" s="11" t="s">
        <v>34</v>
      </c>
      <c r="AX101" s="11" t="s">
        <v>72</v>
      </c>
      <c r="AY101" s="199" t="s">
        <v>118</v>
      </c>
    </row>
    <row r="102" spans="2:65" s="12" customFormat="1">
      <c r="B102" s="200"/>
      <c r="C102" s="201"/>
      <c r="D102" s="185" t="s">
        <v>131</v>
      </c>
      <c r="E102" s="202" t="s">
        <v>1</v>
      </c>
      <c r="F102" s="203" t="s">
        <v>141</v>
      </c>
      <c r="G102" s="201"/>
      <c r="H102" s="204">
        <v>6</v>
      </c>
      <c r="I102" s="205"/>
      <c r="J102" s="201"/>
      <c r="K102" s="201"/>
      <c r="L102" s="206"/>
      <c r="M102" s="207"/>
      <c r="N102" s="208"/>
      <c r="O102" s="208"/>
      <c r="P102" s="208"/>
      <c r="Q102" s="208"/>
      <c r="R102" s="208"/>
      <c r="S102" s="208"/>
      <c r="T102" s="209"/>
      <c r="AT102" s="210" t="s">
        <v>131</v>
      </c>
      <c r="AU102" s="210" t="s">
        <v>82</v>
      </c>
      <c r="AV102" s="12" t="s">
        <v>125</v>
      </c>
      <c r="AW102" s="12" t="s">
        <v>34</v>
      </c>
      <c r="AX102" s="12" t="s">
        <v>80</v>
      </c>
      <c r="AY102" s="210" t="s">
        <v>118</v>
      </c>
    </row>
    <row r="103" spans="2:65" s="1" customFormat="1" ht="14.45" customHeight="1">
      <c r="B103" s="33"/>
      <c r="C103" s="173" t="s">
        <v>142</v>
      </c>
      <c r="D103" s="173" t="s">
        <v>120</v>
      </c>
      <c r="E103" s="174" t="s">
        <v>143</v>
      </c>
      <c r="F103" s="175" t="s">
        <v>144</v>
      </c>
      <c r="G103" s="176" t="s">
        <v>123</v>
      </c>
      <c r="H103" s="177">
        <v>7</v>
      </c>
      <c r="I103" s="178"/>
      <c r="J103" s="179">
        <f>ROUND(I103*H103,2)</f>
        <v>0</v>
      </c>
      <c r="K103" s="175" t="s">
        <v>124</v>
      </c>
      <c r="L103" s="37"/>
      <c r="M103" s="180" t="s">
        <v>1</v>
      </c>
      <c r="N103" s="181" t="s">
        <v>43</v>
      </c>
      <c r="O103" s="59"/>
      <c r="P103" s="182">
        <f>O103*H103</f>
        <v>0</v>
      </c>
      <c r="Q103" s="182">
        <v>9.0000000000000006E-5</v>
      </c>
      <c r="R103" s="182">
        <f>Q103*H103</f>
        <v>6.3000000000000003E-4</v>
      </c>
      <c r="S103" s="182">
        <v>0</v>
      </c>
      <c r="T103" s="183">
        <f>S103*H103</f>
        <v>0</v>
      </c>
      <c r="AR103" s="16" t="s">
        <v>125</v>
      </c>
      <c r="AT103" s="16" t="s">
        <v>120</v>
      </c>
      <c r="AU103" s="16" t="s">
        <v>82</v>
      </c>
      <c r="AY103" s="16" t="s">
        <v>118</v>
      </c>
      <c r="BE103" s="184">
        <f>IF(N103="základní",J103,0)</f>
        <v>0</v>
      </c>
      <c r="BF103" s="184">
        <f>IF(N103="snížená",J103,0)</f>
        <v>0</v>
      </c>
      <c r="BG103" s="184">
        <f>IF(N103="zákl. přenesená",J103,0)</f>
        <v>0</v>
      </c>
      <c r="BH103" s="184">
        <f>IF(N103="sníž. přenesená",J103,0)</f>
        <v>0</v>
      </c>
      <c r="BI103" s="184">
        <f>IF(N103="nulová",J103,0)</f>
        <v>0</v>
      </c>
      <c r="BJ103" s="16" t="s">
        <v>80</v>
      </c>
      <c r="BK103" s="184">
        <f>ROUND(I103*H103,2)</f>
        <v>0</v>
      </c>
      <c r="BL103" s="16" t="s">
        <v>125</v>
      </c>
      <c r="BM103" s="16" t="s">
        <v>145</v>
      </c>
    </row>
    <row r="104" spans="2:65" s="1" customFormat="1">
      <c r="B104" s="33"/>
      <c r="C104" s="34"/>
      <c r="D104" s="185" t="s">
        <v>127</v>
      </c>
      <c r="E104" s="34"/>
      <c r="F104" s="186" t="s">
        <v>146</v>
      </c>
      <c r="G104" s="34"/>
      <c r="H104" s="34"/>
      <c r="I104" s="102"/>
      <c r="J104" s="34"/>
      <c r="K104" s="34"/>
      <c r="L104" s="37"/>
      <c r="M104" s="187"/>
      <c r="N104" s="59"/>
      <c r="O104" s="59"/>
      <c r="P104" s="59"/>
      <c r="Q104" s="59"/>
      <c r="R104" s="59"/>
      <c r="S104" s="59"/>
      <c r="T104" s="60"/>
      <c r="AT104" s="16" t="s">
        <v>127</v>
      </c>
      <c r="AU104" s="16" t="s">
        <v>82</v>
      </c>
    </row>
    <row r="105" spans="2:65" s="1" customFormat="1" ht="58.5">
      <c r="B105" s="33"/>
      <c r="C105" s="34"/>
      <c r="D105" s="185" t="s">
        <v>129</v>
      </c>
      <c r="E105" s="34"/>
      <c r="F105" s="188" t="s">
        <v>130</v>
      </c>
      <c r="G105" s="34"/>
      <c r="H105" s="34"/>
      <c r="I105" s="102"/>
      <c r="J105" s="34"/>
      <c r="K105" s="34"/>
      <c r="L105" s="37"/>
      <c r="M105" s="187"/>
      <c r="N105" s="59"/>
      <c r="O105" s="59"/>
      <c r="P105" s="59"/>
      <c r="Q105" s="59"/>
      <c r="R105" s="59"/>
      <c r="S105" s="59"/>
      <c r="T105" s="60"/>
      <c r="AT105" s="16" t="s">
        <v>129</v>
      </c>
      <c r="AU105" s="16" t="s">
        <v>82</v>
      </c>
    </row>
    <row r="106" spans="2:65" s="11" customFormat="1">
      <c r="B106" s="189"/>
      <c r="C106" s="190"/>
      <c r="D106" s="185" t="s">
        <v>131</v>
      </c>
      <c r="E106" s="191" t="s">
        <v>1</v>
      </c>
      <c r="F106" s="192" t="s">
        <v>147</v>
      </c>
      <c r="G106" s="190"/>
      <c r="H106" s="193">
        <v>1</v>
      </c>
      <c r="I106" s="194"/>
      <c r="J106" s="190"/>
      <c r="K106" s="190"/>
      <c r="L106" s="195"/>
      <c r="M106" s="196"/>
      <c r="N106" s="197"/>
      <c r="O106" s="197"/>
      <c r="P106" s="197"/>
      <c r="Q106" s="197"/>
      <c r="R106" s="197"/>
      <c r="S106" s="197"/>
      <c r="T106" s="198"/>
      <c r="AT106" s="199" t="s">
        <v>131</v>
      </c>
      <c r="AU106" s="199" t="s">
        <v>82</v>
      </c>
      <c r="AV106" s="11" t="s">
        <v>82</v>
      </c>
      <c r="AW106" s="11" t="s">
        <v>34</v>
      </c>
      <c r="AX106" s="11" t="s">
        <v>72</v>
      </c>
      <c r="AY106" s="199" t="s">
        <v>118</v>
      </c>
    </row>
    <row r="107" spans="2:65" s="11" customFormat="1">
      <c r="B107" s="189"/>
      <c r="C107" s="190"/>
      <c r="D107" s="185" t="s">
        <v>131</v>
      </c>
      <c r="E107" s="191" t="s">
        <v>1</v>
      </c>
      <c r="F107" s="192" t="s">
        <v>148</v>
      </c>
      <c r="G107" s="190"/>
      <c r="H107" s="193">
        <v>1</v>
      </c>
      <c r="I107" s="194"/>
      <c r="J107" s="190"/>
      <c r="K107" s="190"/>
      <c r="L107" s="195"/>
      <c r="M107" s="196"/>
      <c r="N107" s="197"/>
      <c r="O107" s="197"/>
      <c r="P107" s="197"/>
      <c r="Q107" s="197"/>
      <c r="R107" s="197"/>
      <c r="S107" s="197"/>
      <c r="T107" s="198"/>
      <c r="AT107" s="199" t="s">
        <v>131</v>
      </c>
      <c r="AU107" s="199" t="s">
        <v>82</v>
      </c>
      <c r="AV107" s="11" t="s">
        <v>82</v>
      </c>
      <c r="AW107" s="11" t="s">
        <v>34</v>
      </c>
      <c r="AX107" s="11" t="s">
        <v>72</v>
      </c>
      <c r="AY107" s="199" t="s">
        <v>118</v>
      </c>
    </row>
    <row r="108" spans="2:65" s="11" customFormat="1">
      <c r="B108" s="189"/>
      <c r="C108" s="190"/>
      <c r="D108" s="185" t="s">
        <v>131</v>
      </c>
      <c r="E108" s="191" t="s">
        <v>1</v>
      </c>
      <c r="F108" s="192" t="s">
        <v>149</v>
      </c>
      <c r="G108" s="190"/>
      <c r="H108" s="193">
        <v>1</v>
      </c>
      <c r="I108" s="194"/>
      <c r="J108" s="190"/>
      <c r="K108" s="190"/>
      <c r="L108" s="195"/>
      <c r="M108" s="196"/>
      <c r="N108" s="197"/>
      <c r="O108" s="197"/>
      <c r="P108" s="197"/>
      <c r="Q108" s="197"/>
      <c r="R108" s="197"/>
      <c r="S108" s="197"/>
      <c r="T108" s="198"/>
      <c r="AT108" s="199" t="s">
        <v>131</v>
      </c>
      <c r="AU108" s="199" t="s">
        <v>82</v>
      </c>
      <c r="AV108" s="11" t="s">
        <v>82</v>
      </c>
      <c r="AW108" s="11" t="s">
        <v>34</v>
      </c>
      <c r="AX108" s="11" t="s">
        <v>72</v>
      </c>
      <c r="AY108" s="199" t="s">
        <v>118</v>
      </c>
    </row>
    <row r="109" spans="2:65" s="11" customFormat="1">
      <c r="B109" s="189"/>
      <c r="C109" s="190"/>
      <c r="D109" s="185" t="s">
        <v>131</v>
      </c>
      <c r="E109" s="191" t="s">
        <v>1</v>
      </c>
      <c r="F109" s="192" t="s">
        <v>150</v>
      </c>
      <c r="G109" s="190"/>
      <c r="H109" s="193">
        <v>1</v>
      </c>
      <c r="I109" s="194"/>
      <c r="J109" s="190"/>
      <c r="K109" s="190"/>
      <c r="L109" s="195"/>
      <c r="M109" s="196"/>
      <c r="N109" s="197"/>
      <c r="O109" s="197"/>
      <c r="P109" s="197"/>
      <c r="Q109" s="197"/>
      <c r="R109" s="197"/>
      <c r="S109" s="197"/>
      <c r="T109" s="198"/>
      <c r="AT109" s="199" t="s">
        <v>131</v>
      </c>
      <c r="AU109" s="199" t="s">
        <v>82</v>
      </c>
      <c r="AV109" s="11" t="s">
        <v>82</v>
      </c>
      <c r="AW109" s="11" t="s">
        <v>34</v>
      </c>
      <c r="AX109" s="11" t="s">
        <v>72</v>
      </c>
      <c r="AY109" s="199" t="s">
        <v>118</v>
      </c>
    </row>
    <row r="110" spans="2:65" s="11" customFormat="1">
      <c r="B110" s="189"/>
      <c r="C110" s="190"/>
      <c r="D110" s="185" t="s">
        <v>131</v>
      </c>
      <c r="E110" s="191" t="s">
        <v>1</v>
      </c>
      <c r="F110" s="192" t="s">
        <v>151</v>
      </c>
      <c r="G110" s="190"/>
      <c r="H110" s="193">
        <v>1</v>
      </c>
      <c r="I110" s="194"/>
      <c r="J110" s="190"/>
      <c r="K110" s="190"/>
      <c r="L110" s="195"/>
      <c r="M110" s="196"/>
      <c r="N110" s="197"/>
      <c r="O110" s="197"/>
      <c r="P110" s="197"/>
      <c r="Q110" s="197"/>
      <c r="R110" s="197"/>
      <c r="S110" s="197"/>
      <c r="T110" s="198"/>
      <c r="AT110" s="199" t="s">
        <v>131</v>
      </c>
      <c r="AU110" s="199" t="s">
        <v>82</v>
      </c>
      <c r="AV110" s="11" t="s">
        <v>82</v>
      </c>
      <c r="AW110" s="11" t="s">
        <v>34</v>
      </c>
      <c r="AX110" s="11" t="s">
        <v>72</v>
      </c>
      <c r="AY110" s="199" t="s">
        <v>118</v>
      </c>
    </row>
    <row r="111" spans="2:65" s="11" customFormat="1">
      <c r="B111" s="189"/>
      <c r="C111" s="190"/>
      <c r="D111" s="185" t="s">
        <v>131</v>
      </c>
      <c r="E111" s="191" t="s">
        <v>1</v>
      </c>
      <c r="F111" s="192" t="s">
        <v>152</v>
      </c>
      <c r="G111" s="190"/>
      <c r="H111" s="193">
        <v>1</v>
      </c>
      <c r="I111" s="194"/>
      <c r="J111" s="190"/>
      <c r="K111" s="190"/>
      <c r="L111" s="195"/>
      <c r="M111" s="196"/>
      <c r="N111" s="197"/>
      <c r="O111" s="197"/>
      <c r="P111" s="197"/>
      <c r="Q111" s="197"/>
      <c r="R111" s="197"/>
      <c r="S111" s="197"/>
      <c r="T111" s="198"/>
      <c r="AT111" s="199" t="s">
        <v>131</v>
      </c>
      <c r="AU111" s="199" t="s">
        <v>82</v>
      </c>
      <c r="AV111" s="11" t="s">
        <v>82</v>
      </c>
      <c r="AW111" s="11" t="s">
        <v>34</v>
      </c>
      <c r="AX111" s="11" t="s">
        <v>72</v>
      </c>
      <c r="AY111" s="199" t="s">
        <v>118</v>
      </c>
    </row>
    <row r="112" spans="2:65" s="11" customFormat="1">
      <c r="B112" s="189"/>
      <c r="C112" s="190"/>
      <c r="D112" s="185" t="s">
        <v>131</v>
      </c>
      <c r="E112" s="191" t="s">
        <v>1</v>
      </c>
      <c r="F112" s="192" t="s">
        <v>153</v>
      </c>
      <c r="G112" s="190"/>
      <c r="H112" s="193">
        <v>1</v>
      </c>
      <c r="I112" s="194"/>
      <c r="J112" s="190"/>
      <c r="K112" s="190"/>
      <c r="L112" s="195"/>
      <c r="M112" s="196"/>
      <c r="N112" s="197"/>
      <c r="O112" s="197"/>
      <c r="P112" s="197"/>
      <c r="Q112" s="197"/>
      <c r="R112" s="197"/>
      <c r="S112" s="197"/>
      <c r="T112" s="198"/>
      <c r="AT112" s="199" t="s">
        <v>131</v>
      </c>
      <c r="AU112" s="199" t="s">
        <v>82</v>
      </c>
      <c r="AV112" s="11" t="s">
        <v>82</v>
      </c>
      <c r="AW112" s="11" t="s">
        <v>34</v>
      </c>
      <c r="AX112" s="11" t="s">
        <v>72</v>
      </c>
      <c r="AY112" s="199" t="s">
        <v>118</v>
      </c>
    </row>
    <row r="113" spans="2:65" s="12" customFormat="1">
      <c r="B113" s="200"/>
      <c r="C113" s="201"/>
      <c r="D113" s="185" t="s">
        <v>131</v>
      </c>
      <c r="E113" s="202" t="s">
        <v>1</v>
      </c>
      <c r="F113" s="203" t="s">
        <v>141</v>
      </c>
      <c r="G113" s="201"/>
      <c r="H113" s="204">
        <v>7</v>
      </c>
      <c r="I113" s="205"/>
      <c r="J113" s="201"/>
      <c r="K113" s="201"/>
      <c r="L113" s="206"/>
      <c r="M113" s="207"/>
      <c r="N113" s="208"/>
      <c r="O113" s="208"/>
      <c r="P113" s="208"/>
      <c r="Q113" s="208"/>
      <c r="R113" s="208"/>
      <c r="S113" s="208"/>
      <c r="T113" s="209"/>
      <c r="AT113" s="210" t="s">
        <v>131</v>
      </c>
      <c r="AU113" s="210" t="s">
        <v>82</v>
      </c>
      <c r="AV113" s="12" t="s">
        <v>125</v>
      </c>
      <c r="AW113" s="12" t="s">
        <v>34</v>
      </c>
      <c r="AX113" s="12" t="s">
        <v>80</v>
      </c>
      <c r="AY113" s="210" t="s">
        <v>118</v>
      </c>
    </row>
    <row r="114" spans="2:65" s="1" customFormat="1" ht="14.45" customHeight="1">
      <c r="B114" s="33"/>
      <c r="C114" s="173" t="s">
        <v>125</v>
      </c>
      <c r="D114" s="173" t="s">
        <v>120</v>
      </c>
      <c r="E114" s="174" t="s">
        <v>154</v>
      </c>
      <c r="F114" s="175" t="s">
        <v>155</v>
      </c>
      <c r="G114" s="176" t="s">
        <v>156</v>
      </c>
      <c r="H114" s="177">
        <v>409.63299999999998</v>
      </c>
      <c r="I114" s="178"/>
      <c r="J114" s="179">
        <f>ROUND(I114*H114,2)</f>
        <v>0</v>
      </c>
      <c r="K114" s="175" t="s">
        <v>1</v>
      </c>
      <c r="L114" s="37"/>
      <c r="M114" s="180" t="s">
        <v>1</v>
      </c>
      <c r="N114" s="181" t="s">
        <v>43</v>
      </c>
      <c r="O114" s="59"/>
      <c r="P114" s="182">
        <f>O114*H114</f>
        <v>0</v>
      </c>
      <c r="Q114" s="182">
        <v>0</v>
      </c>
      <c r="R114" s="182">
        <f>Q114*H114</f>
        <v>0</v>
      </c>
      <c r="S114" s="182">
        <v>0</v>
      </c>
      <c r="T114" s="183">
        <f>S114*H114</f>
        <v>0</v>
      </c>
      <c r="AR114" s="16" t="s">
        <v>125</v>
      </c>
      <c r="AT114" s="16" t="s">
        <v>120</v>
      </c>
      <c r="AU114" s="16" t="s">
        <v>82</v>
      </c>
      <c r="AY114" s="16" t="s">
        <v>118</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125</v>
      </c>
      <c r="BM114" s="16" t="s">
        <v>157</v>
      </c>
    </row>
    <row r="115" spans="2:65" s="1" customFormat="1">
      <c r="B115" s="33"/>
      <c r="C115" s="34"/>
      <c r="D115" s="185" t="s">
        <v>127</v>
      </c>
      <c r="E115" s="34"/>
      <c r="F115" s="186" t="s">
        <v>155</v>
      </c>
      <c r="G115" s="34"/>
      <c r="H115" s="34"/>
      <c r="I115" s="102"/>
      <c r="J115" s="34"/>
      <c r="K115" s="34"/>
      <c r="L115" s="37"/>
      <c r="M115" s="187"/>
      <c r="N115" s="59"/>
      <c r="O115" s="59"/>
      <c r="P115" s="59"/>
      <c r="Q115" s="59"/>
      <c r="R115" s="59"/>
      <c r="S115" s="59"/>
      <c r="T115" s="60"/>
      <c r="AT115" s="16" t="s">
        <v>127</v>
      </c>
      <c r="AU115" s="16" t="s">
        <v>82</v>
      </c>
    </row>
    <row r="116" spans="2:65" s="11" customFormat="1">
      <c r="B116" s="189"/>
      <c r="C116" s="190"/>
      <c r="D116" s="185" t="s">
        <v>131</v>
      </c>
      <c r="E116" s="191" t="s">
        <v>1</v>
      </c>
      <c r="F116" s="192" t="s">
        <v>158</v>
      </c>
      <c r="G116" s="190"/>
      <c r="H116" s="193">
        <v>409.26100000000002</v>
      </c>
      <c r="I116" s="194"/>
      <c r="J116" s="190"/>
      <c r="K116" s="190"/>
      <c r="L116" s="195"/>
      <c r="M116" s="196"/>
      <c r="N116" s="197"/>
      <c r="O116" s="197"/>
      <c r="P116" s="197"/>
      <c r="Q116" s="197"/>
      <c r="R116" s="197"/>
      <c r="S116" s="197"/>
      <c r="T116" s="198"/>
      <c r="AT116" s="199" t="s">
        <v>131</v>
      </c>
      <c r="AU116" s="199" t="s">
        <v>82</v>
      </c>
      <c r="AV116" s="11" t="s">
        <v>82</v>
      </c>
      <c r="AW116" s="11" t="s">
        <v>34</v>
      </c>
      <c r="AX116" s="11" t="s">
        <v>72</v>
      </c>
      <c r="AY116" s="199" t="s">
        <v>118</v>
      </c>
    </row>
    <row r="117" spans="2:65" s="11" customFormat="1">
      <c r="B117" s="189"/>
      <c r="C117" s="190"/>
      <c r="D117" s="185" t="s">
        <v>131</v>
      </c>
      <c r="E117" s="191" t="s">
        <v>1</v>
      </c>
      <c r="F117" s="192" t="s">
        <v>159</v>
      </c>
      <c r="G117" s="190"/>
      <c r="H117" s="193">
        <v>0.372</v>
      </c>
      <c r="I117" s="194"/>
      <c r="J117" s="190"/>
      <c r="K117" s="190"/>
      <c r="L117" s="195"/>
      <c r="M117" s="196"/>
      <c r="N117" s="197"/>
      <c r="O117" s="197"/>
      <c r="P117" s="197"/>
      <c r="Q117" s="197"/>
      <c r="R117" s="197"/>
      <c r="S117" s="197"/>
      <c r="T117" s="198"/>
      <c r="AT117" s="199" t="s">
        <v>131</v>
      </c>
      <c r="AU117" s="199" t="s">
        <v>82</v>
      </c>
      <c r="AV117" s="11" t="s">
        <v>82</v>
      </c>
      <c r="AW117" s="11" t="s">
        <v>34</v>
      </c>
      <c r="AX117" s="11" t="s">
        <v>72</v>
      </c>
      <c r="AY117" s="199" t="s">
        <v>118</v>
      </c>
    </row>
    <row r="118" spans="2:65" s="12" customFormat="1">
      <c r="B118" s="200"/>
      <c r="C118" s="201"/>
      <c r="D118" s="185" t="s">
        <v>131</v>
      </c>
      <c r="E118" s="202" t="s">
        <v>1</v>
      </c>
      <c r="F118" s="203" t="s">
        <v>141</v>
      </c>
      <c r="G118" s="201"/>
      <c r="H118" s="204">
        <v>409.63300000000004</v>
      </c>
      <c r="I118" s="205"/>
      <c r="J118" s="201"/>
      <c r="K118" s="201"/>
      <c r="L118" s="206"/>
      <c r="M118" s="207"/>
      <c r="N118" s="208"/>
      <c r="O118" s="208"/>
      <c r="P118" s="208"/>
      <c r="Q118" s="208"/>
      <c r="R118" s="208"/>
      <c r="S118" s="208"/>
      <c r="T118" s="209"/>
      <c r="AT118" s="210" t="s">
        <v>131</v>
      </c>
      <c r="AU118" s="210" t="s">
        <v>82</v>
      </c>
      <c r="AV118" s="12" t="s">
        <v>125</v>
      </c>
      <c r="AW118" s="12" t="s">
        <v>34</v>
      </c>
      <c r="AX118" s="12" t="s">
        <v>80</v>
      </c>
      <c r="AY118" s="210" t="s">
        <v>118</v>
      </c>
    </row>
    <row r="119" spans="2:65" s="1" customFormat="1" ht="14.45" customHeight="1">
      <c r="B119" s="33"/>
      <c r="C119" s="173" t="s">
        <v>160</v>
      </c>
      <c r="D119" s="173" t="s">
        <v>120</v>
      </c>
      <c r="E119" s="174" t="s">
        <v>161</v>
      </c>
      <c r="F119" s="175" t="s">
        <v>162</v>
      </c>
      <c r="G119" s="176" t="s">
        <v>156</v>
      </c>
      <c r="H119" s="177">
        <v>0.105</v>
      </c>
      <c r="I119" s="178"/>
      <c r="J119" s="179">
        <f>ROUND(I119*H119,2)</f>
        <v>0</v>
      </c>
      <c r="K119" s="175" t="s">
        <v>124</v>
      </c>
      <c r="L119" s="37"/>
      <c r="M119" s="180" t="s">
        <v>1</v>
      </c>
      <c r="N119" s="181" t="s">
        <v>43</v>
      </c>
      <c r="O119" s="59"/>
      <c r="P119" s="182">
        <f>O119*H119</f>
        <v>0</v>
      </c>
      <c r="Q119" s="182">
        <v>0</v>
      </c>
      <c r="R119" s="182">
        <f>Q119*H119</f>
        <v>0</v>
      </c>
      <c r="S119" s="182">
        <v>0</v>
      </c>
      <c r="T119" s="183">
        <f>S119*H119</f>
        <v>0</v>
      </c>
      <c r="AR119" s="16" t="s">
        <v>125</v>
      </c>
      <c r="AT119" s="16" t="s">
        <v>120</v>
      </c>
      <c r="AU119" s="16" t="s">
        <v>82</v>
      </c>
      <c r="AY119" s="16" t="s">
        <v>118</v>
      </c>
      <c r="BE119" s="184">
        <f>IF(N119="základní",J119,0)</f>
        <v>0</v>
      </c>
      <c r="BF119" s="184">
        <f>IF(N119="snížená",J119,0)</f>
        <v>0</v>
      </c>
      <c r="BG119" s="184">
        <f>IF(N119="zákl. přenesená",J119,0)</f>
        <v>0</v>
      </c>
      <c r="BH119" s="184">
        <f>IF(N119="sníž. přenesená",J119,0)</f>
        <v>0</v>
      </c>
      <c r="BI119" s="184">
        <f>IF(N119="nulová",J119,0)</f>
        <v>0</v>
      </c>
      <c r="BJ119" s="16" t="s">
        <v>80</v>
      </c>
      <c r="BK119" s="184">
        <f>ROUND(I119*H119,2)</f>
        <v>0</v>
      </c>
      <c r="BL119" s="16" t="s">
        <v>125</v>
      </c>
      <c r="BM119" s="16" t="s">
        <v>163</v>
      </c>
    </row>
    <row r="120" spans="2:65" s="1" customFormat="1" ht="19.5">
      <c r="B120" s="33"/>
      <c r="C120" s="34"/>
      <c r="D120" s="185" t="s">
        <v>127</v>
      </c>
      <c r="E120" s="34"/>
      <c r="F120" s="186" t="s">
        <v>164</v>
      </c>
      <c r="G120" s="34"/>
      <c r="H120" s="34"/>
      <c r="I120" s="102"/>
      <c r="J120" s="34"/>
      <c r="K120" s="34"/>
      <c r="L120" s="37"/>
      <c r="M120" s="187"/>
      <c r="N120" s="59"/>
      <c r="O120" s="59"/>
      <c r="P120" s="59"/>
      <c r="Q120" s="59"/>
      <c r="R120" s="59"/>
      <c r="S120" s="59"/>
      <c r="T120" s="60"/>
      <c r="AT120" s="16" t="s">
        <v>127</v>
      </c>
      <c r="AU120" s="16" t="s">
        <v>82</v>
      </c>
    </row>
    <row r="121" spans="2:65" s="1" customFormat="1" ht="165.75">
      <c r="B121" s="33"/>
      <c r="C121" s="34"/>
      <c r="D121" s="185" t="s">
        <v>129</v>
      </c>
      <c r="E121" s="34"/>
      <c r="F121" s="188" t="s">
        <v>165</v>
      </c>
      <c r="G121" s="34"/>
      <c r="H121" s="34"/>
      <c r="I121" s="102"/>
      <c r="J121" s="34"/>
      <c r="K121" s="34"/>
      <c r="L121" s="37"/>
      <c r="M121" s="187"/>
      <c r="N121" s="59"/>
      <c r="O121" s="59"/>
      <c r="P121" s="59"/>
      <c r="Q121" s="59"/>
      <c r="R121" s="59"/>
      <c r="S121" s="59"/>
      <c r="T121" s="60"/>
      <c r="AT121" s="16" t="s">
        <v>129</v>
      </c>
      <c r="AU121" s="16" t="s">
        <v>82</v>
      </c>
    </row>
    <row r="122" spans="2:65" s="11" customFormat="1">
      <c r="B122" s="189"/>
      <c r="C122" s="190"/>
      <c r="D122" s="185" t="s">
        <v>131</v>
      </c>
      <c r="E122" s="191" t="s">
        <v>1</v>
      </c>
      <c r="F122" s="192" t="s">
        <v>166</v>
      </c>
      <c r="G122" s="190"/>
      <c r="H122" s="193">
        <v>0.105</v>
      </c>
      <c r="I122" s="194"/>
      <c r="J122" s="190"/>
      <c r="K122" s="190"/>
      <c r="L122" s="195"/>
      <c r="M122" s="196"/>
      <c r="N122" s="197"/>
      <c r="O122" s="197"/>
      <c r="P122" s="197"/>
      <c r="Q122" s="197"/>
      <c r="R122" s="197"/>
      <c r="S122" s="197"/>
      <c r="T122" s="198"/>
      <c r="AT122" s="199" t="s">
        <v>131</v>
      </c>
      <c r="AU122" s="199" t="s">
        <v>82</v>
      </c>
      <c r="AV122" s="11" t="s">
        <v>82</v>
      </c>
      <c r="AW122" s="11" t="s">
        <v>34</v>
      </c>
      <c r="AX122" s="11" t="s">
        <v>80</v>
      </c>
      <c r="AY122" s="199" t="s">
        <v>118</v>
      </c>
    </row>
    <row r="123" spans="2:65" s="1" customFormat="1" ht="14.45" customHeight="1">
      <c r="B123" s="33"/>
      <c r="C123" s="173" t="s">
        <v>167</v>
      </c>
      <c r="D123" s="173" t="s">
        <v>120</v>
      </c>
      <c r="E123" s="174" t="s">
        <v>168</v>
      </c>
      <c r="F123" s="175" t="s">
        <v>169</v>
      </c>
      <c r="G123" s="176" t="s">
        <v>156</v>
      </c>
      <c r="H123" s="177">
        <v>410.22800000000001</v>
      </c>
      <c r="I123" s="178"/>
      <c r="J123" s="179">
        <f>ROUND(I123*H123,2)</f>
        <v>0</v>
      </c>
      <c r="K123" s="175" t="s">
        <v>1</v>
      </c>
      <c r="L123" s="37"/>
      <c r="M123" s="180" t="s">
        <v>1</v>
      </c>
      <c r="N123" s="181" t="s">
        <v>43</v>
      </c>
      <c r="O123" s="59"/>
      <c r="P123" s="182">
        <f>O123*H123</f>
        <v>0</v>
      </c>
      <c r="Q123" s="182">
        <v>0</v>
      </c>
      <c r="R123" s="182">
        <f>Q123*H123</f>
        <v>0</v>
      </c>
      <c r="S123" s="182">
        <v>0</v>
      </c>
      <c r="T123" s="183">
        <f>S123*H123</f>
        <v>0</v>
      </c>
      <c r="AR123" s="16" t="s">
        <v>125</v>
      </c>
      <c r="AT123" s="16" t="s">
        <v>120</v>
      </c>
      <c r="AU123" s="16" t="s">
        <v>82</v>
      </c>
      <c r="AY123" s="16" t="s">
        <v>118</v>
      </c>
      <c r="BE123" s="184">
        <f>IF(N123="základní",J123,0)</f>
        <v>0</v>
      </c>
      <c r="BF123" s="184">
        <f>IF(N123="snížená",J123,0)</f>
        <v>0</v>
      </c>
      <c r="BG123" s="184">
        <f>IF(N123="zákl. přenesená",J123,0)</f>
        <v>0</v>
      </c>
      <c r="BH123" s="184">
        <f>IF(N123="sníž. přenesená",J123,0)</f>
        <v>0</v>
      </c>
      <c r="BI123" s="184">
        <f>IF(N123="nulová",J123,0)</f>
        <v>0</v>
      </c>
      <c r="BJ123" s="16" t="s">
        <v>80</v>
      </c>
      <c r="BK123" s="184">
        <f>ROUND(I123*H123,2)</f>
        <v>0</v>
      </c>
      <c r="BL123" s="16" t="s">
        <v>125</v>
      </c>
      <c r="BM123" s="16" t="s">
        <v>170</v>
      </c>
    </row>
    <row r="124" spans="2:65" s="1" customFormat="1" ht="19.5">
      <c r="B124" s="33"/>
      <c r="C124" s="34"/>
      <c r="D124" s="185" t="s">
        <v>127</v>
      </c>
      <c r="E124" s="34"/>
      <c r="F124" s="186" t="s">
        <v>171</v>
      </c>
      <c r="G124" s="34"/>
      <c r="H124" s="34"/>
      <c r="I124" s="102"/>
      <c r="J124" s="34"/>
      <c r="K124" s="34"/>
      <c r="L124" s="37"/>
      <c r="M124" s="187"/>
      <c r="N124" s="59"/>
      <c r="O124" s="59"/>
      <c r="P124" s="59"/>
      <c r="Q124" s="59"/>
      <c r="R124" s="59"/>
      <c r="S124" s="59"/>
      <c r="T124" s="60"/>
      <c r="AT124" s="16" t="s">
        <v>127</v>
      </c>
      <c r="AU124" s="16" t="s">
        <v>82</v>
      </c>
    </row>
    <row r="125" spans="2:65" s="11" customFormat="1">
      <c r="B125" s="189"/>
      <c r="C125" s="190"/>
      <c r="D125" s="185" t="s">
        <v>131</v>
      </c>
      <c r="E125" s="191" t="s">
        <v>1</v>
      </c>
      <c r="F125" s="192" t="s">
        <v>158</v>
      </c>
      <c r="G125" s="190"/>
      <c r="H125" s="193">
        <v>409.26100000000002</v>
      </c>
      <c r="I125" s="194"/>
      <c r="J125" s="190"/>
      <c r="K125" s="190"/>
      <c r="L125" s="195"/>
      <c r="M125" s="196"/>
      <c r="N125" s="197"/>
      <c r="O125" s="197"/>
      <c r="P125" s="197"/>
      <c r="Q125" s="197"/>
      <c r="R125" s="197"/>
      <c r="S125" s="197"/>
      <c r="T125" s="198"/>
      <c r="AT125" s="199" t="s">
        <v>131</v>
      </c>
      <c r="AU125" s="199" t="s">
        <v>82</v>
      </c>
      <c r="AV125" s="11" t="s">
        <v>82</v>
      </c>
      <c r="AW125" s="11" t="s">
        <v>34</v>
      </c>
      <c r="AX125" s="11" t="s">
        <v>72</v>
      </c>
      <c r="AY125" s="199" t="s">
        <v>118</v>
      </c>
    </row>
    <row r="126" spans="2:65" s="11" customFormat="1">
      <c r="B126" s="189"/>
      <c r="C126" s="190"/>
      <c r="D126" s="185" t="s">
        <v>131</v>
      </c>
      <c r="E126" s="191" t="s">
        <v>1</v>
      </c>
      <c r="F126" s="192" t="s">
        <v>159</v>
      </c>
      <c r="G126" s="190"/>
      <c r="H126" s="193">
        <v>0.372</v>
      </c>
      <c r="I126" s="194"/>
      <c r="J126" s="190"/>
      <c r="K126" s="190"/>
      <c r="L126" s="195"/>
      <c r="M126" s="196"/>
      <c r="N126" s="197"/>
      <c r="O126" s="197"/>
      <c r="P126" s="197"/>
      <c r="Q126" s="197"/>
      <c r="R126" s="197"/>
      <c r="S126" s="197"/>
      <c r="T126" s="198"/>
      <c r="AT126" s="199" t="s">
        <v>131</v>
      </c>
      <c r="AU126" s="199" t="s">
        <v>82</v>
      </c>
      <c r="AV126" s="11" t="s">
        <v>82</v>
      </c>
      <c r="AW126" s="11" t="s">
        <v>34</v>
      </c>
      <c r="AX126" s="11" t="s">
        <v>72</v>
      </c>
      <c r="AY126" s="199" t="s">
        <v>118</v>
      </c>
    </row>
    <row r="127" spans="2:65" s="11" customFormat="1">
      <c r="B127" s="189"/>
      <c r="C127" s="190"/>
      <c r="D127" s="185" t="s">
        <v>131</v>
      </c>
      <c r="E127" s="191" t="s">
        <v>1</v>
      </c>
      <c r="F127" s="192" t="s">
        <v>166</v>
      </c>
      <c r="G127" s="190"/>
      <c r="H127" s="193">
        <v>0.105</v>
      </c>
      <c r="I127" s="194"/>
      <c r="J127" s="190"/>
      <c r="K127" s="190"/>
      <c r="L127" s="195"/>
      <c r="M127" s="196"/>
      <c r="N127" s="197"/>
      <c r="O127" s="197"/>
      <c r="P127" s="197"/>
      <c r="Q127" s="197"/>
      <c r="R127" s="197"/>
      <c r="S127" s="197"/>
      <c r="T127" s="198"/>
      <c r="AT127" s="199" t="s">
        <v>131</v>
      </c>
      <c r="AU127" s="199" t="s">
        <v>82</v>
      </c>
      <c r="AV127" s="11" t="s">
        <v>82</v>
      </c>
      <c r="AW127" s="11" t="s">
        <v>34</v>
      </c>
      <c r="AX127" s="11" t="s">
        <v>72</v>
      </c>
      <c r="AY127" s="199" t="s">
        <v>118</v>
      </c>
    </row>
    <row r="128" spans="2:65" s="11" customFormat="1">
      <c r="B128" s="189"/>
      <c r="C128" s="190"/>
      <c r="D128" s="185" t="s">
        <v>131</v>
      </c>
      <c r="E128" s="191" t="s">
        <v>1</v>
      </c>
      <c r="F128" s="192" t="s">
        <v>172</v>
      </c>
      <c r="G128" s="190"/>
      <c r="H128" s="193">
        <v>0.49</v>
      </c>
      <c r="I128" s="194"/>
      <c r="J128" s="190"/>
      <c r="K128" s="190"/>
      <c r="L128" s="195"/>
      <c r="M128" s="196"/>
      <c r="N128" s="197"/>
      <c r="O128" s="197"/>
      <c r="P128" s="197"/>
      <c r="Q128" s="197"/>
      <c r="R128" s="197"/>
      <c r="S128" s="197"/>
      <c r="T128" s="198"/>
      <c r="AT128" s="199" t="s">
        <v>131</v>
      </c>
      <c r="AU128" s="199" t="s">
        <v>82</v>
      </c>
      <c r="AV128" s="11" t="s">
        <v>82</v>
      </c>
      <c r="AW128" s="11" t="s">
        <v>34</v>
      </c>
      <c r="AX128" s="11" t="s">
        <v>72</v>
      </c>
      <c r="AY128" s="199" t="s">
        <v>118</v>
      </c>
    </row>
    <row r="129" spans="2:65" s="12" customFormat="1">
      <c r="B129" s="200"/>
      <c r="C129" s="201"/>
      <c r="D129" s="185" t="s">
        <v>131</v>
      </c>
      <c r="E129" s="202" t="s">
        <v>1</v>
      </c>
      <c r="F129" s="203" t="s">
        <v>141</v>
      </c>
      <c r="G129" s="201"/>
      <c r="H129" s="204">
        <v>410.22800000000007</v>
      </c>
      <c r="I129" s="205"/>
      <c r="J129" s="201"/>
      <c r="K129" s="201"/>
      <c r="L129" s="206"/>
      <c r="M129" s="207"/>
      <c r="N129" s="208"/>
      <c r="O129" s="208"/>
      <c r="P129" s="208"/>
      <c r="Q129" s="208"/>
      <c r="R129" s="208"/>
      <c r="S129" s="208"/>
      <c r="T129" s="209"/>
      <c r="AT129" s="210" t="s">
        <v>131</v>
      </c>
      <c r="AU129" s="210" t="s">
        <v>82</v>
      </c>
      <c r="AV129" s="12" t="s">
        <v>125</v>
      </c>
      <c r="AW129" s="12" t="s">
        <v>34</v>
      </c>
      <c r="AX129" s="12" t="s">
        <v>80</v>
      </c>
      <c r="AY129" s="210" t="s">
        <v>118</v>
      </c>
    </row>
    <row r="130" spans="2:65" s="1" customFormat="1" ht="14.45" customHeight="1">
      <c r="B130" s="33"/>
      <c r="C130" s="173" t="s">
        <v>173</v>
      </c>
      <c r="D130" s="173" t="s">
        <v>120</v>
      </c>
      <c r="E130" s="174" t="s">
        <v>174</v>
      </c>
      <c r="F130" s="175" t="s">
        <v>175</v>
      </c>
      <c r="G130" s="176" t="s">
        <v>156</v>
      </c>
      <c r="H130" s="177">
        <v>410.22800000000001</v>
      </c>
      <c r="I130" s="178"/>
      <c r="J130" s="179">
        <f>ROUND(I130*H130,2)</f>
        <v>0</v>
      </c>
      <c r="K130" s="175" t="s">
        <v>1</v>
      </c>
      <c r="L130" s="37"/>
      <c r="M130" s="180" t="s">
        <v>1</v>
      </c>
      <c r="N130" s="181" t="s">
        <v>43</v>
      </c>
      <c r="O130" s="59"/>
      <c r="P130" s="182">
        <f>O130*H130</f>
        <v>0</v>
      </c>
      <c r="Q130" s="182">
        <v>0</v>
      </c>
      <c r="R130" s="182">
        <f>Q130*H130</f>
        <v>0</v>
      </c>
      <c r="S130" s="182">
        <v>0</v>
      </c>
      <c r="T130" s="183">
        <f>S130*H130</f>
        <v>0</v>
      </c>
      <c r="AR130" s="16" t="s">
        <v>125</v>
      </c>
      <c r="AT130" s="16" t="s">
        <v>120</v>
      </c>
      <c r="AU130" s="16" t="s">
        <v>82</v>
      </c>
      <c r="AY130" s="16" t="s">
        <v>118</v>
      </c>
      <c r="BE130" s="184">
        <f>IF(N130="základní",J130,0)</f>
        <v>0</v>
      </c>
      <c r="BF130" s="184">
        <f>IF(N130="snížená",J130,0)</f>
        <v>0</v>
      </c>
      <c r="BG130" s="184">
        <f>IF(N130="zákl. přenesená",J130,0)</f>
        <v>0</v>
      </c>
      <c r="BH130" s="184">
        <f>IF(N130="sníž. přenesená",J130,0)</f>
        <v>0</v>
      </c>
      <c r="BI130" s="184">
        <f>IF(N130="nulová",J130,0)</f>
        <v>0</v>
      </c>
      <c r="BJ130" s="16" t="s">
        <v>80</v>
      </c>
      <c r="BK130" s="184">
        <f>ROUND(I130*H130,2)</f>
        <v>0</v>
      </c>
      <c r="BL130" s="16" t="s">
        <v>125</v>
      </c>
      <c r="BM130" s="16" t="s">
        <v>176</v>
      </c>
    </row>
    <row r="131" spans="2:65" s="1" customFormat="1" ht="19.5">
      <c r="B131" s="33"/>
      <c r="C131" s="34"/>
      <c r="D131" s="185" t="s">
        <v>127</v>
      </c>
      <c r="E131" s="34"/>
      <c r="F131" s="186" t="s">
        <v>177</v>
      </c>
      <c r="G131" s="34"/>
      <c r="H131" s="34"/>
      <c r="I131" s="102"/>
      <c r="J131" s="34"/>
      <c r="K131" s="34"/>
      <c r="L131" s="37"/>
      <c r="M131" s="187"/>
      <c r="N131" s="59"/>
      <c r="O131" s="59"/>
      <c r="P131" s="59"/>
      <c r="Q131" s="59"/>
      <c r="R131" s="59"/>
      <c r="S131" s="59"/>
      <c r="T131" s="60"/>
      <c r="AT131" s="16" t="s">
        <v>127</v>
      </c>
      <c r="AU131" s="16" t="s">
        <v>82</v>
      </c>
    </row>
    <row r="132" spans="2:65" s="11" customFormat="1">
      <c r="B132" s="189"/>
      <c r="C132" s="190"/>
      <c r="D132" s="185" t="s">
        <v>131</v>
      </c>
      <c r="E132" s="191" t="s">
        <v>1</v>
      </c>
      <c r="F132" s="192" t="s">
        <v>178</v>
      </c>
      <c r="G132" s="190"/>
      <c r="H132" s="193">
        <v>410.22800000000001</v>
      </c>
      <c r="I132" s="194"/>
      <c r="J132" s="190"/>
      <c r="K132" s="190"/>
      <c r="L132" s="195"/>
      <c r="M132" s="196"/>
      <c r="N132" s="197"/>
      <c r="O132" s="197"/>
      <c r="P132" s="197"/>
      <c r="Q132" s="197"/>
      <c r="R132" s="197"/>
      <c r="S132" s="197"/>
      <c r="T132" s="198"/>
      <c r="AT132" s="199" t="s">
        <v>131</v>
      </c>
      <c r="AU132" s="199" t="s">
        <v>82</v>
      </c>
      <c r="AV132" s="11" t="s">
        <v>82</v>
      </c>
      <c r="AW132" s="11" t="s">
        <v>34</v>
      </c>
      <c r="AX132" s="11" t="s">
        <v>80</v>
      </c>
      <c r="AY132" s="199" t="s">
        <v>118</v>
      </c>
    </row>
    <row r="133" spans="2:65" s="1" customFormat="1" ht="14.45" customHeight="1">
      <c r="B133" s="33"/>
      <c r="C133" s="173" t="s">
        <v>179</v>
      </c>
      <c r="D133" s="173" t="s">
        <v>120</v>
      </c>
      <c r="E133" s="174" t="s">
        <v>180</v>
      </c>
      <c r="F133" s="175" t="s">
        <v>181</v>
      </c>
      <c r="G133" s="176" t="s">
        <v>182</v>
      </c>
      <c r="H133" s="177">
        <v>455</v>
      </c>
      <c r="I133" s="178"/>
      <c r="J133" s="179">
        <f>ROUND(I133*H133,2)</f>
        <v>0</v>
      </c>
      <c r="K133" s="175" t="s">
        <v>1</v>
      </c>
      <c r="L133" s="37"/>
      <c r="M133" s="180" t="s">
        <v>1</v>
      </c>
      <c r="N133" s="181" t="s">
        <v>43</v>
      </c>
      <c r="O133" s="59"/>
      <c r="P133" s="182">
        <f>O133*H133</f>
        <v>0</v>
      </c>
      <c r="Q133" s="182">
        <v>9.5200000000000007E-3</v>
      </c>
      <c r="R133" s="182">
        <f>Q133*H133</f>
        <v>4.3315999999999999</v>
      </c>
      <c r="S133" s="182">
        <v>0</v>
      </c>
      <c r="T133" s="183">
        <f>S133*H133</f>
        <v>0</v>
      </c>
      <c r="AR133" s="16" t="s">
        <v>125</v>
      </c>
      <c r="AT133" s="16" t="s">
        <v>120</v>
      </c>
      <c r="AU133" s="16" t="s">
        <v>82</v>
      </c>
      <c r="AY133" s="16" t="s">
        <v>118</v>
      </c>
      <c r="BE133" s="184">
        <f>IF(N133="základní",J133,0)</f>
        <v>0</v>
      </c>
      <c r="BF133" s="184">
        <f>IF(N133="snížená",J133,0)</f>
        <v>0</v>
      </c>
      <c r="BG133" s="184">
        <f>IF(N133="zákl. přenesená",J133,0)</f>
        <v>0</v>
      </c>
      <c r="BH133" s="184">
        <f>IF(N133="sníž. přenesená",J133,0)</f>
        <v>0</v>
      </c>
      <c r="BI133" s="184">
        <f>IF(N133="nulová",J133,0)</f>
        <v>0</v>
      </c>
      <c r="BJ133" s="16" t="s">
        <v>80</v>
      </c>
      <c r="BK133" s="184">
        <f>ROUND(I133*H133,2)</f>
        <v>0</v>
      </c>
      <c r="BL133" s="16" t="s">
        <v>125</v>
      </c>
      <c r="BM133" s="16" t="s">
        <v>183</v>
      </c>
    </row>
    <row r="134" spans="2:65" s="1" customFormat="1">
      <c r="B134" s="33"/>
      <c r="C134" s="34"/>
      <c r="D134" s="185" t="s">
        <v>127</v>
      </c>
      <c r="E134" s="34"/>
      <c r="F134" s="186" t="s">
        <v>184</v>
      </c>
      <c r="G134" s="34"/>
      <c r="H134" s="34"/>
      <c r="I134" s="102"/>
      <c r="J134" s="34"/>
      <c r="K134" s="34"/>
      <c r="L134" s="37"/>
      <c r="M134" s="187"/>
      <c r="N134" s="59"/>
      <c r="O134" s="59"/>
      <c r="P134" s="59"/>
      <c r="Q134" s="59"/>
      <c r="R134" s="59"/>
      <c r="S134" s="59"/>
      <c r="T134" s="60"/>
      <c r="AT134" s="16" t="s">
        <v>127</v>
      </c>
      <c r="AU134" s="16" t="s">
        <v>82</v>
      </c>
    </row>
    <row r="135" spans="2:65" s="11" customFormat="1">
      <c r="B135" s="189"/>
      <c r="C135" s="190"/>
      <c r="D135" s="185" t="s">
        <v>131</v>
      </c>
      <c r="E135" s="191" t="s">
        <v>1</v>
      </c>
      <c r="F135" s="192" t="s">
        <v>185</v>
      </c>
      <c r="G135" s="190"/>
      <c r="H135" s="193">
        <v>455</v>
      </c>
      <c r="I135" s="194"/>
      <c r="J135" s="190"/>
      <c r="K135" s="190"/>
      <c r="L135" s="195"/>
      <c r="M135" s="196"/>
      <c r="N135" s="197"/>
      <c r="O135" s="197"/>
      <c r="P135" s="197"/>
      <c r="Q135" s="197"/>
      <c r="R135" s="197"/>
      <c r="S135" s="197"/>
      <c r="T135" s="198"/>
      <c r="AT135" s="199" t="s">
        <v>131</v>
      </c>
      <c r="AU135" s="199" t="s">
        <v>82</v>
      </c>
      <c r="AV135" s="11" t="s">
        <v>82</v>
      </c>
      <c r="AW135" s="11" t="s">
        <v>34</v>
      </c>
      <c r="AX135" s="11" t="s">
        <v>80</v>
      </c>
      <c r="AY135" s="199" t="s">
        <v>118</v>
      </c>
    </row>
    <row r="136" spans="2:65" s="1" customFormat="1" ht="14.45" customHeight="1">
      <c r="B136" s="33"/>
      <c r="C136" s="173" t="s">
        <v>186</v>
      </c>
      <c r="D136" s="173" t="s">
        <v>120</v>
      </c>
      <c r="E136" s="174" t="s">
        <v>187</v>
      </c>
      <c r="F136" s="175" t="s">
        <v>188</v>
      </c>
      <c r="G136" s="176" t="s">
        <v>189</v>
      </c>
      <c r="H136" s="177">
        <v>1008</v>
      </c>
      <c r="I136" s="178"/>
      <c r="J136" s="179">
        <f>ROUND(I136*H136,2)</f>
        <v>0</v>
      </c>
      <c r="K136" s="175" t="s">
        <v>1</v>
      </c>
      <c r="L136" s="37"/>
      <c r="M136" s="180" t="s">
        <v>1</v>
      </c>
      <c r="N136" s="181" t="s">
        <v>43</v>
      </c>
      <c r="O136" s="59"/>
      <c r="P136" s="182">
        <f>O136*H136</f>
        <v>0</v>
      </c>
      <c r="Q136" s="182">
        <v>0</v>
      </c>
      <c r="R136" s="182">
        <f>Q136*H136</f>
        <v>0</v>
      </c>
      <c r="S136" s="182">
        <v>0</v>
      </c>
      <c r="T136" s="183">
        <f>S136*H136</f>
        <v>0</v>
      </c>
      <c r="AR136" s="16" t="s">
        <v>125</v>
      </c>
      <c r="AT136" s="16" t="s">
        <v>120</v>
      </c>
      <c r="AU136" s="16" t="s">
        <v>82</v>
      </c>
      <c r="AY136" s="16" t="s">
        <v>118</v>
      </c>
      <c r="BE136" s="184">
        <f>IF(N136="základní",J136,0)</f>
        <v>0</v>
      </c>
      <c r="BF136" s="184">
        <f>IF(N136="snížená",J136,0)</f>
        <v>0</v>
      </c>
      <c r="BG136" s="184">
        <f>IF(N136="zákl. přenesená",J136,0)</f>
        <v>0</v>
      </c>
      <c r="BH136" s="184">
        <f>IF(N136="sníž. přenesená",J136,0)</f>
        <v>0</v>
      </c>
      <c r="BI136" s="184">
        <f>IF(N136="nulová",J136,0)</f>
        <v>0</v>
      </c>
      <c r="BJ136" s="16" t="s">
        <v>80</v>
      </c>
      <c r="BK136" s="184">
        <f>ROUND(I136*H136,2)</f>
        <v>0</v>
      </c>
      <c r="BL136" s="16" t="s">
        <v>125</v>
      </c>
      <c r="BM136" s="16" t="s">
        <v>190</v>
      </c>
    </row>
    <row r="137" spans="2:65" s="1" customFormat="1">
      <c r="B137" s="33"/>
      <c r="C137" s="34"/>
      <c r="D137" s="185" t="s">
        <v>127</v>
      </c>
      <c r="E137" s="34"/>
      <c r="F137" s="186" t="s">
        <v>191</v>
      </c>
      <c r="G137" s="34"/>
      <c r="H137" s="34"/>
      <c r="I137" s="102"/>
      <c r="J137" s="34"/>
      <c r="K137" s="34"/>
      <c r="L137" s="37"/>
      <c r="M137" s="187"/>
      <c r="N137" s="59"/>
      <c r="O137" s="59"/>
      <c r="P137" s="59"/>
      <c r="Q137" s="59"/>
      <c r="R137" s="59"/>
      <c r="S137" s="59"/>
      <c r="T137" s="60"/>
      <c r="AT137" s="16" t="s">
        <v>127</v>
      </c>
      <c r="AU137" s="16" t="s">
        <v>82</v>
      </c>
    </row>
    <row r="138" spans="2:65" s="11" customFormat="1">
      <c r="B138" s="189"/>
      <c r="C138" s="190"/>
      <c r="D138" s="185" t="s">
        <v>131</v>
      </c>
      <c r="E138" s="191" t="s">
        <v>1</v>
      </c>
      <c r="F138" s="192" t="s">
        <v>192</v>
      </c>
      <c r="G138" s="190"/>
      <c r="H138" s="193">
        <v>1008</v>
      </c>
      <c r="I138" s="194"/>
      <c r="J138" s="190"/>
      <c r="K138" s="190"/>
      <c r="L138" s="195"/>
      <c r="M138" s="196"/>
      <c r="N138" s="197"/>
      <c r="O138" s="197"/>
      <c r="P138" s="197"/>
      <c r="Q138" s="197"/>
      <c r="R138" s="197"/>
      <c r="S138" s="197"/>
      <c r="T138" s="198"/>
      <c r="AT138" s="199" t="s">
        <v>131</v>
      </c>
      <c r="AU138" s="199" t="s">
        <v>82</v>
      </c>
      <c r="AV138" s="11" t="s">
        <v>82</v>
      </c>
      <c r="AW138" s="11" t="s">
        <v>34</v>
      </c>
      <c r="AX138" s="11" t="s">
        <v>80</v>
      </c>
      <c r="AY138" s="199" t="s">
        <v>118</v>
      </c>
    </row>
    <row r="139" spans="2:65" s="1" customFormat="1" ht="14.45" customHeight="1">
      <c r="B139" s="33"/>
      <c r="C139" s="173" t="s">
        <v>193</v>
      </c>
      <c r="D139" s="173" t="s">
        <v>120</v>
      </c>
      <c r="E139" s="174" t="s">
        <v>194</v>
      </c>
      <c r="F139" s="175" t="s">
        <v>195</v>
      </c>
      <c r="G139" s="176" t="s">
        <v>196</v>
      </c>
      <c r="H139" s="177">
        <v>42</v>
      </c>
      <c r="I139" s="178"/>
      <c r="J139" s="179">
        <f>ROUND(I139*H139,2)</f>
        <v>0</v>
      </c>
      <c r="K139" s="175" t="s">
        <v>1</v>
      </c>
      <c r="L139" s="37"/>
      <c r="M139" s="180" t="s">
        <v>1</v>
      </c>
      <c r="N139" s="181" t="s">
        <v>43</v>
      </c>
      <c r="O139" s="59"/>
      <c r="P139" s="182">
        <f>O139*H139</f>
        <v>0</v>
      </c>
      <c r="Q139" s="182">
        <v>0</v>
      </c>
      <c r="R139" s="182">
        <f>Q139*H139</f>
        <v>0</v>
      </c>
      <c r="S139" s="182">
        <v>0</v>
      </c>
      <c r="T139" s="183">
        <f>S139*H139</f>
        <v>0</v>
      </c>
      <c r="AR139" s="16" t="s">
        <v>125</v>
      </c>
      <c r="AT139" s="16" t="s">
        <v>120</v>
      </c>
      <c r="AU139" s="16" t="s">
        <v>82</v>
      </c>
      <c r="AY139" s="16" t="s">
        <v>118</v>
      </c>
      <c r="BE139" s="184">
        <f>IF(N139="základní",J139,0)</f>
        <v>0</v>
      </c>
      <c r="BF139" s="184">
        <f>IF(N139="snížená",J139,0)</f>
        <v>0</v>
      </c>
      <c r="BG139" s="184">
        <f>IF(N139="zákl. přenesená",J139,0)</f>
        <v>0</v>
      </c>
      <c r="BH139" s="184">
        <f>IF(N139="sníž. přenesená",J139,0)</f>
        <v>0</v>
      </c>
      <c r="BI139" s="184">
        <f>IF(N139="nulová",J139,0)</f>
        <v>0</v>
      </c>
      <c r="BJ139" s="16" t="s">
        <v>80</v>
      </c>
      <c r="BK139" s="184">
        <f>ROUND(I139*H139,2)</f>
        <v>0</v>
      </c>
      <c r="BL139" s="16" t="s">
        <v>125</v>
      </c>
      <c r="BM139" s="16" t="s">
        <v>197</v>
      </c>
    </row>
    <row r="140" spans="2:65" s="1" customFormat="1">
      <c r="B140" s="33"/>
      <c r="C140" s="34"/>
      <c r="D140" s="185" t="s">
        <v>127</v>
      </c>
      <c r="E140" s="34"/>
      <c r="F140" s="186" t="s">
        <v>198</v>
      </c>
      <c r="G140" s="34"/>
      <c r="H140" s="34"/>
      <c r="I140" s="102"/>
      <c r="J140" s="34"/>
      <c r="K140" s="34"/>
      <c r="L140" s="37"/>
      <c r="M140" s="187"/>
      <c r="N140" s="59"/>
      <c r="O140" s="59"/>
      <c r="P140" s="59"/>
      <c r="Q140" s="59"/>
      <c r="R140" s="59"/>
      <c r="S140" s="59"/>
      <c r="T140" s="60"/>
      <c r="AT140" s="16" t="s">
        <v>127</v>
      </c>
      <c r="AU140" s="16" t="s">
        <v>82</v>
      </c>
    </row>
    <row r="141" spans="2:65" s="11" customFormat="1">
      <c r="B141" s="189"/>
      <c r="C141" s="190"/>
      <c r="D141" s="185" t="s">
        <v>131</v>
      </c>
      <c r="E141" s="191" t="s">
        <v>1</v>
      </c>
      <c r="F141" s="192" t="s">
        <v>199</v>
      </c>
      <c r="G141" s="190"/>
      <c r="H141" s="193">
        <v>42</v>
      </c>
      <c r="I141" s="194"/>
      <c r="J141" s="190"/>
      <c r="K141" s="190"/>
      <c r="L141" s="195"/>
      <c r="M141" s="196"/>
      <c r="N141" s="197"/>
      <c r="O141" s="197"/>
      <c r="P141" s="197"/>
      <c r="Q141" s="197"/>
      <c r="R141" s="197"/>
      <c r="S141" s="197"/>
      <c r="T141" s="198"/>
      <c r="AT141" s="199" t="s">
        <v>131</v>
      </c>
      <c r="AU141" s="199" t="s">
        <v>82</v>
      </c>
      <c r="AV141" s="11" t="s">
        <v>82</v>
      </c>
      <c r="AW141" s="11" t="s">
        <v>34</v>
      </c>
      <c r="AX141" s="11" t="s">
        <v>80</v>
      </c>
      <c r="AY141" s="199" t="s">
        <v>118</v>
      </c>
    </row>
    <row r="142" spans="2:65" s="1" customFormat="1" ht="14.45" customHeight="1">
      <c r="B142" s="33"/>
      <c r="C142" s="173" t="s">
        <v>200</v>
      </c>
      <c r="D142" s="173" t="s">
        <v>120</v>
      </c>
      <c r="E142" s="174" t="s">
        <v>201</v>
      </c>
      <c r="F142" s="175" t="s">
        <v>202</v>
      </c>
      <c r="G142" s="176" t="s">
        <v>156</v>
      </c>
      <c r="H142" s="177">
        <v>806.06399999999996</v>
      </c>
      <c r="I142" s="178"/>
      <c r="J142" s="179">
        <f>ROUND(I142*H142,2)</f>
        <v>0</v>
      </c>
      <c r="K142" s="175" t="s">
        <v>1</v>
      </c>
      <c r="L142" s="37"/>
      <c r="M142" s="180" t="s">
        <v>1</v>
      </c>
      <c r="N142" s="181" t="s">
        <v>43</v>
      </c>
      <c r="O142" s="59"/>
      <c r="P142" s="182">
        <f>O142*H142</f>
        <v>0</v>
      </c>
      <c r="Q142" s="182">
        <v>0</v>
      </c>
      <c r="R142" s="182">
        <f>Q142*H142</f>
        <v>0</v>
      </c>
      <c r="S142" s="182">
        <v>0</v>
      </c>
      <c r="T142" s="183">
        <f>S142*H142</f>
        <v>0</v>
      </c>
      <c r="AR142" s="16" t="s">
        <v>125</v>
      </c>
      <c r="AT142" s="16" t="s">
        <v>120</v>
      </c>
      <c r="AU142" s="16" t="s">
        <v>82</v>
      </c>
      <c r="AY142" s="16" t="s">
        <v>118</v>
      </c>
      <c r="BE142" s="184">
        <f>IF(N142="základní",J142,0)</f>
        <v>0</v>
      </c>
      <c r="BF142" s="184">
        <f>IF(N142="snížená",J142,0)</f>
        <v>0</v>
      </c>
      <c r="BG142" s="184">
        <f>IF(N142="zákl. přenesená",J142,0)</f>
        <v>0</v>
      </c>
      <c r="BH142" s="184">
        <f>IF(N142="sníž. přenesená",J142,0)</f>
        <v>0</v>
      </c>
      <c r="BI142" s="184">
        <f>IF(N142="nulová",J142,0)</f>
        <v>0</v>
      </c>
      <c r="BJ142" s="16" t="s">
        <v>80</v>
      </c>
      <c r="BK142" s="184">
        <f>ROUND(I142*H142,2)</f>
        <v>0</v>
      </c>
      <c r="BL142" s="16" t="s">
        <v>125</v>
      </c>
      <c r="BM142" s="16" t="s">
        <v>203</v>
      </c>
    </row>
    <row r="143" spans="2:65" s="1" customFormat="1">
      <c r="B143" s="33"/>
      <c r="C143" s="34"/>
      <c r="D143" s="185" t="s">
        <v>127</v>
      </c>
      <c r="E143" s="34"/>
      <c r="F143" s="186" t="s">
        <v>204</v>
      </c>
      <c r="G143" s="34"/>
      <c r="H143" s="34"/>
      <c r="I143" s="102"/>
      <c r="J143" s="34"/>
      <c r="K143" s="34"/>
      <c r="L143" s="37"/>
      <c r="M143" s="187"/>
      <c r="N143" s="59"/>
      <c r="O143" s="59"/>
      <c r="P143" s="59"/>
      <c r="Q143" s="59"/>
      <c r="R143" s="59"/>
      <c r="S143" s="59"/>
      <c r="T143" s="60"/>
      <c r="AT143" s="16" t="s">
        <v>127</v>
      </c>
      <c r="AU143" s="16" t="s">
        <v>82</v>
      </c>
    </row>
    <row r="144" spans="2:65" s="11" customFormat="1">
      <c r="B144" s="189"/>
      <c r="C144" s="190"/>
      <c r="D144" s="185" t="s">
        <v>131</v>
      </c>
      <c r="E144" s="191" t="s">
        <v>1</v>
      </c>
      <c r="F144" s="192" t="s">
        <v>205</v>
      </c>
      <c r="G144" s="190"/>
      <c r="H144" s="193">
        <v>627.899</v>
      </c>
      <c r="I144" s="194"/>
      <c r="J144" s="190"/>
      <c r="K144" s="190"/>
      <c r="L144" s="195"/>
      <c r="M144" s="196"/>
      <c r="N144" s="197"/>
      <c r="O144" s="197"/>
      <c r="P144" s="197"/>
      <c r="Q144" s="197"/>
      <c r="R144" s="197"/>
      <c r="S144" s="197"/>
      <c r="T144" s="198"/>
      <c r="AT144" s="199" t="s">
        <v>131</v>
      </c>
      <c r="AU144" s="199" t="s">
        <v>82</v>
      </c>
      <c r="AV144" s="11" t="s">
        <v>82</v>
      </c>
      <c r="AW144" s="11" t="s">
        <v>34</v>
      </c>
      <c r="AX144" s="11" t="s">
        <v>72</v>
      </c>
      <c r="AY144" s="199" t="s">
        <v>118</v>
      </c>
    </row>
    <row r="145" spans="2:65" s="11" customFormat="1">
      <c r="B145" s="189"/>
      <c r="C145" s="190"/>
      <c r="D145" s="185" t="s">
        <v>131</v>
      </c>
      <c r="E145" s="191" t="s">
        <v>1</v>
      </c>
      <c r="F145" s="192" t="s">
        <v>206</v>
      </c>
      <c r="G145" s="190"/>
      <c r="H145" s="193">
        <v>147.875</v>
      </c>
      <c r="I145" s="194"/>
      <c r="J145" s="190"/>
      <c r="K145" s="190"/>
      <c r="L145" s="195"/>
      <c r="M145" s="196"/>
      <c r="N145" s="197"/>
      <c r="O145" s="197"/>
      <c r="P145" s="197"/>
      <c r="Q145" s="197"/>
      <c r="R145" s="197"/>
      <c r="S145" s="197"/>
      <c r="T145" s="198"/>
      <c r="AT145" s="199" t="s">
        <v>131</v>
      </c>
      <c r="AU145" s="199" t="s">
        <v>82</v>
      </c>
      <c r="AV145" s="11" t="s">
        <v>82</v>
      </c>
      <c r="AW145" s="11" t="s">
        <v>34</v>
      </c>
      <c r="AX145" s="11" t="s">
        <v>72</v>
      </c>
      <c r="AY145" s="199" t="s">
        <v>118</v>
      </c>
    </row>
    <row r="146" spans="2:65" s="11" customFormat="1">
      <c r="B146" s="189"/>
      <c r="C146" s="190"/>
      <c r="D146" s="185" t="s">
        <v>131</v>
      </c>
      <c r="E146" s="191" t="s">
        <v>1</v>
      </c>
      <c r="F146" s="192" t="s">
        <v>207</v>
      </c>
      <c r="G146" s="190"/>
      <c r="H146" s="193">
        <v>0.66800000000000004</v>
      </c>
      <c r="I146" s="194"/>
      <c r="J146" s="190"/>
      <c r="K146" s="190"/>
      <c r="L146" s="195"/>
      <c r="M146" s="196"/>
      <c r="N146" s="197"/>
      <c r="O146" s="197"/>
      <c r="P146" s="197"/>
      <c r="Q146" s="197"/>
      <c r="R146" s="197"/>
      <c r="S146" s="197"/>
      <c r="T146" s="198"/>
      <c r="AT146" s="199" t="s">
        <v>131</v>
      </c>
      <c r="AU146" s="199" t="s">
        <v>82</v>
      </c>
      <c r="AV146" s="11" t="s">
        <v>82</v>
      </c>
      <c r="AW146" s="11" t="s">
        <v>34</v>
      </c>
      <c r="AX146" s="11" t="s">
        <v>72</v>
      </c>
      <c r="AY146" s="199" t="s">
        <v>118</v>
      </c>
    </row>
    <row r="147" spans="2:65" s="11" customFormat="1">
      <c r="B147" s="189"/>
      <c r="C147" s="190"/>
      <c r="D147" s="185" t="s">
        <v>131</v>
      </c>
      <c r="E147" s="191" t="s">
        <v>1</v>
      </c>
      <c r="F147" s="192" t="s">
        <v>208</v>
      </c>
      <c r="G147" s="190"/>
      <c r="H147" s="193">
        <v>3.222</v>
      </c>
      <c r="I147" s="194"/>
      <c r="J147" s="190"/>
      <c r="K147" s="190"/>
      <c r="L147" s="195"/>
      <c r="M147" s="196"/>
      <c r="N147" s="197"/>
      <c r="O147" s="197"/>
      <c r="P147" s="197"/>
      <c r="Q147" s="197"/>
      <c r="R147" s="197"/>
      <c r="S147" s="197"/>
      <c r="T147" s="198"/>
      <c r="AT147" s="199" t="s">
        <v>131</v>
      </c>
      <c r="AU147" s="199" t="s">
        <v>82</v>
      </c>
      <c r="AV147" s="11" t="s">
        <v>82</v>
      </c>
      <c r="AW147" s="11" t="s">
        <v>34</v>
      </c>
      <c r="AX147" s="11" t="s">
        <v>72</v>
      </c>
      <c r="AY147" s="199" t="s">
        <v>118</v>
      </c>
    </row>
    <row r="148" spans="2:65" s="11" customFormat="1">
      <c r="B148" s="189"/>
      <c r="C148" s="190"/>
      <c r="D148" s="185" t="s">
        <v>131</v>
      </c>
      <c r="E148" s="191" t="s">
        <v>1</v>
      </c>
      <c r="F148" s="192" t="s">
        <v>209</v>
      </c>
      <c r="G148" s="190"/>
      <c r="H148" s="193">
        <v>26.4</v>
      </c>
      <c r="I148" s="194"/>
      <c r="J148" s="190"/>
      <c r="K148" s="190"/>
      <c r="L148" s="195"/>
      <c r="M148" s="196"/>
      <c r="N148" s="197"/>
      <c r="O148" s="197"/>
      <c r="P148" s="197"/>
      <c r="Q148" s="197"/>
      <c r="R148" s="197"/>
      <c r="S148" s="197"/>
      <c r="T148" s="198"/>
      <c r="AT148" s="199" t="s">
        <v>131</v>
      </c>
      <c r="AU148" s="199" t="s">
        <v>82</v>
      </c>
      <c r="AV148" s="11" t="s">
        <v>82</v>
      </c>
      <c r="AW148" s="11" t="s">
        <v>34</v>
      </c>
      <c r="AX148" s="11" t="s">
        <v>72</v>
      </c>
      <c r="AY148" s="199" t="s">
        <v>118</v>
      </c>
    </row>
    <row r="149" spans="2:65" s="12" customFormat="1">
      <c r="B149" s="200"/>
      <c r="C149" s="201"/>
      <c r="D149" s="185" t="s">
        <v>131</v>
      </c>
      <c r="E149" s="202" t="s">
        <v>1</v>
      </c>
      <c r="F149" s="203" t="s">
        <v>141</v>
      </c>
      <c r="G149" s="201"/>
      <c r="H149" s="204">
        <v>806.06399999999996</v>
      </c>
      <c r="I149" s="205"/>
      <c r="J149" s="201"/>
      <c r="K149" s="201"/>
      <c r="L149" s="206"/>
      <c r="M149" s="207"/>
      <c r="N149" s="208"/>
      <c r="O149" s="208"/>
      <c r="P149" s="208"/>
      <c r="Q149" s="208"/>
      <c r="R149" s="208"/>
      <c r="S149" s="208"/>
      <c r="T149" s="209"/>
      <c r="AT149" s="210" t="s">
        <v>131</v>
      </c>
      <c r="AU149" s="210" t="s">
        <v>82</v>
      </c>
      <c r="AV149" s="12" t="s">
        <v>125</v>
      </c>
      <c r="AW149" s="12" t="s">
        <v>34</v>
      </c>
      <c r="AX149" s="12" t="s">
        <v>80</v>
      </c>
      <c r="AY149" s="210" t="s">
        <v>118</v>
      </c>
    </row>
    <row r="150" spans="2:65" s="1" customFormat="1" ht="14.45" customHeight="1">
      <c r="B150" s="33"/>
      <c r="C150" s="173" t="s">
        <v>210</v>
      </c>
      <c r="D150" s="173" t="s">
        <v>120</v>
      </c>
      <c r="E150" s="174" t="s">
        <v>211</v>
      </c>
      <c r="F150" s="175" t="s">
        <v>212</v>
      </c>
      <c r="G150" s="176" t="s">
        <v>156</v>
      </c>
      <c r="H150" s="177">
        <v>24.7</v>
      </c>
      <c r="I150" s="178"/>
      <c r="J150" s="179">
        <f>ROUND(I150*H150,2)</f>
        <v>0</v>
      </c>
      <c r="K150" s="175" t="s">
        <v>1</v>
      </c>
      <c r="L150" s="37"/>
      <c r="M150" s="180" t="s">
        <v>1</v>
      </c>
      <c r="N150" s="181" t="s">
        <v>43</v>
      </c>
      <c r="O150" s="59"/>
      <c r="P150" s="182">
        <f>O150*H150</f>
        <v>0</v>
      </c>
      <c r="Q150" s="182">
        <v>0</v>
      </c>
      <c r="R150" s="182">
        <f>Q150*H150</f>
        <v>0</v>
      </c>
      <c r="S150" s="182">
        <v>0</v>
      </c>
      <c r="T150" s="183">
        <f>S150*H150</f>
        <v>0</v>
      </c>
      <c r="AR150" s="16" t="s">
        <v>125</v>
      </c>
      <c r="AT150" s="16" t="s">
        <v>120</v>
      </c>
      <c r="AU150" s="16" t="s">
        <v>82</v>
      </c>
      <c r="AY150" s="16" t="s">
        <v>118</v>
      </c>
      <c r="BE150" s="184">
        <f>IF(N150="základní",J150,0)</f>
        <v>0</v>
      </c>
      <c r="BF150" s="184">
        <f>IF(N150="snížená",J150,0)</f>
        <v>0</v>
      </c>
      <c r="BG150" s="184">
        <f>IF(N150="zákl. přenesená",J150,0)</f>
        <v>0</v>
      </c>
      <c r="BH150" s="184">
        <f>IF(N150="sníž. přenesená",J150,0)</f>
        <v>0</v>
      </c>
      <c r="BI150" s="184">
        <f>IF(N150="nulová",J150,0)</f>
        <v>0</v>
      </c>
      <c r="BJ150" s="16" t="s">
        <v>80</v>
      </c>
      <c r="BK150" s="184">
        <f>ROUND(I150*H150,2)</f>
        <v>0</v>
      </c>
      <c r="BL150" s="16" t="s">
        <v>125</v>
      </c>
      <c r="BM150" s="16" t="s">
        <v>213</v>
      </c>
    </row>
    <row r="151" spans="2:65" s="1" customFormat="1">
      <c r="B151" s="33"/>
      <c r="C151" s="34"/>
      <c r="D151" s="185" t="s">
        <v>127</v>
      </c>
      <c r="E151" s="34"/>
      <c r="F151" s="186" t="s">
        <v>214</v>
      </c>
      <c r="G151" s="34"/>
      <c r="H151" s="34"/>
      <c r="I151" s="102"/>
      <c r="J151" s="34"/>
      <c r="K151" s="34"/>
      <c r="L151" s="37"/>
      <c r="M151" s="187"/>
      <c r="N151" s="59"/>
      <c r="O151" s="59"/>
      <c r="P151" s="59"/>
      <c r="Q151" s="59"/>
      <c r="R151" s="59"/>
      <c r="S151" s="59"/>
      <c r="T151" s="60"/>
      <c r="AT151" s="16" t="s">
        <v>127</v>
      </c>
      <c r="AU151" s="16" t="s">
        <v>82</v>
      </c>
    </row>
    <row r="152" spans="2:65" s="1" customFormat="1" ht="29.25">
      <c r="B152" s="33"/>
      <c r="C152" s="34"/>
      <c r="D152" s="185" t="s">
        <v>129</v>
      </c>
      <c r="E152" s="34"/>
      <c r="F152" s="188" t="s">
        <v>215</v>
      </c>
      <c r="G152" s="34"/>
      <c r="H152" s="34"/>
      <c r="I152" s="102"/>
      <c r="J152" s="34"/>
      <c r="K152" s="34"/>
      <c r="L152" s="37"/>
      <c r="M152" s="187"/>
      <c r="N152" s="59"/>
      <c r="O152" s="59"/>
      <c r="P152" s="59"/>
      <c r="Q152" s="59"/>
      <c r="R152" s="59"/>
      <c r="S152" s="59"/>
      <c r="T152" s="60"/>
      <c r="AT152" s="16" t="s">
        <v>129</v>
      </c>
      <c r="AU152" s="16" t="s">
        <v>82</v>
      </c>
    </row>
    <row r="153" spans="2:65" s="11" customFormat="1">
      <c r="B153" s="189"/>
      <c r="C153" s="190"/>
      <c r="D153" s="185" t="s">
        <v>131</v>
      </c>
      <c r="E153" s="191" t="s">
        <v>1</v>
      </c>
      <c r="F153" s="192" t="s">
        <v>216</v>
      </c>
      <c r="G153" s="190"/>
      <c r="H153" s="193">
        <v>18.899999999999999</v>
      </c>
      <c r="I153" s="194"/>
      <c r="J153" s="190"/>
      <c r="K153" s="190"/>
      <c r="L153" s="195"/>
      <c r="M153" s="196"/>
      <c r="N153" s="197"/>
      <c r="O153" s="197"/>
      <c r="P153" s="197"/>
      <c r="Q153" s="197"/>
      <c r="R153" s="197"/>
      <c r="S153" s="197"/>
      <c r="T153" s="198"/>
      <c r="AT153" s="199" t="s">
        <v>131</v>
      </c>
      <c r="AU153" s="199" t="s">
        <v>82</v>
      </c>
      <c r="AV153" s="11" t="s">
        <v>82</v>
      </c>
      <c r="AW153" s="11" t="s">
        <v>34</v>
      </c>
      <c r="AX153" s="11" t="s">
        <v>72</v>
      </c>
      <c r="AY153" s="199" t="s">
        <v>118</v>
      </c>
    </row>
    <row r="154" spans="2:65" s="11" customFormat="1">
      <c r="B154" s="189"/>
      <c r="C154" s="190"/>
      <c r="D154" s="185" t="s">
        <v>131</v>
      </c>
      <c r="E154" s="191" t="s">
        <v>1</v>
      </c>
      <c r="F154" s="192" t="s">
        <v>217</v>
      </c>
      <c r="G154" s="190"/>
      <c r="H154" s="193">
        <v>5.8</v>
      </c>
      <c r="I154" s="194"/>
      <c r="J154" s="190"/>
      <c r="K154" s="190"/>
      <c r="L154" s="195"/>
      <c r="M154" s="196"/>
      <c r="N154" s="197"/>
      <c r="O154" s="197"/>
      <c r="P154" s="197"/>
      <c r="Q154" s="197"/>
      <c r="R154" s="197"/>
      <c r="S154" s="197"/>
      <c r="T154" s="198"/>
      <c r="AT154" s="199" t="s">
        <v>131</v>
      </c>
      <c r="AU154" s="199" t="s">
        <v>82</v>
      </c>
      <c r="AV154" s="11" t="s">
        <v>82</v>
      </c>
      <c r="AW154" s="11" t="s">
        <v>34</v>
      </c>
      <c r="AX154" s="11" t="s">
        <v>72</v>
      </c>
      <c r="AY154" s="199" t="s">
        <v>118</v>
      </c>
    </row>
    <row r="155" spans="2:65" s="12" customFormat="1">
      <c r="B155" s="200"/>
      <c r="C155" s="201"/>
      <c r="D155" s="185" t="s">
        <v>131</v>
      </c>
      <c r="E155" s="202" t="s">
        <v>1</v>
      </c>
      <c r="F155" s="203" t="s">
        <v>141</v>
      </c>
      <c r="G155" s="201"/>
      <c r="H155" s="204">
        <v>24.7</v>
      </c>
      <c r="I155" s="205"/>
      <c r="J155" s="201"/>
      <c r="K155" s="201"/>
      <c r="L155" s="206"/>
      <c r="M155" s="207"/>
      <c r="N155" s="208"/>
      <c r="O155" s="208"/>
      <c r="P155" s="208"/>
      <c r="Q155" s="208"/>
      <c r="R155" s="208"/>
      <c r="S155" s="208"/>
      <c r="T155" s="209"/>
      <c r="AT155" s="210" t="s">
        <v>131</v>
      </c>
      <c r="AU155" s="210" t="s">
        <v>82</v>
      </c>
      <c r="AV155" s="12" t="s">
        <v>125</v>
      </c>
      <c r="AW155" s="12" t="s">
        <v>34</v>
      </c>
      <c r="AX155" s="12" t="s">
        <v>80</v>
      </c>
      <c r="AY155" s="210" t="s">
        <v>118</v>
      </c>
    </row>
    <row r="156" spans="2:65" s="1" customFormat="1" ht="14.45" customHeight="1">
      <c r="B156" s="33"/>
      <c r="C156" s="173" t="s">
        <v>218</v>
      </c>
      <c r="D156" s="173" t="s">
        <v>120</v>
      </c>
      <c r="E156" s="174" t="s">
        <v>219</v>
      </c>
      <c r="F156" s="175" t="s">
        <v>220</v>
      </c>
      <c r="G156" s="176" t="s">
        <v>156</v>
      </c>
      <c r="H156" s="177">
        <v>469.78</v>
      </c>
      <c r="I156" s="178"/>
      <c r="J156" s="179">
        <f>ROUND(I156*H156,2)</f>
        <v>0</v>
      </c>
      <c r="K156" s="175" t="s">
        <v>124</v>
      </c>
      <c r="L156" s="37"/>
      <c r="M156" s="180" t="s">
        <v>1</v>
      </c>
      <c r="N156" s="181" t="s">
        <v>43</v>
      </c>
      <c r="O156" s="59"/>
      <c r="P156" s="182">
        <f>O156*H156</f>
        <v>0</v>
      </c>
      <c r="Q156" s="182">
        <v>0</v>
      </c>
      <c r="R156" s="182">
        <f>Q156*H156</f>
        <v>0</v>
      </c>
      <c r="S156" s="182">
        <v>0</v>
      </c>
      <c r="T156" s="183">
        <f>S156*H156</f>
        <v>0</v>
      </c>
      <c r="AR156" s="16" t="s">
        <v>125</v>
      </c>
      <c r="AT156" s="16" t="s">
        <v>120</v>
      </c>
      <c r="AU156" s="16" t="s">
        <v>82</v>
      </c>
      <c r="AY156" s="16" t="s">
        <v>118</v>
      </c>
      <c r="BE156" s="184">
        <f>IF(N156="základní",J156,0)</f>
        <v>0</v>
      </c>
      <c r="BF156" s="184">
        <f>IF(N156="snížená",J156,0)</f>
        <v>0</v>
      </c>
      <c r="BG156" s="184">
        <f>IF(N156="zákl. přenesená",J156,0)</f>
        <v>0</v>
      </c>
      <c r="BH156" s="184">
        <f>IF(N156="sníž. přenesená",J156,0)</f>
        <v>0</v>
      </c>
      <c r="BI156" s="184">
        <f>IF(N156="nulová",J156,0)</f>
        <v>0</v>
      </c>
      <c r="BJ156" s="16" t="s">
        <v>80</v>
      </c>
      <c r="BK156" s="184">
        <f>ROUND(I156*H156,2)</f>
        <v>0</v>
      </c>
      <c r="BL156" s="16" t="s">
        <v>125</v>
      </c>
      <c r="BM156" s="16" t="s">
        <v>221</v>
      </c>
    </row>
    <row r="157" spans="2:65" s="1" customFormat="1" ht="19.5">
      <c r="B157" s="33"/>
      <c r="C157" s="34"/>
      <c r="D157" s="185" t="s">
        <v>127</v>
      </c>
      <c r="E157" s="34"/>
      <c r="F157" s="186" t="s">
        <v>222</v>
      </c>
      <c r="G157" s="34"/>
      <c r="H157" s="34"/>
      <c r="I157" s="102"/>
      <c r="J157" s="34"/>
      <c r="K157" s="34"/>
      <c r="L157" s="37"/>
      <c r="M157" s="187"/>
      <c r="N157" s="59"/>
      <c r="O157" s="59"/>
      <c r="P157" s="59"/>
      <c r="Q157" s="59"/>
      <c r="R157" s="59"/>
      <c r="S157" s="59"/>
      <c r="T157" s="60"/>
      <c r="AT157" s="16" t="s">
        <v>127</v>
      </c>
      <c r="AU157" s="16" t="s">
        <v>82</v>
      </c>
    </row>
    <row r="158" spans="2:65" s="1" customFormat="1" ht="97.5">
      <c r="B158" s="33"/>
      <c r="C158" s="34"/>
      <c r="D158" s="185" t="s">
        <v>129</v>
      </c>
      <c r="E158" s="34"/>
      <c r="F158" s="188" t="s">
        <v>223</v>
      </c>
      <c r="G158" s="34"/>
      <c r="H158" s="34"/>
      <c r="I158" s="102"/>
      <c r="J158" s="34"/>
      <c r="K158" s="34"/>
      <c r="L158" s="37"/>
      <c r="M158" s="187"/>
      <c r="N158" s="59"/>
      <c r="O158" s="59"/>
      <c r="P158" s="59"/>
      <c r="Q158" s="59"/>
      <c r="R158" s="59"/>
      <c r="S158" s="59"/>
      <c r="T158" s="60"/>
      <c r="AT158" s="16" t="s">
        <v>129</v>
      </c>
      <c r="AU158" s="16" t="s">
        <v>82</v>
      </c>
    </row>
    <row r="159" spans="2:65" s="13" customFormat="1">
      <c r="B159" s="211"/>
      <c r="C159" s="212"/>
      <c r="D159" s="185" t="s">
        <v>131</v>
      </c>
      <c r="E159" s="213" t="s">
        <v>1</v>
      </c>
      <c r="F159" s="214" t="s">
        <v>224</v>
      </c>
      <c r="G159" s="212"/>
      <c r="H159" s="213" t="s">
        <v>1</v>
      </c>
      <c r="I159" s="215"/>
      <c r="J159" s="212"/>
      <c r="K159" s="212"/>
      <c r="L159" s="216"/>
      <c r="M159" s="217"/>
      <c r="N159" s="218"/>
      <c r="O159" s="218"/>
      <c r="P159" s="218"/>
      <c r="Q159" s="218"/>
      <c r="R159" s="218"/>
      <c r="S159" s="218"/>
      <c r="T159" s="219"/>
      <c r="AT159" s="220" t="s">
        <v>131</v>
      </c>
      <c r="AU159" s="220" t="s">
        <v>82</v>
      </c>
      <c r="AV159" s="13" t="s">
        <v>80</v>
      </c>
      <c r="AW159" s="13" t="s">
        <v>34</v>
      </c>
      <c r="AX159" s="13" t="s">
        <v>72</v>
      </c>
      <c r="AY159" s="220" t="s">
        <v>118</v>
      </c>
    </row>
    <row r="160" spans="2:65" s="11" customFormat="1">
      <c r="B160" s="189"/>
      <c r="C160" s="190"/>
      <c r="D160" s="185" t="s">
        <v>131</v>
      </c>
      <c r="E160" s="191" t="s">
        <v>1</v>
      </c>
      <c r="F160" s="192" t="s">
        <v>225</v>
      </c>
      <c r="G160" s="190"/>
      <c r="H160" s="193">
        <v>18.48</v>
      </c>
      <c r="I160" s="194"/>
      <c r="J160" s="190"/>
      <c r="K160" s="190"/>
      <c r="L160" s="195"/>
      <c r="M160" s="196"/>
      <c r="N160" s="197"/>
      <c r="O160" s="197"/>
      <c r="P160" s="197"/>
      <c r="Q160" s="197"/>
      <c r="R160" s="197"/>
      <c r="S160" s="197"/>
      <c r="T160" s="198"/>
      <c r="AT160" s="199" t="s">
        <v>131</v>
      </c>
      <c r="AU160" s="199" t="s">
        <v>82</v>
      </c>
      <c r="AV160" s="11" t="s">
        <v>82</v>
      </c>
      <c r="AW160" s="11" t="s">
        <v>34</v>
      </c>
      <c r="AX160" s="11" t="s">
        <v>72</v>
      </c>
      <c r="AY160" s="199" t="s">
        <v>118</v>
      </c>
    </row>
    <row r="161" spans="2:65" s="11" customFormat="1">
      <c r="B161" s="189"/>
      <c r="C161" s="190"/>
      <c r="D161" s="185" t="s">
        <v>131</v>
      </c>
      <c r="E161" s="191" t="s">
        <v>1</v>
      </c>
      <c r="F161" s="192" t="s">
        <v>226</v>
      </c>
      <c r="G161" s="190"/>
      <c r="H161" s="193">
        <v>129.61000000000001</v>
      </c>
      <c r="I161" s="194"/>
      <c r="J161" s="190"/>
      <c r="K161" s="190"/>
      <c r="L161" s="195"/>
      <c r="M161" s="196"/>
      <c r="N161" s="197"/>
      <c r="O161" s="197"/>
      <c r="P161" s="197"/>
      <c r="Q161" s="197"/>
      <c r="R161" s="197"/>
      <c r="S161" s="197"/>
      <c r="T161" s="198"/>
      <c r="AT161" s="199" t="s">
        <v>131</v>
      </c>
      <c r="AU161" s="199" t="s">
        <v>82</v>
      </c>
      <c r="AV161" s="11" t="s">
        <v>82</v>
      </c>
      <c r="AW161" s="11" t="s">
        <v>34</v>
      </c>
      <c r="AX161" s="11" t="s">
        <v>72</v>
      </c>
      <c r="AY161" s="199" t="s">
        <v>118</v>
      </c>
    </row>
    <row r="162" spans="2:65" s="11" customFormat="1">
      <c r="B162" s="189"/>
      <c r="C162" s="190"/>
      <c r="D162" s="185" t="s">
        <v>131</v>
      </c>
      <c r="E162" s="191" t="s">
        <v>1</v>
      </c>
      <c r="F162" s="192" t="s">
        <v>227</v>
      </c>
      <c r="G162" s="190"/>
      <c r="H162" s="193">
        <v>14</v>
      </c>
      <c r="I162" s="194"/>
      <c r="J162" s="190"/>
      <c r="K162" s="190"/>
      <c r="L162" s="195"/>
      <c r="M162" s="196"/>
      <c r="N162" s="197"/>
      <c r="O162" s="197"/>
      <c r="P162" s="197"/>
      <c r="Q162" s="197"/>
      <c r="R162" s="197"/>
      <c r="S162" s="197"/>
      <c r="T162" s="198"/>
      <c r="AT162" s="199" t="s">
        <v>131</v>
      </c>
      <c r="AU162" s="199" t="s">
        <v>82</v>
      </c>
      <c r="AV162" s="11" t="s">
        <v>82</v>
      </c>
      <c r="AW162" s="11" t="s">
        <v>34</v>
      </c>
      <c r="AX162" s="11" t="s">
        <v>72</v>
      </c>
      <c r="AY162" s="199" t="s">
        <v>118</v>
      </c>
    </row>
    <row r="163" spans="2:65" s="11" customFormat="1">
      <c r="B163" s="189"/>
      <c r="C163" s="190"/>
      <c r="D163" s="185" t="s">
        <v>131</v>
      </c>
      <c r="E163" s="191" t="s">
        <v>1</v>
      </c>
      <c r="F163" s="192" t="s">
        <v>228</v>
      </c>
      <c r="G163" s="190"/>
      <c r="H163" s="193">
        <v>72.8</v>
      </c>
      <c r="I163" s="194"/>
      <c r="J163" s="190"/>
      <c r="K163" s="190"/>
      <c r="L163" s="195"/>
      <c r="M163" s="196"/>
      <c r="N163" s="197"/>
      <c r="O163" s="197"/>
      <c r="P163" s="197"/>
      <c r="Q163" s="197"/>
      <c r="R163" s="197"/>
      <c r="S163" s="197"/>
      <c r="T163" s="198"/>
      <c r="AT163" s="199" t="s">
        <v>131</v>
      </c>
      <c r="AU163" s="199" t="s">
        <v>82</v>
      </c>
      <c r="AV163" s="11" t="s">
        <v>82</v>
      </c>
      <c r="AW163" s="11" t="s">
        <v>34</v>
      </c>
      <c r="AX163" s="11" t="s">
        <v>72</v>
      </c>
      <c r="AY163" s="199" t="s">
        <v>118</v>
      </c>
    </row>
    <row r="164" spans="2:65" s="14" customFormat="1">
      <c r="B164" s="221"/>
      <c r="C164" s="222"/>
      <c r="D164" s="185" t="s">
        <v>131</v>
      </c>
      <c r="E164" s="223" t="s">
        <v>1</v>
      </c>
      <c r="F164" s="224" t="s">
        <v>229</v>
      </c>
      <c r="G164" s="222"/>
      <c r="H164" s="225">
        <v>234.89</v>
      </c>
      <c r="I164" s="226"/>
      <c r="J164" s="222"/>
      <c r="K164" s="222"/>
      <c r="L164" s="227"/>
      <c r="M164" s="228"/>
      <c r="N164" s="229"/>
      <c r="O164" s="229"/>
      <c r="P164" s="229"/>
      <c r="Q164" s="229"/>
      <c r="R164" s="229"/>
      <c r="S164" s="229"/>
      <c r="T164" s="230"/>
      <c r="AT164" s="231" t="s">
        <v>131</v>
      </c>
      <c r="AU164" s="231" t="s">
        <v>82</v>
      </c>
      <c r="AV164" s="14" t="s">
        <v>142</v>
      </c>
      <c r="AW164" s="14" t="s">
        <v>34</v>
      </c>
      <c r="AX164" s="14" t="s">
        <v>72</v>
      </c>
      <c r="AY164" s="231" t="s">
        <v>118</v>
      </c>
    </row>
    <row r="165" spans="2:65" s="11" customFormat="1">
      <c r="B165" s="189"/>
      <c r="C165" s="190"/>
      <c r="D165" s="185" t="s">
        <v>131</v>
      </c>
      <c r="E165" s="191" t="s">
        <v>1</v>
      </c>
      <c r="F165" s="192" t="s">
        <v>230</v>
      </c>
      <c r="G165" s="190"/>
      <c r="H165" s="193">
        <v>162.09</v>
      </c>
      <c r="I165" s="194"/>
      <c r="J165" s="190"/>
      <c r="K165" s="190"/>
      <c r="L165" s="195"/>
      <c r="M165" s="196"/>
      <c r="N165" s="197"/>
      <c r="O165" s="197"/>
      <c r="P165" s="197"/>
      <c r="Q165" s="197"/>
      <c r="R165" s="197"/>
      <c r="S165" s="197"/>
      <c r="T165" s="198"/>
      <c r="AT165" s="199" t="s">
        <v>131</v>
      </c>
      <c r="AU165" s="199" t="s">
        <v>82</v>
      </c>
      <c r="AV165" s="11" t="s">
        <v>82</v>
      </c>
      <c r="AW165" s="11" t="s">
        <v>34</v>
      </c>
      <c r="AX165" s="11" t="s">
        <v>72</v>
      </c>
      <c r="AY165" s="199" t="s">
        <v>118</v>
      </c>
    </row>
    <row r="166" spans="2:65" s="11" customFormat="1">
      <c r="B166" s="189"/>
      <c r="C166" s="190"/>
      <c r="D166" s="185" t="s">
        <v>131</v>
      </c>
      <c r="E166" s="191" t="s">
        <v>1</v>
      </c>
      <c r="F166" s="192" t="s">
        <v>231</v>
      </c>
      <c r="G166" s="190"/>
      <c r="H166" s="193">
        <v>72.8</v>
      </c>
      <c r="I166" s="194"/>
      <c r="J166" s="190"/>
      <c r="K166" s="190"/>
      <c r="L166" s="195"/>
      <c r="M166" s="196"/>
      <c r="N166" s="197"/>
      <c r="O166" s="197"/>
      <c r="P166" s="197"/>
      <c r="Q166" s="197"/>
      <c r="R166" s="197"/>
      <c r="S166" s="197"/>
      <c r="T166" s="198"/>
      <c r="AT166" s="199" t="s">
        <v>131</v>
      </c>
      <c r="AU166" s="199" t="s">
        <v>82</v>
      </c>
      <c r="AV166" s="11" t="s">
        <v>82</v>
      </c>
      <c r="AW166" s="11" t="s">
        <v>34</v>
      </c>
      <c r="AX166" s="11" t="s">
        <v>72</v>
      </c>
      <c r="AY166" s="199" t="s">
        <v>118</v>
      </c>
    </row>
    <row r="167" spans="2:65" s="12" customFormat="1">
      <c r="B167" s="200"/>
      <c r="C167" s="201"/>
      <c r="D167" s="185" t="s">
        <v>131</v>
      </c>
      <c r="E167" s="202" t="s">
        <v>1</v>
      </c>
      <c r="F167" s="203" t="s">
        <v>141</v>
      </c>
      <c r="G167" s="201"/>
      <c r="H167" s="204">
        <v>469.78000000000003</v>
      </c>
      <c r="I167" s="205"/>
      <c r="J167" s="201"/>
      <c r="K167" s="201"/>
      <c r="L167" s="206"/>
      <c r="M167" s="207"/>
      <c r="N167" s="208"/>
      <c r="O167" s="208"/>
      <c r="P167" s="208"/>
      <c r="Q167" s="208"/>
      <c r="R167" s="208"/>
      <c r="S167" s="208"/>
      <c r="T167" s="209"/>
      <c r="AT167" s="210" t="s">
        <v>131</v>
      </c>
      <c r="AU167" s="210" t="s">
        <v>82</v>
      </c>
      <c r="AV167" s="12" t="s">
        <v>125</v>
      </c>
      <c r="AW167" s="12" t="s">
        <v>34</v>
      </c>
      <c r="AX167" s="12" t="s">
        <v>80</v>
      </c>
      <c r="AY167" s="210" t="s">
        <v>118</v>
      </c>
    </row>
    <row r="168" spans="2:65" s="1" customFormat="1" ht="14.45" customHeight="1">
      <c r="B168" s="33"/>
      <c r="C168" s="173" t="s">
        <v>232</v>
      </c>
      <c r="D168" s="173" t="s">
        <v>120</v>
      </c>
      <c r="E168" s="174" t="s">
        <v>233</v>
      </c>
      <c r="F168" s="175" t="s">
        <v>234</v>
      </c>
      <c r="G168" s="176" t="s">
        <v>156</v>
      </c>
      <c r="H168" s="177">
        <v>234.89</v>
      </c>
      <c r="I168" s="178"/>
      <c r="J168" s="179">
        <f>ROUND(I168*H168,2)</f>
        <v>0</v>
      </c>
      <c r="K168" s="175" t="s">
        <v>1</v>
      </c>
      <c r="L168" s="37"/>
      <c r="M168" s="180" t="s">
        <v>1</v>
      </c>
      <c r="N168" s="181" t="s">
        <v>43</v>
      </c>
      <c r="O168" s="59"/>
      <c r="P168" s="182">
        <f>O168*H168</f>
        <v>0</v>
      </c>
      <c r="Q168" s="182">
        <v>0</v>
      </c>
      <c r="R168" s="182">
        <f>Q168*H168</f>
        <v>0</v>
      </c>
      <c r="S168" s="182">
        <v>0</v>
      </c>
      <c r="T168" s="183">
        <f>S168*H168</f>
        <v>0</v>
      </c>
      <c r="AR168" s="16" t="s">
        <v>125</v>
      </c>
      <c r="AT168" s="16" t="s">
        <v>120</v>
      </c>
      <c r="AU168" s="16" t="s">
        <v>82</v>
      </c>
      <c r="AY168" s="16" t="s">
        <v>118</v>
      </c>
      <c r="BE168" s="184">
        <f>IF(N168="základní",J168,0)</f>
        <v>0</v>
      </c>
      <c r="BF168" s="184">
        <f>IF(N168="snížená",J168,0)</f>
        <v>0</v>
      </c>
      <c r="BG168" s="184">
        <f>IF(N168="zákl. přenesená",J168,0)</f>
        <v>0</v>
      </c>
      <c r="BH168" s="184">
        <f>IF(N168="sníž. přenesená",J168,0)</f>
        <v>0</v>
      </c>
      <c r="BI168" s="184">
        <f>IF(N168="nulová",J168,0)</f>
        <v>0</v>
      </c>
      <c r="BJ168" s="16" t="s">
        <v>80</v>
      </c>
      <c r="BK168" s="184">
        <f>ROUND(I168*H168,2)</f>
        <v>0</v>
      </c>
      <c r="BL168" s="16" t="s">
        <v>125</v>
      </c>
      <c r="BM168" s="16" t="s">
        <v>235</v>
      </c>
    </row>
    <row r="169" spans="2:65" s="1" customFormat="1">
      <c r="B169" s="33"/>
      <c r="C169" s="34"/>
      <c r="D169" s="185" t="s">
        <v>127</v>
      </c>
      <c r="E169" s="34"/>
      <c r="F169" s="186" t="s">
        <v>236</v>
      </c>
      <c r="G169" s="34"/>
      <c r="H169" s="34"/>
      <c r="I169" s="102"/>
      <c r="J169" s="34"/>
      <c r="K169" s="34"/>
      <c r="L169" s="37"/>
      <c r="M169" s="187"/>
      <c r="N169" s="59"/>
      <c r="O169" s="59"/>
      <c r="P169" s="59"/>
      <c r="Q169" s="59"/>
      <c r="R169" s="59"/>
      <c r="S169" s="59"/>
      <c r="T169" s="60"/>
      <c r="AT169" s="16" t="s">
        <v>127</v>
      </c>
      <c r="AU169" s="16" t="s">
        <v>82</v>
      </c>
    </row>
    <row r="170" spans="2:65" s="13" customFormat="1">
      <c r="B170" s="211"/>
      <c r="C170" s="212"/>
      <c r="D170" s="185" t="s">
        <v>131</v>
      </c>
      <c r="E170" s="213" t="s">
        <v>1</v>
      </c>
      <c r="F170" s="214" t="s">
        <v>237</v>
      </c>
      <c r="G170" s="212"/>
      <c r="H170" s="213" t="s">
        <v>1</v>
      </c>
      <c r="I170" s="215"/>
      <c r="J170" s="212"/>
      <c r="K170" s="212"/>
      <c r="L170" s="216"/>
      <c r="M170" s="217"/>
      <c r="N170" s="218"/>
      <c r="O170" s="218"/>
      <c r="P170" s="218"/>
      <c r="Q170" s="218"/>
      <c r="R170" s="218"/>
      <c r="S170" s="218"/>
      <c r="T170" s="219"/>
      <c r="AT170" s="220" t="s">
        <v>131</v>
      </c>
      <c r="AU170" s="220" t="s">
        <v>82</v>
      </c>
      <c r="AV170" s="13" t="s">
        <v>80</v>
      </c>
      <c r="AW170" s="13" t="s">
        <v>34</v>
      </c>
      <c r="AX170" s="13" t="s">
        <v>72</v>
      </c>
      <c r="AY170" s="220" t="s">
        <v>118</v>
      </c>
    </row>
    <row r="171" spans="2:65" s="11" customFormat="1">
      <c r="B171" s="189"/>
      <c r="C171" s="190"/>
      <c r="D171" s="185" t="s">
        <v>131</v>
      </c>
      <c r="E171" s="191" t="s">
        <v>1</v>
      </c>
      <c r="F171" s="192" t="s">
        <v>225</v>
      </c>
      <c r="G171" s="190"/>
      <c r="H171" s="193">
        <v>18.48</v>
      </c>
      <c r="I171" s="194"/>
      <c r="J171" s="190"/>
      <c r="K171" s="190"/>
      <c r="L171" s="195"/>
      <c r="M171" s="196"/>
      <c r="N171" s="197"/>
      <c r="O171" s="197"/>
      <c r="P171" s="197"/>
      <c r="Q171" s="197"/>
      <c r="R171" s="197"/>
      <c r="S171" s="197"/>
      <c r="T171" s="198"/>
      <c r="AT171" s="199" t="s">
        <v>131</v>
      </c>
      <c r="AU171" s="199" t="s">
        <v>82</v>
      </c>
      <c r="AV171" s="11" t="s">
        <v>82</v>
      </c>
      <c r="AW171" s="11" t="s">
        <v>34</v>
      </c>
      <c r="AX171" s="11" t="s">
        <v>72</v>
      </c>
      <c r="AY171" s="199" t="s">
        <v>118</v>
      </c>
    </row>
    <row r="172" spans="2:65" s="11" customFormat="1">
      <c r="B172" s="189"/>
      <c r="C172" s="190"/>
      <c r="D172" s="185" t="s">
        <v>131</v>
      </c>
      <c r="E172" s="191" t="s">
        <v>1</v>
      </c>
      <c r="F172" s="192" t="s">
        <v>226</v>
      </c>
      <c r="G172" s="190"/>
      <c r="H172" s="193">
        <v>129.61000000000001</v>
      </c>
      <c r="I172" s="194"/>
      <c r="J172" s="190"/>
      <c r="K172" s="190"/>
      <c r="L172" s="195"/>
      <c r="M172" s="196"/>
      <c r="N172" s="197"/>
      <c r="O172" s="197"/>
      <c r="P172" s="197"/>
      <c r="Q172" s="197"/>
      <c r="R172" s="197"/>
      <c r="S172" s="197"/>
      <c r="T172" s="198"/>
      <c r="AT172" s="199" t="s">
        <v>131</v>
      </c>
      <c r="AU172" s="199" t="s">
        <v>82</v>
      </c>
      <c r="AV172" s="11" t="s">
        <v>82</v>
      </c>
      <c r="AW172" s="11" t="s">
        <v>34</v>
      </c>
      <c r="AX172" s="11" t="s">
        <v>72</v>
      </c>
      <c r="AY172" s="199" t="s">
        <v>118</v>
      </c>
    </row>
    <row r="173" spans="2:65" s="11" customFormat="1">
      <c r="B173" s="189"/>
      <c r="C173" s="190"/>
      <c r="D173" s="185" t="s">
        <v>131</v>
      </c>
      <c r="E173" s="191" t="s">
        <v>1</v>
      </c>
      <c r="F173" s="192" t="s">
        <v>227</v>
      </c>
      <c r="G173" s="190"/>
      <c r="H173" s="193">
        <v>14</v>
      </c>
      <c r="I173" s="194"/>
      <c r="J173" s="190"/>
      <c r="K173" s="190"/>
      <c r="L173" s="195"/>
      <c r="M173" s="196"/>
      <c r="N173" s="197"/>
      <c r="O173" s="197"/>
      <c r="P173" s="197"/>
      <c r="Q173" s="197"/>
      <c r="R173" s="197"/>
      <c r="S173" s="197"/>
      <c r="T173" s="198"/>
      <c r="AT173" s="199" t="s">
        <v>131</v>
      </c>
      <c r="AU173" s="199" t="s">
        <v>82</v>
      </c>
      <c r="AV173" s="11" t="s">
        <v>82</v>
      </c>
      <c r="AW173" s="11" t="s">
        <v>34</v>
      </c>
      <c r="AX173" s="11" t="s">
        <v>72</v>
      </c>
      <c r="AY173" s="199" t="s">
        <v>118</v>
      </c>
    </row>
    <row r="174" spans="2:65" s="11" customFormat="1">
      <c r="B174" s="189"/>
      <c r="C174" s="190"/>
      <c r="D174" s="185" t="s">
        <v>131</v>
      </c>
      <c r="E174" s="191" t="s">
        <v>1</v>
      </c>
      <c r="F174" s="192" t="s">
        <v>228</v>
      </c>
      <c r="G174" s="190"/>
      <c r="H174" s="193">
        <v>72.8</v>
      </c>
      <c r="I174" s="194"/>
      <c r="J174" s="190"/>
      <c r="K174" s="190"/>
      <c r="L174" s="195"/>
      <c r="M174" s="196"/>
      <c r="N174" s="197"/>
      <c r="O174" s="197"/>
      <c r="P174" s="197"/>
      <c r="Q174" s="197"/>
      <c r="R174" s="197"/>
      <c r="S174" s="197"/>
      <c r="T174" s="198"/>
      <c r="AT174" s="199" t="s">
        <v>131</v>
      </c>
      <c r="AU174" s="199" t="s">
        <v>82</v>
      </c>
      <c r="AV174" s="11" t="s">
        <v>82</v>
      </c>
      <c r="AW174" s="11" t="s">
        <v>34</v>
      </c>
      <c r="AX174" s="11" t="s">
        <v>72</v>
      </c>
      <c r="AY174" s="199" t="s">
        <v>118</v>
      </c>
    </row>
    <row r="175" spans="2:65" s="12" customFormat="1">
      <c r="B175" s="200"/>
      <c r="C175" s="201"/>
      <c r="D175" s="185" t="s">
        <v>131</v>
      </c>
      <c r="E175" s="202" t="s">
        <v>1</v>
      </c>
      <c r="F175" s="203" t="s">
        <v>141</v>
      </c>
      <c r="G175" s="201"/>
      <c r="H175" s="204">
        <v>234.89</v>
      </c>
      <c r="I175" s="205"/>
      <c r="J175" s="201"/>
      <c r="K175" s="201"/>
      <c r="L175" s="206"/>
      <c r="M175" s="207"/>
      <c r="N175" s="208"/>
      <c r="O175" s="208"/>
      <c r="P175" s="208"/>
      <c r="Q175" s="208"/>
      <c r="R175" s="208"/>
      <c r="S175" s="208"/>
      <c r="T175" s="209"/>
      <c r="AT175" s="210" t="s">
        <v>131</v>
      </c>
      <c r="AU175" s="210" t="s">
        <v>82</v>
      </c>
      <c r="AV175" s="12" t="s">
        <v>125</v>
      </c>
      <c r="AW175" s="12" t="s">
        <v>34</v>
      </c>
      <c r="AX175" s="12" t="s">
        <v>80</v>
      </c>
      <c r="AY175" s="210" t="s">
        <v>118</v>
      </c>
    </row>
    <row r="176" spans="2:65" s="1" customFormat="1" ht="14.45" customHeight="1">
      <c r="B176" s="33"/>
      <c r="C176" s="173" t="s">
        <v>8</v>
      </c>
      <c r="D176" s="173" t="s">
        <v>120</v>
      </c>
      <c r="E176" s="174" t="s">
        <v>238</v>
      </c>
      <c r="F176" s="175" t="s">
        <v>239</v>
      </c>
      <c r="G176" s="176" t="s">
        <v>156</v>
      </c>
      <c r="H176" s="177">
        <v>148.09</v>
      </c>
      <c r="I176" s="178"/>
      <c r="J176" s="179">
        <f>ROUND(I176*H176,2)</f>
        <v>0</v>
      </c>
      <c r="K176" s="175" t="s">
        <v>1</v>
      </c>
      <c r="L176" s="37"/>
      <c r="M176" s="180" t="s">
        <v>1</v>
      </c>
      <c r="N176" s="181" t="s">
        <v>43</v>
      </c>
      <c r="O176" s="59"/>
      <c r="P176" s="182">
        <f>O176*H176</f>
        <v>0</v>
      </c>
      <c r="Q176" s="182">
        <v>0</v>
      </c>
      <c r="R176" s="182">
        <f>Q176*H176</f>
        <v>0</v>
      </c>
      <c r="S176" s="182">
        <v>0</v>
      </c>
      <c r="T176" s="183">
        <f>S176*H176</f>
        <v>0</v>
      </c>
      <c r="AR176" s="16" t="s">
        <v>125</v>
      </c>
      <c r="AT176" s="16" t="s">
        <v>120</v>
      </c>
      <c r="AU176" s="16" t="s">
        <v>82</v>
      </c>
      <c r="AY176" s="16" t="s">
        <v>118</v>
      </c>
      <c r="BE176" s="184">
        <f>IF(N176="základní",J176,0)</f>
        <v>0</v>
      </c>
      <c r="BF176" s="184">
        <f>IF(N176="snížená",J176,0)</f>
        <v>0</v>
      </c>
      <c r="BG176" s="184">
        <f>IF(N176="zákl. přenesená",J176,0)</f>
        <v>0</v>
      </c>
      <c r="BH176" s="184">
        <f>IF(N176="sníž. přenesená",J176,0)</f>
        <v>0</v>
      </c>
      <c r="BI176" s="184">
        <f>IF(N176="nulová",J176,0)</f>
        <v>0</v>
      </c>
      <c r="BJ176" s="16" t="s">
        <v>80</v>
      </c>
      <c r="BK176" s="184">
        <f>ROUND(I176*H176,2)</f>
        <v>0</v>
      </c>
      <c r="BL176" s="16" t="s">
        <v>125</v>
      </c>
      <c r="BM176" s="16" t="s">
        <v>240</v>
      </c>
    </row>
    <row r="177" spans="2:65" s="1" customFormat="1">
      <c r="B177" s="33"/>
      <c r="C177" s="34"/>
      <c r="D177" s="185" t="s">
        <v>127</v>
      </c>
      <c r="E177" s="34"/>
      <c r="F177" s="186" t="s">
        <v>239</v>
      </c>
      <c r="G177" s="34"/>
      <c r="H177" s="34"/>
      <c r="I177" s="102"/>
      <c r="J177" s="34"/>
      <c r="K177" s="34"/>
      <c r="L177" s="37"/>
      <c r="M177" s="187"/>
      <c r="N177" s="59"/>
      <c r="O177" s="59"/>
      <c r="P177" s="59"/>
      <c r="Q177" s="59"/>
      <c r="R177" s="59"/>
      <c r="S177" s="59"/>
      <c r="T177" s="60"/>
      <c r="AT177" s="16" t="s">
        <v>127</v>
      </c>
      <c r="AU177" s="16" t="s">
        <v>82</v>
      </c>
    </row>
    <row r="178" spans="2:65" s="11" customFormat="1">
      <c r="B178" s="189"/>
      <c r="C178" s="190"/>
      <c r="D178" s="185" t="s">
        <v>131</v>
      </c>
      <c r="E178" s="191" t="s">
        <v>1</v>
      </c>
      <c r="F178" s="192" t="s">
        <v>225</v>
      </c>
      <c r="G178" s="190"/>
      <c r="H178" s="193">
        <v>18.48</v>
      </c>
      <c r="I178" s="194"/>
      <c r="J178" s="190"/>
      <c r="K178" s="190"/>
      <c r="L178" s="195"/>
      <c r="M178" s="196"/>
      <c r="N178" s="197"/>
      <c r="O178" s="197"/>
      <c r="P178" s="197"/>
      <c r="Q178" s="197"/>
      <c r="R178" s="197"/>
      <c r="S178" s="197"/>
      <c r="T178" s="198"/>
      <c r="AT178" s="199" t="s">
        <v>131</v>
      </c>
      <c r="AU178" s="199" t="s">
        <v>82</v>
      </c>
      <c r="AV178" s="11" t="s">
        <v>82</v>
      </c>
      <c r="AW178" s="11" t="s">
        <v>34</v>
      </c>
      <c r="AX178" s="11" t="s">
        <v>72</v>
      </c>
      <c r="AY178" s="199" t="s">
        <v>118</v>
      </c>
    </row>
    <row r="179" spans="2:65" s="11" customFormat="1">
      <c r="B179" s="189"/>
      <c r="C179" s="190"/>
      <c r="D179" s="185" t="s">
        <v>131</v>
      </c>
      <c r="E179" s="191" t="s">
        <v>1</v>
      </c>
      <c r="F179" s="192" t="s">
        <v>226</v>
      </c>
      <c r="G179" s="190"/>
      <c r="H179" s="193">
        <v>129.61000000000001</v>
      </c>
      <c r="I179" s="194"/>
      <c r="J179" s="190"/>
      <c r="K179" s="190"/>
      <c r="L179" s="195"/>
      <c r="M179" s="196"/>
      <c r="N179" s="197"/>
      <c r="O179" s="197"/>
      <c r="P179" s="197"/>
      <c r="Q179" s="197"/>
      <c r="R179" s="197"/>
      <c r="S179" s="197"/>
      <c r="T179" s="198"/>
      <c r="AT179" s="199" t="s">
        <v>131</v>
      </c>
      <c r="AU179" s="199" t="s">
        <v>82</v>
      </c>
      <c r="AV179" s="11" t="s">
        <v>82</v>
      </c>
      <c r="AW179" s="11" t="s">
        <v>34</v>
      </c>
      <c r="AX179" s="11" t="s">
        <v>72</v>
      </c>
      <c r="AY179" s="199" t="s">
        <v>118</v>
      </c>
    </row>
    <row r="180" spans="2:65" s="12" customFormat="1">
      <c r="B180" s="200"/>
      <c r="C180" s="201"/>
      <c r="D180" s="185" t="s">
        <v>131</v>
      </c>
      <c r="E180" s="202" t="s">
        <v>1</v>
      </c>
      <c r="F180" s="203" t="s">
        <v>141</v>
      </c>
      <c r="G180" s="201"/>
      <c r="H180" s="204">
        <v>148.09</v>
      </c>
      <c r="I180" s="205"/>
      <c r="J180" s="201"/>
      <c r="K180" s="201"/>
      <c r="L180" s="206"/>
      <c r="M180" s="207"/>
      <c r="N180" s="208"/>
      <c r="O180" s="208"/>
      <c r="P180" s="208"/>
      <c r="Q180" s="208"/>
      <c r="R180" s="208"/>
      <c r="S180" s="208"/>
      <c r="T180" s="209"/>
      <c r="AT180" s="210" t="s">
        <v>131</v>
      </c>
      <c r="AU180" s="210" t="s">
        <v>82</v>
      </c>
      <c r="AV180" s="12" t="s">
        <v>125</v>
      </c>
      <c r="AW180" s="12" t="s">
        <v>34</v>
      </c>
      <c r="AX180" s="12" t="s">
        <v>80</v>
      </c>
      <c r="AY180" s="210" t="s">
        <v>118</v>
      </c>
    </row>
    <row r="181" spans="2:65" s="1" customFormat="1" ht="14.45" customHeight="1">
      <c r="B181" s="33"/>
      <c r="C181" s="173" t="s">
        <v>241</v>
      </c>
      <c r="D181" s="173" t="s">
        <v>120</v>
      </c>
      <c r="E181" s="174" t="s">
        <v>242</v>
      </c>
      <c r="F181" s="175" t="s">
        <v>243</v>
      </c>
      <c r="G181" s="176" t="s">
        <v>123</v>
      </c>
      <c r="H181" s="177">
        <v>1</v>
      </c>
      <c r="I181" s="178"/>
      <c r="J181" s="179">
        <f>ROUND(I181*H181,2)</f>
        <v>0</v>
      </c>
      <c r="K181" s="175" t="s">
        <v>1</v>
      </c>
      <c r="L181" s="37"/>
      <c r="M181" s="180" t="s">
        <v>1</v>
      </c>
      <c r="N181" s="181" t="s">
        <v>43</v>
      </c>
      <c r="O181" s="59"/>
      <c r="P181" s="182">
        <f>O181*H181</f>
        <v>0</v>
      </c>
      <c r="Q181" s="182">
        <v>0</v>
      </c>
      <c r="R181" s="182">
        <f>Q181*H181</f>
        <v>0</v>
      </c>
      <c r="S181" s="182">
        <v>0</v>
      </c>
      <c r="T181" s="183">
        <f>S181*H181</f>
        <v>0</v>
      </c>
      <c r="AR181" s="16" t="s">
        <v>125</v>
      </c>
      <c r="AT181" s="16" t="s">
        <v>120</v>
      </c>
      <c r="AU181" s="16" t="s">
        <v>82</v>
      </c>
      <c r="AY181" s="16" t="s">
        <v>118</v>
      </c>
      <c r="BE181" s="184">
        <f>IF(N181="základní",J181,0)</f>
        <v>0</v>
      </c>
      <c r="BF181" s="184">
        <f>IF(N181="snížená",J181,0)</f>
        <v>0</v>
      </c>
      <c r="BG181" s="184">
        <f>IF(N181="zákl. přenesená",J181,0)</f>
        <v>0</v>
      </c>
      <c r="BH181" s="184">
        <f>IF(N181="sníž. přenesená",J181,0)</f>
        <v>0</v>
      </c>
      <c r="BI181" s="184">
        <f>IF(N181="nulová",J181,0)</f>
        <v>0</v>
      </c>
      <c r="BJ181" s="16" t="s">
        <v>80</v>
      </c>
      <c r="BK181" s="184">
        <f>ROUND(I181*H181,2)</f>
        <v>0</v>
      </c>
      <c r="BL181" s="16" t="s">
        <v>125</v>
      </c>
      <c r="BM181" s="16" t="s">
        <v>244</v>
      </c>
    </row>
    <row r="182" spans="2:65" s="1" customFormat="1">
      <c r="B182" s="33"/>
      <c r="C182" s="34"/>
      <c r="D182" s="185" t="s">
        <v>127</v>
      </c>
      <c r="E182" s="34"/>
      <c r="F182" s="186" t="s">
        <v>243</v>
      </c>
      <c r="G182" s="34"/>
      <c r="H182" s="34"/>
      <c r="I182" s="102"/>
      <c r="J182" s="34"/>
      <c r="K182" s="34"/>
      <c r="L182" s="37"/>
      <c r="M182" s="187"/>
      <c r="N182" s="59"/>
      <c r="O182" s="59"/>
      <c r="P182" s="59"/>
      <c r="Q182" s="59"/>
      <c r="R182" s="59"/>
      <c r="S182" s="59"/>
      <c r="T182" s="60"/>
      <c r="AT182" s="16" t="s">
        <v>127</v>
      </c>
      <c r="AU182" s="16" t="s">
        <v>82</v>
      </c>
    </row>
    <row r="183" spans="2:65" s="1" customFormat="1" ht="14.45" customHeight="1">
      <c r="B183" s="33"/>
      <c r="C183" s="173" t="s">
        <v>245</v>
      </c>
      <c r="D183" s="173" t="s">
        <v>120</v>
      </c>
      <c r="E183" s="174" t="s">
        <v>246</v>
      </c>
      <c r="F183" s="175" t="s">
        <v>247</v>
      </c>
      <c r="G183" s="176" t="s">
        <v>123</v>
      </c>
      <c r="H183" s="177">
        <v>6</v>
      </c>
      <c r="I183" s="178"/>
      <c r="J183" s="179">
        <f>ROUND(I183*H183,2)</f>
        <v>0</v>
      </c>
      <c r="K183" s="175" t="s">
        <v>124</v>
      </c>
      <c r="L183" s="37"/>
      <c r="M183" s="180" t="s">
        <v>1</v>
      </c>
      <c r="N183" s="181" t="s">
        <v>43</v>
      </c>
      <c r="O183" s="59"/>
      <c r="P183" s="182">
        <f>O183*H183</f>
        <v>0</v>
      </c>
      <c r="Q183" s="182">
        <v>0</v>
      </c>
      <c r="R183" s="182">
        <f>Q183*H183</f>
        <v>0</v>
      </c>
      <c r="S183" s="182">
        <v>0</v>
      </c>
      <c r="T183" s="183">
        <f>S183*H183</f>
        <v>0</v>
      </c>
      <c r="AR183" s="16" t="s">
        <v>125</v>
      </c>
      <c r="AT183" s="16" t="s">
        <v>120</v>
      </c>
      <c r="AU183" s="16" t="s">
        <v>82</v>
      </c>
      <c r="AY183" s="16" t="s">
        <v>118</v>
      </c>
      <c r="BE183" s="184">
        <f>IF(N183="základní",J183,0)</f>
        <v>0</v>
      </c>
      <c r="BF183" s="184">
        <f>IF(N183="snížená",J183,0)</f>
        <v>0</v>
      </c>
      <c r="BG183" s="184">
        <f>IF(N183="zákl. přenesená",J183,0)</f>
        <v>0</v>
      </c>
      <c r="BH183" s="184">
        <f>IF(N183="sníž. přenesená",J183,0)</f>
        <v>0</v>
      </c>
      <c r="BI183" s="184">
        <f>IF(N183="nulová",J183,0)</f>
        <v>0</v>
      </c>
      <c r="BJ183" s="16" t="s">
        <v>80</v>
      </c>
      <c r="BK183" s="184">
        <f>ROUND(I183*H183,2)</f>
        <v>0</v>
      </c>
      <c r="BL183" s="16" t="s">
        <v>125</v>
      </c>
      <c r="BM183" s="16" t="s">
        <v>248</v>
      </c>
    </row>
    <row r="184" spans="2:65" s="1" customFormat="1" ht="19.5">
      <c r="B184" s="33"/>
      <c r="C184" s="34"/>
      <c r="D184" s="185" t="s">
        <v>127</v>
      </c>
      <c r="E184" s="34"/>
      <c r="F184" s="186" t="s">
        <v>249</v>
      </c>
      <c r="G184" s="34"/>
      <c r="H184" s="34"/>
      <c r="I184" s="102"/>
      <c r="J184" s="34"/>
      <c r="K184" s="34"/>
      <c r="L184" s="37"/>
      <c r="M184" s="187"/>
      <c r="N184" s="59"/>
      <c r="O184" s="59"/>
      <c r="P184" s="59"/>
      <c r="Q184" s="59"/>
      <c r="R184" s="59"/>
      <c r="S184" s="59"/>
      <c r="T184" s="60"/>
      <c r="AT184" s="16" t="s">
        <v>127</v>
      </c>
      <c r="AU184" s="16" t="s">
        <v>82</v>
      </c>
    </row>
    <row r="185" spans="2:65" s="1" customFormat="1" ht="39">
      <c r="B185" s="33"/>
      <c r="C185" s="34"/>
      <c r="D185" s="185" t="s">
        <v>129</v>
      </c>
      <c r="E185" s="34"/>
      <c r="F185" s="188" t="s">
        <v>250</v>
      </c>
      <c r="G185" s="34"/>
      <c r="H185" s="34"/>
      <c r="I185" s="102"/>
      <c r="J185" s="34"/>
      <c r="K185" s="34"/>
      <c r="L185" s="37"/>
      <c r="M185" s="187"/>
      <c r="N185" s="59"/>
      <c r="O185" s="59"/>
      <c r="P185" s="59"/>
      <c r="Q185" s="59"/>
      <c r="R185" s="59"/>
      <c r="S185" s="59"/>
      <c r="T185" s="60"/>
      <c r="AT185" s="16" t="s">
        <v>129</v>
      </c>
      <c r="AU185" s="16" t="s">
        <v>82</v>
      </c>
    </row>
    <row r="186" spans="2:65" s="1" customFormat="1" ht="14.45" customHeight="1">
      <c r="B186" s="33"/>
      <c r="C186" s="173" t="s">
        <v>251</v>
      </c>
      <c r="D186" s="173" t="s">
        <v>120</v>
      </c>
      <c r="E186" s="174" t="s">
        <v>252</v>
      </c>
      <c r="F186" s="175" t="s">
        <v>253</v>
      </c>
      <c r="G186" s="176" t="s">
        <v>123</v>
      </c>
      <c r="H186" s="177">
        <v>7</v>
      </c>
      <c r="I186" s="178"/>
      <c r="J186" s="179">
        <f>ROUND(I186*H186,2)</f>
        <v>0</v>
      </c>
      <c r="K186" s="175" t="s">
        <v>124</v>
      </c>
      <c r="L186" s="37"/>
      <c r="M186" s="180" t="s">
        <v>1</v>
      </c>
      <c r="N186" s="181" t="s">
        <v>43</v>
      </c>
      <c r="O186" s="59"/>
      <c r="P186" s="182">
        <f>O186*H186</f>
        <v>0</v>
      </c>
      <c r="Q186" s="182">
        <v>0</v>
      </c>
      <c r="R186" s="182">
        <f>Q186*H186</f>
        <v>0</v>
      </c>
      <c r="S186" s="182">
        <v>0</v>
      </c>
      <c r="T186" s="183">
        <f>S186*H186</f>
        <v>0</v>
      </c>
      <c r="AR186" s="16" t="s">
        <v>125</v>
      </c>
      <c r="AT186" s="16" t="s">
        <v>120</v>
      </c>
      <c r="AU186" s="16" t="s">
        <v>82</v>
      </c>
      <c r="AY186" s="16" t="s">
        <v>118</v>
      </c>
      <c r="BE186" s="184">
        <f>IF(N186="základní",J186,0)</f>
        <v>0</v>
      </c>
      <c r="BF186" s="184">
        <f>IF(N186="snížená",J186,0)</f>
        <v>0</v>
      </c>
      <c r="BG186" s="184">
        <f>IF(N186="zákl. přenesená",J186,0)</f>
        <v>0</v>
      </c>
      <c r="BH186" s="184">
        <f>IF(N186="sníž. přenesená",J186,0)</f>
        <v>0</v>
      </c>
      <c r="BI186" s="184">
        <f>IF(N186="nulová",J186,0)</f>
        <v>0</v>
      </c>
      <c r="BJ186" s="16" t="s">
        <v>80</v>
      </c>
      <c r="BK186" s="184">
        <f>ROUND(I186*H186,2)</f>
        <v>0</v>
      </c>
      <c r="BL186" s="16" t="s">
        <v>125</v>
      </c>
      <c r="BM186" s="16" t="s">
        <v>254</v>
      </c>
    </row>
    <row r="187" spans="2:65" s="1" customFormat="1" ht="19.5">
      <c r="B187" s="33"/>
      <c r="C187" s="34"/>
      <c r="D187" s="185" t="s">
        <v>127</v>
      </c>
      <c r="E187" s="34"/>
      <c r="F187" s="186" t="s">
        <v>255</v>
      </c>
      <c r="G187" s="34"/>
      <c r="H187" s="34"/>
      <c r="I187" s="102"/>
      <c r="J187" s="34"/>
      <c r="K187" s="34"/>
      <c r="L187" s="37"/>
      <c r="M187" s="187"/>
      <c r="N187" s="59"/>
      <c r="O187" s="59"/>
      <c r="P187" s="59"/>
      <c r="Q187" s="59"/>
      <c r="R187" s="59"/>
      <c r="S187" s="59"/>
      <c r="T187" s="60"/>
      <c r="AT187" s="16" t="s">
        <v>127</v>
      </c>
      <c r="AU187" s="16" t="s">
        <v>82</v>
      </c>
    </row>
    <row r="188" spans="2:65" s="1" customFormat="1" ht="39">
      <c r="B188" s="33"/>
      <c r="C188" s="34"/>
      <c r="D188" s="185" t="s">
        <v>129</v>
      </c>
      <c r="E188" s="34"/>
      <c r="F188" s="188" t="s">
        <v>250</v>
      </c>
      <c r="G188" s="34"/>
      <c r="H188" s="34"/>
      <c r="I188" s="102"/>
      <c r="J188" s="34"/>
      <c r="K188" s="34"/>
      <c r="L188" s="37"/>
      <c r="M188" s="187"/>
      <c r="N188" s="59"/>
      <c r="O188" s="59"/>
      <c r="P188" s="59"/>
      <c r="Q188" s="59"/>
      <c r="R188" s="59"/>
      <c r="S188" s="59"/>
      <c r="T188" s="60"/>
      <c r="AT188" s="16" t="s">
        <v>129</v>
      </c>
      <c r="AU188" s="16" t="s">
        <v>82</v>
      </c>
    </row>
    <row r="189" spans="2:65" s="1" customFormat="1" ht="14.45" customHeight="1">
      <c r="B189" s="33"/>
      <c r="C189" s="173" t="s">
        <v>256</v>
      </c>
      <c r="D189" s="173" t="s">
        <v>120</v>
      </c>
      <c r="E189" s="174" t="s">
        <v>257</v>
      </c>
      <c r="F189" s="175" t="s">
        <v>258</v>
      </c>
      <c r="G189" s="176" t="s">
        <v>259</v>
      </c>
      <c r="H189" s="177">
        <v>728</v>
      </c>
      <c r="I189" s="178"/>
      <c r="J189" s="179">
        <f>ROUND(I189*H189,2)</f>
        <v>0</v>
      </c>
      <c r="K189" s="175" t="s">
        <v>1</v>
      </c>
      <c r="L189" s="37"/>
      <c r="M189" s="180" t="s">
        <v>1</v>
      </c>
      <c r="N189" s="181" t="s">
        <v>43</v>
      </c>
      <c r="O189" s="59"/>
      <c r="P189" s="182">
        <f>O189*H189</f>
        <v>0</v>
      </c>
      <c r="Q189" s="182">
        <v>0</v>
      </c>
      <c r="R189" s="182">
        <f>Q189*H189</f>
        <v>0</v>
      </c>
      <c r="S189" s="182">
        <v>0</v>
      </c>
      <c r="T189" s="183">
        <f>S189*H189</f>
        <v>0</v>
      </c>
      <c r="AR189" s="16" t="s">
        <v>125</v>
      </c>
      <c r="AT189" s="16" t="s">
        <v>120</v>
      </c>
      <c r="AU189" s="16" t="s">
        <v>82</v>
      </c>
      <c r="AY189" s="16" t="s">
        <v>118</v>
      </c>
      <c r="BE189" s="184">
        <f>IF(N189="základní",J189,0)</f>
        <v>0</v>
      </c>
      <c r="BF189" s="184">
        <f>IF(N189="snížená",J189,0)</f>
        <v>0</v>
      </c>
      <c r="BG189" s="184">
        <f>IF(N189="zákl. přenesená",J189,0)</f>
        <v>0</v>
      </c>
      <c r="BH189" s="184">
        <f>IF(N189="sníž. přenesená",J189,0)</f>
        <v>0</v>
      </c>
      <c r="BI189" s="184">
        <f>IF(N189="nulová",J189,0)</f>
        <v>0</v>
      </c>
      <c r="BJ189" s="16" t="s">
        <v>80</v>
      </c>
      <c r="BK189" s="184">
        <f>ROUND(I189*H189,2)</f>
        <v>0</v>
      </c>
      <c r="BL189" s="16" t="s">
        <v>125</v>
      </c>
      <c r="BM189" s="16" t="s">
        <v>260</v>
      </c>
    </row>
    <row r="190" spans="2:65" s="1" customFormat="1">
      <c r="B190" s="33"/>
      <c r="C190" s="34"/>
      <c r="D190" s="185" t="s">
        <v>127</v>
      </c>
      <c r="E190" s="34"/>
      <c r="F190" s="186" t="s">
        <v>258</v>
      </c>
      <c r="G190" s="34"/>
      <c r="H190" s="34"/>
      <c r="I190" s="102"/>
      <c r="J190" s="34"/>
      <c r="K190" s="34"/>
      <c r="L190" s="37"/>
      <c r="M190" s="187"/>
      <c r="N190" s="59"/>
      <c r="O190" s="59"/>
      <c r="P190" s="59"/>
      <c r="Q190" s="59"/>
      <c r="R190" s="59"/>
      <c r="S190" s="59"/>
      <c r="T190" s="60"/>
      <c r="AT190" s="16" t="s">
        <v>127</v>
      </c>
      <c r="AU190" s="16" t="s">
        <v>82</v>
      </c>
    </row>
    <row r="191" spans="2:65" s="11" customFormat="1">
      <c r="B191" s="189"/>
      <c r="C191" s="190"/>
      <c r="D191" s="185" t="s">
        <v>131</v>
      </c>
      <c r="E191" s="191" t="s">
        <v>1</v>
      </c>
      <c r="F191" s="192" t="s">
        <v>261</v>
      </c>
      <c r="G191" s="190"/>
      <c r="H191" s="193">
        <v>728</v>
      </c>
      <c r="I191" s="194"/>
      <c r="J191" s="190"/>
      <c r="K191" s="190"/>
      <c r="L191" s="195"/>
      <c r="M191" s="196"/>
      <c r="N191" s="197"/>
      <c r="O191" s="197"/>
      <c r="P191" s="197"/>
      <c r="Q191" s="197"/>
      <c r="R191" s="197"/>
      <c r="S191" s="197"/>
      <c r="T191" s="198"/>
      <c r="AT191" s="199" t="s">
        <v>131</v>
      </c>
      <c r="AU191" s="199" t="s">
        <v>82</v>
      </c>
      <c r="AV191" s="11" t="s">
        <v>82</v>
      </c>
      <c r="AW191" s="11" t="s">
        <v>34</v>
      </c>
      <c r="AX191" s="11" t="s">
        <v>80</v>
      </c>
      <c r="AY191" s="199" t="s">
        <v>118</v>
      </c>
    </row>
    <row r="192" spans="2:65" s="1" customFormat="1" ht="14.45" customHeight="1">
      <c r="B192" s="33"/>
      <c r="C192" s="173" t="s">
        <v>262</v>
      </c>
      <c r="D192" s="173" t="s">
        <v>120</v>
      </c>
      <c r="E192" s="174" t="s">
        <v>263</v>
      </c>
      <c r="F192" s="175" t="s">
        <v>264</v>
      </c>
      <c r="G192" s="176" t="s">
        <v>259</v>
      </c>
      <c r="H192" s="177">
        <v>728</v>
      </c>
      <c r="I192" s="178"/>
      <c r="J192" s="179">
        <f>ROUND(I192*H192,2)</f>
        <v>0</v>
      </c>
      <c r="K192" s="175" t="s">
        <v>1</v>
      </c>
      <c r="L192" s="37"/>
      <c r="M192" s="180" t="s">
        <v>1</v>
      </c>
      <c r="N192" s="181" t="s">
        <v>43</v>
      </c>
      <c r="O192" s="59"/>
      <c r="P192" s="182">
        <f>O192*H192</f>
        <v>0</v>
      </c>
      <c r="Q192" s="182">
        <v>0</v>
      </c>
      <c r="R192" s="182">
        <f>Q192*H192</f>
        <v>0</v>
      </c>
      <c r="S192" s="182">
        <v>0</v>
      </c>
      <c r="T192" s="183">
        <f>S192*H192</f>
        <v>0</v>
      </c>
      <c r="AR192" s="16" t="s">
        <v>125</v>
      </c>
      <c r="AT192" s="16" t="s">
        <v>120</v>
      </c>
      <c r="AU192" s="16" t="s">
        <v>82</v>
      </c>
      <c r="AY192" s="16" t="s">
        <v>118</v>
      </c>
      <c r="BE192" s="184">
        <f>IF(N192="základní",J192,0)</f>
        <v>0</v>
      </c>
      <c r="BF192" s="184">
        <f>IF(N192="snížená",J192,0)</f>
        <v>0</v>
      </c>
      <c r="BG192" s="184">
        <f>IF(N192="zákl. přenesená",J192,0)</f>
        <v>0</v>
      </c>
      <c r="BH192" s="184">
        <f>IF(N192="sníž. přenesená",J192,0)</f>
        <v>0</v>
      </c>
      <c r="BI192" s="184">
        <f>IF(N192="nulová",J192,0)</f>
        <v>0</v>
      </c>
      <c r="BJ192" s="16" t="s">
        <v>80</v>
      </c>
      <c r="BK192" s="184">
        <f>ROUND(I192*H192,2)</f>
        <v>0</v>
      </c>
      <c r="BL192" s="16" t="s">
        <v>125</v>
      </c>
      <c r="BM192" s="16" t="s">
        <v>265</v>
      </c>
    </row>
    <row r="193" spans="2:65" s="1" customFormat="1" ht="19.5">
      <c r="B193" s="33"/>
      <c r="C193" s="34"/>
      <c r="D193" s="185" t="s">
        <v>127</v>
      </c>
      <c r="E193" s="34"/>
      <c r="F193" s="186" t="s">
        <v>266</v>
      </c>
      <c r="G193" s="34"/>
      <c r="H193" s="34"/>
      <c r="I193" s="102"/>
      <c r="J193" s="34"/>
      <c r="K193" s="34"/>
      <c r="L193" s="37"/>
      <c r="M193" s="187"/>
      <c r="N193" s="59"/>
      <c r="O193" s="59"/>
      <c r="P193" s="59"/>
      <c r="Q193" s="59"/>
      <c r="R193" s="59"/>
      <c r="S193" s="59"/>
      <c r="T193" s="60"/>
      <c r="AT193" s="16" t="s">
        <v>127</v>
      </c>
      <c r="AU193" s="16" t="s">
        <v>82</v>
      </c>
    </row>
    <row r="194" spans="2:65" s="1" customFormat="1" ht="48.75">
      <c r="B194" s="33"/>
      <c r="C194" s="34"/>
      <c r="D194" s="185" t="s">
        <v>129</v>
      </c>
      <c r="E194" s="34"/>
      <c r="F194" s="188" t="s">
        <v>267</v>
      </c>
      <c r="G194" s="34"/>
      <c r="H194" s="34"/>
      <c r="I194" s="102"/>
      <c r="J194" s="34"/>
      <c r="K194" s="34"/>
      <c r="L194" s="37"/>
      <c r="M194" s="187"/>
      <c r="N194" s="59"/>
      <c r="O194" s="59"/>
      <c r="P194" s="59"/>
      <c r="Q194" s="59"/>
      <c r="R194" s="59"/>
      <c r="S194" s="59"/>
      <c r="T194" s="60"/>
      <c r="AT194" s="16" t="s">
        <v>129</v>
      </c>
      <c r="AU194" s="16" t="s">
        <v>82</v>
      </c>
    </row>
    <row r="195" spans="2:65" s="1" customFormat="1" ht="14.45" customHeight="1">
      <c r="B195" s="33"/>
      <c r="C195" s="173" t="s">
        <v>7</v>
      </c>
      <c r="D195" s="173" t="s">
        <v>120</v>
      </c>
      <c r="E195" s="174" t="s">
        <v>268</v>
      </c>
      <c r="F195" s="175" t="s">
        <v>269</v>
      </c>
      <c r="G195" s="176" t="s">
        <v>259</v>
      </c>
      <c r="H195" s="177">
        <v>728</v>
      </c>
      <c r="I195" s="178"/>
      <c r="J195" s="179">
        <f>ROUND(I195*H195,2)</f>
        <v>0</v>
      </c>
      <c r="K195" s="175" t="s">
        <v>1</v>
      </c>
      <c r="L195" s="37"/>
      <c r="M195" s="180" t="s">
        <v>1</v>
      </c>
      <c r="N195" s="181" t="s">
        <v>43</v>
      </c>
      <c r="O195" s="59"/>
      <c r="P195" s="182">
        <f>O195*H195</f>
        <v>0</v>
      </c>
      <c r="Q195" s="182">
        <v>0</v>
      </c>
      <c r="R195" s="182">
        <f>Q195*H195</f>
        <v>0</v>
      </c>
      <c r="S195" s="182">
        <v>0</v>
      </c>
      <c r="T195" s="183">
        <f>S195*H195</f>
        <v>0</v>
      </c>
      <c r="AR195" s="16" t="s">
        <v>125</v>
      </c>
      <c r="AT195" s="16" t="s">
        <v>120</v>
      </c>
      <c r="AU195" s="16" t="s">
        <v>82</v>
      </c>
      <c r="AY195" s="16" t="s">
        <v>118</v>
      </c>
      <c r="BE195" s="184">
        <f>IF(N195="základní",J195,0)</f>
        <v>0</v>
      </c>
      <c r="BF195" s="184">
        <f>IF(N195="snížená",J195,0)</f>
        <v>0</v>
      </c>
      <c r="BG195" s="184">
        <f>IF(N195="zákl. přenesená",J195,0)</f>
        <v>0</v>
      </c>
      <c r="BH195" s="184">
        <f>IF(N195="sníž. přenesená",J195,0)</f>
        <v>0</v>
      </c>
      <c r="BI195" s="184">
        <f>IF(N195="nulová",J195,0)</f>
        <v>0</v>
      </c>
      <c r="BJ195" s="16" t="s">
        <v>80</v>
      </c>
      <c r="BK195" s="184">
        <f>ROUND(I195*H195,2)</f>
        <v>0</v>
      </c>
      <c r="BL195" s="16" t="s">
        <v>125</v>
      </c>
      <c r="BM195" s="16" t="s">
        <v>270</v>
      </c>
    </row>
    <row r="196" spans="2:65" s="1" customFormat="1">
      <c r="B196" s="33"/>
      <c r="C196" s="34"/>
      <c r="D196" s="185" t="s">
        <v>127</v>
      </c>
      <c r="E196" s="34"/>
      <c r="F196" s="186" t="s">
        <v>269</v>
      </c>
      <c r="G196" s="34"/>
      <c r="H196" s="34"/>
      <c r="I196" s="102"/>
      <c r="J196" s="34"/>
      <c r="K196" s="34"/>
      <c r="L196" s="37"/>
      <c r="M196" s="187"/>
      <c r="N196" s="59"/>
      <c r="O196" s="59"/>
      <c r="P196" s="59"/>
      <c r="Q196" s="59"/>
      <c r="R196" s="59"/>
      <c r="S196" s="59"/>
      <c r="T196" s="60"/>
      <c r="AT196" s="16" t="s">
        <v>127</v>
      </c>
      <c r="AU196" s="16" t="s">
        <v>82</v>
      </c>
    </row>
    <row r="197" spans="2:65" s="13" customFormat="1">
      <c r="B197" s="211"/>
      <c r="C197" s="212"/>
      <c r="D197" s="185" t="s">
        <v>131</v>
      </c>
      <c r="E197" s="213" t="s">
        <v>1</v>
      </c>
      <c r="F197" s="214" t="s">
        <v>271</v>
      </c>
      <c r="G197" s="212"/>
      <c r="H197" s="213" t="s">
        <v>1</v>
      </c>
      <c r="I197" s="215"/>
      <c r="J197" s="212"/>
      <c r="K197" s="212"/>
      <c r="L197" s="216"/>
      <c r="M197" s="217"/>
      <c r="N197" s="218"/>
      <c r="O197" s="218"/>
      <c r="P197" s="218"/>
      <c r="Q197" s="218"/>
      <c r="R197" s="218"/>
      <c r="S197" s="218"/>
      <c r="T197" s="219"/>
      <c r="AT197" s="220" t="s">
        <v>131</v>
      </c>
      <c r="AU197" s="220" t="s">
        <v>82</v>
      </c>
      <c r="AV197" s="13" t="s">
        <v>80</v>
      </c>
      <c r="AW197" s="13" t="s">
        <v>34</v>
      </c>
      <c r="AX197" s="13" t="s">
        <v>72</v>
      </c>
      <c r="AY197" s="220" t="s">
        <v>118</v>
      </c>
    </row>
    <row r="198" spans="2:65" s="11" customFormat="1">
      <c r="B198" s="189"/>
      <c r="C198" s="190"/>
      <c r="D198" s="185" t="s">
        <v>131</v>
      </c>
      <c r="E198" s="191" t="s">
        <v>1</v>
      </c>
      <c r="F198" s="192" t="s">
        <v>272</v>
      </c>
      <c r="G198" s="190"/>
      <c r="H198" s="193">
        <v>728</v>
      </c>
      <c r="I198" s="194"/>
      <c r="J198" s="190"/>
      <c r="K198" s="190"/>
      <c r="L198" s="195"/>
      <c r="M198" s="196"/>
      <c r="N198" s="197"/>
      <c r="O198" s="197"/>
      <c r="P198" s="197"/>
      <c r="Q198" s="197"/>
      <c r="R198" s="197"/>
      <c r="S198" s="197"/>
      <c r="T198" s="198"/>
      <c r="AT198" s="199" t="s">
        <v>131</v>
      </c>
      <c r="AU198" s="199" t="s">
        <v>82</v>
      </c>
      <c r="AV198" s="11" t="s">
        <v>82</v>
      </c>
      <c r="AW198" s="11" t="s">
        <v>34</v>
      </c>
      <c r="AX198" s="11" t="s">
        <v>80</v>
      </c>
      <c r="AY198" s="199" t="s">
        <v>118</v>
      </c>
    </row>
    <row r="199" spans="2:65" s="1" customFormat="1" ht="14.45" customHeight="1">
      <c r="B199" s="33"/>
      <c r="C199" s="232" t="s">
        <v>273</v>
      </c>
      <c r="D199" s="232" t="s">
        <v>274</v>
      </c>
      <c r="E199" s="233" t="s">
        <v>275</v>
      </c>
      <c r="F199" s="234" t="s">
        <v>276</v>
      </c>
      <c r="G199" s="235" t="s">
        <v>277</v>
      </c>
      <c r="H199" s="236">
        <v>10.92</v>
      </c>
      <c r="I199" s="237"/>
      <c r="J199" s="238">
        <f>ROUND(I199*H199,2)</f>
        <v>0</v>
      </c>
      <c r="K199" s="234" t="s">
        <v>124</v>
      </c>
      <c r="L199" s="239"/>
      <c r="M199" s="240" t="s">
        <v>1</v>
      </c>
      <c r="N199" s="241" t="s">
        <v>43</v>
      </c>
      <c r="O199" s="59"/>
      <c r="P199" s="182">
        <f>O199*H199</f>
        <v>0</v>
      </c>
      <c r="Q199" s="182">
        <v>1E-3</v>
      </c>
      <c r="R199" s="182">
        <f>Q199*H199</f>
        <v>1.0920000000000001E-2</v>
      </c>
      <c r="S199" s="182">
        <v>0</v>
      </c>
      <c r="T199" s="183">
        <f>S199*H199</f>
        <v>0</v>
      </c>
      <c r="AR199" s="16" t="s">
        <v>179</v>
      </c>
      <c r="AT199" s="16" t="s">
        <v>274</v>
      </c>
      <c r="AU199" s="16" t="s">
        <v>82</v>
      </c>
      <c r="AY199" s="16" t="s">
        <v>118</v>
      </c>
      <c r="BE199" s="184">
        <f>IF(N199="základní",J199,0)</f>
        <v>0</v>
      </c>
      <c r="BF199" s="184">
        <f>IF(N199="snížená",J199,0)</f>
        <v>0</v>
      </c>
      <c r="BG199" s="184">
        <f>IF(N199="zákl. přenesená",J199,0)</f>
        <v>0</v>
      </c>
      <c r="BH199" s="184">
        <f>IF(N199="sníž. přenesená",J199,0)</f>
        <v>0</v>
      </c>
      <c r="BI199" s="184">
        <f>IF(N199="nulová",J199,0)</f>
        <v>0</v>
      </c>
      <c r="BJ199" s="16" t="s">
        <v>80</v>
      </c>
      <c r="BK199" s="184">
        <f>ROUND(I199*H199,2)</f>
        <v>0</v>
      </c>
      <c r="BL199" s="16" t="s">
        <v>125</v>
      </c>
      <c r="BM199" s="16" t="s">
        <v>278</v>
      </c>
    </row>
    <row r="200" spans="2:65" s="1" customFormat="1">
      <c r="B200" s="33"/>
      <c r="C200" s="34"/>
      <c r="D200" s="185" t="s">
        <v>127</v>
      </c>
      <c r="E200" s="34"/>
      <c r="F200" s="186" t="s">
        <v>279</v>
      </c>
      <c r="G200" s="34"/>
      <c r="H200" s="34"/>
      <c r="I200" s="102"/>
      <c r="J200" s="34"/>
      <c r="K200" s="34"/>
      <c r="L200" s="37"/>
      <c r="M200" s="187"/>
      <c r="N200" s="59"/>
      <c r="O200" s="59"/>
      <c r="P200" s="59"/>
      <c r="Q200" s="59"/>
      <c r="R200" s="59"/>
      <c r="S200" s="59"/>
      <c r="T200" s="60"/>
      <c r="AT200" s="16" t="s">
        <v>127</v>
      </c>
      <c r="AU200" s="16" t="s">
        <v>82</v>
      </c>
    </row>
    <row r="201" spans="2:65" s="11" customFormat="1">
      <c r="B201" s="189"/>
      <c r="C201" s="190"/>
      <c r="D201" s="185" t="s">
        <v>131</v>
      </c>
      <c r="E201" s="191" t="s">
        <v>1</v>
      </c>
      <c r="F201" s="192" t="s">
        <v>280</v>
      </c>
      <c r="G201" s="190"/>
      <c r="H201" s="193">
        <v>10.92</v>
      </c>
      <c r="I201" s="194"/>
      <c r="J201" s="190"/>
      <c r="K201" s="190"/>
      <c r="L201" s="195"/>
      <c r="M201" s="196"/>
      <c r="N201" s="197"/>
      <c r="O201" s="197"/>
      <c r="P201" s="197"/>
      <c r="Q201" s="197"/>
      <c r="R201" s="197"/>
      <c r="S201" s="197"/>
      <c r="T201" s="198"/>
      <c r="AT201" s="199" t="s">
        <v>131</v>
      </c>
      <c r="AU201" s="199" t="s">
        <v>82</v>
      </c>
      <c r="AV201" s="11" t="s">
        <v>82</v>
      </c>
      <c r="AW201" s="11" t="s">
        <v>34</v>
      </c>
      <c r="AX201" s="11" t="s">
        <v>80</v>
      </c>
      <c r="AY201" s="199" t="s">
        <v>118</v>
      </c>
    </row>
    <row r="202" spans="2:65" s="1" customFormat="1" ht="14.45" customHeight="1">
      <c r="B202" s="33"/>
      <c r="C202" s="173" t="s">
        <v>281</v>
      </c>
      <c r="D202" s="173" t="s">
        <v>120</v>
      </c>
      <c r="E202" s="174" t="s">
        <v>282</v>
      </c>
      <c r="F202" s="175" t="s">
        <v>283</v>
      </c>
      <c r="G202" s="176" t="s">
        <v>259</v>
      </c>
      <c r="H202" s="177">
        <v>1637.04</v>
      </c>
      <c r="I202" s="178"/>
      <c r="J202" s="179">
        <f>ROUND(I202*H202,2)</f>
        <v>0</v>
      </c>
      <c r="K202" s="175" t="s">
        <v>124</v>
      </c>
      <c r="L202" s="37"/>
      <c r="M202" s="180" t="s">
        <v>1</v>
      </c>
      <c r="N202" s="181" t="s">
        <v>43</v>
      </c>
      <c r="O202" s="59"/>
      <c r="P202" s="182">
        <f>O202*H202</f>
        <v>0</v>
      </c>
      <c r="Q202" s="182">
        <v>0</v>
      </c>
      <c r="R202" s="182">
        <f>Q202*H202</f>
        <v>0</v>
      </c>
      <c r="S202" s="182">
        <v>0</v>
      </c>
      <c r="T202" s="183">
        <f>S202*H202</f>
        <v>0</v>
      </c>
      <c r="AR202" s="16" t="s">
        <v>125</v>
      </c>
      <c r="AT202" s="16" t="s">
        <v>120</v>
      </c>
      <c r="AU202" s="16" t="s">
        <v>82</v>
      </c>
      <c r="AY202" s="16" t="s">
        <v>118</v>
      </c>
      <c r="BE202" s="184">
        <f>IF(N202="základní",J202,0)</f>
        <v>0</v>
      </c>
      <c r="BF202" s="184">
        <f>IF(N202="snížená",J202,0)</f>
        <v>0</v>
      </c>
      <c r="BG202" s="184">
        <f>IF(N202="zákl. přenesená",J202,0)</f>
        <v>0</v>
      </c>
      <c r="BH202" s="184">
        <f>IF(N202="sníž. přenesená",J202,0)</f>
        <v>0</v>
      </c>
      <c r="BI202" s="184">
        <f>IF(N202="nulová",J202,0)</f>
        <v>0</v>
      </c>
      <c r="BJ202" s="16" t="s">
        <v>80</v>
      </c>
      <c r="BK202" s="184">
        <f>ROUND(I202*H202,2)</f>
        <v>0</v>
      </c>
      <c r="BL202" s="16" t="s">
        <v>125</v>
      </c>
      <c r="BM202" s="16" t="s">
        <v>284</v>
      </c>
    </row>
    <row r="203" spans="2:65" s="1" customFormat="1">
      <c r="B203" s="33"/>
      <c r="C203" s="34"/>
      <c r="D203" s="185" t="s">
        <v>127</v>
      </c>
      <c r="E203" s="34"/>
      <c r="F203" s="186" t="s">
        <v>285</v>
      </c>
      <c r="G203" s="34"/>
      <c r="H203" s="34"/>
      <c r="I203" s="102"/>
      <c r="J203" s="34"/>
      <c r="K203" s="34"/>
      <c r="L203" s="37"/>
      <c r="M203" s="187"/>
      <c r="N203" s="59"/>
      <c r="O203" s="59"/>
      <c r="P203" s="59"/>
      <c r="Q203" s="59"/>
      <c r="R203" s="59"/>
      <c r="S203" s="59"/>
      <c r="T203" s="60"/>
      <c r="AT203" s="16" t="s">
        <v>127</v>
      </c>
      <c r="AU203" s="16" t="s">
        <v>82</v>
      </c>
    </row>
    <row r="204" spans="2:65" s="1" customFormat="1" ht="68.25">
      <c r="B204" s="33"/>
      <c r="C204" s="34"/>
      <c r="D204" s="185" t="s">
        <v>129</v>
      </c>
      <c r="E204" s="34"/>
      <c r="F204" s="188" t="s">
        <v>286</v>
      </c>
      <c r="G204" s="34"/>
      <c r="H204" s="34"/>
      <c r="I204" s="102"/>
      <c r="J204" s="34"/>
      <c r="K204" s="34"/>
      <c r="L204" s="37"/>
      <c r="M204" s="187"/>
      <c r="N204" s="59"/>
      <c r="O204" s="59"/>
      <c r="P204" s="59"/>
      <c r="Q204" s="59"/>
      <c r="R204" s="59"/>
      <c r="S204" s="59"/>
      <c r="T204" s="60"/>
      <c r="AT204" s="16" t="s">
        <v>129</v>
      </c>
      <c r="AU204" s="16" t="s">
        <v>82</v>
      </c>
    </row>
    <row r="205" spans="2:65" s="11" customFormat="1">
      <c r="B205" s="189"/>
      <c r="C205" s="190"/>
      <c r="D205" s="185" t="s">
        <v>131</v>
      </c>
      <c r="E205" s="191" t="s">
        <v>1</v>
      </c>
      <c r="F205" s="192" t="s">
        <v>287</v>
      </c>
      <c r="G205" s="190"/>
      <c r="H205" s="193">
        <v>1637.04</v>
      </c>
      <c r="I205" s="194"/>
      <c r="J205" s="190"/>
      <c r="K205" s="190"/>
      <c r="L205" s="195"/>
      <c r="M205" s="196"/>
      <c r="N205" s="197"/>
      <c r="O205" s="197"/>
      <c r="P205" s="197"/>
      <c r="Q205" s="197"/>
      <c r="R205" s="197"/>
      <c r="S205" s="197"/>
      <c r="T205" s="198"/>
      <c r="AT205" s="199" t="s">
        <v>131</v>
      </c>
      <c r="AU205" s="199" t="s">
        <v>82</v>
      </c>
      <c r="AV205" s="11" t="s">
        <v>82</v>
      </c>
      <c r="AW205" s="11" t="s">
        <v>34</v>
      </c>
      <c r="AX205" s="11" t="s">
        <v>80</v>
      </c>
      <c r="AY205" s="199" t="s">
        <v>118</v>
      </c>
    </row>
    <row r="206" spans="2:65" s="1" customFormat="1" ht="27" customHeight="1">
      <c r="B206" s="33"/>
      <c r="C206" s="173" t="s">
        <v>288</v>
      </c>
      <c r="D206" s="173" t="s">
        <v>120</v>
      </c>
      <c r="E206" s="174" t="s">
        <v>289</v>
      </c>
      <c r="F206" s="175" t="s">
        <v>290</v>
      </c>
      <c r="G206" s="176" t="s">
        <v>291</v>
      </c>
      <c r="H206" s="177">
        <v>1</v>
      </c>
      <c r="I206" s="178"/>
      <c r="J206" s="179">
        <f>ROUND(I206*H206,2)</f>
        <v>0</v>
      </c>
      <c r="K206" s="175" t="s">
        <v>1</v>
      </c>
      <c r="L206" s="37"/>
      <c r="M206" s="180" t="s">
        <v>1</v>
      </c>
      <c r="N206" s="181" t="s">
        <v>43</v>
      </c>
      <c r="O206" s="59"/>
      <c r="P206" s="182">
        <f>O206*H206</f>
        <v>0</v>
      </c>
      <c r="Q206" s="182">
        <v>1.125E-2</v>
      </c>
      <c r="R206" s="182">
        <f>Q206*H206</f>
        <v>1.125E-2</v>
      </c>
      <c r="S206" s="182">
        <v>0</v>
      </c>
      <c r="T206" s="183">
        <f>S206*H206</f>
        <v>0</v>
      </c>
      <c r="AR206" s="16" t="s">
        <v>125</v>
      </c>
      <c r="AT206" s="16" t="s">
        <v>120</v>
      </c>
      <c r="AU206" s="16" t="s">
        <v>82</v>
      </c>
      <c r="AY206" s="16" t="s">
        <v>118</v>
      </c>
      <c r="BE206" s="184">
        <f>IF(N206="základní",J206,0)</f>
        <v>0</v>
      </c>
      <c r="BF206" s="184">
        <f>IF(N206="snížená",J206,0)</f>
        <v>0</v>
      </c>
      <c r="BG206" s="184">
        <f>IF(N206="zákl. přenesená",J206,0)</f>
        <v>0</v>
      </c>
      <c r="BH206" s="184">
        <f>IF(N206="sníž. přenesená",J206,0)</f>
        <v>0</v>
      </c>
      <c r="BI206" s="184">
        <f>IF(N206="nulová",J206,0)</f>
        <v>0</v>
      </c>
      <c r="BJ206" s="16" t="s">
        <v>80</v>
      </c>
      <c r="BK206" s="184">
        <f>ROUND(I206*H206,2)</f>
        <v>0</v>
      </c>
      <c r="BL206" s="16" t="s">
        <v>125</v>
      </c>
      <c r="BM206" s="16" t="s">
        <v>292</v>
      </c>
    </row>
    <row r="207" spans="2:65" s="1" customFormat="1" ht="19.5">
      <c r="B207" s="33"/>
      <c r="C207" s="34"/>
      <c r="D207" s="185" t="s">
        <v>127</v>
      </c>
      <c r="E207" s="34"/>
      <c r="F207" s="186" t="s">
        <v>293</v>
      </c>
      <c r="G207" s="34"/>
      <c r="H207" s="34"/>
      <c r="I207" s="102"/>
      <c r="J207" s="34"/>
      <c r="K207" s="34"/>
      <c r="L207" s="37"/>
      <c r="M207" s="187"/>
      <c r="N207" s="59"/>
      <c r="O207" s="59"/>
      <c r="P207" s="59"/>
      <c r="Q207" s="59"/>
      <c r="R207" s="59"/>
      <c r="S207" s="59"/>
      <c r="T207" s="60"/>
      <c r="AT207" s="16" t="s">
        <v>127</v>
      </c>
      <c r="AU207" s="16" t="s">
        <v>82</v>
      </c>
    </row>
    <row r="208" spans="2:65" s="1" customFormat="1" ht="14.45" customHeight="1">
      <c r="B208" s="33"/>
      <c r="C208" s="173" t="s">
        <v>294</v>
      </c>
      <c r="D208" s="173" t="s">
        <v>120</v>
      </c>
      <c r="E208" s="174" t="s">
        <v>295</v>
      </c>
      <c r="F208" s="175" t="s">
        <v>296</v>
      </c>
      <c r="G208" s="176" t="s">
        <v>291</v>
      </c>
      <c r="H208" s="177">
        <v>1</v>
      </c>
      <c r="I208" s="178"/>
      <c r="J208" s="179">
        <f>ROUND(I208*H208,2)</f>
        <v>0</v>
      </c>
      <c r="K208" s="175" t="s">
        <v>1</v>
      </c>
      <c r="L208" s="37"/>
      <c r="M208" s="180" t="s">
        <v>1</v>
      </c>
      <c r="N208" s="181" t="s">
        <v>43</v>
      </c>
      <c r="O208" s="59"/>
      <c r="P208" s="182">
        <f>O208*H208</f>
        <v>0</v>
      </c>
      <c r="Q208" s="182">
        <v>1.125E-2</v>
      </c>
      <c r="R208" s="182">
        <f>Q208*H208</f>
        <v>1.125E-2</v>
      </c>
      <c r="S208" s="182">
        <v>0</v>
      </c>
      <c r="T208" s="183">
        <f>S208*H208</f>
        <v>0</v>
      </c>
      <c r="AR208" s="16" t="s">
        <v>125</v>
      </c>
      <c r="AT208" s="16" t="s">
        <v>120</v>
      </c>
      <c r="AU208" s="16" t="s">
        <v>82</v>
      </c>
      <c r="AY208" s="16" t="s">
        <v>118</v>
      </c>
      <c r="BE208" s="184">
        <f>IF(N208="základní",J208,0)</f>
        <v>0</v>
      </c>
      <c r="BF208" s="184">
        <f>IF(N208="snížená",J208,0)</f>
        <v>0</v>
      </c>
      <c r="BG208" s="184">
        <f>IF(N208="zákl. přenesená",J208,0)</f>
        <v>0</v>
      </c>
      <c r="BH208" s="184">
        <f>IF(N208="sníž. přenesená",J208,0)</f>
        <v>0</v>
      </c>
      <c r="BI208" s="184">
        <f>IF(N208="nulová",J208,0)</f>
        <v>0</v>
      </c>
      <c r="BJ208" s="16" t="s">
        <v>80</v>
      </c>
      <c r="BK208" s="184">
        <f>ROUND(I208*H208,2)</f>
        <v>0</v>
      </c>
      <c r="BL208" s="16" t="s">
        <v>125</v>
      </c>
      <c r="BM208" s="16" t="s">
        <v>297</v>
      </c>
    </row>
    <row r="209" spans="2:65" s="1" customFormat="1">
      <c r="B209" s="33"/>
      <c r="C209" s="34"/>
      <c r="D209" s="185" t="s">
        <v>127</v>
      </c>
      <c r="E209" s="34"/>
      <c r="F209" s="186" t="s">
        <v>298</v>
      </c>
      <c r="G209" s="34"/>
      <c r="H209" s="34"/>
      <c r="I209" s="102"/>
      <c r="J209" s="34"/>
      <c r="K209" s="34"/>
      <c r="L209" s="37"/>
      <c r="M209" s="187"/>
      <c r="N209" s="59"/>
      <c r="O209" s="59"/>
      <c r="P209" s="59"/>
      <c r="Q209" s="59"/>
      <c r="R209" s="59"/>
      <c r="S209" s="59"/>
      <c r="T209" s="60"/>
      <c r="AT209" s="16" t="s">
        <v>127</v>
      </c>
      <c r="AU209" s="16" t="s">
        <v>82</v>
      </c>
    </row>
    <row r="210" spans="2:65" s="1" customFormat="1" ht="14.45" customHeight="1">
      <c r="B210" s="33"/>
      <c r="C210" s="173" t="s">
        <v>299</v>
      </c>
      <c r="D210" s="173" t="s">
        <v>120</v>
      </c>
      <c r="E210" s="174" t="s">
        <v>300</v>
      </c>
      <c r="F210" s="175" t="s">
        <v>301</v>
      </c>
      <c r="G210" s="176" t="s">
        <v>156</v>
      </c>
      <c r="H210" s="177">
        <v>567.952</v>
      </c>
      <c r="I210" s="178"/>
      <c r="J210" s="179">
        <f>ROUND(I210*H210,2)</f>
        <v>0</v>
      </c>
      <c r="K210" s="175" t="s">
        <v>1</v>
      </c>
      <c r="L210" s="37"/>
      <c r="M210" s="180" t="s">
        <v>1</v>
      </c>
      <c r="N210" s="181" t="s">
        <v>43</v>
      </c>
      <c r="O210" s="59"/>
      <c r="P210" s="182">
        <f>O210*H210</f>
        <v>0</v>
      </c>
      <c r="Q210" s="182">
        <v>0</v>
      </c>
      <c r="R210" s="182">
        <f>Q210*H210</f>
        <v>0</v>
      </c>
      <c r="S210" s="182">
        <v>0</v>
      </c>
      <c r="T210" s="183">
        <f>S210*H210</f>
        <v>0</v>
      </c>
      <c r="AR210" s="16" t="s">
        <v>125</v>
      </c>
      <c r="AT210" s="16" t="s">
        <v>120</v>
      </c>
      <c r="AU210" s="16" t="s">
        <v>82</v>
      </c>
      <c r="AY210" s="16" t="s">
        <v>118</v>
      </c>
      <c r="BE210" s="184">
        <f>IF(N210="základní",J210,0)</f>
        <v>0</v>
      </c>
      <c r="BF210" s="184">
        <f>IF(N210="snížená",J210,0)</f>
        <v>0</v>
      </c>
      <c r="BG210" s="184">
        <f>IF(N210="zákl. přenesená",J210,0)</f>
        <v>0</v>
      </c>
      <c r="BH210" s="184">
        <f>IF(N210="sníž. přenesená",J210,0)</f>
        <v>0</v>
      </c>
      <c r="BI210" s="184">
        <f>IF(N210="nulová",J210,0)</f>
        <v>0</v>
      </c>
      <c r="BJ210" s="16" t="s">
        <v>80</v>
      </c>
      <c r="BK210" s="184">
        <f>ROUND(I210*H210,2)</f>
        <v>0</v>
      </c>
      <c r="BL210" s="16" t="s">
        <v>125</v>
      </c>
      <c r="BM210" s="16" t="s">
        <v>302</v>
      </c>
    </row>
    <row r="211" spans="2:65" s="1" customFormat="1">
      <c r="B211" s="33"/>
      <c r="C211" s="34"/>
      <c r="D211" s="185" t="s">
        <v>127</v>
      </c>
      <c r="E211" s="34"/>
      <c r="F211" s="186" t="s">
        <v>303</v>
      </c>
      <c r="G211" s="34"/>
      <c r="H211" s="34"/>
      <c r="I211" s="102"/>
      <c r="J211" s="34"/>
      <c r="K211" s="34"/>
      <c r="L211" s="37"/>
      <c r="M211" s="187"/>
      <c r="N211" s="59"/>
      <c r="O211" s="59"/>
      <c r="P211" s="59"/>
      <c r="Q211" s="59"/>
      <c r="R211" s="59"/>
      <c r="S211" s="59"/>
      <c r="T211" s="60"/>
      <c r="AT211" s="16" t="s">
        <v>127</v>
      </c>
      <c r="AU211" s="16" t="s">
        <v>82</v>
      </c>
    </row>
    <row r="212" spans="2:65" s="1" customFormat="1" ht="14.45" customHeight="1">
      <c r="B212" s="33"/>
      <c r="C212" s="173" t="s">
        <v>304</v>
      </c>
      <c r="D212" s="173" t="s">
        <v>120</v>
      </c>
      <c r="E212" s="174" t="s">
        <v>305</v>
      </c>
      <c r="F212" s="175" t="s">
        <v>306</v>
      </c>
      <c r="G212" s="176" t="s">
        <v>156</v>
      </c>
      <c r="H212" s="177">
        <v>102.741</v>
      </c>
      <c r="I212" s="178"/>
      <c r="J212" s="179">
        <f>ROUND(I212*H212,2)</f>
        <v>0</v>
      </c>
      <c r="K212" s="175" t="s">
        <v>1</v>
      </c>
      <c r="L212" s="37"/>
      <c r="M212" s="180" t="s">
        <v>1</v>
      </c>
      <c r="N212" s="181" t="s">
        <v>43</v>
      </c>
      <c r="O212" s="59"/>
      <c r="P212" s="182">
        <f>O212*H212</f>
        <v>0</v>
      </c>
      <c r="Q212" s="182">
        <v>0</v>
      </c>
      <c r="R212" s="182">
        <f>Q212*H212</f>
        <v>0</v>
      </c>
      <c r="S212" s="182">
        <v>0</v>
      </c>
      <c r="T212" s="183">
        <f>S212*H212</f>
        <v>0</v>
      </c>
      <c r="AR212" s="16" t="s">
        <v>125</v>
      </c>
      <c r="AT212" s="16" t="s">
        <v>120</v>
      </c>
      <c r="AU212" s="16" t="s">
        <v>82</v>
      </c>
      <c r="AY212" s="16" t="s">
        <v>118</v>
      </c>
      <c r="BE212" s="184">
        <f>IF(N212="základní",J212,0)</f>
        <v>0</v>
      </c>
      <c r="BF212" s="184">
        <f>IF(N212="snížená",J212,0)</f>
        <v>0</v>
      </c>
      <c r="BG212" s="184">
        <f>IF(N212="zákl. přenesená",J212,0)</f>
        <v>0</v>
      </c>
      <c r="BH212" s="184">
        <f>IF(N212="sníž. přenesená",J212,0)</f>
        <v>0</v>
      </c>
      <c r="BI212" s="184">
        <f>IF(N212="nulová",J212,0)</f>
        <v>0</v>
      </c>
      <c r="BJ212" s="16" t="s">
        <v>80</v>
      </c>
      <c r="BK212" s="184">
        <f>ROUND(I212*H212,2)</f>
        <v>0</v>
      </c>
      <c r="BL212" s="16" t="s">
        <v>125</v>
      </c>
      <c r="BM212" s="16" t="s">
        <v>307</v>
      </c>
    </row>
    <row r="213" spans="2:65" s="1" customFormat="1">
      <c r="B213" s="33"/>
      <c r="C213" s="34"/>
      <c r="D213" s="185" t="s">
        <v>127</v>
      </c>
      <c r="E213" s="34"/>
      <c r="F213" s="186" t="s">
        <v>303</v>
      </c>
      <c r="G213" s="34"/>
      <c r="H213" s="34"/>
      <c r="I213" s="102"/>
      <c r="J213" s="34"/>
      <c r="K213" s="34"/>
      <c r="L213" s="37"/>
      <c r="M213" s="187"/>
      <c r="N213" s="59"/>
      <c r="O213" s="59"/>
      <c r="P213" s="59"/>
      <c r="Q213" s="59"/>
      <c r="R213" s="59"/>
      <c r="S213" s="59"/>
      <c r="T213" s="60"/>
      <c r="AT213" s="16" t="s">
        <v>127</v>
      </c>
      <c r="AU213" s="16" t="s">
        <v>82</v>
      </c>
    </row>
    <row r="214" spans="2:65" s="11" customFormat="1">
      <c r="B214" s="189"/>
      <c r="C214" s="190"/>
      <c r="D214" s="185" t="s">
        <v>131</v>
      </c>
      <c r="E214" s="191" t="s">
        <v>1</v>
      </c>
      <c r="F214" s="192" t="s">
        <v>308</v>
      </c>
      <c r="G214" s="190"/>
      <c r="H214" s="193">
        <v>102.496</v>
      </c>
      <c r="I214" s="194"/>
      <c r="J214" s="190"/>
      <c r="K214" s="190"/>
      <c r="L214" s="195"/>
      <c r="M214" s="196"/>
      <c r="N214" s="197"/>
      <c r="O214" s="197"/>
      <c r="P214" s="197"/>
      <c r="Q214" s="197"/>
      <c r="R214" s="197"/>
      <c r="S214" s="197"/>
      <c r="T214" s="198"/>
      <c r="AT214" s="199" t="s">
        <v>131</v>
      </c>
      <c r="AU214" s="199" t="s">
        <v>82</v>
      </c>
      <c r="AV214" s="11" t="s">
        <v>82</v>
      </c>
      <c r="AW214" s="11" t="s">
        <v>34</v>
      </c>
      <c r="AX214" s="11" t="s">
        <v>72</v>
      </c>
      <c r="AY214" s="199" t="s">
        <v>118</v>
      </c>
    </row>
    <row r="215" spans="2:65" s="11" customFormat="1">
      <c r="B215" s="189"/>
      <c r="C215" s="190"/>
      <c r="D215" s="185" t="s">
        <v>131</v>
      </c>
      <c r="E215" s="191" t="s">
        <v>1</v>
      </c>
      <c r="F215" s="192" t="s">
        <v>309</v>
      </c>
      <c r="G215" s="190"/>
      <c r="H215" s="193">
        <v>0.245</v>
      </c>
      <c r="I215" s="194"/>
      <c r="J215" s="190"/>
      <c r="K215" s="190"/>
      <c r="L215" s="195"/>
      <c r="M215" s="196"/>
      <c r="N215" s="197"/>
      <c r="O215" s="197"/>
      <c r="P215" s="197"/>
      <c r="Q215" s="197"/>
      <c r="R215" s="197"/>
      <c r="S215" s="197"/>
      <c r="T215" s="198"/>
      <c r="AT215" s="199" t="s">
        <v>131</v>
      </c>
      <c r="AU215" s="199" t="s">
        <v>82</v>
      </c>
      <c r="AV215" s="11" t="s">
        <v>82</v>
      </c>
      <c r="AW215" s="11" t="s">
        <v>34</v>
      </c>
      <c r="AX215" s="11" t="s">
        <v>72</v>
      </c>
      <c r="AY215" s="199" t="s">
        <v>118</v>
      </c>
    </row>
    <row r="216" spans="2:65" s="12" customFormat="1">
      <c r="B216" s="200"/>
      <c r="C216" s="201"/>
      <c r="D216" s="185" t="s">
        <v>131</v>
      </c>
      <c r="E216" s="202" t="s">
        <v>1</v>
      </c>
      <c r="F216" s="203" t="s">
        <v>141</v>
      </c>
      <c r="G216" s="201"/>
      <c r="H216" s="204">
        <v>102.741</v>
      </c>
      <c r="I216" s="205"/>
      <c r="J216" s="201"/>
      <c r="K216" s="201"/>
      <c r="L216" s="206"/>
      <c r="M216" s="207"/>
      <c r="N216" s="208"/>
      <c r="O216" s="208"/>
      <c r="P216" s="208"/>
      <c r="Q216" s="208"/>
      <c r="R216" s="208"/>
      <c r="S216" s="208"/>
      <c r="T216" s="209"/>
      <c r="AT216" s="210" t="s">
        <v>131</v>
      </c>
      <c r="AU216" s="210" t="s">
        <v>82</v>
      </c>
      <c r="AV216" s="12" t="s">
        <v>125</v>
      </c>
      <c r="AW216" s="12" t="s">
        <v>34</v>
      </c>
      <c r="AX216" s="12" t="s">
        <v>80</v>
      </c>
      <c r="AY216" s="210" t="s">
        <v>118</v>
      </c>
    </row>
    <row r="217" spans="2:65" s="1" customFormat="1" ht="18" customHeight="1">
      <c r="B217" s="33"/>
      <c r="C217" s="173" t="s">
        <v>310</v>
      </c>
      <c r="D217" s="173" t="s">
        <v>120</v>
      </c>
      <c r="E217" s="174" t="s">
        <v>311</v>
      </c>
      <c r="F217" s="175" t="s">
        <v>312</v>
      </c>
      <c r="G217" s="176" t="s">
        <v>156</v>
      </c>
      <c r="H217" s="177">
        <v>102.741</v>
      </c>
      <c r="I217" s="178"/>
      <c r="J217" s="179">
        <f>ROUND(I217*H217,2)</f>
        <v>0</v>
      </c>
      <c r="K217" s="175" t="s">
        <v>1</v>
      </c>
      <c r="L217" s="37"/>
      <c r="M217" s="180" t="s">
        <v>1</v>
      </c>
      <c r="N217" s="181" t="s">
        <v>43</v>
      </c>
      <c r="O217" s="59"/>
      <c r="P217" s="182">
        <f>O217*H217</f>
        <v>0</v>
      </c>
      <c r="Q217" s="182">
        <v>0</v>
      </c>
      <c r="R217" s="182">
        <f>Q217*H217</f>
        <v>0</v>
      </c>
      <c r="S217" s="182">
        <v>0</v>
      </c>
      <c r="T217" s="183">
        <f>S217*H217</f>
        <v>0</v>
      </c>
      <c r="AR217" s="16" t="s">
        <v>125</v>
      </c>
      <c r="AT217" s="16" t="s">
        <v>120</v>
      </c>
      <c r="AU217" s="16" t="s">
        <v>82</v>
      </c>
      <c r="AY217" s="16" t="s">
        <v>118</v>
      </c>
      <c r="BE217" s="184">
        <f>IF(N217="základní",J217,0)</f>
        <v>0</v>
      </c>
      <c r="BF217" s="184">
        <f>IF(N217="snížená",J217,0)</f>
        <v>0</v>
      </c>
      <c r="BG217" s="184">
        <f>IF(N217="zákl. přenesená",J217,0)</f>
        <v>0</v>
      </c>
      <c r="BH217" s="184">
        <f>IF(N217="sníž. přenesená",J217,0)</f>
        <v>0</v>
      </c>
      <c r="BI217" s="184">
        <f>IF(N217="nulová",J217,0)</f>
        <v>0</v>
      </c>
      <c r="BJ217" s="16" t="s">
        <v>80</v>
      </c>
      <c r="BK217" s="184">
        <f>ROUND(I217*H217,2)</f>
        <v>0</v>
      </c>
      <c r="BL217" s="16" t="s">
        <v>125</v>
      </c>
      <c r="BM217" s="16" t="s">
        <v>313</v>
      </c>
    </row>
    <row r="218" spans="2:65" s="1" customFormat="1">
      <c r="B218" s="33"/>
      <c r="C218" s="34"/>
      <c r="D218" s="185" t="s">
        <v>127</v>
      </c>
      <c r="E218" s="34"/>
      <c r="F218" s="186" t="s">
        <v>314</v>
      </c>
      <c r="G218" s="34"/>
      <c r="H218" s="34"/>
      <c r="I218" s="102"/>
      <c r="J218" s="34"/>
      <c r="K218" s="34"/>
      <c r="L218" s="37"/>
      <c r="M218" s="187"/>
      <c r="N218" s="59"/>
      <c r="O218" s="59"/>
      <c r="P218" s="59"/>
      <c r="Q218" s="59"/>
      <c r="R218" s="59"/>
      <c r="S218" s="59"/>
      <c r="T218" s="60"/>
      <c r="AT218" s="16" t="s">
        <v>127</v>
      </c>
      <c r="AU218" s="16" t="s">
        <v>82</v>
      </c>
    </row>
    <row r="219" spans="2:65" s="11" customFormat="1">
      <c r="B219" s="189"/>
      <c r="C219" s="190"/>
      <c r="D219" s="185" t="s">
        <v>131</v>
      </c>
      <c r="E219" s="191" t="s">
        <v>1</v>
      </c>
      <c r="F219" s="192" t="s">
        <v>315</v>
      </c>
      <c r="G219" s="190"/>
      <c r="H219" s="193">
        <v>102.496</v>
      </c>
      <c r="I219" s="194"/>
      <c r="J219" s="190"/>
      <c r="K219" s="190"/>
      <c r="L219" s="195"/>
      <c r="M219" s="196"/>
      <c r="N219" s="197"/>
      <c r="O219" s="197"/>
      <c r="P219" s="197"/>
      <c r="Q219" s="197"/>
      <c r="R219" s="197"/>
      <c r="S219" s="197"/>
      <c r="T219" s="198"/>
      <c r="AT219" s="199" t="s">
        <v>131</v>
      </c>
      <c r="AU219" s="199" t="s">
        <v>82</v>
      </c>
      <c r="AV219" s="11" t="s">
        <v>82</v>
      </c>
      <c r="AW219" s="11" t="s">
        <v>34</v>
      </c>
      <c r="AX219" s="11" t="s">
        <v>72</v>
      </c>
      <c r="AY219" s="199" t="s">
        <v>118</v>
      </c>
    </row>
    <row r="220" spans="2:65" s="11" customFormat="1">
      <c r="B220" s="189"/>
      <c r="C220" s="190"/>
      <c r="D220" s="185" t="s">
        <v>131</v>
      </c>
      <c r="E220" s="191" t="s">
        <v>1</v>
      </c>
      <c r="F220" s="192" t="s">
        <v>316</v>
      </c>
      <c r="G220" s="190"/>
      <c r="H220" s="193">
        <v>0.245</v>
      </c>
      <c r="I220" s="194"/>
      <c r="J220" s="190"/>
      <c r="K220" s="190"/>
      <c r="L220" s="195"/>
      <c r="M220" s="196"/>
      <c r="N220" s="197"/>
      <c r="O220" s="197"/>
      <c r="P220" s="197"/>
      <c r="Q220" s="197"/>
      <c r="R220" s="197"/>
      <c r="S220" s="197"/>
      <c r="T220" s="198"/>
      <c r="AT220" s="199" t="s">
        <v>131</v>
      </c>
      <c r="AU220" s="199" t="s">
        <v>82</v>
      </c>
      <c r="AV220" s="11" t="s">
        <v>82</v>
      </c>
      <c r="AW220" s="11" t="s">
        <v>34</v>
      </c>
      <c r="AX220" s="11" t="s">
        <v>72</v>
      </c>
      <c r="AY220" s="199" t="s">
        <v>118</v>
      </c>
    </row>
    <row r="221" spans="2:65" s="12" customFormat="1">
      <c r="B221" s="200"/>
      <c r="C221" s="201"/>
      <c r="D221" s="185" t="s">
        <v>131</v>
      </c>
      <c r="E221" s="202" t="s">
        <v>1</v>
      </c>
      <c r="F221" s="203" t="s">
        <v>141</v>
      </c>
      <c r="G221" s="201"/>
      <c r="H221" s="204">
        <v>102.741</v>
      </c>
      <c r="I221" s="205"/>
      <c r="J221" s="201"/>
      <c r="K221" s="201"/>
      <c r="L221" s="206"/>
      <c r="M221" s="207"/>
      <c r="N221" s="208"/>
      <c r="O221" s="208"/>
      <c r="P221" s="208"/>
      <c r="Q221" s="208"/>
      <c r="R221" s="208"/>
      <c r="S221" s="208"/>
      <c r="T221" s="209"/>
      <c r="AT221" s="210" t="s">
        <v>131</v>
      </c>
      <c r="AU221" s="210" t="s">
        <v>82</v>
      </c>
      <c r="AV221" s="12" t="s">
        <v>125</v>
      </c>
      <c r="AW221" s="12" t="s">
        <v>34</v>
      </c>
      <c r="AX221" s="12" t="s">
        <v>80</v>
      </c>
      <c r="AY221" s="210" t="s">
        <v>118</v>
      </c>
    </row>
    <row r="222" spans="2:65" s="1" customFormat="1" ht="14.45" customHeight="1">
      <c r="B222" s="33"/>
      <c r="C222" s="173" t="s">
        <v>317</v>
      </c>
      <c r="D222" s="173" t="s">
        <v>120</v>
      </c>
      <c r="E222" s="174" t="s">
        <v>318</v>
      </c>
      <c r="F222" s="175" t="s">
        <v>319</v>
      </c>
      <c r="G222" s="176" t="s">
        <v>123</v>
      </c>
      <c r="H222" s="177">
        <v>14</v>
      </c>
      <c r="I222" s="178"/>
      <c r="J222" s="179">
        <f>ROUND(I222*H222,2)</f>
        <v>0</v>
      </c>
      <c r="K222" s="175" t="s">
        <v>1</v>
      </c>
      <c r="L222" s="37"/>
      <c r="M222" s="180" t="s">
        <v>1</v>
      </c>
      <c r="N222" s="181" t="s">
        <v>43</v>
      </c>
      <c r="O222" s="59"/>
      <c r="P222" s="182">
        <f>O222*H222</f>
        <v>0</v>
      </c>
      <c r="Q222" s="182">
        <v>0</v>
      </c>
      <c r="R222" s="182">
        <f>Q222*H222</f>
        <v>0</v>
      </c>
      <c r="S222" s="182">
        <v>0</v>
      </c>
      <c r="T222" s="183">
        <f>S222*H222</f>
        <v>0</v>
      </c>
      <c r="AR222" s="16" t="s">
        <v>125</v>
      </c>
      <c r="AT222" s="16" t="s">
        <v>120</v>
      </c>
      <c r="AU222" s="16" t="s">
        <v>82</v>
      </c>
      <c r="AY222" s="16" t="s">
        <v>118</v>
      </c>
      <c r="BE222" s="184">
        <f>IF(N222="základní",J222,0)</f>
        <v>0</v>
      </c>
      <c r="BF222" s="184">
        <f>IF(N222="snížená",J222,0)</f>
        <v>0</v>
      </c>
      <c r="BG222" s="184">
        <f>IF(N222="zákl. přenesená",J222,0)</f>
        <v>0</v>
      </c>
      <c r="BH222" s="184">
        <f>IF(N222="sníž. přenesená",J222,0)</f>
        <v>0</v>
      </c>
      <c r="BI222" s="184">
        <f>IF(N222="nulová",J222,0)</f>
        <v>0</v>
      </c>
      <c r="BJ222" s="16" t="s">
        <v>80</v>
      </c>
      <c r="BK222" s="184">
        <f>ROUND(I222*H222,2)</f>
        <v>0</v>
      </c>
      <c r="BL222" s="16" t="s">
        <v>125</v>
      </c>
      <c r="BM222" s="16" t="s">
        <v>320</v>
      </c>
    </row>
    <row r="223" spans="2:65" s="1" customFormat="1">
      <c r="B223" s="33"/>
      <c r="C223" s="34"/>
      <c r="D223" s="185" t="s">
        <v>127</v>
      </c>
      <c r="E223" s="34"/>
      <c r="F223" s="186" t="s">
        <v>321</v>
      </c>
      <c r="G223" s="34"/>
      <c r="H223" s="34"/>
      <c r="I223" s="102"/>
      <c r="J223" s="34"/>
      <c r="K223" s="34"/>
      <c r="L223" s="37"/>
      <c r="M223" s="187"/>
      <c r="N223" s="59"/>
      <c r="O223" s="59"/>
      <c r="P223" s="59"/>
      <c r="Q223" s="59"/>
      <c r="R223" s="59"/>
      <c r="S223" s="59"/>
      <c r="T223" s="60"/>
      <c r="AT223" s="16" t="s">
        <v>127</v>
      </c>
      <c r="AU223" s="16" t="s">
        <v>82</v>
      </c>
    </row>
    <row r="224" spans="2:65" s="11" customFormat="1">
      <c r="B224" s="189"/>
      <c r="C224" s="190"/>
      <c r="D224" s="185" t="s">
        <v>131</v>
      </c>
      <c r="E224" s="191" t="s">
        <v>1</v>
      </c>
      <c r="F224" s="192" t="s">
        <v>322</v>
      </c>
      <c r="G224" s="190"/>
      <c r="H224" s="193">
        <v>14</v>
      </c>
      <c r="I224" s="194"/>
      <c r="J224" s="190"/>
      <c r="K224" s="190"/>
      <c r="L224" s="195"/>
      <c r="M224" s="196"/>
      <c r="N224" s="197"/>
      <c r="O224" s="197"/>
      <c r="P224" s="197"/>
      <c r="Q224" s="197"/>
      <c r="R224" s="197"/>
      <c r="S224" s="197"/>
      <c r="T224" s="198"/>
      <c r="AT224" s="199" t="s">
        <v>131</v>
      </c>
      <c r="AU224" s="199" t="s">
        <v>82</v>
      </c>
      <c r="AV224" s="11" t="s">
        <v>82</v>
      </c>
      <c r="AW224" s="11" t="s">
        <v>34</v>
      </c>
      <c r="AX224" s="11" t="s">
        <v>80</v>
      </c>
      <c r="AY224" s="199" t="s">
        <v>118</v>
      </c>
    </row>
    <row r="225" spans="2:65" s="10" customFormat="1" ht="22.9" customHeight="1">
      <c r="B225" s="157"/>
      <c r="C225" s="158"/>
      <c r="D225" s="159" t="s">
        <v>71</v>
      </c>
      <c r="E225" s="171" t="s">
        <v>82</v>
      </c>
      <c r="F225" s="171" t="s">
        <v>323</v>
      </c>
      <c r="G225" s="158"/>
      <c r="H225" s="158"/>
      <c r="I225" s="161"/>
      <c r="J225" s="172">
        <f>BK225</f>
        <v>0</v>
      </c>
      <c r="K225" s="158"/>
      <c r="L225" s="163"/>
      <c r="M225" s="164"/>
      <c r="N225" s="165"/>
      <c r="O225" s="165"/>
      <c r="P225" s="166">
        <f>SUM(P226:P238)</f>
        <v>0</v>
      </c>
      <c r="Q225" s="165"/>
      <c r="R225" s="166">
        <f>SUM(R226:R238)</f>
        <v>10.959714020000002</v>
      </c>
      <c r="S225" s="165"/>
      <c r="T225" s="167">
        <f>SUM(T226:T238)</f>
        <v>0</v>
      </c>
      <c r="AR225" s="168" t="s">
        <v>80</v>
      </c>
      <c r="AT225" s="169" t="s">
        <v>71</v>
      </c>
      <c r="AU225" s="169" t="s">
        <v>80</v>
      </c>
      <c r="AY225" s="168" t="s">
        <v>118</v>
      </c>
      <c r="BK225" s="170">
        <f>SUM(BK226:BK238)</f>
        <v>0</v>
      </c>
    </row>
    <row r="226" spans="2:65" s="1" customFormat="1" ht="14.45" customHeight="1">
      <c r="B226" s="33"/>
      <c r="C226" s="173" t="s">
        <v>324</v>
      </c>
      <c r="D226" s="173" t="s">
        <v>120</v>
      </c>
      <c r="E226" s="174" t="s">
        <v>325</v>
      </c>
      <c r="F226" s="175" t="s">
        <v>326</v>
      </c>
      <c r="G226" s="176" t="s">
        <v>156</v>
      </c>
      <c r="H226" s="177">
        <v>28.5</v>
      </c>
      <c r="I226" s="178"/>
      <c r="J226" s="179">
        <f>ROUND(I226*H226,2)</f>
        <v>0</v>
      </c>
      <c r="K226" s="175" t="s">
        <v>1</v>
      </c>
      <c r="L226" s="37"/>
      <c r="M226" s="180" t="s">
        <v>1</v>
      </c>
      <c r="N226" s="181" t="s">
        <v>43</v>
      </c>
      <c r="O226" s="59"/>
      <c r="P226" s="182">
        <f>O226*H226</f>
        <v>0</v>
      </c>
      <c r="Q226" s="182">
        <v>0</v>
      </c>
      <c r="R226" s="182">
        <f>Q226*H226</f>
        <v>0</v>
      </c>
      <c r="S226" s="182">
        <v>0</v>
      </c>
      <c r="T226" s="183">
        <f>S226*H226</f>
        <v>0</v>
      </c>
      <c r="AR226" s="16" t="s">
        <v>125</v>
      </c>
      <c r="AT226" s="16" t="s">
        <v>120</v>
      </c>
      <c r="AU226" s="16" t="s">
        <v>82</v>
      </c>
      <c r="AY226" s="16" t="s">
        <v>118</v>
      </c>
      <c r="BE226" s="184">
        <f>IF(N226="základní",J226,0)</f>
        <v>0</v>
      </c>
      <c r="BF226" s="184">
        <f>IF(N226="snížená",J226,0)</f>
        <v>0</v>
      </c>
      <c r="BG226" s="184">
        <f>IF(N226="zákl. přenesená",J226,0)</f>
        <v>0</v>
      </c>
      <c r="BH226" s="184">
        <f>IF(N226="sníž. přenesená",J226,0)</f>
        <v>0</v>
      </c>
      <c r="BI226" s="184">
        <f>IF(N226="nulová",J226,0)</f>
        <v>0</v>
      </c>
      <c r="BJ226" s="16" t="s">
        <v>80</v>
      </c>
      <c r="BK226" s="184">
        <f>ROUND(I226*H226,2)</f>
        <v>0</v>
      </c>
      <c r="BL226" s="16" t="s">
        <v>125</v>
      </c>
      <c r="BM226" s="16" t="s">
        <v>327</v>
      </c>
    </row>
    <row r="227" spans="2:65" s="1" customFormat="1">
      <c r="B227" s="33"/>
      <c r="C227" s="34"/>
      <c r="D227" s="185" t="s">
        <v>127</v>
      </c>
      <c r="E227" s="34"/>
      <c r="F227" s="186" t="s">
        <v>326</v>
      </c>
      <c r="G227" s="34"/>
      <c r="H227" s="34"/>
      <c r="I227" s="102"/>
      <c r="J227" s="34"/>
      <c r="K227" s="34"/>
      <c r="L227" s="37"/>
      <c r="M227" s="187"/>
      <c r="N227" s="59"/>
      <c r="O227" s="59"/>
      <c r="P227" s="59"/>
      <c r="Q227" s="59"/>
      <c r="R227" s="59"/>
      <c r="S227" s="59"/>
      <c r="T227" s="60"/>
      <c r="AT227" s="16" t="s">
        <v>127</v>
      </c>
      <c r="AU227" s="16" t="s">
        <v>82</v>
      </c>
    </row>
    <row r="228" spans="2:65" s="11" customFormat="1">
      <c r="B228" s="189"/>
      <c r="C228" s="190"/>
      <c r="D228" s="185" t="s">
        <v>131</v>
      </c>
      <c r="E228" s="191" t="s">
        <v>1</v>
      </c>
      <c r="F228" s="192" t="s">
        <v>328</v>
      </c>
      <c r="G228" s="190"/>
      <c r="H228" s="193">
        <v>28.5</v>
      </c>
      <c r="I228" s="194"/>
      <c r="J228" s="190"/>
      <c r="K228" s="190"/>
      <c r="L228" s="195"/>
      <c r="M228" s="196"/>
      <c r="N228" s="197"/>
      <c r="O228" s="197"/>
      <c r="P228" s="197"/>
      <c r="Q228" s="197"/>
      <c r="R228" s="197"/>
      <c r="S228" s="197"/>
      <c r="T228" s="198"/>
      <c r="AT228" s="199" t="s">
        <v>131</v>
      </c>
      <c r="AU228" s="199" t="s">
        <v>82</v>
      </c>
      <c r="AV228" s="11" t="s">
        <v>82</v>
      </c>
      <c r="AW228" s="11" t="s">
        <v>34</v>
      </c>
      <c r="AX228" s="11" t="s">
        <v>80</v>
      </c>
      <c r="AY228" s="199" t="s">
        <v>118</v>
      </c>
    </row>
    <row r="229" spans="2:65" s="1" customFormat="1" ht="14.45" customHeight="1">
      <c r="B229" s="33"/>
      <c r="C229" s="173" t="s">
        <v>329</v>
      </c>
      <c r="D229" s="173" t="s">
        <v>120</v>
      </c>
      <c r="E229" s="174" t="s">
        <v>330</v>
      </c>
      <c r="F229" s="175" t="s">
        <v>331</v>
      </c>
      <c r="G229" s="176" t="s">
        <v>156</v>
      </c>
      <c r="H229" s="177">
        <v>4.4240000000000004</v>
      </c>
      <c r="I229" s="178"/>
      <c r="J229" s="179">
        <f>ROUND(I229*H229,2)</f>
        <v>0</v>
      </c>
      <c r="K229" s="175" t="s">
        <v>1</v>
      </c>
      <c r="L229" s="37"/>
      <c r="M229" s="180" t="s">
        <v>1</v>
      </c>
      <c r="N229" s="181" t="s">
        <v>43</v>
      </c>
      <c r="O229" s="59"/>
      <c r="P229" s="182">
        <f>O229*H229</f>
        <v>0</v>
      </c>
      <c r="Q229" s="182">
        <v>2.45329</v>
      </c>
      <c r="R229" s="182">
        <f>Q229*H229</f>
        <v>10.853354960000001</v>
      </c>
      <c r="S229" s="182">
        <v>0</v>
      </c>
      <c r="T229" s="183">
        <f>S229*H229</f>
        <v>0</v>
      </c>
      <c r="AR229" s="16" t="s">
        <v>125</v>
      </c>
      <c r="AT229" s="16" t="s">
        <v>120</v>
      </c>
      <c r="AU229" s="16" t="s">
        <v>82</v>
      </c>
      <c r="AY229" s="16" t="s">
        <v>118</v>
      </c>
      <c r="BE229" s="184">
        <f>IF(N229="základní",J229,0)</f>
        <v>0</v>
      </c>
      <c r="BF229" s="184">
        <f>IF(N229="snížená",J229,0)</f>
        <v>0</v>
      </c>
      <c r="BG229" s="184">
        <f>IF(N229="zákl. přenesená",J229,0)</f>
        <v>0</v>
      </c>
      <c r="BH229" s="184">
        <f>IF(N229="sníž. přenesená",J229,0)</f>
        <v>0</v>
      </c>
      <c r="BI229" s="184">
        <f>IF(N229="nulová",J229,0)</f>
        <v>0</v>
      </c>
      <c r="BJ229" s="16" t="s">
        <v>80</v>
      </c>
      <c r="BK229" s="184">
        <f>ROUND(I229*H229,2)</f>
        <v>0</v>
      </c>
      <c r="BL229" s="16" t="s">
        <v>125</v>
      </c>
      <c r="BM229" s="16" t="s">
        <v>332</v>
      </c>
    </row>
    <row r="230" spans="2:65" s="1" customFormat="1">
      <c r="B230" s="33"/>
      <c r="C230" s="34"/>
      <c r="D230" s="185" t="s">
        <v>127</v>
      </c>
      <c r="E230" s="34"/>
      <c r="F230" s="186" t="s">
        <v>333</v>
      </c>
      <c r="G230" s="34"/>
      <c r="H230" s="34"/>
      <c r="I230" s="102"/>
      <c r="J230" s="34"/>
      <c r="K230" s="34"/>
      <c r="L230" s="37"/>
      <c r="M230" s="187"/>
      <c r="N230" s="59"/>
      <c r="O230" s="59"/>
      <c r="P230" s="59"/>
      <c r="Q230" s="59"/>
      <c r="R230" s="59"/>
      <c r="S230" s="59"/>
      <c r="T230" s="60"/>
      <c r="AT230" s="16" t="s">
        <v>127</v>
      </c>
      <c r="AU230" s="16" t="s">
        <v>82</v>
      </c>
    </row>
    <row r="231" spans="2:65" s="1" customFormat="1" ht="58.5">
      <c r="B231" s="33"/>
      <c r="C231" s="34"/>
      <c r="D231" s="185" t="s">
        <v>129</v>
      </c>
      <c r="E231" s="34"/>
      <c r="F231" s="188" t="s">
        <v>334</v>
      </c>
      <c r="G231" s="34"/>
      <c r="H231" s="34"/>
      <c r="I231" s="102"/>
      <c r="J231" s="34"/>
      <c r="K231" s="34"/>
      <c r="L231" s="37"/>
      <c r="M231" s="187"/>
      <c r="N231" s="59"/>
      <c r="O231" s="59"/>
      <c r="P231" s="59"/>
      <c r="Q231" s="59"/>
      <c r="R231" s="59"/>
      <c r="S231" s="59"/>
      <c r="T231" s="60"/>
      <c r="AT231" s="16" t="s">
        <v>129</v>
      </c>
      <c r="AU231" s="16" t="s">
        <v>82</v>
      </c>
    </row>
    <row r="232" spans="2:65" s="11" customFormat="1">
      <c r="B232" s="189"/>
      <c r="C232" s="190"/>
      <c r="D232" s="185" t="s">
        <v>131</v>
      </c>
      <c r="E232" s="191" t="s">
        <v>1</v>
      </c>
      <c r="F232" s="192" t="s">
        <v>335</v>
      </c>
      <c r="G232" s="190"/>
      <c r="H232" s="193">
        <v>1.202</v>
      </c>
      <c r="I232" s="194"/>
      <c r="J232" s="190"/>
      <c r="K232" s="190"/>
      <c r="L232" s="195"/>
      <c r="M232" s="196"/>
      <c r="N232" s="197"/>
      <c r="O232" s="197"/>
      <c r="P232" s="197"/>
      <c r="Q232" s="197"/>
      <c r="R232" s="197"/>
      <c r="S232" s="197"/>
      <c r="T232" s="198"/>
      <c r="AT232" s="199" t="s">
        <v>131</v>
      </c>
      <c r="AU232" s="199" t="s">
        <v>82</v>
      </c>
      <c r="AV232" s="11" t="s">
        <v>82</v>
      </c>
      <c r="AW232" s="11" t="s">
        <v>34</v>
      </c>
      <c r="AX232" s="11" t="s">
        <v>72</v>
      </c>
      <c r="AY232" s="199" t="s">
        <v>118</v>
      </c>
    </row>
    <row r="233" spans="2:65" s="11" customFormat="1">
      <c r="B233" s="189"/>
      <c r="C233" s="190"/>
      <c r="D233" s="185" t="s">
        <v>131</v>
      </c>
      <c r="E233" s="191" t="s">
        <v>1</v>
      </c>
      <c r="F233" s="192" t="s">
        <v>336</v>
      </c>
      <c r="G233" s="190"/>
      <c r="H233" s="193">
        <v>3.222</v>
      </c>
      <c r="I233" s="194"/>
      <c r="J233" s="190"/>
      <c r="K233" s="190"/>
      <c r="L233" s="195"/>
      <c r="M233" s="196"/>
      <c r="N233" s="197"/>
      <c r="O233" s="197"/>
      <c r="P233" s="197"/>
      <c r="Q233" s="197"/>
      <c r="R233" s="197"/>
      <c r="S233" s="197"/>
      <c r="T233" s="198"/>
      <c r="AT233" s="199" t="s">
        <v>131</v>
      </c>
      <c r="AU233" s="199" t="s">
        <v>82</v>
      </c>
      <c r="AV233" s="11" t="s">
        <v>82</v>
      </c>
      <c r="AW233" s="11" t="s">
        <v>34</v>
      </c>
      <c r="AX233" s="11" t="s">
        <v>72</v>
      </c>
      <c r="AY233" s="199" t="s">
        <v>118</v>
      </c>
    </row>
    <row r="234" spans="2:65" s="12" customFormat="1">
      <c r="B234" s="200"/>
      <c r="C234" s="201"/>
      <c r="D234" s="185" t="s">
        <v>131</v>
      </c>
      <c r="E234" s="202" t="s">
        <v>1</v>
      </c>
      <c r="F234" s="203" t="s">
        <v>141</v>
      </c>
      <c r="G234" s="201"/>
      <c r="H234" s="204">
        <v>4.4239999999999995</v>
      </c>
      <c r="I234" s="205"/>
      <c r="J234" s="201"/>
      <c r="K234" s="201"/>
      <c r="L234" s="206"/>
      <c r="M234" s="207"/>
      <c r="N234" s="208"/>
      <c r="O234" s="208"/>
      <c r="P234" s="208"/>
      <c r="Q234" s="208"/>
      <c r="R234" s="208"/>
      <c r="S234" s="208"/>
      <c r="T234" s="209"/>
      <c r="AT234" s="210" t="s">
        <v>131</v>
      </c>
      <c r="AU234" s="210" t="s">
        <v>82</v>
      </c>
      <c r="AV234" s="12" t="s">
        <v>125</v>
      </c>
      <c r="AW234" s="12" t="s">
        <v>34</v>
      </c>
      <c r="AX234" s="12" t="s">
        <v>80</v>
      </c>
      <c r="AY234" s="210" t="s">
        <v>118</v>
      </c>
    </row>
    <row r="235" spans="2:65" s="1" customFormat="1" ht="14.45" customHeight="1">
      <c r="B235" s="33"/>
      <c r="C235" s="173" t="s">
        <v>337</v>
      </c>
      <c r="D235" s="173" t="s">
        <v>120</v>
      </c>
      <c r="E235" s="174" t="s">
        <v>338</v>
      </c>
      <c r="F235" s="175" t="s">
        <v>339</v>
      </c>
      <c r="G235" s="176" t="s">
        <v>340</v>
      </c>
      <c r="H235" s="177">
        <v>0.10100000000000001</v>
      </c>
      <c r="I235" s="178"/>
      <c r="J235" s="179">
        <f>ROUND(I235*H235,2)</f>
        <v>0</v>
      </c>
      <c r="K235" s="175" t="s">
        <v>124</v>
      </c>
      <c r="L235" s="37"/>
      <c r="M235" s="180" t="s">
        <v>1</v>
      </c>
      <c r="N235" s="181" t="s">
        <v>43</v>
      </c>
      <c r="O235" s="59"/>
      <c r="P235" s="182">
        <f>O235*H235</f>
        <v>0</v>
      </c>
      <c r="Q235" s="182">
        <v>1.0530600000000001</v>
      </c>
      <c r="R235" s="182">
        <f>Q235*H235</f>
        <v>0.10635906000000002</v>
      </c>
      <c r="S235" s="182">
        <v>0</v>
      </c>
      <c r="T235" s="183">
        <f>S235*H235</f>
        <v>0</v>
      </c>
      <c r="AR235" s="16" t="s">
        <v>125</v>
      </c>
      <c r="AT235" s="16" t="s">
        <v>120</v>
      </c>
      <c r="AU235" s="16" t="s">
        <v>82</v>
      </c>
      <c r="AY235" s="16" t="s">
        <v>118</v>
      </c>
      <c r="BE235" s="184">
        <f>IF(N235="základní",J235,0)</f>
        <v>0</v>
      </c>
      <c r="BF235" s="184">
        <f>IF(N235="snížená",J235,0)</f>
        <v>0</v>
      </c>
      <c r="BG235" s="184">
        <f>IF(N235="zákl. přenesená",J235,0)</f>
        <v>0</v>
      </c>
      <c r="BH235" s="184">
        <f>IF(N235="sníž. přenesená",J235,0)</f>
        <v>0</v>
      </c>
      <c r="BI235" s="184">
        <f>IF(N235="nulová",J235,0)</f>
        <v>0</v>
      </c>
      <c r="BJ235" s="16" t="s">
        <v>80</v>
      </c>
      <c r="BK235" s="184">
        <f>ROUND(I235*H235,2)</f>
        <v>0</v>
      </c>
      <c r="BL235" s="16" t="s">
        <v>125</v>
      </c>
      <c r="BM235" s="16" t="s">
        <v>341</v>
      </c>
    </row>
    <row r="236" spans="2:65" s="1" customFormat="1">
      <c r="B236" s="33"/>
      <c r="C236" s="34"/>
      <c r="D236" s="185" t="s">
        <v>127</v>
      </c>
      <c r="E236" s="34"/>
      <c r="F236" s="186" t="s">
        <v>342</v>
      </c>
      <c r="G236" s="34"/>
      <c r="H236" s="34"/>
      <c r="I236" s="102"/>
      <c r="J236" s="34"/>
      <c r="K236" s="34"/>
      <c r="L236" s="37"/>
      <c r="M236" s="187"/>
      <c r="N236" s="59"/>
      <c r="O236" s="59"/>
      <c r="P236" s="59"/>
      <c r="Q236" s="59"/>
      <c r="R236" s="59"/>
      <c r="S236" s="59"/>
      <c r="T236" s="60"/>
      <c r="AT236" s="16" t="s">
        <v>127</v>
      </c>
      <c r="AU236" s="16" t="s">
        <v>82</v>
      </c>
    </row>
    <row r="237" spans="2:65" s="1" customFormat="1" ht="19.5">
      <c r="B237" s="33"/>
      <c r="C237" s="34"/>
      <c r="D237" s="185" t="s">
        <v>129</v>
      </c>
      <c r="E237" s="34"/>
      <c r="F237" s="188" t="s">
        <v>343</v>
      </c>
      <c r="G237" s="34"/>
      <c r="H237" s="34"/>
      <c r="I237" s="102"/>
      <c r="J237" s="34"/>
      <c r="K237" s="34"/>
      <c r="L237" s="37"/>
      <c r="M237" s="187"/>
      <c r="N237" s="59"/>
      <c r="O237" s="59"/>
      <c r="P237" s="59"/>
      <c r="Q237" s="59"/>
      <c r="R237" s="59"/>
      <c r="S237" s="59"/>
      <c r="T237" s="60"/>
      <c r="AT237" s="16" t="s">
        <v>129</v>
      </c>
      <c r="AU237" s="16" t="s">
        <v>82</v>
      </c>
    </row>
    <row r="238" spans="2:65" s="11" customFormat="1">
      <c r="B238" s="189"/>
      <c r="C238" s="190"/>
      <c r="D238" s="185" t="s">
        <v>131</v>
      </c>
      <c r="E238" s="191" t="s">
        <v>1</v>
      </c>
      <c r="F238" s="192" t="s">
        <v>344</v>
      </c>
      <c r="G238" s="190"/>
      <c r="H238" s="193">
        <v>0.10100000000000001</v>
      </c>
      <c r="I238" s="194"/>
      <c r="J238" s="190"/>
      <c r="K238" s="190"/>
      <c r="L238" s="195"/>
      <c r="M238" s="196"/>
      <c r="N238" s="197"/>
      <c r="O238" s="197"/>
      <c r="P238" s="197"/>
      <c r="Q238" s="197"/>
      <c r="R238" s="197"/>
      <c r="S238" s="197"/>
      <c r="T238" s="198"/>
      <c r="AT238" s="199" t="s">
        <v>131</v>
      </c>
      <c r="AU238" s="199" t="s">
        <v>82</v>
      </c>
      <c r="AV238" s="11" t="s">
        <v>82</v>
      </c>
      <c r="AW238" s="11" t="s">
        <v>34</v>
      </c>
      <c r="AX238" s="11" t="s">
        <v>80</v>
      </c>
      <c r="AY238" s="199" t="s">
        <v>118</v>
      </c>
    </row>
    <row r="239" spans="2:65" s="10" customFormat="1" ht="22.9" customHeight="1">
      <c r="B239" s="157"/>
      <c r="C239" s="158"/>
      <c r="D239" s="159" t="s">
        <v>71</v>
      </c>
      <c r="E239" s="171" t="s">
        <v>125</v>
      </c>
      <c r="F239" s="171" t="s">
        <v>345</v>
      </c>
      <c r="G239" s="158"/>
      <c r="H239" s="158"/>
      <c r="I239" s="161"/>
      <c r="J239" s="172">
        <f>BK239</f>
        <v>0</v>
      </c>
      <c r="K239" s="158"/>
      <c r="L239" s="163"/>
      <c r="M239" s="164"/>
      <c r="N239" s="165"/>
      <c r="O239" s="165"/>
      <c r="P239" s="166">
        <f>SUM(P240:P282)</f>
        <v>0</v>
      </c>
      <c r="Q239" s="165"/>
      <c r="R239" s="166">
        <f>SUM(R240:R282)</f>
        <v>1566.0894445999998</v>
      </c>
      <c r="S239" s="165"/>
      <c r="T239" s="167">
        <f>SUM(T240:T282)</f>
        <v>0</v>
      </c>
      <c r="AR239" s="168" t="s">
        <v>80</v>
      </c>
      <c r="AT239" s="169" t="s">
        <v>71</v>
      </c>
      <c r="AU239" s="169" t="s">
        <v>80</v>
      </c>
      <c r="AY239" s="168" t="s">
        <v>118</v>
      </c>
      <c r="BK239" s="170">
        <f>SUM(BK240:BK282)</f>
        <v>0</v>
      </c>
    </row>
    <row r="240" spans="2:65" s="1" customFormat="1" ht="14.45" customHeight="1">
      <c r="B240" s="33"/>
      <c r="C240" s="173" t="s">
        <v>346</v>
      </c>
      <c r="D240" s="173" t="s">
        <v>120</v>
      </c>
      <c r="E240" s="174" t="s">
        <v>347</v>
      </c>
      <c r="F240" s="175" t="s">
        <v>348</v>
      </c>
      <c r="G240" s="176" t="s">
        <v>259</v>
      </c>
      <c r="H240" s="177">
        <v>273</v>
      </c>
      <c r="I240" s="178"/>
      <c r="J240" s="179">
        <f>ROUND(I240*H240,2)</f>
        <v>0</v>
      </c>
      <c r="K240" s="175" t="s">
        <v>124</v>
      </c>
      <c r="L240" s="37"/>
      <c r="M240" s="180" t="s">
        <v>1</v>
      </c>
      <c r="N240" s="181" t="s">
        <v>43</v>
      </c>
      <c r="O240" s="59"/>
      <c r="P240" s="182">
        <f>O240*H240</f>
        <v>0</v>
      </c>
      <c r="Q240" s="182">
        <v>0.18729999999999999</v>
      </c>
      <c r="R240" s="182">
        <f>Q240*H240</f>
        <v>51.132899999999999</v>
      </c>
      <c r="S240" s="182">
        <v>0</v>
      </c>
      <c r="T240" s="183">
        <f>S240*H240</f>
        <v>0</v>
      </c>
      <c r="AR240" s="16" t="s">
        <v>125</v>
      </c>
      <c r="AT240" s="16" t="s">
        <v>120</v>
      </c>
      <c r="AU240" s="16" t="s">
        <v>82</v>
      </c>
      <c r="AY240" s="16" t="s">
        <v>118</v>
      </c>
      <c r="BE240" s="184">
        <f>IF(N240="základní",J240,0)</f>
        <v>0</v>
      </c>
      <c r="BF240" s="184">
        <f>IF(N240="snížená",J240,0)</f>
        <v>0</v>
      </c>
      <c r="BG240" s="184">
        <f>IF(N240="zákl. přenesená",J240,0)</f>
        <v>0</v>
      </c>
      <c r="BH240" s="184">
        <f>IF(N240="sníž. přenesená",J240,0)</f>
        <v>0</v>
      </c>
      <c r="BI240" s="184">
        <f>IF(N240="nulová",J240,0)</f>
        <v>0</v>
      </c>
      <c r="BJ240" s="16" t="s">
        <v>80</v>
      </c>
      <c r="BK240" s="184">
        <f>ROUND(I240*H240,2)</f>
        <v>0</v>
      </c>
      <c r="BL240" s="16" t="s">
        <v>125</v>
      </c>
      <c r="BM240" s="16" t="s">
        <v>349</v>
      </c>
    </row>
    <row r="241" spans="2:65" s="1" customFormat="1">
      <c r="B241" s="33"/>
      <c r="C241" s="34"/>
      <c r="D241" s="185" t="s">
        <v>127</v>
      </c>
      <c r="E241" s="34"/>
      <c r="F241" s="186" t="s">
        <v>350</v>
      </c>
      <c r="G241" s="34"/>
      <c r="H241" s="34"/>
      <c r="I241" s="102"/>
      <c r="J241" s="34"/>
      <c r="K241" s="34"/>
      <c r="L241" s="37"/>
      <c r="M241" s="187"/>
      <c r="N241" s="59"/>
      <c r="O241" s="59"/>
      <c r="P241" s="59"/>
      <c r="Q241" s="59"/>
      <c r="R241" s="59"/>
      <c r="S241" s="59"/>
      <c r="T241" s="60"/>
      <c r="AT241" s="16" t="s">
        <v>127</v>
      </c>
      <c r="AU241" s="16" t="s">
        <v>82</v>
      </c>
    </row>
    <row r="242" spans="2:65" s="1" customFormat="1" ht="29.25">
      <c r="B242" s="33"/>
      <c r="C242" s="34"/>
      <c r="D242" s="185" t="s">
        <v>129</v>
      </c>
      <c r="E242" s="34"/>
      <c r="F242" s="188" t="s">
        <v>351</v>
      </c>
      <c r="G242" s="34"/>
      <c r="H242" s="34"/>
      <c r="I242" s="102"/>
      <c r="J242" s="34"/>
      <c r="K242" s="34"/>
      <c r="L242" s="37"/>
      <c r="M242" s="187"/>
      <c r="N242" s="59"/>
      <c r="O242" s="59"/>
      <c r="P242" s="59"/>
      <c r="Q242" s="59"/>
      <c r="R242" s="59"/>
      <c r="S242" s="59"/>
      <c r="T242" s="60"/>
      <c r="AT242" s="16" t="s">
        <v>129</v>
      </c>
      <c r="AU242" s="16" t="s">
        <v>82</v>
      </c>
    </row>
    <row r="243" spans="2:65" s="11" customFormat="1">
      <c r="B243" s="189"/>
      <c r="C243" s="190"/>
      <c r="D243" s="185" t="s">
        <v>131</v>
      </c>
      <c r="E243" s="191" t="s">
        <v>1</v>
      </c>
      <c r="F243" s="192" t="s">
        <v>352</v>
      </c>
      <c r="G243" s="190"/>
      <c r="H243" s="193">
        <v>273</v>
      </c>
      <c r="I243" s="194"/>
      <c r="J243" s="190"/>
      <c r="K243" s="190"/>
      <c r="L243" s="195"/>
      <c r="M243" s="196"/>
      <c r="N243" s="197"/>
      <c r="O243" s="197"/>
      <c r="P243" s="197"/>
      <c r="Q243" s="197"/>
      <c r="R243" s="197"/>
      <c r="S243" s="197"/>
      <c r="T243" s="198"/>
      <c r="AT243" s="199" t="s">
        <v>131</v>
      </c>
      <c r="AU243" s="199" t="s">
        <v>82</v>
      </c>
      <c r="AV243" s="11" t="s">
        <v>82</v>
      </c>
      <c r="AW243" s="11" t="s">
        <v>34</v>
      </c>
      <c r="AX243" s="11" t="s">
        <v>80</v>
      </c>
      <c r="AY243" s="199" t="s">
        <v>118</v>
      </c>
    </row>
    <row r="244" spans="2:65" s="1" customFormat="1" ht="14.45" customHeight="1">
      <c r="B244" s="33"/>
      <c r="C244" s="173" t="s">
        <v>353</v>
      </c>
      <c r="D244" s="173" t="s">
        <v>120</v>
      </c>
      <c r="E244" s="174" t="s">
        <v>354</v>
      </c>
      <c r="F244" s="175" t="s">
        <v>355</v>
      </c>
      <c r="G244" s="176" t="s">
        <v>259</v>
      </c>
      <c r="H244" s="177">
        <v>11.48</v>
      </c>
      <c r="I244" s="178"/>
      <c r="J244" s="179">
        <f>ROUND(I244*H244,2)</f>
        <v>0</v>
      </c>
      <c r="K244" s="175" t="s">
        <v>1</v>
      </c>
      <c r="L244" s="37"/>
      <c r="M244" s="180" t="s">
        <v>1</v>
      </c>
      <c r="N244" s="181" t="s">
        <v>43</v>
      </c>
      <c r="O244" s="59"/>
      <c r="P244" s="182">
        <f>O244*H244</f>
        <v>0</v>
      </c>
      <c r="Q244" s="182">
        <v>0.376</v>
      </c>
      <c r="R244" s="182">
        <f>Q244*H244</f>
        <v>4.3164800000000003</v>
      </c>
      <c r="S244" s="182">
        <v>0</v>
      </c>
      <c r="T244" s="183">
        <f>S244*H244</f>
        <v>0</v>
      </c>
      <c r="AR244" s="16" t="s">
        <v>125</v>
      </c>
      <c r="AT244" s="16" t="s">
        <v>120</v>
      </c>
      <c r="AU244" s="16" t="s">
        <v>82</v>
      </c>
      <c r="AY244" s="16" t="s">
        <v>118</v>
      </c>
      <c r="BE244" s="184">
        <f>IF(N244="základní",J244,0)</f>
        <v>0</v>
      </c>
      <c r="BF244" s="184">
        <f>IF(N244="snížená",J244,0)</f>
        <v>0</v>
      </c>
      <c r="BG244" s="184">
        <f>IF(N244="zákl. přenesená",J244,0)</f>
        <v>0</v>
      </c>
      <c r="BH244" s="184">
        <f>IF(N244="sníž. přenesená",J244,0)</f>
        <v>0</v>
      </c>
      <c r="BI244" s="184">
        <f>IF(N244="nulová",J244,0)</f>
        <v>0</v>
      </c>
      <c r="BJ244" s="16" t="s">
        <v>80</v>
      </c>
      <c r="BK244" s="184">
        <f>ROUND(I244*H244,2)</f>
        <v>0</v>
      </c>
      <c r="BL244" s="16" t="s">
        <v>125</v>
      </c>
      <c r="BM244" s="16" t="s">
        <v>356</v>
      </c>
    </row>
    <row r="245" spans="2:65" s="1" customFormat="1">
      <c r="B245" s="33"/>
      <c r="C245" s="34"/>
      <c r="D245" s="185" t="s">
        <v>127</v>
      </c>
      <c r="E245" s="34"/>
      <c r="F245" s="186" t="s">
        <v>355</v>
      </c>
      <c r="G245" s="34"/>
      <c r="H245" s="34"/>
      <c r="I245" s="102"/>
      <c r="J245" s="34"/>
      <c r="K245" s="34"/>
      <c r="L245" s="37"/>
      <c r="M245" s="187"/>
      <c r="N245" s="59"/>
      <c r="O245" s="59"/>
      <c r="P245" s="59"/>
      <c r="Q245" s="59"/>
      <c r="R245" s="59"/>
      <c r="S245" s="59"/>
      <c r="T245" s="60"/>
      <c r="AT245" s="16" t="s">
        <v>127</v>
      </c>
      <c r="AU245" s="16" t="s">
        <v>82</v>
      </c>
    </row>
    <row r="246" spans="2:65" s="11" customFormat="1">
      <c r="B246" s="189"/>
      <c r="C246" s="190"/>
      <c r="D246" s="185" t="s">
        <v>131</v>
      </c>
      <c r="E246" s="191" t="s">
        <v>1</v>
      </c>
      <c r="F246" s="192" t="s">
        <v>357</v>
      </c>
      <c r="G246" s="190"/>
      <c r="H246" s="193">
        <v>11.48</v>
      </c>
      <c r="I246" s="194"/>
      <c r="J246" s="190"/>
      <c r="K246" s="190"/>
      <c r="L246" s="195"/>
      <c r="M246" s="196"/>
      <c r="N246" s="197"/>
      <c r="O246" s="197"/>
      <c r="P246" s="197"/>
      <c r="Q246" s="197"/>
      <c r="R246" s="197"/>
      <c r="S246" s="197"/>
      <c r="T246" s="198"/>
      <c r="AT246" s="199" t="s">
        <v>131</v>
      </c>
      <c r="AU246" s="199" t="s">
        <v>82</v>
      </c>
      <c r="AV246" s="11" t="s">
        <v>82</v>
      </c>
      <c r="AW246" s="11" t="s">
        <v>34</v>
      </c>
      <c r="AX246" s="11" t="s">
        <v>80</v>
      </c>
      <c r="AY246" s="199" t="s">
        <v>118</v>
      </c>
    </row>
    <row r="247" spans="2:65" s="1" customFormat="1" ht="14.45" customHeight="1">
      <c r="B247" s="33"/>
      <c r="C247" s="173" t="s">
        <v>358</v>
      </c>
      <c r="D247" s="173" t="s">
        <v>120</v>
      </c>
      <c r="E247" s="174" t="s">
        <v>359</v>
      </c>
      <c r="F247" s="175" t="s">
        <v>360</v>
      </c>
      <c r="G247" s="176" t="s">
        <v>259</v>
      </c>
      <c r="H247" s="177">
        <v>227.5</v>
      </c>
      <c r="I247" s="178"/>
      <c r="J247" s="179">
        <f>ROUND(I247*H247,2)</f>
        <v>0</v>
      </c>
      <c r="K247" s="175" t="s">
        <v>1</v>
      </c>
      <c r="L247" s="37"/>
      <c r="M247" s="180" t="s">
        <v>1</v>
      </c>
      <c r="N247" s="181" t="s">
        <v>43</v>
      </c>
      <c r="O247" s="59"/>
      <c r="P247" s="182">
        <f>O247*H247</f>
        <v>0</v>
      </c>
      <c r="Q247" s="182">
        <v>0.42535000000000001</v>
      </c>
      <c r="R247" s="182">
        <f>Q247*H247</f>
        <v>96.767125000000007</v>
      </c>
      <c r="S247" s="182">
        <v>0</v>
      </c>
      <c r="T247" s="183">
        <f>S247*H247</f>
        <v>0</v>
      </c>
      <c r="AR247" s="16" t="s">
        <v>125</v>
      </c>
      <c r="AT247" s="16" t="s">
        <v>120</v>
      </c>
      <c r="AU247" s="16" t="s">
        <v>82</v>
      </c>
      <c r="AY247" s="16" t="s">
        <v>118</v>
      </c>
      <c r="BE247" s="184">
        <f>IF(N247="základní",J247,0)</f>
        <v>0</v>
      </c>
      <c r="BF247" s="184">
        <f>IF(N247="snížená",J247,0)</f>
        <v>0</v>
      </c>
      <c r="BG247" s="184">
        <f>IF(N247="zákl. přenesená",J247,0)</f>
        <v>0</v>
      </c>
      <c r="BH247" s="184">
        <f>IF(N247="sníž. přenesená",J247,0)</f>
        <v>0</v>
      </c>
      <c r="BI247" s="184">
        <f>IF(N247="nulová",J247,0)</f>
        <v>0</v>
      </c>
      <c r="BJ247" s="16" t="s">
        <v>80</v>
      </c>
      <c r="BK247" s="184">
        <f>ROUND(I247*H247,2)</f>
        <v>0</v>
      </c>
      <c r="BL247" s="16" t="s">
        <v>125</v>
      </c>
      <c r="BM247" s="16" t="s">
        <v>361</v>
      </c>
    </row>
    <row r="248" spans="2:65" s="1" customFormat="1">
      <c r="B248" s="33"/>
      <c r="C248" s="34"/>
      <c r="D248" s="185" t="s">
        <v>127</v>
      </c>
      <c r="E248" s="34"/>
      <c r="F248" s="186" t="s">
        <v>362</v>
      </c>
      <c r="G248" s="34"/>
      <c r="H248" s="34"/>
      <c r="I248" s="102"/>
      <c r="J248" s="34"/>
      <c r="K248" s="34"/>
      <c r="L248" s="37"/>
      <c r="M248" s="187"/>
      <c r="N248" s="59"/>
      <c r="O248" s="59"/>
      <c r="P248" s="59"/>
      <c r="Q248" s="59"/>
      <c r="R248" s="59"/>
      <c r="S248" s="59"/>
      <c r="T248" s="60"/>
      <c r="AT248" s="16" t="s">
        <v>127</v>
      </c>
      <c r="AU248" s="16" t="s">
        <v>82</v>
      </c>
    </row>
    <row r="249" spans="2:65" s="11" customFormat="1">
      <c r="B249" s="189"/>
      <c r="C249" s="190"/>
      <c r="D249" s="185" t="s">
        <v>131</v>
      </c>
      <c r="E249" s="191" t="s">
        <v>1</v>
      </c>
      <c r="F249" s="192" t="s">
        <v>363</v>
      </c>
      <c r="G249" s="190"/>
      <c r="H249" s="193">
        <v>227.5</v>
      </c>
      <c r="I249" s="194"/>
      <c r="J249" s="190"/>
      <c r="K249" s="190"/>
      <c r="L249" s="195"/>
      <c r="M249" s="196"/>
      <c r="N249" s="197"/>
      <c r="O249" s="197"/>
      <c r="P249" s="197"/>
      <c r="Q249" s="197"/>
      <c r="R249" s="197"/>
      <c r="S249" s="197"/>
      <c r="T249" s="198"/>
      <c r="AT249" s="199" t="s">
        <v>131</v>
      </c>
      <c r="AU249" s="199" t="s">
        <v>82</v>
      </c>
      <c r="AV249" s="11" t="s">
        <v>82</v>
      </c>
      <c r="AW249" s="11" t="s">
        <v>34</v>
      </c>
      <c r="AX249" s="11" t="s">
        <v>80</v>
      </c>
      <c r="AY249" s="199" t="s">
        <v>118</v>
      </c>
    </row>
    <row r="250" spans="2:65" s="1" customFormat="1" ht="14.45" customHeight="1">
      <c r="B250" s="33"/>
      <c r="C250" s="173" t="s">
        <v>364</v>
      </c>
      <c r="D250" s="173" t="s">
        <v>120</v>
      </c>
      <c r="E250" s="174" t="s">
        <v>365</v>
      </c>
      <c r="F250" s="175" t="s">
        <v>366</v>
      </c>
      <c r="G250" s="176" t="s">
        <v>259</v>
      </c>
      <c r="H250" s="177">
        <v>1409.54</v>
      </c>
      <c r="I250" s="178"/>
      <c r="J250" s="179">
        <f>ROUND(I250*H250,2)</f>
        <v>0</v>
      </c>
      <c r="K250" s="175" t="s">
        <v>1</v>
      </c>
      <c r="L250" s="37"/>
      <c r="M250" s="180" t="s">
        <v>1</v>
      </c>
      <c r="N250" s="181" t="s">
        <v>43</v>
      </c>
      <c r="O250" s="59"/>
      <c r="P250" s="182">
        <f>O250*H250</f>
        <v>0</v>
      </c>
      <c r="Q250" s="182">
        <v>0.42535000000000001</v>
      </c>
      <c r="R250" s="182">
        <f>Q250*H250</f>
        <v>599.54783899999995</v>
      </c>
      <c r="S250" s="182">
        <v>0</v>
      </c>
      <c r="T250" s="183">
        <f>S250*H250</f>
        <v>0</v>
      </c>
      <c r="AR250" s="16" t="s">
        <v>125</v>
      </c>
      <c r="AT250" s="16" t="s">
        <v>120</v>
      </c>
      <c r="AU250" s="16" t="s">
        <v>82</v>
      </c>
      <c r="AY250" s="16" t="s">
        <v>118</v>
      </c>
      <c r="BE250" s="184">
        <f>IF(N250="základní",J250,0)</f>
        <v>0</v>
      </c>
      <c r="BF250" s="184">
        <f>IF(N250="snížená",J250,0)</f>
        <v>0</v>
      </c>
      <c r="BG250" s="184">
        <f>IF(N250="zákl. přenesená",J250,0)</f>
        <v>0</v>
      </c>
      <c r="BH250" s="184">
        <f>IF(N250="sníž. přenesená",J250,0)</f>
        <v>0</v>
      </c>
      <c r="BI250" s="184">
        <f>IF(N250="nulová",J250,0)</f>
        <v>0</v>
      </c>
      <c r="BJ250" s="16" t="s">
        <v>80</v>
      </c>
      <c r="BK250" s="184">
        <f>ROUND(I250*H250,2)</f>
        <v>0</v>
      </c>
      <c r="BL250" s="16" t="s">
        <v>125</v>
      </c>
      <c r="BM250" s="16" t="s">
        <v>367</v>
      </c>
    </row>
    <row r="251" spans="2:65" s="1" customFormat="1">
      <c r="B251" s="33"/>
      <c r="C251" s="34"/>
      <c r="D251" s="185" t="s">
        <v>127</v>
      </c>
      <c r="E251" s="34"/>
      <c r="F251" s="186" t="s">
        <v>368</v>
      </c>
      <c r="G251" s="34"/>
      <c r="H251" s="34"/>
      <c r="I251" s="102"/>
      <c r="J251" s="34"/>
      <c r="K251" s="34"/>
      <c r="L251" s="37"/>
      <c r="M251" s="187"/>
      <c r="N251" s="59"/>
      <c r="O251" s="59"/>
      <c r="P251" s="59"/>
      <c r="Q251" s="59"/>
      <c r="R251" s="59"/>
      <c r="S251" s="59"/>
      <c r="T251" s="60"/>
      <c r="AT251" s="16" t="s">
        <v>127</v>
      </c>
      <c r="AU251" s="16" t="s">
        <v>82</v>
      </c>
    </row>
    <row r="252" spans="2:65" s="11" customFormat="1">
      <c r="B252" s="189"/>
      <c r="C252" s="190"/>
      <c r="D252" s="185" t="s">
        <v>131</v>
      </c>
      <c r="E252" s="191" t="s">
        <v>1</v>
      </c>
      <c r="F252" s="192" t="s">
        <v>369</v>
      </c>
      <c r="G252" s="190"/>
      <c r="H252" s="193">
        <v>1637.04</v>
      </c>
      <c r="I252" s="194"/>
      <c r="J252" s="190"/>
      <c r="K252" s="190"/>
      <c r="L252" s="195"/>
      <c r="M252" s="196"/>
      <c r="N252" s="197"/>
      <c r="O252" s="197"/>
      <c r="P252" s="197"/>
      <c r="Q252" s="197"/>
      <c r="R252" s="197"/>
      <c r="S252" s="197"/>
      <c r="T252" s="198"/>
      <c r="AT252" s="199" t="s">
        <v>131</v>
      </c>
      <c r="AU252" s="199" t="s">
        <v>82</v>
      </c>
      <c r="AV252" s="11" t="s">
        <v>82</v>
      </c>
      <c r="AW252" s="11" t="s">
        <v>34</v>
      </c>
      <c r="AX252" s="11" t="s">
        <v>72</v>
      </c>
      <c r="AY252" s="199" t="s">
        <v>118</v>
      </c>
    </row>
    <row r="253" spans="2:65" s="11" customFormat="1">
      <c r="B253" s="189"/>
      <c r="C253" s="190"/>
      <c r="D253" s="185" t="s">
        <v>131</v>
      </c>
      <c r="E253" s="191" t="s">
        <v>1</v>
      </c>
      <c r="F253" s="192" t="s">
        <v>370</v>
      </c>
      <c r="G253" s="190"/>
      <c r="H253" s="193">
        <v>-227.5</v>
      </c>
      <c r="I253" s="194"/>
      <c r="J253" s="190"/>
      <c r="K253" s="190"/>
      <c r="L253" s="195"/>
      <c r="M253" s="196"/>
      <c r="N253" s="197"/>
      <c r="O253" s="197"/>
      <c r="P253" s="197"/>
      <c r="Q253" s="197"/>
      <c r="R253" s="197"/>
      <c r="S253" s="197"/>
      <c r="T253" s="198"/>
      <c r="AT253" s="199" t="s">
        <v>131</v>
      </c>
      <c r="AU253" s="199" t="s">
        <v>82</v>
      </c>
      <c r="AV253" s="11" t="s">
        <v>82</v>
      </c>
      <c r="AW253" s="11" t="s">
        <v>34</v>
      </c>
      <c r="AX253" s="11" t="s">
        <v>72</v>
      </c>
      <c r="AY253" s="199" t="s">
        <v>118</v>
      </c>
    </row>
    <row r="254" spans="2:65" s="12" customFormat="1">
      <c r="B254" s="200"/>
      <c r="C254" s="201"/>
      <c r="D254" s="185" t="s">
        <v>131</v>
      </c>
      <c r="E254" s="202" t="s">
        <v>1</v>
      </c>
      <c r="F254" s="203" t="s">
        <v>141</v>
      </c>
      <c r="G254" s="201"/>
      <c r="H254" s="204">
        <v>1409.54</v>
      </c>
      <c r="I254" s="205"/>
      <c r="J254" s="201"/>
      <c r="K254" s="201"/>
      <c r="L254" s="206"/>
      <c r="M254" s="207"/>
      <c r="N254" s="208"/>
      <c r="O254" s="208"/>
      <c r="P254" s="208"/>
      <c r="Q254" s="208"/>
      <c r="R254" s="208"/>
      <c r="S254" s="208"/>
      <c r="T254" s="209"/>
      <c r="AT254" s="210" t="s">
        <v>131</v>
      </c>
      <c r="AU254" s="210" t="s">
        <v>82</v>
      </c>
      <c r="AV254" s="12" t="s">
        <v>125</v>
      </c>
      <c r="AW254" s="12" t="s">
        <v>34</v>
      </c>
      <c r="AX254" s="12" t="s">
        <v>80</v>
      </c>
      <c r="AY254" s="210" t="s">
        <v>118</v>
      </c>
    </row>
    <row r="255" spans="2:65" s="1" customFormat="1" ht="14.45" customHeight="1">
      <c r="B255" s="33"/>
      <c r="C255" s="173" t="s">
        <v>371</v>
      </c>
      <c r="D255" s="173" t="s">
        <v>120</v>
      </c>
      <c r="E255" s="174" t="s">
        <v>372</v>
      </c>
      <c r="F255" s="175" t="s">
        <v>373</v>
      </c>
      <c r="G255" s="176" t="s">
        <v>259</v>
      </c>
      <c r="H255" s="177">
        <v>12.6</v>
      </c>
      <c r="I255" s="178"/>
      <c r="J255" s="179">
        <f>ROUND(I255*H255,2)</f>
        <v>0</v>
      </c>
      <c r="K255" s="175" t="s">
        <v>1</v>
      </c>
      <c r="L255" s="37"/>
      <c r="M255" s="180" t="s">
        <v>1</v>
      </c>
      <c r="N255" s="181" t="s">
        <v>43</v>
      </c>
      <c r="O255" s="59"/>
      <c r="P255" s="182">
        <f>O255*H255</f>
        <v>0</v>
      </c>
      <c r="Q255" s="182">
        <v>0.82872999999999997</v>
      </c>
      <c r="R255" s="182">
        <f>Q255*H255</f>
        <v>10.441998</v>
      </c>
      <c r="S255" s="182">
        <v>0</v>
      </c>
      <c r="T255" s="183">
        <f>S255*H255</f>
        <v>0</v>
      </c>
      <c r="AR255" s="16" t="s">
        <v>125</v>
      </c>
      <c r="AT255" s="16" t="s">
        <v>120</v>
      </c>
      <c r="AU255" s="16" t="s">
        <v>82</v>
      </c>
      <c r="AY255" s="16" t="s">
        <v>118</v>
      </c>
      <c r="BE255" s="184">
        <f>IF(N255="základní",J255,0)</f>
        <v>0</v>
      </c>
      <c r="BF255" s="184">
        <f>IF(N255="snížená",J255,0)</f>
        <v>0</v>
      </c>
      <c r="BG255" s="184">
        <f>IF(N255="zákl. přenesená",J255,0)</f>
        <v>0</v>
      </c>
      <c r="BH255" s="184">
        <f>IF(N255="sníž. přenesená",J255,0)</f>
        <v>0</v>
      </c>
      <c r="BI255" s="184">
        <f>IF(N255="nulová",J255,0)</f>
        <v>0</v>
      </c>
      <c r="BJ255" s="16" t="s">
        <v>80</v>
      </c>
      <c r="BK255" s="184">
        <f>ROUND(I255*H255,2)</f>
        <v>0</v>
      </c>
      <c r="BL255" s="16" t="s">
        <v>125</v>
      </c>
      <c r="BM255" s="16" t="s">
        <v>374</v>
      </c>
    </row>
    <row r="256" spans="2:65" s="1" customFormat="1">
      <c r="B256" s="33"/>
      <c r="C256" s="34"/>
      <c r="D256" s="185" t="s">
        <v>127</v>
      </c>
      <c r="E256" s="34"/>
      <c r="F256" s="186" t="s">
        <v>375</v>
      </c>
      <c r="G256" s="34"/>
      <c r="H256" s="34"/>
      <c r="I256" s="102"/>
      <c r="J256" s="34"/>
      <c r="K256" s="34"/>
      <c r="L256" s="37"/>
      <c r="M256" s="187"/>
      <c r="N256" s="59"/>
      <c r="O256" s="59"/>
      <c r="P256" s="59"/>
      <c r="Q256" s="59"/>
      <c r="R256" s="59"/>
      <c r="S256" s="59"/>
      <c r="T256" s="60"/>
      <c r="AT256" s="16" t="s">
        <v>127</v>
      </c>
      <c r="AU256" s="16" t="s">
        <v>82</v>
      </c>
    </row>
    <row r="257" spans="2:65" s="1" customFormat="1" ht="58.5">
      <c r="B257" s="33"/>
      <c r="C257" s="34"/>
      <c r="D257" s="185" t="s">
        <v>129</v>
      </c>
      <c r="E257" s="34"/>
      <c r="F257" s="188" t="s">
        <v>376</v>
      </c>
      <c r="G257" s="34"/>
      <c r="H257" s="34"/>
      <c r="I257" s="102"/>
      <c r="J257" s="34"/>
      <c r="K257" s="34"/>
      <c r="L257" s="37"/>
      <c r="M257" s="187"/>
      <c r="N257" s="59"/>
      <c r="O257" s="59"/>
      <c r="P257" s="59"/>
      <c r="Q257" s="59"/>
      <c r="R257" s="59"/>
      <c r="S257" s="59"/>
      <c r="T257" s="60"/>
      <c r="AT257" s="16" t="s">
        <v>129</v>
      </c>
      <c r="AU257" s="16" t="s">
        <v>82</v>
      </c>
    </row>
    <row r="258" spans="2:65" s="13" customFormat="1">
      <c r="B258" s="211"/>
      <c r="C258" s="212"/>
      <c r="D258" s="185" t="s">
        <v>131</v>
      </c>
      <c r="E258" s="213" t="s">
        <v>1</v>
      </c>
      <c r="F258" s="214" t="s">
        <v>377</v>
      </c>
      <c r="G258" s="212"/>
      <c r="H258" s="213" t="s">
        <v>1</v>
      </c>
      <c r="I258" s="215"/>
      <c r="J258" s="212"/>
      <c r="K258" s="212"/>
      <c r="L258" s="216"/>
      <c r="M258" s="217"/>
      <c r="N258" s="218"/>
      <c r="O258" s="218"/>
      <c r="P258" s="218"/>
      <c r="Q258" s="218"/>
      <c r="R258" s="218"/>
      <c r="S258" s="218"/>
      <c r="T258" s="219"/>
      <c r="AT258" s="220" t="s">
        <v>131</v>
      </c>
      <c r="AU258" s="220" t="s">
        <v>82</v>
      </c>
      <c r="AV258" s="13" t="s">
        <v>80</v>
      </c>
      <c r="AW258" s="13" t="s">
        <v>34</v>
      </c>
      <c r="AX258" s="13" t="s">
        <v>72</v>
      </c>
      <c r="AY258" s="220" t="s">
        <v>118</v>
      </c>
    </row>
    <row r="259" spans="2:65" s="11" customFormat="1">
      <c r="B259" s="189"/>
      <c r="C259" s="190"/>
      <c r="D259" s="185" t="s">
        <v>131</v>
      </c>
      <c r="E259" s="191" t="s">
        <v>1</v>
      </c>
      <c r="F259" s="192" t="s">
        <v>378</v>
      </c>
      <c r="G259" s="190"/>
      <c r="H259" s="193">
        <v>11.2</v>
      </c>
      <c r="I259" s="194"/>
      <c r="J259" s="190"/>
      <c r="K259" s="190"/>
      <c r="L259" s="195"/>
      <c r="M259" s="196"/>
      <c r="N259" s="197"/>
      <c r="O259" s="197"/>
      <c r="P259" s="197"/>
      <c r="Q259" s="197"/>
      <c r="R259" s="197"/>
      <c r="S259" s="197"/>
      <c r="T259" s="198"/>
      <c r="AT259" s="199" t="s">
        <v>131</v>
      </c>
      <c r="AU259" s="199" t="s">
        <v>82</v>
      </c>
      <c r="AV259" s="11" t="s">
        <v>82</v>
      </c>
      <c r="AW259" s="11" t="s">
        <v>34</v>
      </c>
      <c r="AX259" s="11" t="s">
        <v>72</v>
      </c>
      <c r="AY259" s="199" t="s">
        <v>118</v>
      </c>
    </row>
    <row r="260" spans="2:65" s="13" customFormat="1">
      <c r="B260" s="211"/>
      <c r="C260" s="212"/>
      <c r="D260" s="185" t="s">
        <v>131</v>
      </c>
      <c r="E260" s="213" t="s">
        <v>1</v>
      </c>
      <c r="F260" s="214" t="s">
        <v>379</v>
      </c>
      <c r="G260" s="212"/>
      <c r="H260" s="213" t="s">
        <v>1</v>
      </c>
      <c r="I260" s="215"/>
      <c r="J260" s="212"/>
      <c r="K260" s="212"/>
      <c r="L260" s="216"/>
      <c r="M260" s="217"/>
      <c r="N260" s="218"/>
      <c r="O260" s="218"/>
      <c r="P260" s="218"/>
      <c r="Q260" s="218"/>
      <c r="R260" s="218"/>
      <c r="S260" s="218"/>
      <c r="T260" s="219"/>
      <c r="AT260" s="220" t="s">
        <v>131</v>
      </c>
      <c r="AU260" s="220" t="s">
        <v>82</v>
      </c>
      <c r="AV260" s="13" t="s">
        <v>80</v>
      </c>
      <c r="AW260" s="13" t="s">
        <v>34</v>
      </c>
      <c r="AX260" s="13" t="s">
        <v>72</v>
      </c>
      <c r="AY260" s="220" t="s">
        <v>118</v>
      </c>
    </row>
    <row r="261" spans="2:65" s="11" customFormat="1">
      <c r="B261" s="189"/>
      <c r="C261" s="190"/>
      <c r="D261" s="185" t="s">
        <v>131</v>
      </c>
      <c r="E261" s="191" t="s">
        <v>1</v>
      </c>
      <c r="F261" s="192" t="s">
        <v>380</v>
      </c>
      <c r="G261" s="190"/>
      <c r="H261" s="193">
        <v>1.4</v>
      </c>
      <c r="I261" s="194"/>
      <c r="J261" s="190"/>
      <c r="K261" s="190"/>
      <c r="L261" s="195"/>
      <c r="M261" s="196"/>
      <c r="N261" s="197"/>
      <c r="O261" s="197"/>
      <c r="P261" s="197"/>
      <c r="Q261" s="197"/>
      <c r="R261" s="197"/>
      <c r="S261" s="197"/>
      <c r="T261" s="198"/>
      <c r="AT261" s="199" t="s">
        <v>131</v>
      </c>
      <c r="AU261" s="199" t="s">
        <v>82</v>
      </c>
      <c r="AV261" s="11" t="s">
        <v>82</v>
      </c>
      <c r="AW261" s="11" t="s">
        <v>34</v>
      </c>
      <c r="AX261" s="11" t="s">
        <v>72</v>
      </c>
      <c r="AY261" s="199" t="s">
        <v>118</v>
      </c>
    </row>
    <row r="262" spans="2:65" s="12" customFormat="1">
      <c r="B262" s="200"/>
      <c r="C262" s="201"/>
      <c r="D262" s="185" t="s">
        <v>131</v>
      </c>
      <c r="E262" s="202" t="s">
        <v>1</v>
      </c>
      <c r="F262" s="203" t="s">
        <v>141</v>
      </c>
      <c r="G262" s="201"/>
      <c r="H262" s="204">
        <v>12.6</v>
      </c>
      <c r="I262" s="205"/>
      <c r="J262" s="201"/>
      <c r="K262" s="201"/>
      <c r="L262" s="206"/>
      <c r="M262" s="207"/>
      <c r="N262" s="208"/>
      <c r="O262" s="208"/>
      <c r="P262" s="208"/>
      <c r="Q262" s="208"/>
      <c r="R262" s="208"/>
      <c r="S262" s="208"/>
      <c r="T262" s="209"/>
      <c r="AT262" s="210" t="s">
        <v>131</v>
      </c>
      <c r="AU262" s="210" t="s">
        <v>82</v>
      </c>
      <c r="AV262" s="12" t="s">
        <v>125</v>
      </c>
      <c r="AW262" s="12" t="s">
        <v>34</v>
      </c>
      <c r="AX262" s="12" t="s">
        <v>80</v>
      </c>
      <c r="AY262" s="210" t="s">
        <v>118</v>
      </c>
    </row>
    <row r="263" spans="2:65" s="1" customFormat="1" ht="14.45" customHeight="1">
      <c r="B263" s="33"/>
      <c r="C263" s="173" t="s">
        <v>381</v>
      </c>
      <c r="D263" s="173" t="s">
        <v>120</v>
      </c>
      <c r="E263" s="174" t="s">
        <v>382</v>
      </c>
      <c r="F263" s="175" t="s">
        <v>383</v>
      </c>
      <c r="G263" s="176" t="s">
        <v>259</v>
      </c>
      <c r="H263" s="177">
        <v>704.77</v>
      </c>
      <c r="I263" s="178"/>
      <c r="J263" s="179">
        <f>ROUND(I263*H263,2)</f>
        <v>0</v>
      </c>
      <c r="K263" s="175" t="s">
        <v>1</v>
      </c>
      <c r="L263" s="37"/>
      <c r="M263" s="180" t="s">
        <v>1</v>
      </c>
      <c r="N263" s="181" t="s">
        <v>43</v>
      </c>
      <c r="O263" s="59"/>
      <c r="P263" s="182">
        <f>O263*H263</f>
        <v>0</v>
      </c>
      <c r="Q263" s="182">
        <v>0.43744</v>
      </c>
      <c r="R263" s="182">
        <f>Q263*H263</f>
        <v>308.29458879999999</v>
      </c>
      <c r="S263" s="182">
        <v>0</v>
      </c>
      <c r="T263" s="183">
        <f>S263*H263</f>
        <v>0</v>
      </c>
      <c r="AR263" s="16" t="s">
        <v>125</v>
      </c>
      <c r="AT263" s="16" t="s">
        <v>120</v>
      </c>
      <c r="AU263" s="16" t="s">
        <v>82</v>
      </c>
      <c r="AY263" s="16" t="s">
        <v>118</v>
      </c>
      <c r="BE263" s="184">
        <f>IF(N263="základní",J263,0)</f>
        <v>0</v>
      </c>
      <c r="BF263" s="184">
        <f>IF(N263="snížená",J263,0)</f>
        <v>0</v>
      </c>
      <c r="BG263" s="184">
        <f>IF(N263="zákl. přenesená",J263,0)</f>
        <v>0</v>
      </c>
      <c r="BH263" s="184">
        <f>IF(N263="sníž. přenesená",J263,0)</f>
        <v>0</v>
      </c>
      <c r="BI263" s="184">
        <f>IF(N263="nulová",J263,0)</f>
        <v>0</v>
      </c>
      <c r="BJ263" s="16" t="s">
        <v>80</v>
      </c>
      <c r="BK263" s="184">
        <f>ROUND(I263*H263,2)</f>
        <v>0</v>
      </c>
      <c r="BL263" s="16" t="s">
        <v>125</v>
      </c>
      <c r="BM263" s="16" t="s">
        <v>384</v>
      </c>
    </row>
    <row r="264" spans="2:65" s="1" customFormat="1" ht="19.5">
      <c r="B264" s="33"/>
      <c r="C264" s="34"/>
      <c r="D264" s="185" t="s">
        <v>127</v>
      </c>
      <c r="E264" s="34"/>
      <c r="F264" s="186" t="s">
        <v>385</v>
      </c>
      <c r="G264" s="34"/>
      <c r="H264" s="34"/>
      <c r="I264" s="102"/>
      <c r="J264" s="34"/>
      <c r="K264" s="34"/>
      <c r="L264" s="37"/>
      <c r="M264" s="187"/>
      <c r="N264" s="59"/>
      <c r="O264" s="59"/>
      <c r="P264" s="59"/>
      <c r="Q264" s="59"/>
      <c r="R264" s="59"/>
      <c r="S264" s="59"/>
      <c r="T264" s="60"/>
      <c r="AT264" s="16" t="s">
        <v>127</v>
      </c>
      <c r="AU264" s="16" t="s">
        <v>82</v>
      </c>
    </row>
    <row r="265" spans="2:65" s="1" customFormat="1" ht="48.75">
      <c r="B265" s="33"/>
      <c r="C265" s="34"/>
      <c r="D265" s="185" t="s">
        <v>129</v>
      </c>
      <c r="E265" s="34"/>
      <c r="F265" s="188" t="s">
        <v>386</v>
      </c>
      <c r="G265" s="34"/>
      <c r="H265" s="34"/>
      <c r="I265" s="102"/>
      <c r="J265" s="34"/>
      <c r="K265" s="34"/>
      <c r="L265" s="37"/>
      <c r="M265" s="187"/>
      <c r="N265" s="59"/>
      <c r="O265" s="59"/>
      <c r="P265" s="59"/>
      <c r="Q265" s="59"/>
      <c r="R265" s="59"/>
      <c r="S265" s="59"/>
      <c r="T265" s="60"/>
      <c r="AT265" s="16" t="s">
        <v>129</v>
      </c>
      <c r="AU265" s="16" t="s">
        <v>82</v>
      </c>
    </row>
    <row r="266" spans="2:65" s="13" customFormat="1">
      <c r="B266" s="211"/>
      <c r="C266" s="212"/>
      <c r="D266" s="185" t="s">
        <v>131</v>
      </c>
      <c r="E266" s="213" t="s">
        <v>1</v>
      </c>
      <c r="F266" s="214" t="s">
        <v>387</v>
      </c>
      <c r="G266" s="212"/>
      <c r="H266" s="213" t="s">
        <v>1</v>
      </c>
      <c r="I266" s="215"/>
      <c r="J266" s="212"/>
      <c r="K266" s="212"/>
      <c r="L266" s="216"/>
      <c r="M266" s="217"/>
      <c r="N266" s="218"/>
      <c r="O266" s="218"/>
      <c r="P266" s="218"/>
      <c r="Q266" s="218"/>
      <c r="R266" s="218"/>
      <c r="S266" s="218"/>
      <c r="T266" s="219"/>
      <c r="AT266" s="220" t="s">
        <v>131</v>
      </c>
      <c r="AU266" s="220" t="s">
        <v>82</v>
      </c>
      <c r="AV266" s="13" t="s">
        <v>80</v>
      </c>
      <c r="AW266" s="13" t="s">
        <v>34</v>
      </c>
      <c r="AX266" s="13" t="s">
        <v>72</v>
      </c>
      <c r="AY266" s="220" t="s">
        <v>118</v>
      </c>
    </row>
    <row r="267" spans="2:65" s="11" customFormat="1">
      <c r="B267" s="189"/>
      <c r="C267" s="190"/>
      <c r="D267" s="185" t="s">
        <v>131</v>
      </c>
      <c r="E267" s="191" t="s">
        <v>1</v>
      </c>
      <c r="F267" s="192" t="s">
        <v>388</v>
      </c>
      <c r="G267" s="190"/>
      <c r="H267" s="193">
        <v>818.52</v>
      </c>
      <c r="I267" s="194"/>
      <c r="J267" s="190"/>
      <c r="K267" s="190"/>
      <c r="L267" s="195"/>
      <c r="M267" s="196"/>
      <c r="N267" s="197"/>
      <c r="O267" s="197"/>
      <c r="P267" s="197"/>
      <c r="Q267" s="197"/>
      <c r="R267" s="197"/>
      <c r="S267" s="197"/>
      <c r="T267" s="198"/>
      <c r="AT267" s="199" t="s">
        <v>131</v>
      </c>
      <c r="AU267" s="199" t="s">
        <v>82</v>
      </c>
      <c r="AV267" s="11" t="s">
        <v>82</v>
      </c>
      <c r="AW267" s="11" t="s">
        <v>34</v>
      </c>
      <c r="AX267" s="11" t="s">
        <v>72</v>
      </c>
      <c r="AY267" s="199" t="s">
        <v>118</v>
      </c>
    </row>
    <row r="268" spans="2:65" s="11" customFormat="1">
      <c r="B268" s="189"/>
      <c r="C268" s="190"/>
      <c r="D268" s="185" t="s">
        <v>131</v>
      </c>
      <c r="E268" s="191" t="s">
        <v>1</v>
      </c>
      <c r="F268" s="192" t="s">
        <v>389</v>
      </c>
      <c r="G268" s="190"/>
      <c r="H268" s="193">
        <v>-113.75</v>
      </c>
      <c r="I268" s="194"/>
      <c r="J268" s="190"/>
      <c r="K268" s="190"/>
      <c r="L268" s="195"/>
      <c r="M268" s="196"/>
      <c r="N268" s="197"/>
      <c r="O268" s="197"/>
      <c r="P268" s="197"/>
      <c r="Q268" s="197"/>
      <c r="R268" s="197"/>
      <c r="S268" s="197"/>
      <c r="T268" s="198"/>
      <c r="AT268" s="199" t="s">
        <v>131</v>
      </c>
      <c r="AU268" s="199" t="s">
        <v>82</v>
      </c>
      <c r="AV268" s="11" t="s">
        <v>82</v>
      </c>
      <c r="AW268" s="11" t="s">
        <v>34</v>
      </c>
      <c r="AX268" s="11" t="s">
        <v>72</v>
      </c>
      <c r="AY268" s="199" t="s">
        <v>118</v>
      </c>
    </row>
    <row r="269" spans="2:65" s="12" customFormat="1">
      <c r="B269" s="200"/>
      <c r="C269" s="201"/>
      <c r="D269" s="185" t="s">
        <v>131</v>
      </c>
      <c r="E269" s="202" t="s">
        <v>1</v>
      </c>
      <c r="F269" s="203" t="s">
        <v>141</v>
      </c>
      <c r="G269" s="201"/>
      <c r="H269" s="204">
        <v>704.77</v>
      </c>
      <c r="I269" s="205"/>
      <c r="J269" s="201"/>
      <c r="K269" s="201"/>
      <c r="L269" s="206"/>
      <c r="M269" s="207"/>
      <c r="N269" s="208"/>
      <c r="O269" s="208"/>
      <c r="P269" s="208"/>
      <c r="Q269" s="208"/>
      <c r="R269" s="208"/>
      <c r="S269" s="208"/>
      <c r="T269" s="209"/>
      <c r="AT269" s="210" t="s">
        <v>131</v>
      </c>
      <c r="AU269" s="210" t="s">
        <v>82</v>
      </c>
      <c r="AV269" s="12" t="s">
        <v>125</v>
      </c>
      <c r="AW269" s="12" t="s">
        <v>34</v>
      </c>
      <c r="AX269" s="12" t="s">
        <v>80</v>
      </c>
      <c r="AY269" s="210" t="s">
        <v>118</v>
      </c>
    </row>
    <row r="270" spans="2:65" s="1" customFormat="1" ht="14.45" customHeight="1">
      <c r="B270" s="33"/>
      <c r="C270" s="173" t="s">
        <v>390</v>
      </c>
      <c r="D270" s="173" t="s">
        <v>120</v>
      </c>
      <c r="E270" s="174" t="s">
        <v>391</v>
      </c>
      <c r="F270" s="175" t="s">
        <v>392</v>
      </c>
      <c r="G270" s="176" t="s">
        <v>259</v>
      </c>
      <c r="H270" s="177">
        <v>704.77</v>
      </c>
      <c r="I270" s="178"/>
      <c r="J270" s="179">
        <f>ROUND(I270*H270,2)</f>
        <v>0</v>
      </c>
      <c r="K270" s="175" t="s">
        <v>1</v>
      </c>
      <c r="L270" s="37"/>
      <c r="M270" s="180" t="s">
        <v>1</v>
      </c>
      <c r="N270" s="181" t="s">
        <v>43</v>
      </c>
      <c r="O270" s="59"/>
      <c r="P270" s="182">
        <f>O270*H270</f>
        <v>0</v>
      </c>
      <c r="Q270" s="182">
        <v>0.43744</v>
      </c>
      <c r="R270" s="182">
        <f>Q270*H270</f>
        <v>308.29458879999999</v>
      </c>
      <c r="S270" s="182">
        <v>0</v>
      </c>
      <c r="T270" s="183">
        <f>S270*H270</f>
        <v>0</v>
      </c>
      <c r="AR270" s="16" t="s">
        <v>125</v>
      </c>
      <c r="AT270" s="16" t="s">
        <v>120</v>
      </c>
      <c r="AU270" s="16" t="s">
        <v>82</v>
      </c>
      <c r="AY270" s="16" t="s">
        <v>118</v>
      </c>
      <c r="BE270" s="184">
        <f>IF(N270="základní",J270,0)</f>
        <v>0</v>
      </c>
      <c r="BF270" s="184">
        <f>IF(N270="snížená",J270,0)</f>
        <v>0</v>
      </c>
      <c r="BG270" s="184">
        <f>IF(N270="zákl. přenesená",J270,0)</f>
        <v>0</v>
      </c>
      <c r="BH270" s="184">
        <f>IF(N270="sníž. přenesená",J270,0)</f>
        <v>0</v>
      </c>
      <c r="BI270" s="184">
        <f>IF(N270="nulová",J270,0)</f>
        <v>0</v>
      </c>
      <c r="BJ270" s="16" t="s">
        <v>80</v>
      </c>
      <c r="BK270" s="184">
        <f>ROUND(I270*H270,2)</f>
        <v>0</v>
      </c>
      <c r="BL270" s="16" t="s">
        <v>125</v>
      </c>
      <c r="BM270" s="16" t="s">
        <v>393</v>
      </c>
    </row>
    <row r="271" spans="2:65" s="1" customFormat="1" ht="19.5">
      <c r="B271" s="33"/>
      <c r="C271" s="34"/>
      <c r="D271" s="185" t="s">
        <v>127</v>
      </c>
      <c r="E271" s="34"/>
      <c r="F271" s="186" t="s">
        <v>394</v>
      </c>
      <c r="G271" s="34"/>
      <c r="H271" s="34"/>
      <c r="I271" s="102"/>
      <c r="J271" s="34"/>
      <c r="K271" s="34"/>
      <c r="L271" s="37"/>
      <c r="M271" s="187"/>
      <c r="N271" s="59"/>
      <c r="O271" s="59"/>
      <c r="P271" s="59"/>
      <c r="Q271" s="59"/>
      <c r="R271" s="59"/>
      <c r="S271" s="59"/>
      <c r="T271" s="60"/>
      <c r="AT271" s="16" t="s">
        <v>127</v>
      </c>
      <c r="AU271" s="16" t="s">
        <v>82</v>
      </c>
    </row>
    <row r="272" spans="2:65" s="13" customFormat="1">
      <c r="B272" s="211"/>
      <c r="C272" s="212"/>
      <c r="D272" s="185" t="s">
        <v>131</v>
      </c>
      <c r="E272" s="213" t="s">
        <v>1</v>
      </c>
      <c r="F272" s="214" t="s">
        <v>395</v>
      </c>
      <c r="G272" s="212"/>
      <c r="H272" s="213" t="s">
        <v>1</v>
      </c>
      <c r="I272" s="215"/>
      <c r="J272" s="212"/>
      <c r="K272" s="212"/>
      <c r="L272" s="216"/>
      <c r="M272" s="217"/>
      <c r="N272" s="218"/>
      <c r="O272" s="218"/>
      <c r="P272" s="218"/>
      <c r="Q272" s="218"/>
      <c r="R272" s="218"/>
      <c r="S272" s="218"/>
      <c r="T272" s="219"/>
      <c r="AT272" s="220" t="s">
        <v>131</v>
      </c>
      <c r="AU272" s="220" t="s">
        <v>82</v>
      </c>
      <c r="AV272" s="13" t="s">
        <v>80</v>
      </c>
      <c r="AW272" s="13" t="s">
        <v>34</v>
      </c>
      <c r="AX272" s="13" t="s">
        <v>72</v>
      </c>
      <c r="AY272" s="220" t="s">
        <v>118</v>
      </c>
    </row>
    <row r="273" spans="2:65" s="11" customFormat="1">
      <c r="B273" s="189"/>
      <c r="C273" s="190"/>
      <c r="D273" s="185" t="s">
        <v>131</v>
      </c>
      <c r="E273" s="191" t="s">
        <v>1</v>
      </c>
      <c r="F273" s="192" t="s">
        <v>388</v>
      </c>
      <c r="G273" s="190"/>
      <c r="H273" s="193">
        <v>818.52</v>
      </c>
      <c r="I273" s="194"/>
      <c r="J273" s="190"/>
      <c r="K273" s="190"/>
      <c r="L273" s="195"/>
      <c r="M273" s="196"/>
      <c r="N273" s="197"/>
      <c r="O273" s="197"/>
      <c r="P273" s="197"/>
      <c r="Q273" s="197"/>
      <c r="R273" s="197"/>
      <c r="S273" s="197"/>
      <c r="T273" s="198"/>
      <c r="AT273" s="199" t="s">
        <v>131</v>
      </c>
      <c r="AU273" s="199" t="s">
        <v>82</v>
      </c>
      <c r="AV273" s="11" t="s">
        <v>82</v>
      </c>
      <c r="AW273" s="11" t="s">
        <v>34</v>
      </c>
      <c r="AX273" s="11" t="s">
        <v>72</v>
      </c>
      <c r="AY273" s="199" t="s">
        <v>118</v>
      </c>
    </row>
    <row r="274" spans="2:65" s="11" customFormat="1">
      <c r="B274" s="189"/>
      <c r="C274" s="190"/>
      <c r="D274" s="185" t="s">
        <v>131</v>
      </c>
      <c r="E274" s="191" t="s">
        <v>1</v>
      </c>
      <c r="F274" s="192" t="s">
        <v>396</v>
      </c>
      <c r="G274" s="190"/>
      <c r="H274" s="193">
        <v>-113.75</v>
      </c>
      <c r="I274" s="194"/>
      <c r="J274" s="190"/>
      <c r="K274" s="190"/>
      <c r="L274" s="195"/>
      <c r="M274" s="196"/>
      <c r="N274" s="197"/>
      <c r="O274" s="197"/>
      <c r="P274" s="197"/>
      <c r="Q274" s="197"/>
      <c r="R274" s="197"/>
      <c r="S274" s="197"/>
      <c r="T274" s="198"/>
      <c r="AT274" s="199" t="s">
        <v>131</v>
      </c>
      <c r="AU274" s="199" t="s">
        <v>82</v>
      </c>
      <c r="AV274" s="11" t="s">
        <v>82</v>
      </c>
      <c r="AW274" s="11" t="s">
        <v>34</v>
      </c>
      <c r="AX274" s="11" t="s">
        <v>72</v>
      </c>
      <c r="AY274" s="199" t="s">
        <v>118</v>
      </c>
    </row>
    <row r="275" spans="2:65" s="12" customFormat="1">
      <c r="B275" s="200"/>
      <c r="C275" s="201"/>
      <c r="D275" s="185" t="s">
        <v>131</v>
      </c>
      <c r="E275" s="202" t="s">
        <v>1</v>
      </c>
      <c r="F275" s="203" t="s">
        <v>141</v>
      </c>
      <c r="G275" s="201"/>
      <c r="H275" s="204">
        <v>704.77</v>
      </c>
      <c r="I275" s="205"/>
      <c r="J275" s="201"/>
      <c r="K275" s="201"/>
      <c r="L275" s="206"/>
      <c r="M275" s="207"/>
      <c r="N275" s="208"/>
      <c r="O275" s="208"/>
      <c r="P275" s="208"/>
      <c r="Q275" s="208"/>
      <c r="R275" s="208"/>
      <c r="S275" s="208"/>
      <c r="T275" s="209"/>
      <c r="AT275" s="210" t="s">
        <v>131</v>
      </c>
      <c r="AU275" s="210" t="s">
        <v>82</v>
      </c>
      <c r="AV275" s="12" t="s">
        <v>125</v>
      </c>
      <c r="AW275" s="12" t="s">
        <v>34</v>
      </c>
      <c r="AX275" s="12" t="s">
        <v>80</v>
      </c>
      <c r="AY275" s="210" t="s">
        <v>118</v>
      </c>
    </row>
    <row r="276" spans="2:65" s="1" customFormat="1" ht="14.45" customHeight="1">
      <c r="B276" s="33"/>
      <c r="C276" s="173" t="s">
        <v>397</v>
      </c>
      <c r="D276" s="173" t="s">
        <v>120</v>
      </c>
      <c r="E276" s="174" t="s">
        <v>398</v>
      </c>
      <c r="F276" s="175" t="s">
        <v>399</v>
      </c>
      <c r="G276" s="176" t="s">
        <v>259</v>
      </c>
      <c r="H276" s="177">
        <v>113.75</v>
      </c>
      <c r="I276" s="178"/>
      <c r="J276" s="179">
        <f>ROUND(I276*H276,2)</f>
        <v>0</v>
      </c>
      <c r="K276" s="175" t="s">
        <v>1</v>
      </c>
      <c r="L276" s="37"/>
      <c r="M276" s="180" t="s">
        <v>1</v>
      </c>
      <c r="N276" s="181" t="s">
        <v>43</v>
      </c>
      <c r="O276" s="59"/>
      <c r="P276" s="182">
        <f>O276*H276</f>
        <v>0</v>
      </c>
      <c r="Q276" s="182">
        <v>0.82326999999999995</v>
      </c>
      <c r="R276" s="182">
        <f>Q276*H276</f>
        <v>93.646962500000001</v>
      </c>
      <c r="S276" s="182">
        <v>0</v>
      </c>
      <c r="T276" s="183">
        <f>S276*H276</f>
        <v>0</v>
      </c>
      <c r="AR276" s="16" t="s">
        <v>125</v>
      </c>
      <c r="AT276" s="16" t="s">
        <v>120</v>
      </c>
      <c r="AU276" s="16" t="s">
        <v>82</v>
      </c>
      <c r="AY276" s="16" t="s">
        <v>118</v>
      </c>
      <c r="BE276" s="184">
        <f>IF(N276="základní",J276,0)</f>
        <v>0</v>
      </c>
      <c r="BF276" s="184">
        <f>IF(N276="snížená",J276,0)</f>
        <v>0</v>
      </c>
      <c r="BG276" s="184">
        <f>IF(N276="zákl. přenesená",J276,0)</f>
        <v>0</v>
      </c>
      <c r="BH276" s="184">
        <f>IF(N276="sníž. přenesená",J276,0)</f>
        <v>0</v>
      </c>
      <c r="BI276" s="184">
        <f>IF(N276="nulová",J276,0)</f>
        <v>0</v>
      </c>
      <c r="BJ276" s="16" t="s">
        <v>80</v>
      </c>
      <c r="BK276" s="184">
        <f>ROUND(I276*H276,2)</f>
        <v>0</v>
      </c>
      <c r="BL276" s="16" t="s">
        <v>125</v>
      </c>
      <c r="BM276" s="16" t="s">
        <v>400</v>
      </c>
    </row>
    <row r="277" spans="2:65" s="1" customFormat="1" ht="19.5">
      <c r="B277" s="33"/>
      <c r="C277" s="34"/>
      <c r="D277" s="185" t="s">
        <v>127</v>
      </c>
      <c r="E277" s="34"/>
      <c r="F277" s="186" t="s">
        <v>401</v>
      </c>
      <c r="G277" s="34"/>
      <c r="H277" s="34"/>
      <c r="I277" s="102"/>
      <c r="J277" s="34"/>
      <c r="K277" s="34"/>
      <c r="L277" s="37"/>
      <c r="M277" s="187"/>
      <c r="N277" s="59"/>
      <c r="O277" s="59"/>
      <c r="P277" s="59"/>
      <c r="Q277" s="59"/>
      <c r="R277" s="59"/>
      <c r="S277" s="59"/>
      <c r="T277" s="60"/>
      <c r="AT277" s="16" t="s">
        <v>127</v>
      </c>
      <c r="AU277" s="16" t="s">
        <v>82</v>
      </c>
    </row>
    <row r="278" spans="2:65" s="1" customFormat="1" ht="48.75">
      <c r="B278" s="33"/>
      <c r="C278" s="34"/>
      <c r="D278" s="185" t="s">
        <v>129</v>
      </c>
      <c r="E278" s="34"/>
      <c r="F278" s="188" t="s">
        <v>386</v>
      </c>
      <c r="G278" s="34"/>
      <c r="H278" s="34"/>
      <c r="I278" s="102"/>
      <c r="J278" s="34"/>
      <c r="K278" s="34"/>
      <c r="L278" s="37"/>
      <c r="M278" s="187"/>
      <c r="N278" s="59"/>
      <c r="O278" s="59"/>
      <c r="P278" s="59"/>
      <c r="Q278" s="59"/>
      <c r="R278" s="59"/>
      <c r="S278" s="59"/>
      <c r="T278" s="60"/>
      <c r="AT278" s="16" t="s">
        <v>129</v>
      </c>
      <c r="AU278" s="16" t="s">
        <v>82</v>
      </c>
    </row>
    <row r="279" spans="2:65" s="11" customFormat="1">
      <c r="B279" s="189"/>
      <c r="C279" s="190"/>
      <c r="D279" s="185" t="s">
        <v>131</v>
      </c>
      <c r="E279" s="191" t="s">
        <v>1</v>
      </c>
      <c r="F279" s="192" t="s">
        <v>402</v>
      </c>
      <c r="G279" s="190"/>
      <c r="H279" s="193">
        <v>113.75</v>
      </c>
      <c r="I279" s="194"/>
      <c r="J279" s="190"/>
      <c r="K279" s="190"/>
      <c r="L279" s="195"/>
      <c r="M279" s="196"/>
      <c r="N279" s="197"/>
      <c r="O279" s="197"/>
      <c r="P279" s="197"/>
      <c r="Q279" s="197"/>
      <c r="R279" s="197"/>
      <c r="S279" s="197"/>
      <c r="T279" s="198"/>
      <c r="AT279" s="199" t="s">
        <v>131</v>
      </c>
      <c r="AU279" s="199" t="s">
        <v>82</v>
      </c>
      <c r="AV279" s="11" t="s">
        <v>82</v>
      </c>
      <c r="AW279" s="11" t="s">
        <v>34</v>
      </c>
      <c r="AX279" s="11" t="s">
        <v>80</v>
      </c>
      <c r="AY279" s="199" t="s">
        <v>118</v>
      </c>
    </row>
    <row r="280" spans="2:65" s="1" customFormat="1" ht="14.45" customHeight="1">
      <c r="B280" s="33"/>
      <c r="C280" s="173" t="s">
        <v>403</v>
      </c>
      <c r="D280" s="173" t="s">
        <v>120</v>
      </c>
      <c r="E280" s="174" t="s">
        <v>404</v>
      </c>
      <c r="F280" s="175" t="s">
        <v>405</v>
      </c>
      <c r="G280" s="176" t="s">
        <v>259</v>
      </c>
      <c r="H280" s="177">
        <v>113.75</v>
      </c>
      <c r="I280" s="178"/>
      <c r="J280" s="179">
        <f>ROUND(I280*H280,2)</f>
        <v>0</v>
      </c>
      <c r="K280" s="175" t="s">
        <v>1</v>
      </c>
      <c r="L280" s="37"/>
      <c r="M280" s="180" t="s">
        <v>1</v>
      </c>
      <c r="N280" s="181" t="s">
        <v>43</v>
      </c>
      <c r="O280" s="59"/>
      <c r="P280" s="182">
        <f>O280*H280</f>
        <v>0</v>
      </c>
      <c r="Q280" s="182">
        <v>0.82326999999999995</v>
      </c>
      <c r="R280" s="182">
        <f>Q280*H280</f>
        <v>93.646962500000001</v>
      </c>
      <c r="S280" s="182">
        <v>0</v>
      </c>
      <c r="T280" s="183">
        <f>S280*H280</f>
        <v>0</v>
      </c>
      <c r="AR280" s="16" t="s">
        <v>125</v>
      </c>
      <c r="AT280" s="16" t="s">
        <v>120</v>
      </c>
      <c r="AU280" s="16" t="s">
        <v>82</v>
      </c>
      <c r="AY280" s="16" t="s">
        <v>118</v>
      </c>
      <c r="BE280" s="184">
        <f>IF(N280="základní",J280,0)</f>
        <v>0</v>
      </c>
      <c r="BF280" s="184">
        <f>IF(N280="snížená",J280,0)</f>
        <v>0</v>
      </c>
      <c r="BG280" s="184">
        <f>IF(N280="zákl. přenesená",J280,0)</f>
        <v>0</v>
      </c>
      <c r="BH280" s="184">
        <f>IF(N280="sníž. přenesená",J280,0)</f>
        <v>0</v>
      </c>
      <c r="BI280" s="184">
        <f>IF(N280="nulová",J280,0)</f>
        <v>0</v>
      </c>
      <c r="BJ280" s="16" t="s">
        <v>80</v>
      </c>
      <c r="BK280" s="184">
        <f>ROUND(I280*H280,2)</f>
        <v>0</v>
      </c>
      <c r="BL280" s="16" t="s">
        <v>125</v>
      </c>
      <c r="BM280" s="16" t="s">
        <v>406</v>
      </c>
    </row>
    <row r="281" spans="2:65" s="1" customFormat="1" ht="19.5">
      <c r="B281" s="33"/>
      <c r="C281" s="34"/>
      <c r="D281" s="185" t="s">
        <v>127</v>
      </c>
      <c r="E281" s="34"/>
      <c r="F281" s="186" t="s">
        <v>407</v>
      </c>
      <c r="G281" s="34"/>
      <c r="H281" s="34"/>
      <c r="I281" s="102"/>
      <c r="J281" s="34"/>
      <c r="K281" s="34"/>
      <c r="L281" s="37"/>
      <c r="M281" s="187"/>
      <c r="N281" s="59"/>
      <c r="O281" s="59"/>
      <c r="P281" s="59"/>
      <c r="Q281" s="59"/>
      <c r="R281" s="59"/>
      <c r="S281" s="59"/>
      <c r="T281" s="60"/>
      <c r="AT281" s="16" t="s">
        <v>127</v>
      </c>
      <c r="AU281" s="16" t="s">
        <v>82</v>
      </c>
    </row>
    <row r="282" spans="2:65" s="11" customFormat="1">
      <c r="B282" s="189"/>
      <c r="C282" s="190"/>
      <c r="D282" s="185" t="s">
        <v>131</v>
      </c>
      <c r="E282" s="191" t="s">
        <v>1</v>
      </c>
      <c r="F282" s="192" t="s">
        <v>408</v>
      </c>
      <c r="G282" s="190"/>
      <c r="H282" s="193">
        <v>113.75</v>
      </c>
      <c r="I282" s="194"/>
      <c r="J282" s="190"/>
      <c r="K282" s="190"/>
      <c r="L282" s="195"/>
      <c r="M282" s="196"/>
      <c r="N282" s="197"/>
      <c r="O282" s="197"/>
      <c r="P282" s="197"/>
      <c r="Q282" s="197"/>
      <c r="R282" s="197"/>
      <c r="S282" s="197"/>
      <c r="T282" s="198"/>
      <c r="AT282" s="199" t="s">
        <v>131</v>
      </c>
      <c r="AU282" s="199" t="s">
        <v>82</v>
      </c>
      <c r="AV282" s="11" t="s">
        <v>82</v>
      </c>
      <c r="AW282" s="11" t="s">
        <v>34</v>
      </c>
      <c r="AX282" s="11" t="s">
        <v>80</v>
      </c>
      <c r="AY282" s="199" t="s">
        <v>118</v>
      </c>
    </row>
    <row r="283" spans="2:65" s="10" customFormat="1" ht="22.9" customHeight="1">
      <c r="B283" s="157"/>
      <c r="C283" s="158"/>
      <c r="D283" s="159" t="s">
        <v>71</v>
      </c>
      <c r="E283" s="171" t="s">
        <v>167</v>
      </c>
      <c r="F283" s="171" t="s">
        <v>409</v>
      </c>
      <c r="G283" s="158"/>
      <c r="H283" s="158"/>
      <c r="I283" s="161"/>
      <c r="J283" s="172">
        <f>BK283</f>
        <v>0</v>
      </c>
      <c r="K283" s="158"/>
      <c r="L283" s="163"/>
      <c r="M283" s="164"/>
      <c r="N283" s="165"/>
      <c r="O283" s="165"/>
      <c r="P283" s="166">
        <f>SUM(P284:P288)</f>
        <v>0</v>
      </c>
      <c r="Q283" s="165"/>
      <c r="R283" s="166">
        <f>SUM(R284:R288)</f>
        <v>33.828960000000002</v>
      </c>
      <c r="S283" s="165"/>
      <c r="T283" s="167">
        <f>SUM(T284:T288)</f>
        <v>0</v>
      </c>
      <c r="AR283" s="168" t="s">
        <v>80</v>
      </c>
      <c r="AT283" s="169" t="s">
        <v>71</v>
      </c>
      <c r="AU283" s="169" t="s">
        <v>80</v>
      </c>
      <c r="AY283" s="168" t="s">
        <v>118</v>
      </c>
      <c r="BK283" s="170">
        <f>SUM(BK284:BK288)</f>
        <v>0</v>
      </c>
    </row>
    <row r="284" spans="2:65" s="1" customFormat="1" ht="14.45" customHeight="1">
      <c r="B284" s="33"/>
      <c r="C284" s="173" t="s">
        <v>410</v>
      </c>
      <c r="D284" s="173" t="s">
        <v>120</v>
      </c>
      <c r="E284" s="174" t="s">
        <v>411</v>
      </c>
      <c r="F284" s="175" t="s">
        <v>412</v>
      </c>
      <c r="G284" s="176" t="s">
        <v>259</v>
      </c>
      <c r="H284" s="177">
        <v>1409.54</v>
      </c>
      <c r="I284" s="178"/>
      <c r="J284" s="179">
        <f>ROUND(I284*H284,2)</f>
        <v>0</v>
      </c>
      <c r="K284" s="175" t="s">
        <v>1</v>
      </c>
      <c r="L284" s="37"/>
      <c r="M284" s="180" t="s">
        <v>1</v>
      </c>
      <c r="N284" s="181" t="s">
        <v>43</v>
      </c>
      <c r="O284" s="59"/>
      <c r="P284" s="182">
        <f>O284*H284</f>
        <v>0</v>
      </c>
      <c r="Q284" s="182">
        <v>2.4E-2</v>
      </c>
      <c r="R284" s="182">
        <f>Q284*H284</f>
        <v>33.828960000000002</v>
      </c>
      <c r="S284" s="182">
        <v>0</v>
      </c>
      <c r="T284" s="183">
        <f>S284*H284</f>
        <v>0</v>
      </c>
      <c r="AR284" s="16" t="s">
        <v>125</v>
      </c>
      <c r="AT284" s="16" t="s">
        <v>120</v>
      </c>
      <c r="AU284" s="16" t="s">
        <v>82</v>
      </c>
      <c r="AY284" s="16" t="s">
        <v>118</v>
      </c>
      <c r="BE284" s="184">
        <f>IF(N284="základní",J284,0)</f>
        <v>0</v>
      </c>
      <c r="BF284" s="184">
        <f>IF(N284="snížená",J284,0)</f>
        <v>0</v>
      </c>
      <c r="BG284" s="184">
        <f>IF(N284="zákl. přenesená",J284,0)</f>
        <v>0</v>
      </c>
      <c r="BH284" s="184">
        <f>IF(N284="sníž. přenesená",J284,0)</f>
        <v>0</v>
      </c>
      <c r="BI284" s="184">
        <f>IF(N284="nulová",J284,0)</f>
        <v>0</v>
      </c>
      <c r="BJ284" s="16" t="s">
        <v>80</v>
      </c>
      <c r="BK284" s="184">
        <f>ROUND(I284*H284,2)</f>
        <v>0</v>
      </c>
      <c r="BL284" s="16" t="s">
        <v>125</v>
      </c>
      <c r="BM284" s="16" t="s">
        <v>413</v>
      </c>
    </row>
    <row r="285" spans="2:65" s="1" customFormat="1" ht="19.5">
      <c r="B285" s="33"/>
      <c r="C285" s="34"/>
      <c r="D285" s="185" t="s">
        <v>127</v>
      </c>
      <c r="E285" s="34"/>
      <c r="F285" s="186" t="s">
        <v>414</v>
      </c>
      <c r="G285" s="34"/>
      <c r="H285" s="34"/>
      <c r="I285" s="102"/>
      <c r="J285" s="34"/>
      <c r="K285" s="34"/>
      <c r="L285" s="37"/>
      <c r="M285" s="187"/>
      <c r="N285" s="59"/>
      <c r="O285" s="59"/>
      <c r="P285" s="59"/>
      <c r="Q285" s="59"/>
      <c r="R285" s="59"/>
      <c r="S285" s="59"/>
      <c r="T285" s="60"/>
      <c r="AT285" s="16" t="s">
        <v>127</v>
      </c>
      <c r="AU285" s="16" t="s">
        <v>82</v>
      </c>
    </row>
    <row r="286" spans="2:65" s="11" customFormat="1">
      <c r="B286" s="189"/>
      <c r="C286" s="190"/>
      <c r="D286" s="185" t="s">
        <v>131</v>
      </c>
      <c r="E286" s="191" t="s">
        <v>1</v>
      </c>
      <c r="F286" s="192" t="s">
        <v>415</v>
      </c>
      <c r="G286" s="190"/>
      <c r="H286" s="193">
        <v>1637.04</v>
      </c>
      <c r="I286" s="194"/>
      <c r="J286" s="190"/>
      <c r="K286" s="190"/>
      <c r="L286" s="195"/>
      <c r="M286" s="196"/>
      <c r="N286" s="197"/>
      <c r="O286" s="197"/>
      <c r="P286" s="197"/>
      <c r="Q286" s="197"/>
      <c r="R286" s="197"/>
      <c r="S286" s="197"/>
      <c r="T286" s="198"/>
      <c r="AT286" s="199" t="s">
        <v>131</v>
      </c>
      <c r="AU286" s="199" t="s">
        <v>82</v>
      </c>
      <c r="AV286" s="11" t="s">
        <v>82</v>
      </c>
      <c r="AW286" s="11" t="s">
        <v>34</v>
      </c>
      <c r="AX286" s="11" t="s">
        <v>72</v>
      </c>
      <c r="AY286" s="199" t="s">
        <v>118</v>
      </c>
    </row>
    <row r="287" spans="2:65" s="11" customFormat="1">
      <c r="B287" s="189"/>
      <c r="C287" s="190"/>
      <c r="D287" s="185" t="s">
        <v>131</v>
      </c>
      <c r="E287" s="191" t="s">
        <v>1</v>
      </c>
      <c r="F287" s="192" t="s">
        <v>416</v>
      </c>
      <c r="G287" s="190"/>
      <c r="H287" s="193">
        <v>-227.5</v>
      </c>
      <c r="I287" s="194"/>
      <c r="J287" s="190"/>
      <c r="K287" s="190"/>
      <c r="L287" s="195"/>
      <c r="M287" s="196"/>
      <c r="N287" s="197"/>
      <c r="O287" s="197"/>
      <c r="P287" s="197"/>
      <c r="Q287" s="197"/>
      <c r="R287" s="197"/>
      <c r="S287" s="197"/>
      <c r="T287" s="198"/>
      <c r="AT287" s="199" t="s">
        <v>131</v>
      </c>
      <c r="AU287" s="199" t="s">
        <v>82</v>
      </c>
      <c r="AV287" s="11" t="s">
        <v>82</v>
      </c>
      <c r="AW287" s="11" t="s">
        <v>34</v>
      </c>
      <c r="AX287" s="11" t="s">
        <v>72</v>
      </c>
      <c r="AY287" s="199" t="s">
        <v>118</v>
      </c>
    </row>
    <row r="288" spans="2:65" s="12" customFormat="1">
      <c r="B288" s="200"/>
      <c r="C288" s="201"/>
      <c r="D288" s="185" t="s">
        <v>131</v>
      </c>
      <c r="E288" s="202" t="s">
        <v>1</v>
      </c>
      <c r="F288" s="203" t="s">
        <v>141</v>
      </c>
      <c r="G288" s="201"/>
      <c r="H288" s="204">
        <v>1409.54</v>
      </c>
      <c r="I288" s="205"/>
      <c r="J288" s="201"/>
      <c r="K288" s="201"/>
      <c r="L288" s="206"/>
      <c r="M288" s="207"/>
      <c r="N288" s="208"/>
      <c r="O288" s="208"/>
      <c r="P288" s="208"/>
      <c r="Q288" s="208"/>
      <c r="R288" s="208"/>
      <c r="S288" s="208"/>
      <c r="T288" s="209"/>
      <c r="AT288" s="210" t="s">
        <v>131</v>
      </c>
      <c r="AU288" s="210" t="s">
        <v>82</v>
      </c>
      <c r="AV288" s="12" t="s">
        <v>125</v>
      </c>
      <c r="AW288" s="12" t="s">
        <v>34</v>
      </c>
      <c r="AX288" s="12" t="s">
        <v>80</v>
      </c>
      <c r="AY288" s="210" t="s">
        <v>118</v>
      </c>
    </row>
    <row r="289" spans="2:65" s="10" customFormat="1" ht="22.9" customHeight="1">
      <c r="B289" s="157"/>
      <c r="C289" s="158"/>
      <c r="D289" s="159" t="s">
        <v>71</v>
      </c>
      <c r="E289" s="171" t="s">
        <v>179</v>
      </c>
      <c r="F289" s="171" t="s">
        <v>417</v>
      </c>
      <c r="G289" s="158"/>
      <c r="H289" s="158"/>
      <c r="I289" s="161"/>
      <c r="J289" s="172">
        <f>BK289</f>
        <v>0</v>
      </c>
      <c r="K289" s="158"/>
      <c r="L289" s="163"/>
      <c r="M289" s="164"/>
      <c r="N289" s="165"/>
      <c r="O289" s="165"/>
      <c r="P289" s="166">
        <f>SUM(P290:P313)</f>
        <v>0</v>
      </c>
      <c r="Q289" s="165"/>
      <c r="R289" s="166">
        <f>SUM(R290:R313)</f>
        <v>0.90972000000000008</v>
      </c>
      <c r="S289" s="165"/>
      <c r="T289" s="167">
        <f>SUM(T290:T313)</f>
        <v>0</v>
      </c>
      <c r="AR289" s="168" t="s">
        <v>80</v>
      </c>
      <c r="AT289" s="169" t="s">
        <v>71</v>
      </c>
      <c r="AU289" s="169" t="s">
        <v>80</v>
      </c>
      <c r="AY289" s="168" t="s">
        <v>118</v>
      </c>
      <c r="BK289" s="170">
        <f>SUM(BK290:BK313)</f>
        <v>0</v>
      </c>
    </row>
    <row r="290" spans="2:65" s="1" customFormat="1" ht="14.45" customHeight="1">
      <c r="B290" s="33"/>
      <c r="C290" s="173" t="s">
        <v>418</v>
      </c>
      <c r="D290" s="173" t="s">
        <v>120</v>
      </c>
      <c r="E290" s="174" t="s">
        <v>419</v>
      </c>
      <c r="F290" s="175" t="s">
        <v>420</v>
      </c>
      <c r="G290" s="176" t="s">
        <v>123</v>
      </c>
      <c r="H290" s="177">
        <v>4</v>
      </c>
      <c r="I290" s="178"/>
      <c r="J290" s="179">
        <f>ROUND(I290*H290,2)</f>
        <v>0</v>
      </c>
      <c r="K290" s="175" t="s">
        <v>1</v>
      </c>
      <c r="L290" s="37"/>
      <c r="M290" s="180" t="s">
        <v>1</v>
      </c>
      <c r="N290" s="181" t="s">
        <v>43</v>
      </c>
      <c r="O290" s="59"/>
      <c r="P290" s="182">
        <f>O290*H290</f>
        <v>0</v>
      </c>
      <c r="Q290" s="182">
        <v>3.7260000000000001E-2</v>
      </c>
      <c r="R290" s="182">
        <f>Q290*H290</f>
        <v>0.14904000000000001</v>
      </c>
      <c r="S290" s="182">
        <v>0</v>
      </c>
      <c r="T290" s="183">
        <f>S290*H290</f>
        <v>0</v>
      </c>
      <c r="AR290" s="16" t="s">
        <v>125</v>
      </c>
      <c r="AT290" s="16" t="s">
        <v>120</v>
      </c>
      <c r="AU290" s="16" t="s">
        <v>82</v>
      </c>
      <c r="AY290" s="16" t="s">
        <v>118</v>
      </c>
      <c r="BE290" s="184">
        <f>IF(N290="základní",J290,0)</f>
        <v>0</v>
      </c>
      <c r="BF290" s="184">
        <f>IF(N290="snížená",J290,0)</f>
        <v>0</v>
      </c>
      <c r="BG290" s="184">
        <f>IF(N290="zákl. přenesená",J290,0)</f>
        <v>0</v>
      </c>
      <c r="BH290" s="184">
        <f>IF(N290="sníž. přenesená",J290,0)</f>
        <v>0</v>
      </c>
      <c r="BI290" s="184">
        <f>IF(N290="nulová",J290,0)</f>
        <v>0</v>
      </c>
      <c r="BJ290" s="16" t="s">
        <v>80</v>
      </c>
      <c r="BK290" s="184">
        <f>ROUND(I290*H290,2)</f>
        <v>0</v>
      </c>
      <c r="BL290" s="16" t="s">
        <v>125</v>
      </c>
      <c r="BM290" s="16" t="s">
        <v>421</v>
      </c>
    </row>
    <row r="291" spans="2:65" s="1" customFormat="1" ht="19.5">
      <c r="B291" s="33"/>
      <c r="C291" s="34"/>
      <c r="D291" s="185" t="s">
        <v>127</v>
      </c>
      <c r="E291" s="34"/>
      <c r="F291" s="186" t="s">
        <v>422</v>
      </c>
      <c r="G291" s="34"/>
      <c r="H291" s="34"/>
      <c r="I291" s="102"/>
      <c r="J291" s="34"/>
      <c r="K291" s="34"/>
      <c r="L291" s="37"/>
      <c r="M291" s="187"/>
      <c r="N291" s="59"/>
      <c r="O291" s="59"/>
      <c r="P291" s="59"/>
      <c r="Q291" s="59"/>
      <c r="R291" s="59"/>
      <c r="S291" s="59"/>
      <c r="T291" s="60"/>
      <c r="AT291" s="16" t="s">
        <v>127</v>
      </c>
      <c r="AU291" s="16" t="s">
        <v>82</v>
      </c>
    </row>
    <row r="292" spans="2:65" s="11" customFormat="1">
      <c r="B292" s="189"/>
      <c r="C292" s="190"/>
      <c r="D292" s="185" t="s">
        <v>131</v>
      </c>
      <c r="E292" s="191" t="s">
        <v>1</v>
      </c>
      <c r="F292" s="192" t="s">
        <v>423</v>
      </c>
      <c r="G292" s="190"/>
      <c r="H292" s="193">
        <v>4</v>
      </c>
      <c r="I292" s="194"/>
      <c r="J292" s="190"/>
      <c r="K292" s="190"/>
      <c r="L292" s="195"/>
      <c r="M292" s="196"/>
      <c r="N292" s="197"/>
      <c r="O292" s="197"/>
      <c r="P292" s="197"/>
      <c r="Q292" s="197"/>
      <c r="R292" s="197"/>
      <c r="S292" s="197"/>
      <c r="T292" s="198"/>
      <c r="AT292" s="199" t="s">
        <v>131</v>
      </c>
      <c r="AU292" s="199" t="s">
        <v>82</v>
      </c>
      <c r="AV292" s="11" t="s">
        <v>82</v>
      </c>
      <c r="AW292" s="11" t="s">
        <v>34</v>
      </c>
      <c r="AX292" s="11" t="s">
        <v>80</v>
      </c>
      <c r="AY292" s="199" t="s">
        <v>118</v>
      </c>
    </row>
    <row r="293" spans="2:65" s="1" customFormat="1" ht="14.45" customHeight="1">
      <c r="B293" s="33"/>
      <c r="C293" s="173" t="s">
        <v>424</v>
      </c>
      <c r="D293" s="173" t="s">
        <v>120</v>
      </c>
      <c r="E293" s="174" t="s">
        <v>425</v>
      </c>
      <c r="F293" s="175" t="s">
        <v>426</v>
      </c>
      <c r="G293" s="176" t="s">
        <v>123</v>
      </c>
      <c r="H293" s="177">
        <v>1</v>
      </c>
      <c r="I293" s="178"/>
      <c r="J293" s="179">
        <f>ROUND(I293*H293,2)</f>
        <v>0</v>
      </c>
      <c r="K293" s="175" t="s">
        <v>1</v>
      </c>
      <c r="L293" s="37"/>
      <c r="M293" s="180" t="s">
        <v>1</v>
      </c>
      <c r="N293" s="181" t="s">
        <v>43</v>
      </c>
      <c r="O293" s="59"/>
      <c r="P293" s="182">
        <f>O293*H293</f>
        <v>0</v>
      </c>
      <c r="Q293" s="182">
        <v>4.7260000000000003E-2</v>
      </c>
      <c r="R293" s="182">
        <f>Q293*H293</f>
        <v>4.7260000000000003E-2</v>
      </c>
      <c r="S293" s="182">
        <v>0</v>
      </c>
      <c r="T293" s="183">
        <f>S293*H293</f>
        <v>0</v>
      </c>
      <c r="AR293" s="16" t="s">
        <v>125</v>
      </c>
      <c r="AT293" s="16" t="s">
        <v>120</v>
      </c>
      <c r="AU293" s="16" t="s">
        <v>82</v>
      </c>
      <c r="AY293" s="16" t="s">
        <v>118</v>
      </c>
      <c r="BE293" s="184">
        <f>IF(N293="základní",J293,0)</f>
        <v>0</v>
      </c>
      <c r="BF293" s="184">
        <f>IF(N293="snížená",J293,0)</f>
        <v>0</v>
      </c>
      <c r="BG293" s="184">
        <f>IF(N293="zákl. přenesená",J293,0)</f>
        <v>0</v>
      </c>
      <c r="BH293" s="184">
        <f>IF(N293="sníž. přenesená",J293,0)</f>
        <v>0</v>
      </c>
      <c r="BI293" s="184">
        <f>IF(N293="nulová",J293,0)</f>
        <v>0</v>
      </c>
      <c r="BJ293" s="16" t="s">
        <v>80</v>
      </c>
      <c r="BK293" s="184">
        <f>ROUND(I293*H293,2)</f>
        <v>0</v>
      </c>
      <c r="BL293" s="16" t="s">
        <v>125</v>
      </c>
      <c r="BM293" s="16" t="s">
        <v>427</v>
      </c>
    </row>
    <row r="294" spans="2:65" s="1" customFormat="1" ht="19.5">
      <c r="B294" s="33"/>
      <c r="C294" s="34"/>
      <c r="D294" s="185" t="s">
        <v>127</v>
      </c>
      <c r="E294" s="34"/>
      <c r="F294" s="186" t="s">
        <v>428</v>
      </c>
      <c r="G294" s="34"/>
      <c r="H294" s="34"/>
      <c r="I294" s="102"/>
      <c r="J294" s="34"/>
      <c r="K294" s="34"/>
      <c r="L294" s="37"/>
      <c r="M294" s="187"/>
      <c r="N294" s="59"/>
      <c r="O294" s="59"/>
      <c r="P294" s="59"/>
      <c r="Q294" s="59"/>
      <c r="R294" s="59"/>
      <c r="S294" s="59"/>
      <c r="T294" s="60"/>
      <c r="AT294" s="16" t="s">
        <v>127</v>
      </c>
      <c r="AU294" s="16" t="s">
        <v>82</v>
      </c>
    </row>
    <row r="295" spans="2:65" s="11" customFormat="1">
      <c r="B295" s="189"/>
      <c r="C295" s="190"/>
      <c r="D295" s="185" t="s">
        <v>131</v>
      </c>
      <c r="E295" s="191" t="s">
        <v>1</v>
      </c>
      <c r="F295" s="192" t="s">
        <v>429</v>
      </c>
      <c r="G295" s="190"/>
      <c r="H295" s="193">
        <v>1</v>
      </c>
      <c r="I295" s="194"/>
      <c r="J295" s="190"/>
      <c r="K295" s="190"/>
      <c r="L295" s="195"/>
      <c r="M295" s="196"/>
      <c r="N295" s="197"/>
      <c r="O295" s="197"/>
      <c r="P295" s="197"/>
      <c r="Q295" s="197"/>
      <c r="R295" s="197"/>
      <c r="S295" s="197"/>
      <c r="T295" s="198"/>
      <c r="AT295" s="199" t="s">
        <v>131</v>
      </c>
      <c r="AU295" s="199" t="s">
        <v>82</v>
      </c>
      <c r="AV295" s="11" t="s">
        <v>82</v>
      </c>
      <c r="AW295" s="11" t="s">
        <v>34</v>
      </c>
      <c r="AX295" s="11" t="s">
        <v>80</v>
      </c>
      <c r="AY295" s="199" t="s">
        <v>118</v>
      </c>
    </row>
    <row r="296" spans="2:65" s="1" customFormat="1" ht="14.45" customHeight="1">
      <c r="B296" s="33"/>
      <c r="C296" s="173" t="s">
        <v>430</v>
      </c>
      <c r="D296" s="173" t="s">
        <v>120</v>
      </c>
      <c r="E296" s="174" t="s">
        <v>431</v>
      </c>
      <c r="F296" s="175" t="s">
        <v>432</v>
      </c>
      <c r="G296" s="176" t="s">
        <v>123</v>
      </c>
      <c r="H296" s="177">
        <v>7</v>
      </c>
      <c r="I296" s="178"/>
      <c r="J296" s="179">
        <f>ROUND(I296*H296,2)</f>
        <v>0</v>
      </c>
      <c r="K296" s="175" t="s">
        <v>1</v>
      </c>
      <c r="L296" s="37"/>
      <c r="M296" s="180" t="s">
        <v>1</v>
      </c>
      <c r="N296" s="181" t="s">
        <v>43</v>
      </c>
      <c r="O296" s="59"/>
      <c r="P296" s="182">
        <f>O296*H296</f>
        <v>0</v>
      </c>
      <c r="Q296" s="182">
        <v>4.7260000000000003E-2</v>
      </c>
      <c r="R296" s="182">
        <f>Q296*H296</f>
        <v>0.33082</v>
      </c>
      <c r="S296" s="182">
        <v>0</v>
      </c>
      <c r="T296" s="183">
        <f>S296*H296</f>
        <v>0</v>
      </c>
      <c r="AR296" s="16" t="s">
        <v>125</v>
      </c>
      <c r="AT296" s="16" t="s">
        <v>120</v>
      </c>
      <c r="AU296" s="16" t="s">
        <v>82</v>
      </c>
      <c r="AY296" s="16" t="s">
        <v>118</v>
      </c>
      <c r="BE296" s="184">
        <f>IF(N296="základní",J296,0)</f>
        <v>0</v>
      </c>
      <c r="BF296" s="184">
        <f>IF(N296="snížená",J296,0)</f>
        <v>0</v>
      </c>
      <c r="BG296" s="184">
        <f>IF(N296="zákl. přenesená",J296,0)</f>
        <v>0</v>
      </c>
      <c r="BH296" s="184">
        <f>IF(N296="sníž. přenesená",J296,0)</f>
        <v>0</v>
      </c>
      <c r="BI296" s="184">
        <f>IF(N296="nulová",J296,0)</f>
        <v>0</v>
      </c>
      <c r="BJ296" s="16" t="s">
        <v>80</v>
      </c>
      <c r="BK296" s="184">
        <f>ROUND(I296*H296,2)</f>
        <v>0</v>
      </c>
      <c r="BL296" s="16" t="s">
        <v>125</v>
      </c>
      <c r="BM296" s="16" t="s">
        <v>433</v>
      </c>
    </row>
    <row r="297" spans="2:65" s="1" customFormat="1" ht="19.5">
      <c r="B297" s="33"/>
      <c r="C297" s="34"/>
      <c r="D297" s="185" t="s">
        <v>127</v>
      </c>
      <c r="E297" s="34"/>
      <c r="F297" s="186" t="s">
        <v>434</v>
      </c>
      <c r="G297" s="34"/>
      <c r="H297" s="34"/>
      <c r="I297" s="102"/>
      <c r="J297" s="34"/>
      <c r="K297" s="34"/>
      <c r="L297" s="37"/>
      <c r="M297" s="187"/>
      <c r="N297" s="59"/>
      <c r="O297" s="59"/>
      <c r="P297" s="59"/>
      <c r="Q297" s="59"/>
      <c r="R297" s="59"/>
      <c r="S297" s="59"/>
      <c r="T297" s="60"/>
      <c r="AT297" s="16" t="s">
        <v>127</v>
      </c>
      <c r="AU297" s="16" t="s">
        <v>82</v>
      </c>
    </row>
    <row r="298" spans="2:65" s="11" customFormat="1">
      <c r="B298" s="189"/>
      <c r="C298" s="190"/>
      <c r="D298" s="185" t="s">
        <v>131</v>
      </c>
      <c r="E298" s="191" t="s">
        <v>1</v>
      </c>
      <c r="F298" s="192" t="s">
        <v>435</v>
      </c>
      <c r="G298" s="190"/>
      <c r="H298" s="193">
        <v>7</v>
      </c>
      <c r="I298" s="194"/>
      <c r="J298" s="190"/>
      <c r="K298" s="190"/>
      <c r="L298" s="195"/>
      <c r="M298" s="196"/>
      <c r="N298" s="197"/>
      <c r="O298" s="197"/>
      <c r="P298" s="197"/>
      <c r="Q298" s="197"/>
      <c r="R298" s="197"/>
      <c r="S298" s="197"/>
      <c r="T298" s="198"/>
      <c r="AT298" s="199" t="s">
        <v>131</v>
      </c>
      <c r="AU298" s="199" t="s">
        <v>82</v>
      </c>
      <c r="AV298" s="11" t="s">
        <v>82</v>
      </c>
      <c r="AW298" s="11" t="s">
        <v>34</v>
      </c>
      <c r="AX298" s="11" t="s">
        <v>80</v>
      </c>
      <c r="AY298" s="199" t="s">
        <v>118</v>
      </c>
    </row>
    <row r="299" spans="2:65" s="1" customFormat="1" ht="14.45" customHeight="1">
      <c r="B299" s="33"/>
      <c r="C299" s="173" t="s">
        <v>436</v>
      </c>
      <c r="D299" s="173" t="s">
        <v>120</v>
      </c>
      <c r="E299" s="174" t="s">
        <v>437</v>
      </c>
      <c r="F299" s="175" t="s">
        <v>438</v>
      </c>
      <c r="G299" s="176" t="s">
        <v>123</v>
      </c>
      <c r="H299" s="177">
        <v>4</v>
      </c>
      <c r="I299" s="178"/>
      <c r="J299" s="179">
        <f>ROUND(I299*H299,2)</f>
        <v>0</v>
      </c>
      <c r="K299" s="175" t="s">
        <v>1</v>
      </c>
      <c r="L299" s="37"/>
      <c r="M299" s="180" t="s">
        <v>1</v>
      </c>
      <c r="N299" s="181" t="s">
        <v>43</v>
      </c>
      <c r="O299" s="59"/>
      <c r="P299" s="182">
        <f>O299*H299</f>
        <v>0</v>
      </c>
      <c r="Q299" s="182">
        <v>3.8260000000000002E-2</v>
      </c>
      <c r="R299" s="182">
        <f>Q299*H299</f>
        <v>0.15304000000000001</v>
      </c>
      <c r="S299" s="182">
        <v>0</v>
      </c>
      <c r="T299" s="183">
        <f>S299*H299</f>
        <v>0</v>
      </c>
      <c r="AR299" s="16" t="s">
        <v>125</v>
      </c>
      <c r="AT299" s="16" t="s">
        <v>120</v>
      </c>
      <c r="AU299" s="16" t="s">
        <v>82</v>
      </c>
      <c r="AY299" s="16" t="s">
        <v>118</v>
      </c>
      <c r="BE299" s="184">
        <f>IF(N299="základní",J299,0)</f>
        <v>0</v>
      </c>
      <c r="BF299" s="184">
        <f>IF(N299="snížená",J299,0)</f>
        <v>0</v>
      </c>
      <c r="BG299" s="184">
        <f>IF(N299="zákl. přenesená",J299,0)</f>
        <v>0</v>
      </c>
      <c r="BH299" s="184">
        <f>IF(N299="sníž. přenesená",J299,0)</f>
        <v>0</v>
      </c>
      <c r="BI299" s="184">
        <f>IF(N299="nulová",J299,0)</f>
        <v>0</v>
      </c>
      <c r="BJ299" s="16" t="s">
        <v>80</v>
      </c>
      <c r="BK299" s="184">
        <f>ROUND(I299*H299,2)</f>
        <v>0</v>
      </c>
      <c r="BL299" s="16" t="s">
        <v>125</v>
      </c>
      <c r="BM299" s="16" t="s">
        <v>439</v>
      </c>
    </row>
    <row r="300" spans="2:65" s="1" customFormat="1" ht="19.5">
      <c r="B300" s="33"/>
      <c r="C300" s="34"/>
      <c r="D300" s="185" t="s">
        <v>127</v>
      </c>
      <c r="E300" s="34"/>
      <c r="F300" s="186" t="s">
        <v>440</v>
      </c>
      <c r="G300" s="34"/>
      <c r="H300" s="34"/>
      <c r="I300" s="102"/>
      <c r="J300" s="34"/>
      <c r="K300" s="34"/>
      <c r="L300" s="37"/>
      <c r="M300" s="187"/>
      <c r="N300" s="59"/>
      <c r="O300" s="59"/>
      <c r="P300" s="59"/>
      <c r="Q300" s="59"/>
      <c r="R300" s="59"/>
      <c r="S300" s="59"/>
      <c r="T300" s="60"/>
      <c r="AT300" s="16" t="s">
        <v>127</v>
      </c>
      <c r="AU300" s="16" t="s">
        <v>82</v>
      </c>
    </row>
    <row r="301" spans="2:65" s="11" customFormat="1">
      <c r="B301" s="189"/>
      <c r="C301" s="190"/>
      <c r="D301" s="185" t="s">
        <v>131</v>
      </c>
      <c r="E301" s="191" t="s">
        <v>1</v>
      </c>
      <c r="F301" s="192" t="s">
        <v>441</v>
      </c>
      <c r="G301" s="190"/>
      <c r="H301" s="193">
        <v>4</v>
      </c>
      <c r="I301" s="194"/>
      <c r="J301" s="190"/>
      <c r="K301" s="190"/>
      <c r="L301" s="195"/>
      <c r="M301" s="196"/>
      <c r="N301" s="197"/>
      <c r="O301" s="197"/>
      <c r="P301" s="197"/>
      <c r="Q301" s="197"/>
      <c r="R301" s="197"/>
      <c r="S301" s="197"/>
      <c r="T301" s="198"/>
      <c r="AT301" s="199" t="s">
        <v>131</v>
      </c>
      <c r="AU301" s="199" t="s">
        <v>82</v>
      </c>
      <c r="AV301" s="11" t="s">
        <v>82</v>
      </c>
      <c r="AW301" s="11" t="s">
        <v>34</v>
      </c>
      <c r="AX301" s="11" t="s">
        <v>80</v>
      </c>
      <c r="AY301" s="199" t="s">
        <v>118</v>
      </c>
    </row>
    <row r="302" spans="2:65" s="1" customFormat="1" ht="14.45" customHeight="1">
      <c r="B302" s="33"/>
      <c r="C302" s="173" t="s">
        <v>442</v>
      </c>
      <c r="D302" s="173" t="s">
        <v>120</v>
      </c>
      <c r="E302" s="174" t="s">
        <v>443</v>
      </c>
      <c r="F302" s="175" t="s">
        <v>444</v>
      </c>
      <c r="G302" s="176" t="s">
        <v>123</v>
      </c>
      <c r="H302" s="177">
        <v>6</v>
      </c>
      <c r="I302" s="178"/>
      <c r="J302" s="179">
        <f>ROUND(I302*H302,2)</f>
        <v>0</v>
      </c>
      <c r="K302" s="175" t="s">
        <v>1</v>
      </c>
      <c r="L302" s="37"/>
      <c r="M302" s="180" t="s">
        <v>1</v>
      </c>
      <c r="N302" s="181" t="s">
        <v>43</v>
      </c>
      <c r="O302" s="59"/>
      <c r="P302" s="182">
        <f>O302*H302</f>
        <v>0</v>
      </c>
      <c r="Q302" s="182">
        <v>3.8260000000000002E-2</v>
      </c>
      <c r="R302" s="182">
        <f>Q302*H302</f>
        <v>0.22956000000000001</v>
      </c>
      <c r="S302" s="182">
        <v>0</v>
      </c>
      <c r="T302" s="183">
        <f>S302*H302</f>
        <v>0</v>
      </c>
      <c r="AR302" s="16" t="s">
        <v>125</v>
      </c>
      <c r="AT302" s="16" t="s">
        <v>120</v>
      </c>
      <c r="AU302" s="16" t="s">
        <v>82</v>
      </c>
      <c r="AY302" s="16" t="s">
        <v>118</v>
      </c>
      <c r="BE302" s="184">
        <f>IF(N302="základní",J302,0)</f>
        <v>0</v>
      </c>
      <c r="BF302" s="184">
        <f>IF(N302="snížená",J302,0)</f>
        <v>0</v>
      </c>
      <c r="BG302" s="184">
        <f>IF(N302="zákl. přenesená",J302,0)</f>
        <v>0</v>
      </c>
      <c r="BH302" s="184">
        <f>IF(N302="sníž. přenesená",J302,0)</f>
        <v>0</v>
      </c>
      <c r="BI302" s="184">
        <f>IF(N302="nulová",J302,0)</f>
        <v>0</v>
      </c>
      <c r="BJ302" s="16" t="s">
        <v>80</v>
      </c>
      <c r="BK302" s="184">
        <f>ROUND(I302*H302,2)</f>
        <v>0</v>
      </c>
      <c r="BL302" s="16" t="s">
        <v>125</v>
      </c>
      <c r="BM302" s="16" t="s">
        <v>445</v>
      </c>
    </row>
    <row r="303" spans="2:65" s="1" customFormat="1" ht="19.5">
      <c r="B303" s="33"/>
      <c r="C303" s="34"/>
      <c r="D303" s="185" t="s">
        <v>127</v>
      </c>
      <c r="E303" s="34"/>
      <c r="F303" s="186" t="s">
        <v>446</v>
      </c>
      <c r="G303" s="34"/>
      <c r="H303" s="34"/>
      <c r="I303" s="102"/>
      <c r="J303" s="34"/>
      <c r="K303" s="34"/>
      <c r="L303" s="37"/>
      <c r="M303" s="187"/>
      <c r="N303" s="59"/>
      <c r="O303" s="59"/>
      <c r="P303" s="59"/>
      <c r="Q303" s="59"/>
      <c r="R303" s="59"/>
      <c r="S303" s="59"/>
      <c r="T303" s="60"/>
      <c r="AT303" s="16" t="s">
        <v>127</v>
      </c>
      <c r="AU303" s="16" t="s">
        <v>82</v>
      </c>
    </row>
    <row r="304" spans="2:65" s="11" customFormat="1" ht="22.5">
      <c r="B304" s="189"/>
      <c r="C304" s="190"/>
      <c r="D304" s="185" t="s">
        <v>131</v>
      </c>
      <c r="E304" s="191" t="s">
        <v>1</v>
      </c>
      <c r="F304" s="192" t="s">
        <v>447</v>
      </c>
      <c r="G304" s="190"/>
      <c r="H304" s="193">
        <v>6</v>
      </c>
      <c r="I304" s="194"/>
      <c r="J304" s="190"/>
      <c r="K304" s="190"/>
      <c r="L304" s="195"/>
      <c r="M304" s="196"/>
      <c r="N304" s="197"/>
      <c r="O304" s="197"/>
      <c r="P304" s="197"/>
      <c r="Q304" s="197"/>
      <c r="R304" s="197"/>
      <c r="S304" s="197"/>
      <c r="T304" s="198"/>
      <c r="AT304" s="199" t="s">
        <v>131</v>
      </c>
      <c r="AU304" s="199" t="s">
        <v>82</v>
      </c>
      <c r="AV304" s="11" t="s">
        <v>82</v>
      </c>
      <c r="AW304" s="11" t="s">
        <v>34</v>
      </c>
      <c r="AX304" s="11" t="s">
        <v>80</v>
      </c>
      <c r="AY304" s="199" t="s">
        <v>118</v>
      </c>
    </row>
    <row r="305" spans="2:65" s="1" customFormat="1" ht="14.45" customHeight="1">
      <c r="B305" s="33"/>
      <c r="C305" s="173" t="s">
        <v>448</v>
      </c>
      <c r="D305" s="173" t="s">
        <v>120</v>
      </c>
      <c r="E305" s="174" t="s">
        <v>449</v>
      </c>
      <c r="F305" s="175" t="s">
        <v>450</v>
      </c>
      <c r="G305" s="176" t="s">
        <v>156</v>
      </c>
      <c r="H305" s="177">
        <v>7.8209999999999997</v>
      </c>
      <c r="I305" s="178"/>
      <c r="J305" s="179">
        <f>ROUND(I305*H305,2)</f>
        <v>0</v>
      </c>
      <c r="K305" s="175" t="s">
        <v>1</v>
      </c>
      <c r="L305" s="37"/>
      <c r="M305" s="180" t="s">
        <v>1</v>
      </c>
      <c r="N305" s="181" t="s">
        <v>43</v>
      </c>
      <c r="O305" s="59"/>
      <c r="P305" s="182">
        <f>O305*H305</f>
        <v>0</v>
      </c>
      <c r="Q305" s="182">
        <v>0</v>
      </c>
      <c r="R305" s="182">
        <f>Q305*H305</f>
        <v>0</v>
      </c>
      <c r="S305" s="182">
        <v>0</v>
      </c>
      <c r="T305" s="183">
        <f>S305*H305</f>
        <v>0</v>
      </c>
      <c r="AR305" s="16" t="s">
        <v>125</v>
      </c>
      <c r="AT305" s="16" t="s">
        <v>120</v>
      </c>
      <c r="AU305" s="16" t="s">
        <v>82</v>
      </c>
      <c r="AY305" s="16" t="s">
        <v>118</v>
      </c>
      <c r="BE305" s="184">
        <f>IF(N305="základní",J305,0)</f>
        <v>0</v>
      </c>
      <c r="BF305" s="184">
        <f>IF(N305="snížená",J305,0)</f>
        <v>0</v>
      </c>
      <c r="BG305" s="184">
        <f>IF(N305="zákl. přenesená",J305,0)</f>
        <v>0</v>
      </c>
      <c r="BH305" s="184">
        <f>IF(N305="sníž. přenesená",J305,0)</f>
        <v>0</v>
      </c>
      <c r="BI305" s="184">
        <f>IF(N305="nulová",J305,0)</f>
        <v>0</v>
      </c>
      <c r="BJ305" s="16" t="s">
        <v>80</v>
      </c>
      <c r="BK305" s="184">
        <f>ROUND(I305*H305,2)</f>
        <v>0</v>
      </c>
      <c r="BL305" s="16" t="s">
        <v>125</v>
      </c>
      <c r="BM305" s="16" t="s">
        <v>451</v>
      </c>
    </row>
    <row r="306" spans="2:65" s="1" customFormat="1">
      <c r="B306" s="33"/>
      <c r="C306" s="34"/>
      <c r="D306" s="185" t="s">
        <v>127</v>
      </c>
      <c r="E306" s="34"/>
      <c r="F306" s="186" t="s">
        <v>452</v>
      </c>
      <c r="G306" s="34"/>
      <c r="H306" s="34"/>
      <c r="I306" s="102"/>
      <c r="J306" s="34"/>
      <c r="K306" s="34"/>
      <c r="L306" s="37"/>
      <c r="M306" s="187"/>
      <c r="N306" s="59"/>
      <c r="O306" s="59"/>
      <c r="P306" s="59"/>
      <c r="Q306" s="59"/>
      <c r="R306" s="59"/>
      <c r="S306" s="59"/>
      <c r="T306" s="60"/>
      <c r="AT306" s="16" t="s">
        <v>127</v>
      </c>
      <c r="AU306" s="16" t="s">
        <v>82</v>
      </c>
    </row>
    <row r="307" spans="2:65" s="1" customFormat="1" ht="29.25">
      <c r="B307" s="33"/>
      <c r="C307" s="34"/>
      <c r="D307" s="185" t="s">
        <v>129</v>
      </c>
      <c r="E307" s="34"/>
      <c r="F307" s="188" t="s">
        <v>453</v>
      </c>
      <c r="G307" s="34"/>
      <c r="H307" s="34"/>
      <c r="I307" s="102"/>
      <c r="J307" s="34"/>
      <c r="K307" s="34"/>
      <c r="L307" s="37"/>
      <c r="M307" s="187"/>
      <c r="N307" s="59"/>
      <c r="O307" s="59"/>
      <c r="P307" s="59"/>
      <c r="Q307" s="59"/>
      <c r="R307" s="59"/>
      <c r="S307" s="59"/>
      <c r="T307" s="60"/>
      <c r="AT307" s="16" t="s">
        <v>129</v>
      </c>
      <c r="AU307" s="16" t="s">
        <v>82</v>
      </c>
    </row>
    <row r="308" spans="2:65" s="13" customFormat="1">
      <c r="B308" s="211"/>
      <c r="C308" s="212"/>
      <c r="D308" s="185" t="s">
        <v>131</v>
      </c>
      <c r="E308" s="213" t="s">
        <v>1</v>
      </c>
      <c r="F308" s="214" t="s">
        <v>454</v>
      </c>
      <c r="G308" s="212"/>
      <c r="H308" s="213" t="s">
        <v>1</v>
      </c>
      <c r="I308" s="215"/>
      <c r="J308" s="212"/>
      <c r="K308" s="212"/>
      <c r="L308" s="216"/>
      <c r="M308" s="217"/>
      <c r="N308" s="218"/>
      <c r="O308" s="218"/>
      <c r="P308" s="218"/>
      <c r="Q308" s="218"/>
      <c r="R308" s="218"/>
      <c r="S308" s="218"/>
      <c r="T308" s="219"/>
      <c r="AT308" s="220" t="s">
        <v>131</v>
      </c>
      <c r="AU308" s="220" t="s">
        <v>82</v>
      </c>
      <c r="AV308" s="13" t="s">
        <v>80</v>
      </c>
      <c r="AW308" s="13" t="s">
        <v>34</v>
      </c>
      <c r="AX308" s="13" t="s">
        <v>72</v>
      </c>
      <c r="AY308" s="220" t="s">
        <v>118</v>
      </c>
    </row>
    <row r="309" spans="2:65" s="11" customFormat="1">
      <c r="B309" s="189"/>
      <c r="C309" s="190"/>
      <c r="D309" s="185" t="s">
        <v>131</v>
      </c>
      <c r="E309" s="191" t="s">
        <v>1</v>
      </c>
      <c r="F309" s="192" t="s">
        <v>455</v>
      </c>
      <c r="G309" s="190"/>
      <c r="H309" s="193">
        <v>1.1100000000000001</v>
      </c>
      <c r="I309" s="194"/>
      <c r="J309" s="190"/>
      <c r="K309" s="190"/>
      <c r="L309" s="195"/>
      <c r="M309" s="196"/>
      <c r="N309" s="197"/>
      <c r="O309" s="197"/>
      <c r="P309" s="197"/>
      <c r="Q309" s="197"/>
      <c r="R309" s="197"/>
      <c r="S309" s="197"/>
      <c r="T309" s="198"/>
      <c r="AT309" s="199" t="s">
        <v>131</v>
      </c>
      <c r="AU309" s="199" t="s">
        <v>82</v>
      </c>
      <c r="AV309" s="11" t="s">
        <v>82</v>
      </c>
      <c r="AW309" s="11" t="s">
        <v>34</v>
      </c>
      <c r="AX309" s="11" t="s">
        <v>72</v>
      </c>
      <c r="AY309" s="199" t="s">
        <v>118</v>
      </c>
    </row>
    <row r="310" spans="2:65" s="11" customFormat="1">
      <c r="B310" s="189"/>
      <c r="C310" s="190"/>
      <c r="D310" s="185" t="s">
        <v>131</v>
      </c>
      <c r="E310" s="191" t="s">
        <v>1</v>
      </c>
      <c r="F310" s="192" t="s">
        <v>456</v>
      </c>
      <c r="G310" s="190"/>
      <c r="H310" s="193">
        <v>2.1909999999999998</v>
      </c>
      <c r="I310" s="194"/>
      <c r="J310" s="190"/>
      <c r="K310" s="190"/>
      <c r="L310" s="195"/>
      <c r="M310" s="196"/>
      <c r="N310" s="197"/>
      <c r="O310" s="197"/>
      <c r="P310" s="197"/>
      <c r="Q310" s="197"/>
      <c r="R310" s="197"/>
      <c r="S310" s="197"/>
      <c r="T310" s="198"/>
      <c r="AT310" s="199" t="s">
        <v>131</v>
      </c>
      <c r="AU310" s="199" t="s">
        <v>82</v>
      </c>
      <c r="AV310" s="11" t="s">
        <v>82</v>
      </c>
      <c r="AW310" s="11" t="s">
        <v>34</v>
      </c>
      <c r="AX310" s="11" t="s">
        <v>72</v>
      </c>
      <c r="AY310" s="199" t="s">
        <v>118</v>
      </c>
    </row>
    <row r="311" spans="2:65" s="11" customFormat="1">
      <c r="B311" s="189"/>
      <c r="C311" s="190"/>
      <c r="D311" s="185" t="s">
        <v>131</v>
      </c>
      <c r="E311" s="191" t="s">
        <v>1</v>
      </c>
      <c r="F311" s="192" t="s">
        <v>457</v>
      </c>
      <c r="G311" s="190"/>
      <c r="H311" s="193">
        <v>1.58</v>
      </c>
      <c r="I311" s="194"/>
      <c r="J311" s="190"/>
      <c r="K311" s="190"/>
      <c r="L311" s="195"/>
      <c r="M311" s="196"/>
      <c r="N311" s="197"/>
      <c r="O311" s="197"/>
      <c r="P311" s="197"/>
      <c r="Q311" s="197"/>
      <c r="R311" s="197"/>
      <c r="S311" s="197"/>
      <c r="T311" s="198"/>
      <c r="AT311" s="199" t="s">
        <v>131</v>
      </c>
      <c r="AU311" s="199" t="s">
        <v>82</v>
      </c>
      <c r="AV311" s="11" t="s">
        <v>82</v>
      </c>
      <c r="AW311" s="11" t="s">
        <v>34</v>
      </c>
      <c r="AX311" s="11" t="s">
        <v>72</v>
      </c>
      <c r="AY311" s="199" t="s">
        <v>118</v>
      </c>
    </row>
    <row r="312" spans="2:65" s="11" customFormat="1">
      <c r="B312" s="189"/>
      <c r="C312" s="190"/>
      <c r="D312" s="185" t="s">
        <v>131</v>
      </c>
      <c r="E312" s="191" t="s">
        <v>1</v>
      </c>
      <c r="F312" s="192" t="s">
        <v>458</v>
      </c>
      <c r="G312" s="190"/>
      <c r="H312" s="193">
        <v>2.94</v>
      </c>
      <c r="I312" s="194"/>
      <c r="J312" s="190"/>
      <c r="K312" s="190"/>
      <c r="L312" s="195"/>
      <c r="M312" s="196"/>
      <c r="N312" s="197"/>
      <c r="O312" s="197"/>
      <c r="P312" s="197"/>
      <c r="Q312" s="197"/>
      <c r="R312" s="197"/>
      <c r="S312" s="197"/>
      <c r="T312" s="198"/>
      <c r="AT312" s="199" t="s">
        <v>131</v>
      </c>
      <c r="AU312" s="199" t="s">
        <v>82</v>
      </c>
      <c r="AV312" s="11" t="s">
        <v>82</v>
      </c>
      <c r="AW312" s="11" t="s">
        <v>34</v>
      </c>
      <c r="AX312" s="11" t="s">
        <v>72</v>
      </c>
      <c r="AY312" s="199" t="s">
        <v>118</v>
      </c>
    </row>
    <row r="313" spans="2:65" s="12" customFormat="1">
      <c r="B313" s="200"/>
      <c r="C313" s="201"/>
      <c r="D313" s="185" t="s">
        <v>131</v>
      </c>
      <c r="E313" s="202" t="s">
        <v>1</v>
      </c>
      <c r="F313" s="203" t="s">
        <v>141</v>
      </c>
      <c r="G313" s="201"/>
      <c r="H313" s="204">
        <v>7.8209999999999997</v>
      </c>
      <c r="I313" s="205"/>
      <c r="J313" s="201"/>
      <c r="K313" s="201"/>
      <c r="L313" s="206"/>
      <c r="M313" s="207"/>
      <c r="N313" s="208"/>
      <c r="O313" s="208"/>
      <c r="P313" s="208"/>
      <c r="Q313" s="208"/>
      <c r="R313" s="208"/>
      <c r="S313" s="208"/>
      <c r="T313" s="209"/>
      <c r="AT313" s="210" t="s">
        <v>131</v>
      </c>
      <c r="AU313" s="210" t="s">
        <v>82</v>
      </c>
      <c r="AV313" s="12" t="s">
        <v>125</v>
      </c>
      <c r="AW313" s="12" t="s">
        <v>34</v>
      </c>
      <c r="AX313" s="12" t="s">
        <v>80</v>
      </c>
      <c r="AY313" s="210" t="s">
        <v>118</v>
      </c>
    </row>
    <row r="314" spans="2:65" s="10" customFormat="1" ht="22.9" customHeight="1">
      <c r="B314" s="157"/>
      <c r="C314" s="158"/>
      <c r="D314" s="159" t="s">
        <v>71</v>
      </c>
      <c r="E314" s="171" t="s">
        <v>186</v>
      </c>
      <c r="F314" s="171" t="s">
        <v>459</v>
      </c>
      <c r="G314" s="158"/>
      <c r="H314" s="158"/>
      <c r="I314" s="161"/>
      <c r="J314" s="172">
        <f>BK314</f>
        <v>0</v>
      </c>
      <c r="K314" s="158"/>
      <c r="L314" s="163"/>
      <c r="M314" s="164"/>
      <c r="N314" s="165"/>
      <c r="O314" s="165"/>
      <c r="P314" s="166">
        <f>SUM(P315:P332)</f>
        <v>0</v>
      </c>
      <c r="Q314" s="165"/>
      <c r="R314" s="166">
        <f>SUM(R315:R332)</f>
        <v>0</v>
      </c>
      <c r="S314" s="165"/>
      <c r="T314" s="167">
        <f>SUM(T315:T332)</f>
        <v>11.613199999999999</v>
      </c>
      <c r="AR314" s="168" t="s">
        <v>80</v>
      </c>
      <c r="AT314" s="169" t="s">
        <v>71</v>
      </c>
      <c r="AU314" s="169" t="s">
        <v>80</v>
      </c>
      <c r="AY314" s="168" t="s">
        <v>118</v>
      </c>
      <c r="BK314" s="170">
        <f>SUM(BK315:BK332)</f>
        <v>0</v>
      </c>
    </row>
    <row r="315" spans="2:65" s="1" customFormat="1" ht="14.45" customHeight="1">
      <c r="B315" s="33"/>
      <c r="C315" s="173" t="s">
        <v>460</v>
      </c>
      <c r="D315" s="173" t="s">
        <v>120</v>
      </c>
      <c r="E315" s="174" t="s">
        <v>461</v>
      </c>
      <c r="F315" s="175" t="s">
        <v>462</v>
      </c>
      <c r="G315" s="176" t="s">
        <v>182</v>
      </c>
      <c r="H315" s="177">
        <v>7.2</v>
      </c>
      <c r="I315" s="178"/>
      <c r="J315" s="179">
        <f>ROUND(I315*H315,2)</f>
        <v>0</v>
      </c>
      <c r="K315" s="175" t="s">
        <v>124</v>
      </c>
      <c r="L315" s="37"/>
      <c r="M315" s="180" t="s">
        <v>1</v>
      </c>
      <c r="N315" s="181" t="s">
        <v>43</v>
      </c>
      <c r="O315" s="59"/>
      <c r="P315" s="182">
        <f>O315*H315</f>
        <v>0</v>
      </c>
      <c r="Q315" s="182">
        <v>0</v>
      </c>
      <c r="R315" s="182">
        <f>Q315*H315</f>
        <v>0</v>
      </c>
      <c r="S315" s="182">
        <v>0.112</v>
      </c>
      <c r="T315" s="183">
        <f>S315*H315</f>
        <v>0.80640000000000001</v>
      </c>
      <c r="AR315" s="16" t="s">
        <v>125</v>
      </c>
      <c r="AT315" s="16" t="s">
        <v>120</v>
      </c>
      <c r="AU315" s="16" t="s">
        <v>82</v>
      </c>
      <c r="AY315" s="16" t="s">
        <v>118</v>
      </c>
      <c r="BE315" s="184">
        <f>IF(N315="základní",J315,0)</f>
        <v>0</v>
      </c>
      <c r="BF315" s="184">
        <f>IF(N315="snížená",J315,0)</f>
        <v>0</v>
      </c>
      <c r="BG315" s="184">
        <f>IF(N315="zákl. přenesená",J315,0)</f>
        <v>0</v>
      </c>
      <c r="BH315" s="184">
        <f>IF(N315="sníž. přenesená",J315,0)</f>
        <v>0</v>
      </c>
      <c r="BI315" s="184">
        <f>IF(N315="nulová",J315,0)</f>
        <v>0</v>
      </c>
      <c r="BJ315" s="16" t="s">
        <v>80</v>
      </c>
      <c r="BK315" s="184">
        <f>ROUND(I315*H315,2)</f>
        <v>0</v>
      </c>
      <c r="BL315" s="16" t="s">
        <v>125</v>
      </c>
      <c r="BM315" s="16" t="s">
        <v>463</v>
      </c>
    </row>
    <row r="316" spans="2:65" s="1" customFormat="1">
      <c r="B316" s="33"/>
      <c r="C316" s="34"/>
      <c r="D316" s="185" t="s">
        <v>127</v>
      </c>
      <c r="E316" s="34"/>
      <c r="F316" s="186" t="s">
        <v>464</v>
      </c>
      <c r="G316" s="34"/>
      <c r="H316" s="34"/>
      <c r="I316" s="102"/>
      <c r="J316" s="34"/>
      <c r="K316" s="34"/>
      <c r="L316" s="37"/>
      <c r="M316" s="187"/>
      <c r="N316" s="59"/>
      <c r="O316" s="59"/>
      <c r="P316" s="59"/>
      <c r="Q316" s="59"/>
      <c r="R316" s="59"/>
      <c r="S316" s="59"/>
      <c r="T316" s="60"/>
      <c r="AT316" s="16" t="s">
        <v>127</v>
      </c>
      <c r="AU316" s="16" t="s">
        <v>82</v>
      </c>
    </row>
    <row r="317" spans="2:65" s="13" customFormat="1">
      <c r="B317" s="211"/>
      <c r="C317" s="212"/>
      <c r="D317" s="185" t="s">
        <v>131</v>
      </c>
      <c r="E317" s="213" t="s">
        <v>1</v>
      </c>
      <c r="F317" s="214" t="s">
        <v>465</v>
      </c>
      <c r="G317" s="212"/>
      <c r="H317" s="213" t="s">
        <v>1</v>
      </c>
      <c r="I317" s="215"/>
      <c r="J317" s="212"/>
      <c r="K317" s="212"/>
      <c r="L317" s="216"/>
      <c r="M317" s="217"/>
      <c r="N317" s="218"/>
      <c r="O317" s="218"/>
      <c r="P317" s="218"/>
      <c r="Q317" s="218"/>
      <c r="R317" s="218"/>
      <c r="S317" s="218"/>
      <c r="T317" s="219"/>
      <c r="AT317" s="220" t="s">
        <v>131</v>
      </c>
      <c r="AU317" s="220" t="s">
        <v>82</v>
      </c>
      <c r="AV317" s="13" t="s">
        <v>80</v>
      </c>
      <c r="AW317" s="13" t="s">
        <v>34</v>
      </c>
      <c r="AX317" s="13" t="s">
        <v>72</v>
      </c>
      <c r="AY317" s="220" t="s">
        <v>118</v>
      </c>
    </row>
    <row r="318" spans="2:65" s="11" customFormat="1">
      <c r="B318" s="189"/>
      <c r="C318" s="190"/>
      <c r="D318" s="185" t="s">
        <v>131</v>
      </c>
      <c r="E318" s="191" t="s">
        <v>1</v>
      </c>
      <c r="F318" s="192" t="s">
        <v>466</v>
      </c>
      <c r="G318" s="190"/>
      <c r="H318" s="193">
        <v>7.2</v>
      </c>
      <c r="I318" s="194"/>
      <c r="J318" s="190"/>
      <c r="K318" s="190"/>
      <c r="L318" s="195"/>
      <c r="M318" s="196"/>
      <c r="N318" s="197"/>
      <c r="O318" s="197"/>
      <c r="P318" s="197"/>
      <c r="Q318" s="197"/>
      <c r="R318" s="197"/>
      <c r="S318" s="197"/>
      <c r="T318" s="198"/>
      <c r="AT318" s="199" t="s">
        <v>131</v>
      </c>
      <c r="AU318" s="199" t="s">
        <v>82</v>
      </c>
      <c r="AV318" s="11" t="s">
        <v>82</v>
      </c>
      <c r="AW318" s="11" t="s">
        <v>34</v>
      </c>
      <c r="AX318" s="11" t="s">
        <v>80</v>
      </c>
      <c r="AY318" s="199" t="s">
        <v>118</v>
      </c>
    </row>
    <row r="319" spans="2:65" s="1" customFormat="1" ht="14.45" customHeight="1">
      <c r="B319" s="33"/>
      <c r="C319" s="173" t="s">
        <v>467</v>
      </c>
      <c r="D319" s="173" t="s">
        <v>120</v>
      </c>
      <c r="E319" s="174" t="s">
        <v>468</v>
      </c>
      <c r="F319" s="175" t="s">
        <v>469</v>
      </c>
      <c r="G319" s="176" t="s">
        <v>182</v>
      </c>
      <c r="H319" s="177">
        <v>34.200000000000003</v>
      </c>
      <c r="I319" s="178"/>
      <c r="J319" s="179">
        <f>ROUND(I319*H319,2)</f>
        <v>0</v>
      </c>
      <c r="K319" s="175" t="s">
        <v>124</v>
      </c>
      <c r="L319" s="37"/>
      <c r="M319" s="180" t="s">
        <v>1</v>
      </c>
      <c r="N319" s="181" t="s">
        <v>43</v>
      </c>
      <c r="O319" s="59"/>
      <c r="P319" s="182">
        <f>O319*H319</f>
        <v>0</v>
      </c>
      <c r="Q319" s="182">
        <v>0</v>
      </c>
      <c r="R319" s="182">
        <f>Q319*H319</f>
        <v>0</v>
      </c>
      <c r="S319" s="182">
        <v>8.5999999999999993E-2</v>
      </c>
      <c r="T319" s="183">
        <f>S319*H319</f>
        <v>2.9411999999999998</v>
      </c>
      <c r="AR319" s="16" t="s">
        <v>125</v>
      </c>
      <c r="AT319" s="16" t="s">
        <v>120</v>
      </c>
      <c r="AU319" s="16" t="s">
        <v>82</v>
      </c>
      <c r="AY319" s="16" t="s">
        <v>118</v>
      </c>
      <c r="BE319" s="184">
        <f>IF(N319="základní",J319,0)</f>
        <v>0</v>
      </c>
      <c r="BF319" s="184">
        <f>IF(N319="snížená",J319,0)</f>
        <v>0</v>
      </c>
      <c r="BG319" s="184">
        <f>IF(N319="zákl. přenesená",J319,0)</f>
        <v>0</v>
      </c>
      <c r="BH319" s="184">
        <f>IF(N319="sníž. přenesená",J319,0)</f>
        <v>0</v>
      </c>
      <c r="BI319" s="184">
        <f>IF(N319="nulová",J319,0)</f>
        <v>0</v>
      </c>
      <c r="BJ319" s="16" t="s">
        <v>80</v>
      </c>
      <c r="BK319" s="184">
        <f>ROUND(I319*H319,2)</f>
        <v>0</v>
      </c>
      <c r="BL319" s="16" t="s">
        <v>125</v>
      </c>
      <c r="BM319" s="16" t="s">
        <v>470</v>
      </c>
    </row>
    <row r="320" spans="2:65" s="1" customFormat="1">
      <c r="B320" s="33"/>
      <c r="C320" s="34"/>
      <c r="D320" s="185" t="s">
        <v>127</v>
      </c>
      <c r="E320" s="34"/>
      <c r="F320" s="186" t="s">
        <v>469</v>
      </c>
      <c r="G320" s="34"/>
      <c r="H320" s="34"/>
      <c r="I320" s="102"/>
      <c r="J320" s="34"/>
      <c r="K320" s="34"/>
      <c r="L320" s="37"/>
      <c r="M320" s="187"/>
      <c r="N320" s="59"/>
      <c r="O320" s="59"/>
      <c r="P320" s="59"/>
      <c r="Q320" s="59"/>
      <c r="R320" s="59"/>
      <c r="S320" s="59"/>
      <c r="T320" s="60"/>
      <c r="AT320" s="16" t="s">
        <v>127</v>
      </c>
      <c r="AU320" s="16" t="s">
        <v>82</v>
      </c>
    </row>
    <row r="321" spans="2:65" s="11" customFormat="1">
      <c r="B321" s="189"/>
      <c r="C321" s="190"/>
      <c r="D321" s="185" t="s">
        <v>131</v>
      </c>
      <c r="E321" s="191" t="s">
        <v>1</v>
      </c>
      <c r="F321" s="192" t="s">
        <v>471</v>
      </c>
      <c r="G321" s="190"/>
      <c r="H321" s="193">
        <v>34.200000000000003</v>
      </c>
      <c r="I321" s="194"/>
      <c r="J321" s="190"/>
      <c r="K321" s="190"/>
      <c r="L321" s="195"/>
      <c r="M321" s="196"/>
      <c r="N321" s="197"/>
      <c r="O321" s="197"/>
      <c r="P321" s="197"/>
      <c r="Q321" s="197"/>
      <c r="R321" s="197"/>
      <c r="S321" s="197"/>
      <c r="T321" s="198"/>
      <c r="AT321" s="199" t="s">
        <v>131</v>
      </c>
      <c r="AU321" s="199" t="s">
        <v>82</v>
      </c>
      <c r="AV321" s="11" t="s">
        <v>82</v>
      </c>
      <c r="AW321" s="11" t="s">
        <v>34</v>
      </c>
      <c r="AX321" s="11" t="s">
        <v>80</v>
      </c>
      <c r="AY321" s="199" t="s">
        <v>118</v>
      </c>
    </row>
    <row r="322" spans="2:65" s="1" customFormat="1" ht="14.45" customHeight="1">
      <c r="B322" s="33"/>
      <c r="C322" s="173" t="s">
        <v>472</v>
      </c>
      <c r="D322" s="173" t="s">
        <v>120</v>
      </c>
      <c r="E322" s="174" t="s">
        <v>473</v>
      </c>
      <c r="F322" s="175" t="s">
        <v>474</v>
      </c>
      <c r="G322" s="176" t="s">
        <v>182</v>
      </c>
      <c r="H322" s="177">
        <v>12</v>
      </c>
      <c r="I322" s="178"/>
      <c r="J322" s="179">
        <f>ROUND(I322*H322,2)</f>
        <v>0</v>
      </c>
      <c r="K322" s="175" t="s">
        <v>1</v>
      </c>
      <c r="L322" s="37"/>
      <c r="M322" s="180" t="s">
        <v>1</v>
      </c>
      <c r="N322" s="181" t="s">
        <v>43</v>
      </c>
      <c r="O322" s="59"/>
      <c r="P322" s="182">
        <f>O322*H322</f>
        <v>0</v>
      </c>
      <c r="Q322" s="182">
        <v>0</v>
      </c>
      <c r="R322" s="182">
        <f>Q322*H322</f>
        <v>0</v>
      </c>
      <c r="S322" s="182">
        <v>0.23680000000000001</v>
      </c>
      <c r="T322" s="183">
        <f>S322*H322</f>
        <v>2.8416000000000001</v>
      </c>
      <c r="AR322" s="16" t="s">
        <v>125</v>
      </c>
      <c r="AT322" s="16" t="s">
        <v>120</v>
      </c>
      <c r="AU322" s="16" t="s">
        <v>82</v>
      </c>
      <c r="AY322" s="16" t="s">
        <v>118</v>
      </c>
      <c r="BE322" s="184">
        <f>IF(N322="základní",J322,0)</f>
        <v>0</v>
      </c>
      <c r="BF322" s="184">
        <f>IF(N322="snížená",J322,0)</f>
        <v>0</v>
      </c>
      <c r="BG322" s="184">
        <f>IF(N322="zákl. přenesená",J322,0)</f>
        <v>0</v>
      </c>
      <c r="BH322" s="184">
        <f>IF(N322="sníž. přenesená",J322,0)</f>
        <v>0</v>
      </c>
      <c r="BI322" s="184">
        <f>IF(N322="nulová",J322,0)</f>
        <v>0</v>
      </c>
      <c r="BJ322" s="16" t="s">
        <v>80</v>
      </c>
      <c r="BK322" s="184">
        <f>ROUND(I322*H322,2)</f>
        <v>0</v>
      </c>
      <c r="BL322" s="16" t="s">
        <v>125</v>
      </c>
      <c r="BM322" s="16" t="s">
        <v>475</v>
      </c>
    </row>
    <row r="323" spans="2:65" s="1" customFormat="1">
      <c r="B323" s="33"/>
      <c r="C323" s="34"/>
      <c r="D323" s="185" t="s">
        <v>127</v>
      </c>
      <c r="E323" s="34"/>
      <c r="F323" s="186" t="s">
        <v>476</v>
      </c>
      <c r="G323" s="34"/>
      <c r="H323" s="34"/>
      <c r="I323" s="102"/>
      <c r="J323" s="34"/>
      <c r="K323" s="34"/>
      <c r="L323" s="37"/>
      <c r="M323" s="187"/>
      <c r="N323" s="59"/>
      <c r="O323" s="59"/>
      <c r="P323" s="59"/>
      <c r="Q323" s="59"/>
      <c r="R323" s="59"/>
      <c r="S323" s="59"/>
      <c r="T323" s="60"/>
      <c r="AT323" s="16" t="s">
        <v>127</v>
      </c>
      <c r="AU323" s="16" t="s">
        <v>82</v>
      </c>
    </row>
    <row r="324" spans="2:65" s="11" customFormat="1">
      <c r="B324" s="189"/>
      <c r="C324" s="190"/>
      <c r="D324" s="185" t="s">
        <v>131</v>
      </c>
      <c r="E324" s="191" t="s">
        <v>1</v>
      </c>
      <c r="F324" s="192" t="s">
        <v>477</v>
      </c>
      <c r="G324" s="190"/>
      <c r="H324" s="193">
        <v>4</v>
      </c>
      <c r="I324" s="194"/>
      <c r="J324" s="190"/>
      <c r="K324" s="190"/>
      <c r="L324" s="195"/>
      <c r="M324" s="196"/>
      <c r="N324" s="197"/>
      <c r="O324" s="197"/>
      <c r="P324" s="197"/>
      <c r="Q324" s="197"/>
      <c r="R324" s="197"/>
      <c r="S324" s="197"/>
      <c r="T324" s="198"/>
      <c r="AT324" s="199" t="s">
        <v>131</v>
      </c>
      <c r="AU324" s="199" t="s">
        <v>82</v>
      </c>
      <c r="AV324" s="11" t="s">
        <v>82</v>
      </c>
      <c r="AW324" s="11" t="s">
        <v>34</v>
      </c>
      <c r="AX324" s="11" t="s">
        <v>72</v>
      </c>
      <c r="AY324" s="199" t="s">
        <v>118</v>
      </c>
    </row>
    <row r="325" spans="2:65" s="11" customFormat="1">
      <c r="B325" s="189"/>
      <c r="C325" s="190"/>
      <c r="D325" s="185" t="s">
        <v>131</v>
      </c>
      <c r="E325" s="191" t="s">
        <v>1</v>
      </c>
      <c r="F325" s="192" t="s">
        <v>478</v>
      </c>
      <c r="G325" s="190"/>
      <c r="H325" s="193">
        <v>1</v>
      </c>
      <c r="I325" s="194"/>
      <c r="J325" s="190"/>
      <c r="K325" s="190"/>
      <c r="L325" s="195"/>
      <c r="M325" s="196"/>
      <c r="N325" s="197"/>
      <c r="O325" s="197"/>
      <c r="P325" s="197"/>
      <c r="Q325" s="197"/>
      <c r="R325" s="197"/>
      <c r="S325" s="197"/>
      <c r="T325" s="198"/>
      <c r="AT325" s="199" t="s">
        <v>131</v>
      </c>
      <c r="AU325" s="199" t="s">
        <v>82</v>
      </c>
      <c r="AV325" s="11" t="s">
        <v>82</v>
      </c>
      <c r="AW325" s="11" t="s">
        <v>34</v>
      </c>
      <c r="AX325" s="11" t="s">
        <v>72</v>
      </c>
      <c r="AY325" s="199" t="s">
        <v>118</v>
      </c>
    </row>
    <row r="326" spans="2:65" s="11" customFormat="1">
      <c r="B326" s="189"/>
      <c r="C326" s="190"/>
      <c r="D326" s="185" t="s">
        <v>131</v>
      </c>
      <c r="E326" s="191" t="s">
        <v>1</v>
      </c>
      <c r="F326" s="192" t="s">
        <v>479</v>
      </c>
      <c r="G326" s="190"/>
      <c r="H326" s="193">
        <v>7</v>
      </c>
      <c r="I326" s="194"/>
      <c r="J326" s="190"/>
      <c r="K326" s="190"/>
      <c r="L326" s="195"/>
      <c r="M326" s="196"/>
      <c r="N326" s="197"/>
      <c r="O326" s="197"/>
      <c r="P326" s="197"/>
      <c r="Q326" s="197"/>
      <c r="R326" s="197"/>
      <c r="S326" s="197"/>
      <c r="T326" s="198"/>
      <c r="AT326" s="199" t="s">
        <v>131</v>
      </c>
      <c r="AU326" s="199" t="s">
        <v>82</v>
      </c>
      <c r="AV326" s="11" t="s">
        <v>82</v>
      </c>
      <c r="AW326" s="11" t="s">
        <v>34</v>
      </c>
      <c r="AX326" s="11" t="s">
        <v>72</v>
      </c>
      <c r="AY326" s="199" t="s">
        <v>118</v>
      </c>
    </row>
    <row r="327" spans="2:65" s="12" customFormat="1">
      <c r="B327" s="200"/>
      <c r="C327" s="201"/>
      <c r="D327" s="185" t="s">
        <v>131</v>
      </c>
      <c r="E327" s="202" t="s">
        <v>1</v>
      </c>
      <c r="F327" s="203" t="s">
        <v>141</v>
      </c>
      <c r="G327" s="201"/>
      <c r="H327" s="204">
        <v>12</v>
      </c>
      <c r="I327" s="205"/>
      <c r="J327" s="201"/>
      <c r="K327" s="201"/>
      <c r="L327" s="206"/>
      <c r="M327" s="207"/>
      <c r="N327" s="208"/>
      <c r="O327" s="208"/>
      <c r="P327" s="208"/>
      <c r="Q327" s="208"/>
      <c r="R327" s="208"/>
      <c r="S327" s="208"/>
      <c r="T327" s="209"/>
      <c r="AT327" s="210" t="s">
        <v>131</v>
      </c>
      <c r="AU327" s="210" t="s">
        <v>82</v>
      </c>
      <c r="AV327" s="12" t="s">
        <v>125</v>
      </c>
      <c r="AW327" s="12" t="s">
        <v>34</v>
      </c>
      <c r="AX327" s="12" t="s">
        <v>80</v>
      </c>
      <c r="AY327" s="210" t="s">
        <v>118</v>
      </c>
    </row>
    <row r="328" spans="2:65" s="1" customFormat="1" ht="14.45" customHeight="1">
      <c r="B328" s="33"/>
      <c r="C328" s="173" t="s">
        <v>480</v>
      </c>
      <c r="D328" s="173" t="s">
        <v>120</v>
      </c>
      <c r="E328" s="174" t="s">
        <v>481</v>
      </c>
      <c r="F328" s="175" t="s">
        <v>482</v>
      </c>
      <c r="G328" s="176" t="s">
        <v>182</v>
      </c>
      <c r="H328" s="177">
        <v>10</v>
      </c>
      <c r="I328" s="178"/>
      <c r="J328" s="179">
        <f>ROUND(I328*H328,2)</f>
        <v>0</v>
      </c>
      <c r="K328" s="175" t="s">
        <v>1</v>
      </c>
      <c r="L328" s="37"/>
      <c r="M328" s="180" t="s">
        <v>1</v>
      </c>
      <c r="N328" s="181" t="s">
        <v>43</v>
      </c>
      <c r="O328" s="59"/>
      <c r="P328" s="182">
        <f>O328*H328</f>
        <v>0</v>
      </c>
      <c r="Q328" s="182">
        <v>0</v>
      </c>
      <c r="R328" s="182">
        <f>Q328*H328</f>
        <v>0</v>
      </c>
      <c r="S328" s="182">
        <v>0.50239999999999996</v>
      </c>
      <c r="T328" s="183">
        <f>S328*H328</f>
        <v>5.0239999999999991</v>
      </c>
      <c r="AR328" s="16" t="s">
        <v>125</v>
      </c>
      <c r="AT328" s="16" t="s">
        <v>120</v>
      </c>
      <c r="AU328" s="16" t="s">
        <v>82</v>
      </c>
      <c r="AY328" s="16" t="s">
        <v>118</v>
      </c>
      <c r="BE328" s="184">
        <f>IF(N328="základní",J328,0)</f>
        <v>0</v>
      </c>
      <c r="BF328" s="184">
        <f>IF(N328="snížená",J328,0)</f>
        <v>0</v>
      </c>
      <c r="BG328" s="184">
        <f>IF(N328="zákl. přenesená",J328,0)</f>
        <v>0</v>
      </c>
      <c r="BH328" s="184">
        <f>IF(N328="sníž. přenesená",J328,0)</f>
        <v>0</v>
      </c>
      <c r="BI328" s="184">
        <f>IF(N328="nulová",J328,0)</f>
        <v>0</v>
      </c>
      <c r="BJ328" s="16" t="s">
        <v>80</v>
      </c>
      <c r="BK328" s="184">
        <f>ROUND(I328*H328,2)</f>
        <v>0</v>
      </c>
      <c r="BL328" s="16" t="s">
        <v>125</v>
      </c>
      <c r="BM328" s="16" t="s">
        <v>483</v>
      </c>
    </row>
    <row r="329" spans="2:65" s="1" customFormat="1">
      <c r="B329" s="33"/>
      <c r="C329" s="34"/>
      <c r="D329" s="185" t="s">
        <v>127</v>
      </c>
      <c r="E329" s="34"/>
      <c r="F329" s="186" t="s">
        <v>484</v>
      </c>
      <c r="G329" s="34"/>
      <c r="H329" s="34"/>
      <c r="I329" s="102"/>
      <c r="J329" s="34"/>
      <c r="K329" s="34"/>
      <c r="L329" s="37"/>
      <c r="M329" s="187"/>
      <c r="N329" s="59"/>
      <c r="O329" s="59"/>
      <c r="P329" s="59"/>
      <c r="Q329" s="59"/>
      <c r="R329" s="59"/>
      <c r="S329" s="59"/>
      <c r="T329" s="60"/>
      <c r="AT329" s="16" t="s">
        <v>127</v>
      </c>
      <c r="AU329" s="16" t="s">
        <v>82</v>
      </c>
    </row>
    <row r="330" spans="2:65" s="11" customFormat="1">
      <c r="B330" s="189"/>
      <c r="C330" s="190"/>
      <c r="D330" s="185" t="s">
        <v>131</v>
      </c>
      <c r="E330" s="191" t="s">
        <v>1</v>
      </c>
      <c r="F330" s="192" t="s">
        <v>441</v>
      </c>
      <c r="G330" s="190"/>
      <c r="H330" s="193">
        <v>4</v>
      </c>
      <c r="I330" s="194"/>
      <c r="J330" s="190"/>
      <c r="K330" s="190"/>
      <c r="L330" s="195"/>
      <c r="M330" s="196"/>
      <c r="N330" s="197"/>
      <c r="O330" s="197"/>
      <c r="P330" s="197"/>
      <c r="Q330" s="197"/>
      <c r="R330" s="197"/>
      <c r="S330" s="197"/>
      <c r="T330" s="198"/>
      <c r="AT330" s="199" t="s">
        <v>131</v>
      </c>
      <c r="AU330" s="199" t="s">
        <v>82</v>
      </c>
      <c r="AV330" s="11" t="s">
        <v>82</v>
      </c>
      <c r="AW330" s="11" t="s">
        <v>34</v>
      </c>
      <c r="AX330" s="11" t="s">
        <v>72</v>
      </c>
      <c r="AY330" s="199" t="s">
        <v>118</v>
      </c>
    </row>
    <row r="331" spans="2:65" s="11" customFormat="1" ht="22.5">
      <c r="B331" s="189"/>
      <c r="C331" s="190"/>
      <c r="D331" s="185" t="s">
        <v>131</v>
      </c>
      <c r="E331" s="191" t="s">
        <v>1</v>
      </c>
      <c r="F331" s="192" t="s">
        <v>447</v>
      </c>
      <c r="G331" s="190"/>
      <c r="H331" s="193">
        <v>6</v>
      </c>
      <c r="I331" s="194"/>
      <c r="J331" s="190"/>
      <c r="K331" s="190"/>
      <c r="L331" s="195"/>
      <c r="M331" s="196"/>
      <c r="N331" s="197"/>
      <c r="O331" s="197"/>
      <c r="P331" s="197"/>
      <c r="Q331" s="197"/>
      <c r="R331" s="197"/>
      <c r="S331" s="197"/>
      <c r="T331" s="198"/>
      <c r="AT331" s="199" t="s">
        <v>131</v>
      </c>
      <c r="AU331" s="199" t="s">
        <v>82</v>
      </c>
      <c r="AV331" s="11" t="s">
        <v>82</v>
      </c>
      <c r="AW331" s="11" t="s">
        <v>34</v>
      </c>
      <c r="AX331" s="11" t="s">
        <v>72</v>
      </c>
      <c r="AY331" s="199" t="s">
        <v>118</v>
      </c>
    </row>
    <row r="332" spans="2:65" s="12" customFormat="1">
      <c r="B332" s="200"/>
      <c r="C332" s="201"/>
      <c r="D332" s="185" t="s">
        <v>131</v>
      </c>
      <c r="E332" s="202" t="s">
        <v>1</v>
      </c>
      <c r="F332" s="203" t="s">
        <v>141</v>
      </c>
      <c r="G332" s="201"/>
      <c r="H332" s="204">
        <v>10</v>
      </c>
      <c r="I332" s="205"/>
      <c r="J332" s="201"/>
      <c r="K332" s="201"/>
      <c r="L332" s="206"/>
      <c r="M332" s="207"/>
      <c r="N332" s="208"/>
      <c r="O332" s="208"/>
      <c r="P332" s="208"/>
      <c r="Q332" s="208"/>
      <c r="R332" s="208"/>
      <c r="S332" s="208"/>
      <c r="T332" s="209"/>
      <c r="AT332" s="210" t="s">
        <v>131</v>
      </c>
      <c r="AU332" s="210" t="s">
        <v>82</v>
      </c>
      <c r="AV332" s="12" t="s">
        <v>125</v>
      </c>
      <c r="AW332" s="12" t="s">
        <v>34</v>
      </c>
      <c r="AX332" s="12" t="s">
        <v>80</v>
      </c>
      <c r="AY332" s="210" t="s">
        <v>118</v>
      </c>
    </row>
    <row r="333" spans="2:65" s="10" customFormat="1" ht="22.9" customHeight="1">
      <c r="B333" s="157"/>
      <c r="C333" s="158"/>
      <c r="D333" s="159" t="s">
        <v>71</v>
      </c>
      <c r="E333" s="171" t="s">
        <v>485</v>
      </c>
      <c r="F333" s="171" t="s">
        <v>486</v>
      </c>
      <c r="G333" s="158"/>
      <c r="H333" s="158"/>
      <c r="I333" s="161"/>
      <c r="J333" s="172">
        <f>BK333</f>
        <v>0</v>
      </c>
      <c r="K333" s="158"/>
      <c r="L333" s="163"/>
      <c r="M333" s="164"/>
      <c r="N333" s="165"/>
      <c r="O333" s="165"/>
      <c r="P333" s="166">
        <f>SUM(P334:P335)</f>
        <v>0</v>
      </c>
      <c r="Q333" s="165"/>
      <c r="R333" s="166">
        <f>SUM(R334:R335)</f>
        <v>0</v>
      </c>
      <c r="S333" s="165"/>
      <c r="T333" s="167">
        <f>SUM(T334:T335)</f>
        <v>0</v>
      </c>
      <c r="AR333" s="168" t="s">
        <v>80</v>
      </c>
      <c r="AT333" s="169" t="s">
        <v>71</v>
      </c>
      <c r="AU333" s="169" t="s">
        <v>80</v>
      </c>
      <c r="AY333" s="168" t="s">
        <v>118</v>
      </c>
      <c r="BK333" s="170">
        <f>SUM(BK334:BK335)</f>
        <v>0</v>
      </c>
    </row>
    <row r="334" spans="2:65" s="1" customFormat="1" ht="14.45" customHeight="1">
      <c r="B334" s="33"/>
      <c r="C334" s="173" t="s">
        <v>487</v>
      </c>
      <c r="D334" s="173" t="s">
        <v>120</v>
      </c>
      <c r="E334" s="174" t="s">
        <v>488</v>
      </c>
      <c r="F334" s="175" t="s">
        <v>489</v>
      </c>
      <c r="G334" s="176" t="s">
        <v>340</v>
      </c>
      <c r="H334" s="177">
        <v>11.613</v>
      </c>
      <c r="I334" s="178"/>
      <c r="J334" s="179">
        <f>ROUND(I334*H334,2)</f>
        <v>0</v>
      </c>
      <c r="K334" s="175" t="s">
        <v>1</v>
      </c>
      <c r="L334" s="37"/>
      <c r="M334" s="180" t="s">
        <v>1</v>
      </c>
      <c r="N334" s="181" t="s">
        <v>43</v>
      </c>
      <c r="O334" s="59"/>
      <c r="P334" s="182">
        <f>O334*H334</f>
        <v>0</v>
      </c>
      <c r="Q334" s="182">
        <v>0</v>
      </c>
      <c r="R334" s="182">
        <f>Q334*H334</f>
        <v>0</v>
      </c>
      <c r="S334" s="182">
        <v>0</v>
      </c>
      <c r="T334" s="183">
        <f>S334*H334</f>
        <v>0</v>
      </c>
      <c r="AR334" s="16" t="s">
        <v>125</v>
      </c>
      <c r="AT334" s="16" t="s">
        <v>120</v>
      </c>
      <c r="AU334" s="16" t="s">
        <v>82</v>
      </c>
      <c r="AY334" s="16" t="s">
        <v>118</v>
      </c>
      <c r="BE334" s="184">
        <f>IF(N334="základní",J334,0)</f>
        <v>0</v>
      </c>
      <c r="BF334" s="184">
        <f>IF(N334="snížená",J334,0)</f>
        <v>0</v>
      </c>
      <c r="BG334" s="184">
        <f>IF(N334="zákl. přenesená",J334,0)</f>
        <v>0</v>
      </c>
      <c r="BH334" s="184">
        <f>IF(N334="sníž. přenesená",J334,0)</f>
        <v>0</v>
      </c>
      <c r="BI334" s="184">
        <f>IF(N334="nulová",J334,0)</f>
        <v>0</v>
      </c>
      <c r="BJ334" s="16" t="s">
        <v>80</v>
      </c>
      <c r="BK334" s="184">
        <f>ROUND(I334*H334,2)</f>
        <v>0</v>
      </c>
      <c r="BL334" s="16" t="s">
        <v>125</v>
      </c>
      <c r="BM334" s="16" t="s">
        <v>490</v>
      </c>
    </row>
    <row r="335" spans="2:65" s="1" customFormat="1">
      <c r="B335" s="33"/>
      <c r="C335" s="34"/>
      <c r="D335" s="185" t="s">
        <v>127</v>
      </c>
      <c r="E335" s="34"/>
      <c r="F335" s="186" t="s">
        <v>491</v>
      </c>
      <c r="G335" s="34"/>
      <c r="H335" s="34"/>
      <c r="I335" s="102"/>
      <c r="J335" s="34"/>
      <c r="K335" s="34"/>
      <c r="L335" s="37"/>
      <c r="M335" s="187"/>
      <c r="N335" s="59"/>
      <c r="O335" s="59"/>
      <c r="P335" s="59"/>
      <c r="Q335" s="59"/>
      <c r="R335" s="59"/>
      <c r="S335" s="59"/>
      <c r="T335" s="60"/>
      <c r="AT335" s="16" t="s">
        <v>127</v>
      </c>
      <c r="AU335" s="16" t="s">
        <v>82</v>
      </c>
    </row>
    <row r="336" spans="2:65" s="10" customFormat="1" ht="22.9" customHeight="1">
      <c r="B336" s="157"/>
      <c r="C336" s="158"/>
      <c r="D336" s="159" t="s">
        <v>71</v>
      </c>
      <c r="E336" s="171" t="s">
        <v>492</v>
      </c>
      <c r="F336" s="171" t="s">
        <v>493</v>
      </c>
      <c r="G336" s="158"/>
      <c r="H336" s="158"/>
      <c r="I336" s="161"/>
      <c r="J336" s="172">
        <f>BK336</f>
        <v>0</v>
      </c>
      <c r="K336" s="158"/>
      <c r="L336" s="163"/>
      <c r="M336" s="164"/>
      <c r="N336" s="165"/>
      <c r="O336" s="165"/>
      <c r="P336" s="166">
        <f>SUM(P337:P338)</f>
        <v>0</v>
      </c>
      <c r="Q336" s="165"/>
      <c r="R336" s="166">
        <f>SUM(R337:R338)</f>
        <v>0</v>
      </c>
      <c r="S336" s="165"/>
      <c r="T336" s="167">
        <f>SUM(T337:T338)</f>
        <v>0</v>
      </c>
      <c r="AR336" s="168" t="s">
        <v>80</v>
      </c>
      <c r="AT336" s="169" t="s">
        <v>71</v>
      </c>
      <c r="AU336" s="169" t="s">
        <v>80</v>
      </c>
      <c r="AY336" s="168" t="s">
        <v>118</v>
      </c>
      <c r="BK336" s="170">
        <f>SUM(BK337:BK338)</f>
        <v>0</v>
      </c>
    </row>
    <row r="337" spans="2:65" s="1" customFormat="1" ht="14.45" customHeight="1">
      <c r="B337" s="33"/>
      <c r="C337" s="173" t="s">
        <v>494</v>
      </c>
      <c r="D337" s="173" t="s">
        <v>120</v>
      </c>
      <c r="E337" s="174" t="s">
        <v>495</v>
      </c>
      <c r="F337" s="175" t="s">
        <v>496</v>
      </c>
      <c r="G337" s="176" t="s">
        <v>340</v>
      </c>
      <c r="H337" s="177">
        <v>1621.614</v>
      </c>
      <c r="I337" s="178"/>
      <c r="J337" s="179">
        <f>ROUND(I337*H337,2)</f>
        <v>0</v>
      </c>
      <c r="K337" s="175" t="s">
        <v>1</v>
      </c>
      <c r="L337" s="37"/>
      <c r="M337" s="180" t="s">
        <v>1</v>
      </c>
      <c r="N337" s="181" t="s">
        <v>43</v>
      </c>
      <c r="O337" s="59"/>
      <c r="P337" s="182">
        <f>O337*H337</f>
        <v>0</v>
      </c>
      <c r="Q337" s="182">
        <v>0</v>
      </c>
      <c r="R337" s="182">
        <f>Q337*H337</f>
        <v>0</v>
      </c>
      <c r="S337" s="182">
        <v>0</v>
      </c>
      <c r="T337" s="183">
        <f>S337*H337</f>
        <v>0</v>
      </c>
      <c r="AR337" s="16" t="s">
        <v>125</v>
      </c>
      <c r="AT337" s="16" t="s">
        <v>120</v>
      </c>
      <c r="AU337" s="16" t="s">
        <v>82</v>
      </c>
      <c r="AY337" s="16" t="s">
        <v>118</v>
      </c>
      <c r="BE337" s="184">
        <f>IF(N337="základní",J337,0)</f>
        <v>0</v>
      </c>
      <c r="BF337" s="184">
        <f>IF(N337="snížená",J337,0)</f>
        <v>0</v>
      </c>
      <c r="BG337" s="184">
        <f>IF(N337="zákl. přenesená",J337,0)</f>
        <v>0</v>
      </c>
      <c r="BH337" s="184">
        <f>IF(N337="sníž. přenesená",J337,0)</f>
        <v>0</v>
      </c>
      <c r="BI337" s="184">
        <f>IF(N337="nulová",J337,0)</f>
        <v>0</v>
      </c>
      <c r="BJ337" s="16" t="s">
        <v>80</v>
      </c>
      <c r="BK337" s="184">
        <f>ROUND(I337*H337,2)</f>
        <v>0</v>
      </c>
      <c r="BL337" s="16" t="s">
        <v>125</v>
      </c>
      <c r="BM337" s="16" t="s">
        <v>497</v>
      </c>
    </row>
    <row r="338" spans="2:65" s="1" customFormat="1">
      <c r="B338" s="33"/>
      <c r="C338" s="34"/>
      <c r="D338" s="185" t="s">
        <v>127</v>
      </c>
      <c r="E338" s="34"/>
      <c r="F338" s="186" t="s">
        <v>498</v>
      </c>
      <c r="G338" s="34"/>
      <c r="H338" s="34"/>
      <c r="I338" s="102"/>
      <c r="J338" s="34"/>
      <c r="K338" s="34"/>
      <c r="L338" s="37"/>
      <c r="M338" s="242"/>
      <c r="N338" s="243"/>
      <c r="O338" s="243"/>
      <c r="P338" s="243"/>
      <c r="Q338" s="243"/>
      <c r="R338" s="243"/>
      <c r="S338" s="243"/>
      <c r="T338" s="244"/>
      <c r="AT338" s="16" t="s">
        <v>127</v>
      </c>
      <c r="AU338" s="16" t="s">
        <v>82</v>
      </c>
    </row>
    <row r="339" spans="2:65" s="1" customFormat="1" ht="6.95" customHeight="1">
      <c r="B339" s="45"/>
      <c r="C339" s="46"/>
      <c r="D339" s="46"/>
      <c r="E339" s="46"/>
      <c r="F339" s="46"/>
      <c r="G339" s="46"/>
      <c r="H339" s="46"/>
      <c r="I339" s="124"/>
      <c r="J339" s="46"/>
      <c r="K339" s="46"/>
      <c r="L339" s="37"/>
    </row>
  </sheetData>
  <sheetProtection algorithmName="SHA-512" hashValue="3tZq/Jytvdz9NFpTti+E/T0bqNEc5WhiNKSQRYti2OFACqUgXSqlinX+ZZrpT/SzrSrpWzi4PBSmHu+YyS/VhQ==" saltValue="igXWnA+64Do71gTB7+ZmRMQiPAnC7TSlJJ3pxNQ//4SOC9DgCu0aeGrhAkFQkB9Dvrs9KEuJn7oiWD6ovK3BPQ==" spinCount="100000" sheet="1" objects="1" scenarios="1" formatColumns="0" formatRows="0" autoFilter="0"/>
  <autoFilter ref="C87:K338"/>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3"/>
  <sheetViews>
    <sheetView showGridLines="0" workbookViewId="0"/>
  </sheetViews>
  <sheetFormatPr defaultRowHeight="11.2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9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85</v>
      </c>
    </row>
    <row r="3" spans="2:46" ht="6.95" customHeight="1">
      <c r="B3" s="97"/>
      <c r="C3" s="98"/>
      <c r="D3" s="98"/>
      <c r="E3" s="98"/>
      <c r="F3" s="98"/>
      <c r="G3" s="98"/>
      <c r="H3" s="98"/>
      <c r="I3" s="99"/>
      <c r="J3" s="98"/>
      <c r="K3" s="98"/>
      <c r="L3" s="19"/>
      <c r="AT3" s="16" t="s">
        <v>82</v>
      </c>
    </row>
    <row r="4" spans="2:46" ht="24.95" customHeight="1">
      <c r="B4" s="19"/>
      <c r="D4" s="100" t="s">
        <v>86</v>
      </c>
      <c r="L4" s="19"/>
      <c r="M4" s="23" t="s">
        <v>10</v>
      </c>
      <c r="AT4" s="16" t="s">
        <v>4</v>
      </c>
    </row>
    <row r="5" spans="2:46" ht="6.95" customHeight="1">
      <c r="B5" s="19"/>
      <c r="L5" s="19"/>
    </row>
    <row r="6" spans="2:46" ht="12" customHeight="1">
      <c r="B6" s="19"/>
      <c r="D6" s="101" t="s">
        <v>16</v>
      </c>
      <c r="L6" s="19"/>
    </row>
    <row r="7" spans="2:46" ht="14.45" customHeight="1">
      <c r="B7" s="19"/>
      <c r="E7" s="290" t="str">
        <f>'Rekapitulace stavby'!K6</f>
        <v>Smržovský potok, Smržov, oprava koryta, ř.km 3,220-3,675</v>
      </c>
      <c r="F7" s="291"/>
      <c r="G7" s="291"/>
      <c r="H7" s="291"/>
      <c r="L7" s="19"/>
    </row>
    <row r="8" spans="2:46" s="1" customFormat="1" ht="12" customHeight="1">
      <c r="B8" s="37"/>
      <c r="D8" s="101" t="s">
        <v>87</v>
      </c>
      <c r="I8" s="102"/>
      <c r="L8" s="37"/>
    </row>
    <row r="9" spans="2:46" s="1" customFormat="1" ht="36.950000000000003" customHeight="1">
      <c r="B9" s="37"/>
      <c r="E9" s="292" t="s">
        <v>499</v>
      </c>
      <c r="F9" s="293"/>
      <c r="G9" s="293"/>
      <c r="H9" s="293"/>
      <c r="I9" s="102"/>
      <c r="L9" s="37"/>
    </row>
    <row r="10" spans="2:46" s="1" customFormat="1">
      <c r="B10" s="37"/>
      <c r="I10" s="102"/>
      <c r="L10" s="37"/>
    </row>
    <row r="11" spans="2:46" s="1" customFormat="1" ht="12" customHeight="1">
      <c r="B11" s="37"/>
      <c r="D11" s="101" t="s">
        <v>18</v>
      </c>
      <c r="F11" s="16" t="s">
        <v>1</v>
      </c>
      <c r="I11" s="103" t="s">
        <v>19</v>
      </c>
      <c r="J11" s="16" t="s">
        <v>1</v>
      </c>
      <c r="L11" s="37"/>
    </row>
    <row r="12" spans="2:46" s="1" customFormat="1" ht="12" customHeight="1">
      <c r="B12" s="37"/>
      <c r="D12" s="101" t="s">
        <v>20</v>
      </c>
      <c r="F12" s="16" t="s">
        <v>21</v>
      </c>
      <c r="I12" s="103" t="s">
        <v>22</v>
      </c>
      <c r="J12" s="104" t="str">
        <f>'Rekapitulace stavby'!AN8</f>
        <v>5. 10. 2017</v>
      </c>
      <c r="L12" s="37"/>
    </row>
    <row r="13" spans="2:46" s="1" customFormat="1" ht="10.9" customHeight="1">
      <c r="B13" s="37"/>
      <c r="I13" s="102"/>
      <c r="L13" s="37"/>
    </row>
    <row r="14" spans="2:46" s="1" customFormat="1" ht="12" customHeight="1">
      <c r="B14" s="37"/>
      <c r="D14" s="101" t="s">
        <v>24</v>
      </c>
      <c r="I14" s="103" t="s">
        <v>25</v>
      </c>
      <c r="J14" s="16" t="s">
        <v>26</v>
      </c>
      <c r="L14" s="37"/>
    </row>
    <row r="15" spans="2:46" s="1" customFormat="1" ht="18" customHeight="1">
      <c r="B15" s="37"/>
      <c r="E15" s="16" t="s">
        <v>27</v>
      </c>
      <c r="I15" s="103" t="s">
        <v>28</v>
      </c>
      <c r="J15" s="16" t="s">
        <v>1</v>
      </c>
      <c r="L15" s="37"/>
    </row>
    <row r="16" spans="2:46" s="1" customFormat="1" ht="6.95" customHeight="1">
      <c r="B16" s="37"/>
      <c r="I16" s="102"/>
      <c r="L16" s="37"/>
    </row>
    <row r="17" spans="2:12" s="1" customFormat="1" ht="12" customHeight="1">
      <c r="B17" s="37"/>
      <c r="D17" s="101" t="s">
        <v>29</v>
      </c>
      <c r="I17" s="103" t="s">
        <v>25</v>
      </c>
      <c r="J17" s="29" t="str">
        <f>'Rekapitulace stavby'!AN13</f>
        <v>Vyplň údaj</v>
      </c>
      <c r="L17" s="37"/>
    </row>
    <row r="18" spans="2:12" s="1" customFormat="1" ht="18" customHeight="1">
      <c r="B18" s="37"/>
      <c r="E18" s="294" t="str">
        <f>'Rekapitulace stavby'!E14</f>
        <v>Vyplň údaj</v>
      </c>
      <c r="F18" s="295"/>
      <c r="G18" s="295"/>
      <c r="H18" s="295"/>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25</v>
      </c>
      <c r="J20" s="16" t="s">
        <v>32</v>
      </c>
      <c r="L20" s="37"/>
    </row>
    <row r="21" spans="2:12" s="1" customFormat="1" ht="18" customHeight="1">
      <c r="B21" s="37"/>
      <c r="E21" s="16" t="s">
        <v>33</v>
      </c>
      <c r="I21" s="103" t="s">
        <v>28</v>
      </c>
      <c r="J21" s="16" t="s">
        <v>1</v>
      </c>
      <c r="L21" s="37"/>
    </row>
    <row r="22" spans="2:12" s="1" customFormat="1" ht="6.95" customHeight="1">
      <c r="B22" s="37"/>
      <c r="I22" s="102"/>
      <c r="L22" s="37"/>
    </row>
    <row r="23" spans="2:12" s="1" customFormat="1" ht="12" customHeight="1">
      <c r="B23" s="37"/>
      <c r="D23" s="101" t="s">
        <v>35</v>
      </c>
      <c r="I23" s="103" t="s">
        <v>25</v>
      </c>
      <c r="J23" s="16" t="str">
        <f>IF('Rekapitulace stavby'!AN19="","",'Rekapitulace stavby'!AN19)</f>
        <v/>
      </c>
      <c r="L23" s="37"/>
    </row>
    <row r="24" spans="2:12" s="1" customFormat="1" ht="18" customHeight="1">
      <c r="B24" s="37"/>
      <c r="E24" s="16" t="str">
        <f>IF('Rekapitulace stavby'!E20="","",'Rekapitulace stavby'!E20)</f>
        <v xml:space="preserve"> </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37</v>
      </c>
      <c r="I26" s="102"/>
      <c r="L26" s="37"/>
    </row>
    <row r="27" spans="2:12" s="6" customFormat="1" ht="14.45" customHeight="1">
      <c r="B27" s="105"/>
      <c r="E27" s="296" t="s">
        <v>1</v>
      </c>
      <c r="F27" s="296"/>
      <c r="G27" s="296"/>
      <c r="H27" s="296"/>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ROUND(J83, 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ROUND((SUM(BE83:BE142)),  2)</f>
        <v>0</v>
      </c>
      <c r="I33" s="113">
        <v>0.21</v>
      </c>
      <c r="J33" s="112">
        <f>ROUND(((SUM(BE83:BE142))*I33),  2)</f>
        <v>0</v>
      </c>
      <c r="L33" s="37"/>
    </row>
    <row r="34" spans="2:12" s="1" customFormat="1" ht="14.45" customHeight="1">
      <c r="B34" s="37"/>
      <c r="E34" s="101" t="s">
        <v>44</v>
      </c>
      <c r="F34" s="112">
        <f>ROUND((SUM(BF83:BF142)),  2)</f>
        <v>0</v>
      </c>
      <c r="I34" s="113">
        <v>0.15</v>
      </c>
      <c r="J34" s="112">
        <f>ROUND(((SUM(BF83:BF142))*I34),  2)</f>
        <v>0</v>
      </c>
      <c r="L34" s="37"/>
    </row>
    <row r="35" spans="2:12" s="1" customFormat="1" ht="14.45" hidden="1" customHeight="1">
      <c r="B35" s="37"/>
      <c r="E35" s="101" t="s">
        <v>45</v>
      </c>
      <c r="F35" s="112">
        <f>ROUND((SUM(BG83:BG142)),  2)</f>
        <v>0</v>
      </c>
      <c r="I35" s="113">
        <v>0.21</v>
      </c>
      <c r="J35" s="112">
        <f>0</f>
        <v>0</v>
      </c>
      <c r="L35" s="37"/>
    </row>
    <row r="36" spans="2:12" s="1" customFormat="1" ht="14.45" hidden="1" customHeight="1">
      <c r="B36" s="37"/>
      <c r="E36" s="101" t="s">
        <v>46</v>
      </c>
      <c r="F36" s="112">
        <f>ROUND((SUM(BH83:BH142)),  2)</f>
        <v>0</v>
      </c>
      <c r="I36" s="113">
        <v>0.15</v>
      </c>
      <c r="J36" s="112">
        <f>0</f>
        <v>0</v>
      </c>
      <c r="L36" s="37"/>
    </row>
    <row r="37" spans="2:12" s="1" customFormat="1" ht="14.45" hidden="1" customHeight="1">
      <c r="B37" s="37"/>
      <c r="E37" s="101" t="s">
        <v>47</v>
      </c>
      <c r="F37" s="112">
        <f>ROUND((SUM(BI83:BI142)),  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89</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288" t="str">
        <f>E7</f>
        <v>Smržovský potok, Smržov, oprava koryta, ř.km 3,220-3,675</v>
      </c>
      <c r="F48" s="289"/>
      <c r="G48" s="289"/>
      <c r="H48" s="289"/>
      <c r="I48" s="102"/>
      <c r="J48" s="34"/>
      <c r="K48" s="34"/>
      <c r="L48" s="37"/>
    </row>
    <row r="49" spans="2:47" s="1" customFormat="1" ht="12" customHeight="1">
      <c r="B49" s="33"/>
      <c r="C49" s="28" t="s">
        <v>87</v>
      </c>
      <c r="D49" s="34"/>
      <c r="E49" s="34"/>
      <c r="F49" s="34"/>
      <c r="G49" s="34"/>
      <c r="H49" s="34"/>
      <c r="I49" s="102"/>
      <c r="J49" s="34"/>
      <c r="K49" s="34"/>
      <c r="L49" s="37"/>
    </row>
    <row r="50" spans="2:47" s="1" customFormat="1" ht="14.45" customHeight="1">
      <c r="B50" s="33"/>
      <c r="C50" s="34"/>
      <c r="D50" s="34"/>
      <c r="E50" s="273" t="str">
        <f>E9</f>
        <v xml:space="preserve">SO 03 - VON - vedlejší a ostatní náklady </v>
      </c>
      <c r="F50" s="272"/>
      <c r="G50" s="272"/>
      <c r="H50" s="272"/>
      <c r="I50" s="102"/>
      <c r="J50" s="34"/>
      <c r="K50" s="34"/>
      <c r="L50" s="37"/>
    </row>
    <row r="51" spans="2:47" s="1" customFormat="1" ht="6.95" customHeight="1">
      <c r="B51" s="33"/>
      <c r="C51" s="34"/>
      <c r="D51" s="34"/>
      <c r="E51" s="34"/>
      <c r="F51" s="34"/>
      <c r="G51" s="34"/>
      <c r="H51" s="34"/>
      <c r="I51" s="102"/>
      <c r="J51" s="34"/>
      <c r="K51" s="34"/>
      <c r="L51" s="37"/>
    </row>
    <row r="52" spans="2:47" s="1" customFormat="1" ht="12" customHeight="1">
      <c r="B52" s="33"/>
      <c r="C52" s="28" t="s">
        <v>20</v>
      </c>
      <c r="D52" s="34"/>
      <c r="E52" s="34"/>
      <c r="F52" s="26" t="str">
        <f>F12</f>
        <v>Smržov</v>
      </c>
      <c r="G52" s="34"/>
      <c r="H52" s="34"/>
      <c r="I52" s="103" t="s">
        <v>22</v>
      </c>
      <c r="J52" s="54" t="str">
        <f>IF(J12="","",J12)</f>
        <v>5. 10. 2017</v>
      </c>
      <c r="K52" s="34"/>
      <c r="L52" s="37"/>
    </row>
    <row r="53" spans="2:47" s="1" customFormat="1" ht="6.95" customHeight="1">
      <c r="B53" s="33"/>
      <c r="C53" s="34"/>
      <c r="D53" s="34"/>
      <c r="E53" s="34"/>
      <c r="F53" s="34"/>
      <c r="G53" s="34"/>
      <c r="H53" s="34"/>
      <c r="I53" s="102"/>
      <c r="J53" s="34"/>
      <c r="K53" s="34"/>
      <c r="L53" s="37"/>
    </row>
    <row r="54" spans="2:47" s="1" customFormat="1" ht="20.45" customHeight="1">
      <c r="B54" s="33"/>
      <c r="C54" s="28" t="s">
        <v>24</v>
      </c>
      <c r="D54" s="34"/>
      <c r="E54" s="34"/>
      <c r="F54" s="26" t="str">
        <f>E15</f>
        <v>Povodí Labe státní podnik, Hradec Králové</v>
      </c>
      <c r="G54" s="34"/>
      <c r="H54" s="34"/>
      <c r="I54" s="103" t="s">
        <v>31</v>
      </c>
      <c r="J54" s="31" t="str">
        <f>E21</f>
        <v>Vodesto s.r.o, Panská 79, Rychnov n. Kn</v>
      </c>
      <c r="K54" s="34"/>
      <c r="L54" s="37"/>
    </row>
    <row r="55" spans="2:47" s="1" customFormat="1" ht="12.6" customHeight="1">
      <c r="B55" s="33"/>
      <c r="C55" s="28" t="s">
        <v>29</v>
      </c>
      <c r="D55" s="34"/>
      <c r="E55" s="34"/>
      <c r="F55" s="26" t="str">
        <f>IF(E18="","",E18)</f>
        <v>Vyplň údaj</v>
      </c>
      <c r="G55" s="34"/>
      <c r="H55" s="34"/>
      <c r="I55" s="103" t="s">
        <v>35</v>
      </c>
      <c r="J55" s="31" t="str">
        <f>E24</f>
        <v xml:space="preserve"> </v>
      </c>
      <c r="K55" s="34"/>
      <c r="L55" s="37"/>
    </row>
    <row r="56" spans="2:47" s="1" customFormat="1" ht="10.35" customHeight="1">
      <c r="B56" s="33"/>
      <c r="C56" s="34"/>
      <c r="D56" s="34"/>
      <c r="E56" s="34"/>
      <c r="F56" s="34"/>
      <c r="G56" s="34"/>
      <c r="H56" s="34"/>
      <c r="I56" s="102"/>
      <c r="J56" s="34"/>
      <c r="K56" s="34"/>
      <c r="L56" s="37"/>
    </row>
    <row r="57" spans="2:47" s="1" customFormat="1" ht="29.25" customHeight="1">
      <c r="B57" s="33"/>
      <c r="C57" s="128" t="s">
        <v>90</v>
      </c>
      <c r="D57" s="129"/>
      <c r="E57" s="129"/>
      <c r="F57" s="129"/>
      <c r="G57" s="129"/>
      <c r="H57" s="129"/>
      <c r="I57" s="130"/>
      <c r="J57" s="131" t="s">
        <v>91</v>
      </c>
      <c r="K57" s="129"/>
      <c r="L57" s="37"/>
    </row>
    <row r="58" spans="2:47" s="1" customFormat="1" ht="10.35" customHeight="1">
      <c r="B58" s="33"/>
      <c r="C58" s="34"/>
      <c r="D58" s="34"/>
      <c r="E58" s="34"/>
      <c r="F58" s="34"/>
      <c r="G58" s="34"/>
      <c r="H58" s="34"/>
      <c r="I58" s="102"/>
      <c r="J58" s="34"/>
      <c r="K58" s="34"/>
      <c r="L58" s="37"/>
    </row>
    <row r="59" spans="2:47" s="1" customFormat="1" ht="22.9" customHeight="1">
      <c r="B59" s="33"/>
      <c r="C59" s="132" t="s">
        <v>92</v>
      </c>
      <c r="D59" s="34"/>
      <c r="E59" s="34"/>
      <c r="F59" s="34"/>
      <c r="G59" s="34"/>
      <c r="H59" s="34"/>
      <c r="I59" s="102"/>
      <c r="J59" s="72">
        <f>J83</f>
        <v>0</v>
      </c>
      <c r="K59" s="34"/>
      <c r="L59" s="37"/>
      <c r="AU59" s="16" t="s">
        <v>93</v>
      </c>
    </row>
    <row r="60" spans="2:47" s="7" customFormat="1" ht="24.95" customHeight="1">
      <c r="B60" s="133"/>
      <c r="C60" s="134"/>
      <c r="D60" s="135" t="s">
        <v>500</v>
      </c>
      <c r="E60" s="136"/>
      <c r="F60" s="136"/>
      <c r="G60" s="136"/>
      <c r="H60" s="136"/>
      <c r="I60" s="137"/>
      <c r="J60" s="138">
        <f>J84</f>
        <v>0</v>
      </c>
      <c r="K60" s="134"/>
      <c r="L60" s="139"/>
    </row>
    <row r="61" spans="2:47" s="8" customFormat="1" ht="19.899999999999999" customHeight="1">
      <c r="B61" s="140"/>
      <c r="C61" s="141"/>
      <c r="D61" s="142" t="s">
        <v>501</v>
      </c>
      <c r="E61" s="143"/>
      <c r="F61" s="143"/>
      <c r="G61" s="143"/>
      <c r="H61" s="143"/>
      <c r="I61" s="144"/>
      <c r="J61" s="145">
        <f>J85</f>
        <v>0</v>
      </c>
      <c r="K61" s="141"/>
      <c r="L61" s="146"/>
    </row>
    <row r="62" spans="2:47" s="8" customFormat="1" ht="19.899999999999999" customHeight="1">
      <c r="B62" s="140"/>
      <c r="C62" s="141"/>
      <c r="D62" s="142" t="s">
        <v>502</v>
      </c>
      <c r="E62" s="143"/>
      <c r="F62" s="143"/>
      <c r="G62" s="143"/>
      <c r="H62" s="143"/>
      <c r="I62" s="144"/>
      <c r="J62" s="145">
        <f>J113</f>
        <v>0</v>
      </c>
      <c r="K62" s="141"/>
      <c r="L62" s="146"/>
    </row>
    <row r="63" spans="2:47" s="8" customFormat="1" ht="19.899999999999999" customHeight="1">
      <c r="B63" s="140"/>
      <c r="C63" s="141"/>
      <c r="D63" s="142" t="s">
        <v>503</v>
      </c>
      <c r="E63" s="143"/>
      <c r="F63" s="143"/>
      <c r="G63" s="143"/>
      <c r="H63" s="143"/>
      <c r="I63" s="144"/>
      <c r="J63" s="145">
        <f>J124</f>
        <v>0</v>
      </c>
      <c r="K63" s="141"/>
      <c r="L63" s="146"/>
    </row>
    <row r="64" spans="2:47" s="1" customFormat="1" ht="21.75" customHeight="1">
      <c r="B64" s="33"/>
      <c r="C64" s="34"/>
      <c r="D64" s="34"/>
      <c r="E64" s="34"/>
      <c r="F64" s="34"/>
      <c r="G64" s="34"/>
      <c r="H64" s="34"/>
      <c r="I64" s="102"/>
      <c r="J64" s="34"/>
      <c r="K64" s="34"/>
      <c r="L64" s="37"/>
    </row>
    <row r="65" spans="2:12" s="1" customFormat="1" ht="6.95" customHeight="1">
      <c r="B65" s="45"/>
      <c r="C65" s="46"/>
      <c r="D65" s="46"/>
      <c r="E65" s="46"/>
      <c r="F65" s="46"/>
      <c r="G65" s="46"/>
      <c r="H65" s="46"/>
      <c r="I65" s="124"/>
      <c r="J65" s="46"/>
      <c r="K65" s="46"/>
      <c r="L65" s="37"/>
    </row>
    <row r="69" spans="2:12" s="1" customFormat="1" ht="6.95" customHeight="1">
      <c r="B69" s="47"/>
      <c r="C69" s="48"/>
      <c r="D69" s="48"/>
      <c r="E69" s="48"/>
      <c r="F69" s="48"/>
      <c r="G69" s="48"/>
      <c r="H69" s="48"/>
      <c r="I69" s="127"/>
      <c r="J69" s="48"/>
      <c r="K69" s="48"/>
      <c r="L69" s="37"/>
    </row>
    <row r="70" spans="2:12" s="1" customFormat="1" ht="24.95" customHeight="1">
      <c r="B70" s="33"/>
      <c r="C70" s="22" t="s">
        <v>103</v>
      </c>
      <c r="D70" s="34"/>
      <c r="E70" s="34"/>
      <c r="F70" s="34"/>
      <c r="G70" s="34"/>
      <c r="H70" s="34"/>
      <c r="I70" s="102"/>
      <c r="J70" s="34"/>
      <c r="K70" s="34"/>
      <c r="L70" s="37"/>
    </row>
    <row r="71" spans="2:12" s="1" customFormat="1" ht="6.95" customHeight="1">
      <c r="B71" s="33"/>
      <c r="C71" s="34"/>
      <c r="D71" s="34"/>
      <c r="E71" s="34"/>
      <c r="F71" s="34"/>
      <c r="G71" s="34"/>
      <c r="H71" s="34"/>
      <c r="I71" s="102"/>
      <c r="J71" s="34"/>
      <c r="K71" s="34"/>
      <c r="L71" s="37"/>
    </row>
    <row r="72" spans="2:12" s="1" customFormat="1" ht="12" customHeight="1">
      <c r="B72" s="33"/>
      <c r="C72" s="28" t="s">
        <v>16</v>
      </c>
      <c r="D72" s="34"/>
      <c r="E72" s="34"/>
      <c r="F72" s="34"/>
      <c r="G72" s="34"/>
      <c r="H72" s="34"/>
      <c r="I72" s="102"/>
      <c r="J72" s="34"/>
      <c r="K72" s="34"/>
      <c r="L72" s="37"/>
    </row>
    <row r="73" spans="2:12" s="1" customFormat="1" ht="14.45" customHeight="1">
      <c r="B73" s="33"/>
      <c r="C73" s="34"/>
      <c r="D73" s="34"/>
      <c r="E73" s="288" t="str">
        <f>E7</f>
        <v>Smržovský potok, Smržov, oprava koryta, ř.km 3,220-3,675</v>
      </c>
      <c r="F73" s="289"/>
      <c r="G73" s="289"/>
      <c r="H73" s="289"/>
      <c r="I73" s="102"/>
      <c r="J73" s="34"/>
      <c r="K73" s="34"/>
      <c r="L73" s="37"/>
    </row>
    <row r="74" spans="2:12" s="1" customFormat="1" ht="12" customHeight="1">
      <c r="B74" s="33"/>
      <c r="C74" s="28" t="s">
        <v>87</v>
      </c>
      <c r="D74" s="34"/>
      <c r="E74" s="34"/>
      <c r="F74" s="34"/>
      <c r="G74" s="34"/>
      <c r="H74" s="34"/>
      <c r="I74" s="102"/>
      <c r="J74" s="34"/>
      <c r="K74" s="34"/>
      <c r="L74" s="37"/>
    </row>
    <row r="75" spans="2:12" s="1" customFormat="1" ht="14.45" customHeight="1">
      <c r="B75" s="33"/>
      <c r="C75" s="34"/>
      <c r="D75" s="34"/>
      <c r="E75" s="273" t="str">
        <f>E9</f>
        <v xml:space="preserve">SO 03 - VON - vedlejší a ostatní náklady </v>
      </c>
      <c r="F75" s="272"/>
      <c r="G75" s="272"/>
      <c r="H75" s="272"/>
      <c r="I75" s="102"/>
      <c r="J75" s="34"/>
      <c r="K75" s="34"/>
      <c r="L75" s="37"/>
    </row>
    <row r="76" spans="2:12" s="1" customFormat="1" ht="6.95" customHeight="1">
      <c r="B76" s="33"/>
      <c r="C76" s="34"/>
      <c r="D76" s="34"/>
      <c r="E76" s="34"/>
      <c r="F76" s="34"/>
      <c r="G76" s="34"/>
      <c r="H76" s="34"/>
      <c r="I76" s="102"/>
      <c r="J76" s="34"/>
      <c r="K76" s="34"/>
      <c r="L76" s="37"/>
    </row>
    <row r="77" spans="2:12" s="1" customFormat="1" ht="12" customHeight="1">
      <c r="B77" s="33"/>
      <c r="C77" s="28" t="s">
        <v>20</v>
      </c>
      <c r="D77" s="34"/>
      <c r="E77" s="34"/>
      <c r="F77" s="26" t="str">
        <f>F12</f>
        <v>Smržov</v>
      </c>
      <c r="G77" s="34"/>
      <c r="H77" s="34"/>
      <c r="I77" s="103" t="s">
        <v>22</v>
      </c>
      <c r="J77" s="54" t="str">
        <f>IF(J12="","",J12)</f>
        <v>5. 10. 2017</v>
      </c>
      <c r="K77" s="34"/>
      <c r="L77" s="37"/>
    </row>
    <row r="78" spans="2:12" s="1" customFormat="1" ht="6.95" customHeight="1">
      <c r="B78" s="33"/>
      <c r="C78" s="34"/>
      <c r="D78" s="34"/>
      <c r="E78" s="34"/>
      <c r="F78" s="34"/>
      <c r="G78" s="34"/>
      <c r="H78" s="34"/>
      <c r="I78" s="102"/>
      <c r="J78" s="34"/>
      <c r="K78" s="34"/>
      <c r="L78" s="37"/>
    </row>
    <row r="79" spans="2:12" s="1" customFormat="1" ht="20.45" customHeight="1">
      <c r="B79" s="33"/>
      <c r="C79" s="28" t="s">
        <v>24</v>
      </c>
      <c r="D79" s="34"/>
      <c r="E79" s="34"/>
      <c r="F79" s="26" t="str">
        <f>E15</f>
        <v>Povodí Labe státní podnik, Hradec Králové</v>
      </c>
      <c r="G79" s="34"/>
      <c r="H79" s="34"/>
      <c r="I79" s="103" t="s">
        <v>31</v>
      </c>
      <c r="J79" s="31" t="str">
        <f>E21</f>
        <v>Vodesto s.r.o, Panská 79, Rychnov n. Kn</v>
      </c>
      <c r="K79" s="34"/>
      <c r="L79" s="37"/>
    </row>
    <row r="80" spans="2:12" s="1" customFormat="1" ht="12.6" customHeight="1">
      <c r="B80" s="33"/>
      <c r="C80" s="28" t="s">
        <v>29</v>
      </c>
      <c r="D80" s="34"/>
      <c r="E80" s="34"/>
      <c r="F80" s="26" t="str">
        <f>IF(E18="","",E18)</f>
        <v>Vyplň údaj</v>
      </c>
      <c r="G80" s="34"/>
      <c r="H80" s="34"/>
      <c r="I80" s="103" t="s">
        <v>35</v>
      </c>
      <c r="J80" s="31" t="str">
        <f>E24</f>
        <v xml:space="preserve"> </v>
      </c>
      <c r="K80" s="34"/>
      <c r="L80" s="37"/>
    </row>
    <row r="81" spans="2:65" s="1" customFormat="1" ht="10.35" customHeight="1">
      <c r="B81" s="33"/>
      <c r="C81" s="34"/>
      <c r="D81" s="34"/>
      <c r="E81" s="34"/>
      <c r="F81" s="34"/>
      <c r="G81" s="34"/>
      <c r="H81" s="34"/>
      <c r="I81" s="102"/>
      <c r="J81" s="34"/>
      <c r="K81" s="34"/>
      <c r="L81" s="37"/>
    </row>
    <row r="82" spans="2:65" s="9" customFormat="1" ht="29.25" customHeight="1">
      <c r="B82" s="147"/>
      <c r="C82" s="148" t="s">
        <v>104</v>
      </c>
      <c r="D82" s="149" t="s">
        <v>57</v>
      </c>
      <c r="E82" s="149" t="s">
        <v>53</v>
      </c>
      <c r="F82" s="149" t="s">
        <v>54</v>
      </c>
      <c r="G82" s="149" t="s">
        <v>105</v>
      </c>
      <c r="H82" s="149" t="s">
        <v>106</v>
      </c>
      <c r="I82" s="150" t="s">
        <v>107</v>
      </c>
      <c r="J82" s="149" t="s">
        <v>91</v>
      </c>
      <c r="K82" s="151" t="s">
        <v>108</v>
      </c>
      <c r="L82" s="152"/>
      <c r="M82" s="63" t="s">
        <v>1</v>
      </c>
      <c r="N82" s="64" t="s">
        <v>42</v>
      </c>
      <c r="O82" s="64" t="s">
        <v>109</v>
      </c>
      <c r="P82" s="64" t="s">
        <v>110</v>
      </c>
      <c r="Q82" s="64" t="s">
        <v>111</v>
      </c>
      <c r="R82" s="64" t="s">
        <v>112</v>
      </c>
      <c r="S82" s="64" t="s">
        <v>113</v>
      </c>
      <c r="T82" s="65" t="s">
        <v>114</v>
      </c>
    </row>
    <row r="83" spans="2:65" s="1" customFormat="1" ht="22.9" customHeight="1">
      <c r="B83" s="33"/>
      <c r="C83" s="70" t="s">
        <v>115</v>
      </c>
      <c r="D83" s="34"/>
      <c r="E83" s="34"/>
      <c r="F83" s="34"/>
      <c r="G83" s="34"/>
      <c r="H83" s="34"/>
      <c r="I83" s="102"/>
      <c r="J83" s="153">
        <f>BK83</f>
        <v>0</v>
      </c>
      <c r="K83" s="34"/>
      <c r="L83" s="37"/>
      <c r="M83" s="66"/>
      <c r="N83" s="67"/>
      <c r="O83" s="67"/>
      <c r="P83" s="154">
        <f>P84</f>
        <v>0</v>
      </c>
      <c r="Q83" s="67"/>
      <c r="R83" s="154">
        <f>R84</f>
        <v>0</v>
      </c>
      <c r="S83" s="67"/>
      <c r="T83" s="155">
        <f>T84</f>
        <v>0</v>
      </c>
      <c r="AT83" s="16" t="s">
        <v>71</v>
      </c>
      <c r="AU83" s="16" t="s">
        <v>93</v>
      </c>
      <c r="BK83" s="156">
        <f>BK84</f>
        <v>0</v>
      </c>
    </row>
    <row r="84" spans="2:65" s="10" customFormat="1" ht="25.9" customHeight="1">
      <c r="B84" s="157"/>
      <c r="C84" s="158"/>
      <c r="D84" s="159" t="s">
        <v>71</v>
      </c>
      <c r="E84" s="160" t="s">
        <v>504</v>
      </c>
      <c r="F84" s="160" t="s">
        <v>505</v>
      </c>
      <c r="G84" s="158"/>
      <c r="H84" s="158"/>
      <c r="I84" s="161"/>
      <c r="J84" s="162">
        <f>BK84</f>
        <v>0</v>
      </c>
      <c r="K84" s="158"/>
      <c r="L84" s="163"/>
      <c r="M84" s="164"/>
      <c r="N84" s="165"/>
      <c r="O84" s="165"/>
      <c r="P84" s="166">
        <f>P85+P113+P124</f>
        <v>0</v>
      </c>
      <c r="Q84" s="165"/>
      <c r="R84" s="166">
        <f>R85+R113+R124</f>
        <v>0</v>
      </c>
      <c r="S84" s="165"/>
      <c r="T84" s="167">
        <f>T85+T113+T124</f>
        <v>0</v>
      </c>
      <c r="AR84" s="168" t="s">
        <v>125</v>
      </c>
      <c r="AT84" s="169" t="s">
        <v>71</v>
      </c>
      <c r="AU84" s="169" t="s">
        <v>72</v>
      </c>
      <c r="AY84" s="168" t="s">
        <v>118</v>
      </c>
      <c r="BK84" s="170">
        <f>BK85+BK113+BK124</f>
        <v>0</v>
      </c>
    </row>
    <row r="85" spans="2:65" s="10" customFormat="1" ht="22.9" customHeight="1">
      <c r="B85" s="157"/>
      <c r="C85" s="158"/>
      <c r="D85" s="159" t="s">
        <v>71</v>
      </c>
      <c r="E85" s="171" t="s">
        <v>506</v>
      </c>
      <c r="F85" s="171" t="s">
        <v>507</v>
      </c>
      <c r="G85" s="158"/>
      <c r="H85" s="158"/>
      <c r="I85" s="161"/>
      <c r="J85" s="172">
        <f>BK85</f>
        <v>0</v>
      </c>
      <c r="K85" s="158"/>
      <c r="L85" s="163"/>
      <c r="M85" s="164"/>
      <c r="N85" s="165"/>
      <c r="O85" s="165"/>
      <c r="P85" s="166">
        <f>SUM(P86:P112)</f>
        <v>0</v>
      </c>
      <c r="Q85" s="165"/>
      <c r="R85" s="166">
        <f>SUM(R86:R112)</f>
        <v>0</v>
      </c>
      <c r="S85" s="165"/>
      <c r="T85" s="167">
        <f>SUM(T86:T112)</f>
        <v>0</v>
      </c>
      <c r="AR85" s="168" t="s">
        <v>125</v>
      </c>
      <c r="AT85" s="169" t="s">
        <v>71</v>
      </c>
      <c r="AU85" s="169" t="s">
        <v>80</v>
      </c>
      <c r="AY85" s="168" t="s">
        <v>118</v>
      </c>
      <c r="BK85" s="170">
        <f>SUM(BK86:BK112)</f>
        <v>0</v>
      </c>
    </row>
    <row r="86" spans="2:65" s="1" customFormat="1" ht="14.45" customHeight="1">
      <c r="B86" s="33"/>
      <c r="C86" s="173" t="s">
        <v>80</v>
      </c>
      <c r="D86" s="173" t="s">
        <v>120</v>
      </c>
      <c r="E86" s="174" t="s">
        <v>508</v>
      </c>
      <c r="F86" s="175" t="s">
        <v>509</v>
      </c>
      <c r="G86" s="176" t="s">
        <v>510</v>
      </c>
      <c r="H86" s="177">
        <v>1</v>
      </c>
      <c r="I86" s="178"/>
      <c r="J86" s="179">
        <f>ROUND(I86*H86,2)</f>
        <v>0</v>
      </c>
      <c r="K86" s="175" t="s">
        <v>1</v>
      </c>
      <c r="L86" s="37"/>
      <c r="M86" s="180" t="s">
        <v>1</v>
      </c>
      <c r="N86" s="181" t="s">
        <v>43</v>
      </c>
      <c r="O86" s="59"/>
      <c r="P86" s="182">
        <f>O86*H86</f>
        <v>0</v>
      </c>
      <c r="Q86" s="182">
        <v>0</v>
      </c>
      <c r="R86" s="182">
        <f>Q86*H86</f>
        <v>0</v>
      </c>
      <c r="S86" s="182">
        <v>0</v>
      </c>
      <c r="T86" s="183">
        <f>S86*H86</f>
        <v>0</v>
      </c>
      <c r="AR86" s="16" t="s">
        <v>511</v>
      </c>
      <c r="AT86" s="16" t="s">
        <v>120</v>
      </c>
      <c r="AU86" s="16" t="s">
        <v>82</v>
      </c>
      <c r="AY86" s="16" t="s">
        <v>118</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511</v>
      </c>
      <c r="BM86" s="16" t="s">
        <v>512</v>
      </c>
    </row>
    <row r="87" spans="2:65" s="1" customFormat="1">
      <c r="B87" s="33"/>
      <c r="C87" s="34"/>
      <c r="D87" s="185" t="s">
        <v>127</v>
      </c>
      <c r="E87" s="34"/>
      <c r="F87" s="186" t="s">
        <v>509</v>
      </c>
      <c r="G87" s="34"/>
      <c r="H87" s="34"/>
      <c r="I87" s="102"/>
      <c r="J87" s="34"/>
      <c r="K87" s="34"/>
      <c r="L87" s="37"/>
      <c r="M87" s="187"/>
      <c r="N87" s="59"/>
      <c r="O87" s="59"/>
      <c r="P87" s="59"/>
      <c r="Q87" s="59"/>
      <c r="R87" s="59"/>
      <c r="S87" s="59"/>
      <c r="T87" s="60"/>
      <c r="AT87" s="16" t="s">
        <v>127</v>
      </c>
      <c r="AU87" s="16" t="s">
        <v>82</v>
      </c>
    </row>
    <row r="88" spans="2:65" s="13" customFormat="1">
      <c r="B88" s="211"/>
      <c r="C88" s="212"/>
      <c r="D88" s="185" t="s">
        <v>131</v>
      </c>
      <c r="E88" s="213" t="s">
        <v>1</v>
      </c>
      <c r="F88" s="214" t="s">
        <v>513</v>
      </c>
      <c r="G88" s="212"/>
      <c r="H88" s="213" t="s">
        <v>1</v>
      </c>
      <c r="I88" s="215"/>
      <c r="J88" s="212"/>
      <c r="K88" s="212"/>
      <c r="L88" s="216"/>
      <c r="M88" s="217"/>
      <c r="N88" s="218"/>
      <c r="O88" s="218"/>
      <c r="P88" s="218"/>
      <c r="Q88" s="218"/>
      <c r="R88" s="218"/>
      <c r="S88" s="218"/>
      <c r="T88" s="219"/>
      <c r="AT88" s="220" t="s">
        <v>131</v>
      </c>
      <c r="AU88" s="220" t="s">
        <v>82</v>
      </c>
      <c r="AV88" s="13" t="s">
        <v>80</v>
      </c>
      <c r="AW88" s="13" t="s">
        <v>34</v>
      </c>
      <c r="AX88" s="13" t="s">
        <v>72</v>
      </c>
      <c r="AY88" s="220" t="s">
        <v>118</v>
      </c>
    </row>
    <row r="89" spans="2:65" s="13" customFormat="1">
      <c r="B89" s="211"/>
      <c r="C89" s="212"/>
      <c r="D89" s="185" t="s">
        <v>131</v>
      </c>
      <c r="E89" s="213" t="s">
        <v>1</v>
      </c>
      <c r="F89" s="214" t="s">
        <v>514</v>
      </c>
      <c r="G89" s="212"/>
      <c r="H89" s="213" t="s">
        <v>1</v>
      </c>
      <c r="I89" s="215"/>
      <c r="J89" s="212"/>
      <c r="K89" s="212"/>
      <c r="L89" s="216"/>
      <c r="M89" s="217"/>
      <c r="N89" s="218"/>
      <c r="O89" s="218"/>
      <c r="P89" s="218"/>
      <c r="Q89" s="218"/>
      <c r="R89" s="218"/>
      <c r="S89" s="218"/>
      <c r="T89" s="219"/>
      <c r="AT89" s="220" t="s">
        <v>131</v>
      </c>
      <c r="AU89" s="220" t="s">
        <v>82</v>
      </c>
      <c r="AV89" s="13" t="s">
        <v>80</v>
      </c>
      <c r="AW89" s="13" t="s">
        <v>34</v>
      </c>
      <c r="AX89" s="13" t="s">
        <v>72</v>
      </c>
      <c r="AY89" s="220" t="s">
        <v>118</v>
      </c>
    </row>
    <row r="90" spans="2:65" s="13" customFormat="1">
      <c r="B90" s="211"/>
      <c r="C90" s="212"/>
      <c r="D90" s="185" t="s">
        <v>131</v>
      </c>
      <c r="E90" s="213" t="s">
        <v>1</v>
      </c>
      <c r="F90" s="214" t="s">
        <v>515</v>
      </c>
      <c r="G90" s="212"/>
      <c r="H90" s="213" t="s">
        <v>1</v>
      </c>
      <c r="I90" s="215"/>
      <c r="J90" s="212"/>
      <c r="K90" s="212"/>
      <c r="L90" s="216"/>
      <c r="M90" s="217"/>
      <c r="N90" s="218"/>
      <c r="O90" s="218"/>
      <c r="P90" s="218"/>
      <c r="Q90" s="218"/>
      <c r="R90" s="218"/>
      <c r="S90" s="218"/>
      <c r="T90" s="219"/>
      <c r="AT90" s="220" t="s">
        <v>131</v>
      </c>
      <c r="AU90" s="220" t="s">
        <v>82</v>
      </c>
      <c r="AV90" s="13" t="s">
        <v>80</v>
      </c>
      <c r="AW90" s="13" t="s">
        <v>34</v>
      </c>
      <c r="AX90" s="13" t="s">
        <v>72</v>
      </c>
      <c r="AY90" s="220" t="s">
        <v>118</v>
      </c>
    </row>
    <row r="91" spans="2:65" s="13" customFormat="1">
      <c r="B91" s="211"/>
      <c r="C91" s="212"/>
      <c r="D91" s="185" t="s">
        <v>131</v>
      </c>
      <c r="E91" s="213" t="s">
        <v>1</v>
      </c>
      <c r="F91" s="214" t="s">
        <v>516</v>
      </c>
      <c r="G91" s="212"/>
      <c r="H91" s="213" t="s">
        <v>1</v>
      </c>
      <c r="I91" s="215"/>
      <c r="J91" s="212"/>
      <c r="K91" s="212"/>
      <c r="L91" s="216"/>
      <c r="M91" s="217"/>
      <c r="N91" s="218"/>
      <c r="O91" s="218"/>
      <c r="P91" s="218"/>
      <c r="Q91" s="218"/>
      <c r="R91" s="218"/>
      <c r="S91" s="218"/>
      <c r="T91" s="219"/>
      <c r="AT91" s="220" t="s">
        <v>131</v>
      </c>
      <c r="AU91" s="220" t="s">
        <v>82</v>
      </c>
      <c r="AV91" s="13" t="s">
        <v>80</v>
      </c>
      <c r="AW91" s="13" t="s">
        <v>34</v>
      </c>
      <c r="AX91" s="13" t="s">
        <v>72</v>
      </c>
      <c r="AY91" s="220" t="s">
        <v>118</v>
      </c>
    </row>
    <row r="92" spans="2:65" s="13" customFormat="1">
      <c r="B92" s="211"/>
      <c r="C92" s="212"/>
      <c r="D92" s="185" t="s">
        <v>131</v>
      </c>
      <c r="E92" s="213" t="s">
        <v>1</v>
      </c>
      <c r="F92" s="214" t="s">
        <v>517</v>
      </c>
      <c r="G92" s="212"/>
      <c r="H92" s="213" t="s">
        <v>1</v>
      </c>
      <c r="I92" s="215"/>
      <c r="J92" s="212"/>
      <c r="K92" s="212"/>
      <c r="L92" s="216"/>
      <c r="M92" s="217"/>
      <c r="N92" s="218"/>
      <c r="O92" s="218"/>
      <c r="P92" s="218"/>
      <c r="Q92" s="218"/>
      <c r="R92" s="218"/>
      <c r="S92" s="218"/>
      <c r="T92" s="219"/>
      <c r="AT92" s="220" t="s">
        <v>131</v>
      </c>
      <c r="AU92" s="220" t="s">
        <v>82</v>
      </c>
      <c r="AV92" s="13" t="s">
        <v>80</v>
      </c>
      <c r="AW92" s="13" t="s">
        <v>34</v>
      </c>
      <c r="AX92" s="13" t="s">
        <v>72</v>
      </c>
      <c r="AY92" s="220" t="s">
        <v>118</v>
      </c>
    </row>
    <row r="93" spans="2:65" s="13" customFormat="1" ht="22.5">
      <c r="B93" s="211"/>
      <c r="C93" s="212"/>
      <c r="D93" s="185" t="s">
        <v>131</v>
      </c>
      <c r="E93" s="213" t="s">
        <v>1</v>
      </c>
      <c r="F93" s="214" t="s">
        <v>518</v>
      </c>
      <c r="G93" s="212"/>
      <c r="H93" s="213" t="s">
        <v>1</v>
      </c>
      <c r="I93" s="215"/>
      <c r="J93" s="212"/>
      <c r="K93" s="212"/>
      <c r="L93" s="216"/>
      <c r="M93" s="217"/>
      <c r="N93" s="218"/>
      <c r="O93" s="218"/>
      <c r="P93" s="218"/>
      <c r="Q93" s="218"/>
      <c r="R93" s="218"/>
      <c r="S93" s="218"/>
      <c r="T93" s="219"/>
      <c r="AT93" s="220" t="s">
        <v>131</v>
      </c>
      <c r="AU93" s="220" t="s">
        <v>82</v>
      </c>
      <c r="AV93" s="13" t="s">
        <v>80</v>
      </c>
      <c r="AW93" s="13" t="s">
        <v>34</v>
      </c>
      <c r="AX93" s="13" t="s">
        <v>72</v>
      </c>
      <c r="AY93" s="220" t="s">
        <v>118</v>
      </c>
    </row>
    <row r="94" spans="2:65" s="13" customFormat="1">
      <c r="B94" s="211"/>
      <c r="C94" s="212"/>
      <c r="D94" s="185" t="s">
        <v>131</v>
      </c>
      <c r="E94" s="213" t="s">
        <v>1</v>
      </c>
      <c r="F94" s="214" t="s">
        <v>519</v>
      </c>
      <c r="G94" s="212"/>
      <c r="H94" s="213" t="s">
        <v>1</v>
      </c>
      <c r="I94" s="215"/>
      <c r="J94" s="212"/>
      <c r="K94" s="212"/>
      <c r="L94" s="216"/>
      <c r="M94" s="217"/>
      <c r="N94" s="218"/>
      <c r="O94" s="218"/>
      <c r="P94" s="218"/>
      <c r="Q94" s="218"/>
      <c r="R94" s="218"/>
      <c r="S94" s="218"/>
      <c r="T94" s="219"/>
      <c r="AT94" s="220" t="s">
        <v>131</v>
      </c>
      <c r="AU94" s="220" t="s">
        <v>82</v>
      </c>
      <c r="AV94" s="13" t="s">
        <v>80</v>
      </c>
      <c r="AW94" s="13" t="s">
        <v>34</v>
      </c>
      <c r="AX94" s="13" t="s">
        <v>72</v>
      </c>
      <c r="AY94" s="220" t="s">
        <v>118</v>
      </c>
    </row>
    <row r="95" spans="2:65" s="13" customFormat="1" ht="22.5">
      <c r="B95" s="211"/>
      <c r="C95" s="212"/>
      <c r="D95" s="185" t="s">
        <v>131</v>
      </c>
      <c r="E95" s="213" t="s">
        <v>1</v>
      </c>
      <c r="F95" s="214" t="s">
        <v>520</v>
      </c>
      <c r="G95" s="212"/>
      <c r="H95" s="213" t="s">
        <v>1</v>
      </c>
      <c r="I95" s="215"/>
      <c r="J95" s="212"/>
      <c r="K95" s="212"/>
      <c r="L95" s="216"/>
      <c r="M95" s="217"/>
      <c r="N95" s="218"/>
      <c r="O95" s="218"/>
      <c r="P95" s="218"/>
      <c r="Q95" s="218"/>
      <c r="R95" s="218"/>
      <c r="S95" s="218"/>
      <c r="T95" s="219"/>
      <c r="AT95" s="220" t="s">
        <v>131</v>
      </c>
      <c r="AU95" s="220" t="s">
        <v>82</v>
      </c>
      <c r="AV95" s="13" t="s">
        <v>80</v>
      </c>
      <c r="AW95" s="13" t="s">
        <v>34</v>
      </c>
      <c r="AX95" s="13" t="s">
        <v>72</v>
      </c>
      <c r="AY95" s="220" t="s">
        <v>118</v>
      </c>
    </row>
    <row r="96" spans="2:65" s="13" customFormat="1">
      <c r="B96" s="211"/>
      <c r="C96" s="212"/>
      <c r="D96" s="185" t="s">
        <v>131</v>
      </c>
      <c r="E96" s="213" t="s">
        <v>1</v>
      </c>
      <c r="F96" s="214" t="s">
        <v>521</v>
      </c>
      <c r="G96" s="212"/>
      <c r="H96" s="213" t="s">
        <v>1</v>
      </c>
      <c r="I96" s="215"/>
      <c r="J96" s="212"/>
      <c r="K96" s="212"/>
      <c r="L96" s="216"/>
      <c r="M96" s="217"/>
      <c r="N96" s="218"/>
      <c r="O96" s="218"/>
      <c r="P96" s="218"/>
      <c r="Q96" s="218"/>
      <c r="R96" s="218"/>
      <c r="S96" s="218"/>
      <c r="T96" s="219"/>
      <c r="AT96" s="220" t="s">
        <v>131</v>
      </c>
      <c r="AU96" s="220" t="s">
        <v>82</v>
      </c>
      <c r="AV96" s="13" t="s">
        <v>80</v>
      </c>
      <c r="AW96" s="13" t="s">
        <v>34</v>
      </c>
      <c r="AX96" s="13" t="s">
        <v>72</v>
      </c>
      <c r="AY96" s="220" t="s">
        <v>118</v>
      </c>
    </row>
    <row r="97" spans="2:65" s="13" customFormat="1">
      <c r="B97" s="211"/>
      <c r="C97" s="212"/>
      <c r="D97" s="185" t="s">
        <v>131</v>
      </c>
      <c r="E97" s="213" t="s">
        <v>1</v>
      </c>
      <c r="F97" s="214" t="s">
        <v>522</v>
      </c>
      <c r="G97" s="212"/>
      <c r="H97" s="213" t="s">
        <v>1</v>
      </c>
      <c r="I97" s="215"/>
      <c r="J97" s="212"/>
      <c r="K97" s="212"/>
      <c r="L97" s="216"/>
      <c r="M97" s="217"/>
      <c r="N97" s="218"/>
      <c r="O97" s="218"/>
      <c r="P97" s="218"/>
      <c r="Q97" s="218"/>
      <c r="R97" s="218"/>
      <c r="S97" s="218"/>
      <c r="T97" s="219"/>
      <c r="AT97" s="220" t="s">
        <v>131</v>
      </c>
      <c r="AU97" s="220" t="s">
        <v>82</v>
      </c>
      <c r="AV97" s="13" t="s">
        <v>80</v>
      </c>
      <c r="AW97" s="13" t="s">
        <v>34</v>
      </c>
      <c r="AX97" s="13" t="s">
        <v>72</v>
      </c>
      <c r="AY97" s="220" t="s">
        <v>118</v>
      </c>
    </row>
    <row r="98" spans="2:65" s="13" customFormat="1" ht="22.5">
      <c r="B98" s="211"/>
      <c r="C98" s="212"/>
      <c r="D98" s="185" t="s">
        <v>131</v>
      </c>
      <c r="E98" s="213" t="s">
        <v>1</v>
      </c>
      <c r="F98" s="214" t="s">
        <v>523</v>
      </c>
      <c r="G98" s="212"/>
      <c r="H98" s="213" t="s">
        <v>1</v>
      </c>
      <c r="I98" s="215"/>
      <c r="J98" s="212"/>
      <c r="K98" s="212"/>
      <c r="L98" s="216"/>
      <c r="M98" s="217"/>
      <c r="N98" s="218"/>
      <c r="O98" s="218"/>
      <c r="P98" s="218"/>
      <c r="Q98" s="218"/>
      <c r="R98" s="218"/>
      <c r="S98" s="218"/>
      <c r="T98" s="219"/>
      <c r="AT98" s="220" t="s">
        <v>131</v>
      </c>
      <c r="AU98" s="220" t="s">
        <v>82</v>
      </c>
      <c r="AV98" s="13" t="s">
        <v>80</v>
      </c>
      <c r="AW98" s="13" t="s">
        <v>34</v>
      </c>
      <c r="AX98" s="13" t="s">
        <v>72</v>
      </c>
      <c r="AY98" s="220" t="s">
        <v>118</v>
      </c>
    </row>
    <row r="99" spans="2:65" s="11" customFormat="1">
      <c r="B99" s="189"/>
      <c r="C99" s="190"/>
      <c r="D99" s="185" t="s">
        <v>131</v>
      </c>
      <c r="E99" s="191" t="s">
        <v>1</v>
      </c>
      <c r="F99" s="192" t="s">
        <v>80</v>
      </c>
      <c r="G99" s="190"/>
      <c r="H99" s="193">
        <v>1</v>
      </c>
      <c r="I99" s="194"/>
      <c r="J99" s="190"/>
      <c r="K99" s="190"/>
      <c r="L99" s="195"/>
      <c r="M99" s="196"/>
      <c r="N99" s="197"/>
      <c r="O99" s="197"/>
      <c r="P99" s="197"/>
      <c r="Q99" s="197"/>
      <c r="R99" s="197"/>
      <c r="S99" s="197"/>
      <c r="T99" s="198"/>
      <c r="AT99" s="199" t="s">
        <v>131</v>
      </c>
      <c r="AU99" s="199" t="s">
        <v>82</v>
      </c>
      <c r="AV99" s="11" t="s">
        <v>82</v>
      </c>
      <c r="AW99" s="11" t="s">
        <v>34</v>
      </c>
      <c r="AX99" s="11" t="s">
        <v>80</v>
      </c>
      <c r="AY99" s="199" t="s">
        <v>118</v>
      </c>
    </row>
    <row r="100" spans="2:65" s="1" customFormat="1" ht="14.45" customHeight="1">
      <c r="B100" s="33"/>
      <c r="C100" s="173" t="s">
        <v>82</v>
      </c>
      <c r="D100" s="173" t="s">
        <v>120</v>
      </c>
      <c r="E100" s="174" t="s">
        <v>524</v>
      </c>
      <c r="F100" s="175" t="s">
        <v>525</v>
      </c>
      <c r="G100" s="176" t="s">
        <v>510</v>
      </c>
      <c r="H100" s="177">
        <v>1</v>
      </c>
      <c r="I100" s="178"/>
      <c r="J100" s="179">
        <f>ROUND(I100*H100,2)</f>
        <v>0</v>
      </c>
      <c r="K100" s="175" t="s">
        <v>1</v>
      </c>
      <c r="L100" s="37"/>
      <c r="M100" s="180" t="s">
        <v>1</v>
      </c>
      <c r="N100" s="181" t="s">
        <v>43</v>
      </c>
      <c r="O100" s="59"/>
      <c r="P100" s="182">
        <f>O100*H100</f>
        <v>0</v>
      </c>
      <c r="Q100" s="182">
        <v>0</v>
      </c>
      <c r="R100" s="182">
        <f>Q100*H100</f>
        <v>0</v>
      </c>
      <c r="S100" s="182">
        <v>0</v>
      </c>
      <c r="T100" s="183">
        <f>S100*H100</f>
        <v>0</v>
      </c>
      <c r="AR100" s="16" t="s">
        <v>511</v>
      </c>
      <c r="AT100" s="16" t="s">
        <v>120</v>
      </c>
      <c r="AU100" s="16" t="s">
        <v>82</v>
      </c>
      <c r="AY100" s="16" t="s">
        <v>118</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511</v>
      </c>
      <c r="BM100" s="16" t="s">
        <v>526</v>
      </c>
    </row>
    <row r="101" spans="2:65" s="1" customFormat="1">
      <c r="B101" s="33"/>
      <c r="C101" s="34"/>
      <c r="D101" s="185" t="s">
        <v>127</v>
      </c>
      <c r="E101" s="34"/>
      <c r="F101" s="186" t="s">
        <v>527</v>
      </c>
      <c r="G101" s="34"/>
      <c r="H101" s="34"/>
      <c r="I101" s="102"/>
      <c r="J101" s="34"/>
      <c r="K101" s="34"/>
      <c r="L101" s="37"/>
      <c r="M101" s="187"/>
      <c r="N101" s="59"/>
      <c r="O101" s="59"/>
      <c r="P101" s="59"/>
      <c r="Q101" s="59"/>
      <c r="R101" s="59"/>
      <c r="S101" s="59"/>
      <c r="T101" s="60"/>
      <c r="AT101" s="16" t="s">
        <v>127</v>
      </c>
      <c r="AU101" s="16" t="s">
        <v>82</v>
      </c>
    </row>
    <row r="102" spans="2:65" s="11" customFormat="1" ht="22.5">
      <c r="B102" s="189"/>
      <c r="C102" s="190"/>
      <c r="D102" s="185" t="s">
        <v>131</v>
      </c>
      <c r="E102" s="191" t="s">
        <v>1</v>
      </c>
      <c r="F102" s="192" t="s">
        <v>528</v>
      </c>
      <c r="G102" s="190"/>
      <c r="H102" s="193">
        <v>1</v>
      </c>
      <c r="I102" s="194"/>
      <c r="J102" s="190"/>
      <c r="K102" s="190"/>
      <c r="L102" s="195"/>
      <c r="M102" s="196"/>
      <c r="N102" s="197"/>
      <c r="O102" s="197"/>
      <c r="P102" s="197"/>
      <c r="Q102" s="197"/>
      <c r="R102" s="197"/>
      <c r="S102" s="197"/>
      <c r="T102" s="198"/>
      <c r="AT102" s="199" t="s">
        <v>131</v>
      </c>
      <c r="AU102" s="199" t="s">
        <v>82</v>
      </c>
      <c r="AV102" s="11" t="s">
        <v>82</v>
      </c>
      <c r="AW102" s="11" t="s">
        <v>34</v>
      </c>
      <c r="AX102" s="11" t="s">
        <v>80</v>
      </c>
      <c r="AY102" s="199" t="s">
        <v>118</v>
      </c>
    </row>
    <row r="103" spans="2:65" s="1" customFormat="1" ht="18" customHeight="1">
      <c r="B103" s="33"/>
      <c r="C103" s="173" t="s">
        <v>142</v>
      </c>
      <c r="D103" s="173" t="s">
        <v>120</v>
      </c>
      <c r="E103" s="174" t="s">
        <v>529</v>
      </c>
      <c r="F103" s="175" t="s">
        <v>530</v>
      </c>
      <c r="G103" s="176" t="s">
        <v>510</v>
      </c>
      <c r="H103" s="177">
        <v>1</v>
      </c>
      <c r="I103" s="178"/>
      <c r="J103" s="179">
        <f>ROUND(I103*H103,2)</f>
        <v>0</v>
      </c>
      <c r="K103" s="175" t="s">
        <v>1</v>
      </c>
      <c r="L103" s="37"/>
      <c r="M103" s="180" t="s">
        <v>1</v>
      </c>
      <c r="N103" s="181" t="s">
        <v>43</v>
      </c>
      <c r="O103" s="59"/>
      <c r="P103" s="182">
        <f>O103*H103</f>
        <v>0</v>
      </c>
      <c r="Q103" s="182">
        <v>0</v>
      </c>
      <c r="R103" s="182">
        <f>Q103*H103</f>
        <v>0</v>
      </c>
      <c r="S103" s="182">
        <v>0</v>
      </c>
      <c r="T103" s="183">
        <f>S103*H103</f>
        <v>0</v>
      </c>
      <c r="AR103" s="16" t="s">
        <v>511</v>
      </c>
      <c r="AT103" s="16" t="s">
        <v>120</v>
      </c>
      <c r="AU103" s="16" t="s">
        <v>82</v>
      </c>
      <c r="AY103" s="16" t="s">
        <v>118</v>
      </c>
      <c r="BE103" s="184">
        <f>IF(N103="základní",J103,0)</f>
        <v>0</v>
      </c>
      <c r="BF103" s="184">
        <f>IF(N103="snížená",J103,0)</f>
        <v>0</v>
      </c>
      <c r="BG103" s="184">
        <f>IF(N103="zákl. přenesená",J103,0)</f>
        <v>0</v>
      </c>
      <c r="BH103" s="184">
        <f>IF(N103="sníž. přenesená",J103,0)</f>
        <v>0</v>
      </c>
      <c r="BI103" s="184">
        <f>IF(N103="nulová",J103,0)</f>
        <v>0</v>
      </c>
      <c r="BJ103" s="16" t="s">
        <v>80</v>
      </c>
      <c r="BK103" s="184">
        <f>ROUND(I103*H103,2)</f>
        <v>0</v>
      </c>
      <c r="BL103" s="16" t="s">
        <v>511</v>
      </c>
      <c r="BM103" s="16" t="s">
        <v>531</v>
      </c>
    </row>
    <row r="104" spans="2:65" s="1" customFormat="1">
      <c r="B104" s="33"/>
      <c r="C104" s="34"/>
      <c r="D104" s="185" t="s">
        <v>127</v>
      </c>
      <c r="E104" s="34"/>
      <c r="F104" s="186" t="s">
        <v>532</v>
      </c>
      <c r="G104" s="34"/>
      <c r="H104" s="34"/>
      <c r="I104" s="102"/>
      <c r="J104" s="34"/>
      <c r="K104" s="34"/>
      <c r="L104" s="37"/>
      <c r="M104" s="187"/>
      <c r="N104" s="59"/>
      <c r="O104" s="59"/>
      <c r="P104" s="59"/>
      <c r="Q104" s="59"/>
      <c r="R104" s="59"/>
      <c r="S104" s="59"/>
      <c r="T104" s="60"/>
      <c r="AT104" s="16" t="s">
        <v>127</v>
      </c>
      <c r="AU104" s="16" t="s">
        <v>82</v>
      </c>
    </row>
    <row r="105" spans="2:65" s="13" customFormat="1">
      <c r="B105" s="211"/>
      <c r="C105" s="212"/>
      <c r="D105" s="185" t="s">
        <v>131</v>
      </c>
      <c r="E105" s="213" t="s">
        <v>1</v>
      </c>
      <c r="F105" s="214" t="s">
        <v>533</v>
      </c>
      <c r="G105" s="212"/>
      <c r="H105" s="213" t="s">
        <v>1</v>
      </c>
      <c r="I105" s="215"/>
      <c r="J105" s="212"/>
      <c r="K105" s="212"/>
      <c r="L105" s="216"/>
      <c r="M105" s="217"/>
      <c r="N105" s="218"/>
      <c r="O105" s="218"/>
      <c r="P105" s="218"/>
      <c r="Q105" s="218"/>
      <c r="R105" s="218"/>
      <c r="S105" s="218"/>
      <c r="T105" s="219"/>
      <c r="AT105" s="220" t="s">
        <v>131</v>
      </c>
      <c r="AU105" s="220" t="s">
        <v>82</v>
      </c>
      <c r="AV105" s="13" t="s">
        <v>80</v>
      </c>
      <c r="AW105" s="13" t="s">
        <v>34</v>
      </c>
      <c r="AX105" s="13" t="s">
        <v>72</v>
      </c>
      <c r="AY105" s="220" t="s">
        <v>118</v>
      </c>
    </row>
    <row r="106" spans="2:65" s="11" customFormat="1">
      <c r="B106" s="189"/>
      <c r="C106" s="190"/>
      <c r="D106" s="185" t="s">
        <v>131</v>
      </c>
      <c r="E106" s="191" t="s">
        <v>1</v>
      </c>
      <c r="F106" s="192" t="s">
        <v>80</v>
      </c>
      <c r="G106" s="190"/>
      <c r="H106" s="193">
        <v>1</v>
      </c>
      <c r="I106" s="194"/>
      <c r="J106" s="190"/>
      <c r="K106" s="190"/>
      <c r="L106" s="195"/>
      <c r="M106" s="196"/>
      <c r="N106" s="197"/>
      <c r="O106" s="197"/>
      <c r="P106" s="197"/>
      <c r="Q106" s="197"/>
      <c r="R106" s="197"/>
      <c r="S106" s="197"/>
      <c r="T106" s="198"/>
      <c r="AT106" s="199" t="s">
        <v>131</v>
      </c>
      <c r="AU106" s="199" t="s">
        <v>82</v>
      </c>
      <c r="AV106" s="11" t="s">
        <v>82</v>
      </c>
      <c r="AW106" s="11" t="s">
        <v>34</v>
      </c>
      <c r="AX106" s="11" t="s">
        <v>80</v>
      </c>
      <c r="AY106" s="199" t="s">
        <v>118</v>
      </c>
    </row>
    <row r="107" spans="2:65" s="1" customFormat="1" ht="14.45" customHeight="1">
      <c r="B107" s="33"/>
      <c r="C107" s="173" t="s">
        <v>125</v>
      </c>
      <c r="D107" s="173" t="s">
        <v>120</v>
      </c>
      <c r="E107" s="174" t="s">
        <v>534</v>
      </c>
      <c r="F107" s="175" t="s">
        <v>535</v>
      </c>
      <c r="G107" s="176" t="s">
        <v>291</v>
      </c>
      <c r="H107" s="177">
        <v>1</v>
      </c>
      <c r="I107" s="178"/>
      <c r="J107" s="179">
        <f>ROUND(I107*H107,2)</f>
        <v>0</v>
      </c>
      <c r="K107" s="175" t="s">
        <v>1</v>
      </c>
      <c r="L107" s="37"/>
      <c r="M107" s="180" t="s">
        <v>1</v>
      </c>
      <c r="N107" s="181" t="s">
        <v>43</v>
      </c>
      <c r="O107" s="59"/>
      <c r="P107" s="182">
        <f>O107*H107</f>
        <v>0</v>
      </c>
      <c r="Q107" s="182">
        <v>0</v>
      </c>
      <c r="R107" s="182">
        <f>Q107*H107</f>
        <v>0</v>
      </c>
      <c r="S107" s="182">
        <v>0</v>
      </c>
      <c r="T107" s="183">
        <f>S107*H107</f>
        <v>0</v>
      </c>
      <c r="AR107" s="16" t="s">
        <v>511</v>
      </c>
      <c r="AT107" s="16" t="s">
        <v>120</v>
      </c>
      <c r="AU107" s="16" t="s">
        <v>82</v>
      </c>
      <c r="AY107" s="16" t="s">
        <v>118</v>
      </c>
      <c r="BE107" s="184">
        <f>IF(N107="základní",J107,0)</f>
        <v>0</v>
      </c>
      <c r="BF107" s="184">
        <f>IF(N107="snížená",J107,0)</f>
        <v>0</v>
      </c>
      <c r="BG107" s="184">
        <f>IF(N107="zákl. přenesená",J107,0)</f>
        <v>0</v>
      </c>
      <c r="BH107" s="184">
        <f>IF(N107="sníž. přenesená",J107,0)</f>
        <v>0</v>
      </c>
      <c r="BI107" s="184">
        <f>IF(N107="nulová",J107,0)</f>
        <v>0</v>
      </c>
      <c r="BJ107" s="16" t="s">
        <v>80</v>
      </c>
      <c r="BK107" s="184">
        <f>ROUND(I107*H107,2)</f>
        <v>0</v>
      </c>
      <c r="BL107" s="16" t="s">
        <v>511</v>
      </c>
      <c r="BM107" s="16" t="s">
        <v>536</v>
      </c>
    </row>
    <row r="108" spans="2:65" s="1" customFormat="1">
      <c r="B108" s="33"/>
      <c r="C108" s="34"/>
      <c r="D108" s="185" t="s">
        <v>127</v>
      </c>
      <c r="E108" s="34"/>
      <c r="F108" s="186" t="s">
        <v>537</v>
      </c>
      <c r="G108" s="34"/>
      <c r="H108" s="34"/>
      <c r="I108" s="102"/>
      <c r="J108" s="34"/>
      <c r="K108" s="34"/>
      <c r="L108" s="37"/>
      <c r="M108" s="187"/>
      <c r="N108" s="59"/>
      <c r="O108" s="59"/>
      <c r="P108" s="59"/>
      <c r="Q108" s="59"/>
      <c r="R108" s="59"/>
      <c r="S108" s="59"/>
      <c r="T108" s="60"/>
      <c r="AT108" s="16" t="s">
        <v>127</v>
      </c>
      <c r="AU108" s="16" t="s">
        <v>82</v>
      </c>
    </row>
    <row r="109" spans="2:65" s="11" customFormat="1" ht="22.5">
      <c r="B109" s="189"/>
      <c r="C109" s="190"/>
      <c r="D109" s="185" t="s">
        <v>131</v>
      </c>
      <c r="E109" s="191" t="s">
        <v>1</v>
      </c>
      <c r="F109" s="192" t="s">
        <v>538</v>
      </c>
      <c r="G109" s="190"/>
      <c r="H109" s="193">
        <v>1</v>
      </c>
      <c r="I109" s="194"/>
      <c r="J109" s="190"/>
      <c r="K109" s="190"/>
      <c r="L109" s="195"/>
      <c r="M109" s="196"/>
      <c r="N109" s="197"/>
      <c r="O109" s="197"/>
      <c r="P109" s="197"/>
      <c r="Q109" s="197"/>
      <c r="R109" s="197"/>
      <c r="S109" s="197"/>
      <c r="T109" s="198"/>
      <c r="AT109" s="199" t="s">
        <v>131</v>
      </c>
      <c r="AU109" s="199" t="s">
        <v>82</v>
      </c>
      <c r="AV109" s="11" t="s">
        <v>82</v>
      </c>
      <c r="AW109" s="11" t="s">
        <v>34</v>
      </c>
      <c r="AX109" s="11" t="s">
        <v>80</v>
      </c>
      <c r="AY109" s="199" t="s">
        <v>118</v>
      </c>
    </row>
    <row r="110" spans="2:65" s="1" customFormat="1" ht="14.45" customHeight="1">
      <c r="B110" s="33"/>
      <c r="C110" s="173" t="s">
        <v>160</v>
      </c>
      <c r="D110" s="173" t="s">
        <v>120</v>
      </c>
      <c r="E110" s="174" t="s">
        <v>539</v>
      </c>
      <c r="F110" s="175" t="s">
        <v>540</v>
      </c>
      <c r="G110" s="176" t="s">
        <v>541</v>
      </c>
      <c r="H110" s="177">
        <v>1</v>
      </c>
      <c r="I110" s="178"/>
      <c r="J110" s="179">
        <f>ROUND(I110*H110,2)</f>
        <v>0</v>
      </c>
      <c r="K110" s="175" t="s">
        <v>1</v>
      </c>
      <c r="L110" s="37"/>
      <c r="M110" s="180" t="s">
        <v>1</v>
      </c>
      <c r="N110" s="181" t="s">
        <v>43</v>
      </c>
      <c r="O110" s="59"/>
      <c r="P110" s="182">
        <f>O110*H110</f>
        <v>0</v>
      </c>
      <c r="Q110" s="182">
        <v>0</v>
      </c>
      <c r="R110" s="182">
        <f>Q110*H110</f>
        <v>0</v>
      </c>
      <c r="S110" s="182">
        <v>0</v>
      </c>
      <c r="T110" s="183">
        <f>S110*H110</f>
        <v>0</v>
      </c>
      <c r="AR110" s="16" t="s">
        <v>511</v>
      </c>
      <c r="AT110" s="16" t="s">
        <v>120</v>
      </c>
      <c r="AU110" s="16" t="s">
        <v>82</v>
      </c>
      <c r="AY110" s="16" t="s">
        <v>118</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511</v>
      </c>
      <c r="BM110" s="16" t="s">
        <v>542</v>
      </c>
    </row>
    <row r="111" spans="2:65" s="1" customFormat="1">
      <c r="B111" s="33"/>
      <c r="C111" s="34"/>
      <c r="D111" s="185" t="s">
        <v>127</v>
      </c>
      <c r="E111" s="34"/>
      <c r="F111" s="186" t="s">
        <v>543</v>
      </c>
      <c r="G111" s="34"/>
      <c r="H111" s="34"/>
      <c r="I111" s="102"/>
      <c r="J111" s="34"/>
      <c r="K111" s="34"/>
      <c r="L111" s="37"/>
      <c r="M111" s="187"/>
      <c r="N111" s="59"/>
      <c r="O111" s="59"/>
      <c r="P111" s="59"/>
      <c r="Q111" s="59"/>
      <c r="R111" s="59"/>
      <c r="S111" s="59"/>
      <c r="T111" s="60"/>
      <c r="AT111" s="16" t="s">
        <v>127</v>
      </c>
      <c r="AU111" s="16" t="s">
        <v>82</v>
      </c>
    </row>
    <row r="112" spans="2:65" s="11" customFormat="1">
      <c r="B112" s="189"/>
      <c r="C112" s="190"/>
      <c r="D112" s="185" t="s">
        <v>131</v>
      </c>
      <c r="E112" s="191" t="s">
        <v>1</v>
      </c>
      <c r="F112" s="192" t="s">
        <v>544</v>
      </c>
      <c r="G112" s="190"/>
      <c r="H112" s="193">
        <v>1</v>
      </c>
      <c r="I112" s="194"/>
      <c r="J112" s="190"/>
      <c r="K112" s="190"/>
      <c r="L112" s="195"/>
      <c r="M112" s="196"/>
      <c r="N112" s="197"/>
      <c r="O112" s="197"/>
      <c r="P112" s="197"/>
      <c r="Q112" s="197"/>
      <c r="R112" s="197"/>
      <c r="S112" s="197"/>
      <c r="T112" s="198"/>
      <c r="AT112" s="199" t="s">
        <v>131</v>
      </c>
      <c r="AU112" s="199" t="s">
        <v>82</v>
      </c>
      <c r="AV112" s="11" t="s">
        <v>82</v>
      </c>
      <c r="AW112" s="11" t="s">
        <v>34</v>
      </c>
      <c r="AX112" s="11" t="s">
        <v>80</v>
      </c>
      <c r="AY112" s="199" t="s">
        <v>118</v>
      </c>
    </row>
    <row r="113" spans="2:65" s="10" customFormat="1" ht="22.9" customHeight="1">
      <c r="B113" s="157"/>
      <c r="C113" s="158"/>
      <c r="D113" s="159" t="s">
        <v>71</v>
      </c>
      <c r="E113" s="171" t="s">
        <v>545</v>
      </c>
      <c r="F113" s="171" t="s">
        <v>546</v>
      </c>
      <c r="G113" s="158"/>
      <c r="H113" s="158"/>
      <c r="I113" s="161"/>
      <c r="J113" s="172">
        <f>BK113</f>
        <v>0</v>
      </c>
      <c r="K113" s="158"/>
      <c r="L113" s="163"/>
      <c r="M113" s="164"/>
      <c r="N113" s="165"/>
      <c r="O113" s="165"/>
      <c r="P113" s="166">
        <f>SUM(P114:P123)</f>
        <v>0</v>
      </c>
      <c r="Q113" s="165"/>
      <c r="R113" s="166">
        <f>SUM(R114:R123)</f>
        <v>0</v>
      </c>
      <c r="S113" s="165"/>
      <c r="T113" s="167">
        <f>SUM(T114:T123)</f>
        <v>0</v>
      </c>
      <c r="AR113" s="168" t="s">
        <v>125</v>
      </c>
      <c r="AT113" s="169" t="s">
        <v>71</v>
      </c>
      <c r="AU113" s="169" t="s">
        <v>80</v>
      </c>
      <c r="AY113" s="168" t="s">
        <v>118</v>
      </c>
      <c r="BK113" s="170">
        <f>SUM(BK114:BK123)</f>
        <v>0</v>
      </c>
    </row>
    <row r="114" spans="2:65" s="1" customFormat="1" ht="18" customHeight="1">
      <c r="B114" s="33"/>
      <c r="C114" s="173" t="s">
        <v>167</v>
      </c>
      <c r="D114" s="173" t="s">
        <v>120</v>
      </c>
      <c r="E114" s="174" t="s">
        <v>547</v>
      </c>
      <c r="F114" s="175" t="s">
        <v>548</v>
      </c>
      <c r="G114" s="176" t="s">
        <v>510</v>
      </c>
      <c r="H114" s="177">
        <v>1</v>
      </c>
      <c r="I114" s="178"/>
      <c r="J114" s="179">
        <f>ROUND(I114*H114,2)</f>
        <v>0</v>
      </c>
      <c r="K114" s="175" t="s">
        <v>1</v>
      </c>
      <c r="L114" s="37"/>
      <c r="M114" s="180" t="s">
        <v>1</v>
      </c>
      <c r="N114" s="181" t="s">
        <v>43</v>
      </c>
      <c r="O114" s="59"/>
      <c r="P114" s="182">
        <f>O114*H114</f>
        <v>0</v>
      </c>
      <c r="Q114" s="182">
        <v>0</v>
      </c>
      <c r="R114" s="182">
        <f>Q114*H114</f>
        <v>0</v>
      </c>
      <c r="S114" s="182">
        <v>0</v>
      </c>
      <c r="T114" s="183">
        <f>S114*H114</f>
        <v>0</v>
      </c>
      <c r="AR114" s="16" t="s">
        <v>511</v>
      </c>
      <c r="AT114" s="16" t="s">
        <v>120</v>
      </c>
      <c r="AU114" s="16" t="s">
        <v>82</v>
      </c>
      <c r="AY114" s="16" t="s">
        <v>118</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511</v>
      </c>
      <c r="BM114" s="16" t="s">
        <v>549</v>
      </c>
    </row>
    <row r="115" spans="2:65" s="1" customFormat="1" ht="19.5">
      <c r="B115" s="33"/>
      <c r="C115" s="34"/>
      <c r="D115" s="185" t="s">
        <v>127</v>
      </c>
      <c r="E115" s="34"/>
      <c r="F115" s="186" t="s">
        <v>550</v>
      </c>
      <c r="G115" s="34"/>
      <c r="H115" s="34"/>
      <c r="I115" s="102"/>
      <c r="J115" s="34"/>
      <c r="K115" s="34"/>
      <c r="L115" s="37"/>
      <c r="M115" s="187"/>
      <c r="N115" s="59"/>
      <c r="O115" s="59"/>
      <c r="P115" s="59"/>
      <c r="Q115" s="59"/>
      <c r="R115" s="59"/>
      <c r="S115" s="59"/>
      <c r="T115" s="60"/>
      <c r="AT115" s="16" t="s">
        <v>127</v>
      </c>
      <c r="AU115" s="16" t="s">
        <v>82</v>
      </c>
    </row>
    <row r="116" spans="2:65" s="1" customFormat="1" ht="14.45" customHeight="1">
      <c r="B116" s="33"/>
      <c r="C116" s="173" t="s">
        <v>173</v>
      </c>
      <c r="D116" s="173" t="s">
        <v>120</v>
      </c>
      <c r="E116" s="174" t="s">
        <v>551</v>
      </c>
      <c r="F116" s="175" t="s">
        <v>552</v>
      </c>
      <c r="G116" s="176" t="s">
        <v>553</v>
      </c>
      <c r="H116" s="177">
        <v>1</v>
      </c>
      <c r="I116" s="178"/>
      <c r="J116" s="179">
        <f>ROUND(I116*H116,2)</f>
        <v>0</v>
      </c>
      <c r="K116" s="175" t="s">
        <v>1</v>
      </c>
      <c r="L116" s="37"/>
      <c r="M116" s="180" t="s">
        <v>1</v>
      </c>
      <c r="N116" s="181" t="s">
        <v>43</v>
      </c>
      <c r="O116" s="59"/>
      <c r="P116" s="182">
        <f>O116*H116</f>
        <v>0</v>
      </c>
      <c r="Q116" s="182">
        <v>0</v>
      </c>
      <c r="R116" s="182">
        <f>Q116*H116</f>
        <v>0</v>
      </c>
      <c r="S116" s="182">
        <v>0</v>
      </c>
      <c r="T116" s="183">
        <f>S116*H116</f>
        <v>0</v>
      </c>
      <c r="AR116" s="16" t="s">
        <v>511</v>
      </c>
      <c r="AT116" s="16" t="s">
        <v>120</v>
      </c>
      <c r="AU116" s="16" t="s">
        <v>82</v>
      </c>
      <c r="AY116" s="16" t="s">
        <v>118</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511</v>
      </c>
      <c r="BM116" s="16" t="s">
        <v>554</v>
      </c>
    </row>
    <row r="117" spans="2:65" s="1" customFormat="1" ht="19.5">
      <c r="B117" s="33"/>
      <c r="C117" s="34"/>
      <c r="D117" s="185" t="s">
        <v>127</v>
      </c>
      <c r="E117" s="34"/>
      <c r="F117" s="186" t="s">
        <v>555</v>
      </c>
      <c r="G117" s="34"/>
      <c r="H117" s="34"/>
      <c r="I117" s="102"/>
      <c r="J117" s="34"/>
      <c r="K117" s="34"/>
      <c r="L117" s="37"/>
      <c r="M117" s="187"/>
      <c r="N117" s="59"/>
      <c r="O117" s="59"/>
      <c r="P117" s="59"/>
      <c r="Q117" s="59"/>
      <c r="R117" s="59"/>
      <c r="S117" s="59"/>
      <c r="T117" s="60"/>
      <c r="AT117" s="16" t="s">
        <v>127</v>
      </c>
      <c r="AU117" s="16" t="s">
        <v>82</v>
      </c>
    </row>
    <row r="118" spans="2:65" s="1" customFormat="1" ht="14.45" customHeight="1">
      <c r="B118" s="33"/>
      <c r="C118" s="173" t="s">
        <v>179</v>
      </c>
      <c r="D118" s="173" t="s">
        <v>120</v>
      </c>
      <c r="E118" s="174" t="s">
        <v>556</v>
      </c>
      <c r="F118" s="175" t="s">
        <v>557</v>
      </c>
      <c r="G118" s="176" t="s">
        <v>123</v>
      </c>
      <c r="H118" s="177">
        <v>1</v>
      </c>
      <c r="I118" s="178"/>
      <c r="J118" s="179">
        <f>ROUND(I118*H118,2)</f>
        <v>0</v>
      </c>
      <c r="K118" s="175" t="s">
        <v>1</v>
      </c>
      <c r="L118" s="37"/>
      <c r="M118" s="180" t="s">
        <v>1</v>
      </c>
      <c r="N118" s="181" t="s">
        <v>43</v>
      </c>
      <c r="O118" s="59"/>
      <c r="P118" s="182">
        <f>O118*H118</f>
        <v>0</v>
      </c>
      <c r="Q118" s="182">
        <v>0</v>
      </c>
      <c r="R118" s="182">
        <f>Q118*H118</f>
        <v>0</v>
      </c>
      <c r="S118" s="182">
        <v>0</v>
      </c>
      <c r="T118" s="183">
        <f>S118*H118</f>
        <v>0</v>
      </c>
      <c r="AR118" s="16" t="s">
        <v>511</v>
      </c>
      <c r="AT118" s="16" t="s">
        <v>120</v>
      </c>
      <c r="AU118" s="16" t="s">
        <v>82</v>
      </c>
      <c r="AY118" s="16" t="s">
        <v>118</v>
      </c>
      <c r="BE118" s="184">
        <f>IF(N118="základní",J118,0)</f>
        <v>0</v>
      </c>
      <c r="BF118" s="184">
        <f>IF(N118="snížená",J118,0)</f>
        <v>0</v>
      </c>
      <c r="BG118" s="184">
        <f>IF(N118="zákl. přenesená",J118,0)</f>
        <v>0</v>
      </c>
      <c r="BH118" s="184">
        <f>IF(N118="sníž. přenesená",J118,0)</f>
        <v>0</v>
      </c>
      <c r="BI118" s="184">
        <f>IF(N118="nulová",J118,0)</f>
        <v>0</v>
      </c>
      <c r="BJ118" s="16" t="s">
        <v>80</v>
      </c>
      <c r="BK118" s="184">
        <f>ROUND(I118*H118,2)</f>
        <v>0</v>
      </c>
      <c r="BL118" s="16" t="s">
        <v>511</v>
      </c>
      <c r="BM118" s="16" t="s">
        <v>558</v>
      </c>
    </row>
    <row r="119" spans="2:65" s="1" customFormat="1">
      <c r="B119" s="33"/>
      <c r="C119" s="34"/>
      <c r="D119" s="185" t="s">
        <v>127</v>
      </c>
      <c r="E119" s="34"/>
      <c r="F119" s="186" t="s">
        <v>557</v>
      </c>
      <c r="G119" s="34"/>
      <c r="H119" s="34"/>
      <c r="I119" s="102"/>
      <c r="J119" s="34"/>
      <c r="K119" s="34"/>
      <c r="L119" s="37"/>
      <c r="M119" s="187"/>
      <c r="N119" s="59"/>
      <c r="O119" s="59"/>
      <c r="P119" s="59"/>
      <c r="Q119" s="59"/>
      <c r="R119" s="59"/>
      <c r="S119" s="59"/>
      <c r="T119" s="60"/>
      <c r="AT119" s="16" t="s">
        <v>127</v>
      </c>
      <c r="AU119" s="16" t="s">
        <v>82</v>
      </c>
    </row>
    <row r="120" spans="2:65" s="1" customFormat="1" ht="14.45" customHeight="1">
      <c r="B120" s="33"/>
      <c r="C120" s="173" t="s">
        <v>186</v>
      </c>
      <c r="D120" s="173" t="s">
        <v>120</v>
      </c>
      <c r="E120" s="174" t="s">
        <v>559</v>
      </c>
      <c r="F120" s="175" t="s">
        <v>560</v>
      </c>
      <c r="G120" s="176" t="s">
        <v>123</v>
      </c>
      <c r="H120" s="177">
        <v>1</v>
      </c>
      <c r="I120" s="178"/>
      <c r="J120" s="179">
        <f>ROUND(I120*H120,2)</f>
        <v>0</v>
      </c>
      <c r="K120" s="175" t="s">
        <v>1</v>
      </c>
      <c r="L120" s="37"/>
      <c r="M120" s="180" t="s">
        <v>1</v>
      </c>
      <c r="N120" s="181" t="s">
        <v>43</v>
      </c>
      <c r="O120" s="59"/>
      <c r="P120" s="182">
        <f>O120*H120</f>
        <v>0</v>
      </c>
      <c r="Q120" s="182">
        <v>0</v>
      </c>
      <c r="R120" s="182">
        <f>Q120*H120</f>
        <v>0</v>
      </c>
      <c r="S120" s="182">
        <v>0</v>
      </c>
      <c r="T120" s="183">
        <f>S120*H120</f>
        <v>0</v>
      </c>
      <c r="AR120" s="16" t="s">
        <v>511</v>
      </c>
      <c r="AT120" s="16" t="s">
        <v>120</v>
      </c>
      <c r="AU120" s="16" t="s">
        <v>82</v>
      </c>
      <c r="AY120" s="16" t="s">
        <v>118</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511</v>
      </c>
      <c r="BM120" s="16" t="s">
        <v>561</v>
      </c>
    </row>
    <row r="121" spans="2:65" s="1" customFormat="1" ht="19.5">
      <c r="B121" s="33"/>
      <c r="C121" s="34"/>
      <c r="D121" s="185" t="s">
        <v>127</v>
      </c>
      <c r="E121" s="34"/>
      <c r="F121" s="186" t="s">
        <v>562</v>
      </c>
      <c r="G121" s="34"/>
      <c r="H121" s="34"/>
      <c r="I121" s="102"/>
      <c r="J121" s="34"/>
      <c r="K121" s="34"/>
      <c r="L121" s="37"/>
      <c r="M121" s="187"/>
      <c r="N121" s="59"/>
      <c r="O121" s="59"/>
      <c r="P121" s="59"/>
      <c r="Q121" s="59"/>
      <c r="R121" s="59"/>
      <c r="S121" s="59"/>
      <c r="T121" s="60"/>
      <c r="AT121" s="16" t="s">
        <v>127</v>
      </c>
      <c r="AU121" s="16" t="s">
        <v>82</v>
      </c>
    </row>
    <row r="122" spans="2:65" s="1" customFormat="1" ht="18" customHeight="1">
      <c r="B122" s="33"/>
      <c r="C122" s="173" t="s">
        <v>193</v>
      </c>
      <c r="D122" s="173" t="s">
        <v>120</v>
      </c>
      <c r="E122" s="174" t="s">
        <v>563</v>
      </c>
      <c r="F122" s="175" t="s">
        <v>564</v>
      </c>
      <c r="G122" s="176" t="s">
        <v>123</v>
      </c>
      <c r="H122" s="177">
        <v>1</v>
      </c>
      <c r="I122" s="178"/>
      <c r="J122" s="179">
        <f>ROUND(I122*H122,2)</f>
        <v>0</v>
      </c>
      <c r="K122" s="175" t="s">
        <v>1</v>
      </c>
      <c r="L122" s="37"/>
      <c r="M122" s="180" t="s">
        <v>1</v>
      </c>
      <c r="N122" s="181" t="s">
        <v>43</v>
      </c>
      <c r="O122" s="59"/>
      <c r="P122" s="182">
        <f>O122*H122</f>
        <v>0</v>
      </c>
      <c r="Q122" s="182">
        <v>0</v>
      </c>
      <c r="R122" s="182">
        <f>Q122*H122</f>
        <v>0</v>
      </c>
      <c r="S122" s="182">
        <v>0</v>
      </c>
      <c r="T122" s="183">
        <f>S122*H122</f>
        <v>0</v>
      </c>
      <c r="AR122" s="16" t="s">
        <v>511</v>
      </c>
      <c r="AT122" s="16" t="s">
        <v>120</v>
      </c>
      <c r="AU122" s="16" t="s">
        <v>82</v>
      </c>
      <c r="AY122" s="16" t="s">
        <v>118</v>
      </c>
      <c r="BE122" s="184">
        <f>IF(N122="základní",J122,0)</f>
        <v>0</v>
      </c>
      <c r="BF122" s="184">
        <f>IF(N122="snížená",J122,0)</f>
        <v>0</v>
      </c>
      <c r="BG122" s="184">
        <f>IF(N122="zákl. přenesená",J122,0)</f>
        <v>0</v>
      </c>
      <c r="BH122" s="184">
        <f>IF(N122="sníž. přenesená",J122,0)</f>
        <v>0</v>
      </c>
      <c r="BI122" s="184">
        <f>IF(N122="nulová",J122,0)</f>
        <v>0</v>
      </c>
      <c r="BJ122" s="16" t="s">
        <v>80</v>
      </c>
      <c r="BK122" s="184">
        <f>ROUND(I122*H122,2)</f>
        <v>0</v>
      </c>
      <c r="BL122" s="16" t="s">
        <v>511</v>
      </c>
      <c r="BM122" s="16" t="s">
        <v>565</v>
      </c>
    </row>
    <row r="123" spans="2:65" s="1" customFormat="1" ht="19.5">
      <c r="B123" s="33"/>
      <c r="C123" s="34"/>
      <c r="D123" s="185" t="s">
        <v>127</v>
      </c>
      <c r="E123" s="34"/>
      <c r="F123" s="186" t="s">
        <v>564</v>
      </c>
      <c r="G123" s="34"/>
      <c r="H123" s="34"/>
      <c r="I123" s="102"/>
      <c r="J123" s="34"/>
      <c r="K123" s="34"/>
      <c r="L123" s="37"/>
      <c r="M123" s="187"/>
      <c r="N123" s="59"/>
      <c r="O123" s="59"/>
      <c r="P123" s="59"/>
      <c r="Q123" s="59"/>
      <c r="R123" s="59"/>
      <c r="S123" s="59"/>
      <c r="T123" s="60"/>
      <c r="AT123" s="16" t="s">
        <v>127</v>
      </c>
      <c r="AU123" s="16" t="s">
        <v>82</v>
      </c>
    </row>
    <row r="124" spans="2:65" s="10" customFormat="1" ht="22.9" customHeight="1">
      <c r="B124" s="157"/>
      <c r="C124" s="158"/>
      <c r="D124" s="159" t="s">
        <v>71</v>
      </c>
      <c r="E124" s="171" t="s">
        <v>566</v>
      </c>
      <c r="F124" s="171" t="s">
        <v>567</v>
      </c>
      <c r="G124" s="158"/>
      <c r="H124" s="158"/>
      <c r="I124" s="161"/>
      <c r="J124" s="172">
        <f>BK124</f>
        <v>0</v>
      </c>
      <c r="K124" s="158"/>
      <c r="L124" s="163"/>
      <c r="M124" s="164"/>
      <c r="N124" s="165"/>
      <c r="O124" s="165"/>
      <c r="P124" s="166">
        <f>SUM(P125:P142)</f>
        <v>0</v>
      </c>
      <c r="Q124" s="165"/>
      <c r="R124" s="166">
        <f>SUM(R125:R142)</f>
        <v>0</v>
      </c>
      <c r="S124" s="165"/>
      <c r="T124" s="167">
        <f>SUM(T125:T142)</f>
        <v>0</v>
      </c>
      <c r="AR124" s="168" t="s">
        <v>125</v>
      </c>
      <c r="AT124" s="169" t="s">
        <v>71</v>
      </c>
      <c r="AU124" s="169" t="s">
        <v>80</v>
      </c>
      <c r="AY124" s="168" t="s">
        <v>118</v>
      </c>
      <c r="BK124" s="170">
        <f>SUM(BK125:BK142)</f>
        <v>0</v>
      </c>
    </row>
    <row r="125" spans="2:65" s="1" customFormat="1" ht="18" customHeight="1">
      <c r="B125" s="33"/>
      <c r="C125" s="173" t="s">
        <v>200</v>
      </c>
      <c r="D125" s="173" t="s">
        <v>120</v>
      </c>
      <c r="E125" s="174" t="s">
        <v>568</v>
      </c>
      <c r="F125" s="175" t="s">
        <v>569</v>
      </c>
      <c r="G125" s="176" t="s">
        <v>510</v>
      </c>
      <c r="H125" s="177">
        <v>1</v>
      </c>
      <c r="I125" s="178"/>
      <c r="J125" s="179">
        <f>ROUND(I125*H125,2)</f>
        <v>0</v>
      </c>
      <c r="K125" s="175" t="s">
        <v>1</v>
      </c>
      <c r="L125" s="37"/>
      <c r="M125" s="180" t="s">
        <v>1</v>
      </c>
      <c r="N125" s="181" t="s">
        <v>43</v>
      </c>
      <c r="O125" s="59"/>
      <c r="P125" s="182">
        <f>O125*H125</f>
        <v>0</v>
      </c>
      <c r="Q125" s="182">
        <v>0</v>
      </c>
      <c r="R125" s="182">
        <f>Q125*H125</f>
        <v>0</v>
      </c>
      <c r="S125" s="182">
        <v>0</v>
      </c>
      <c r="T125" s="183">
        <f>S125*H125</f>
        <v>0</v>
      </c>
      <c r="AR125" s="16" t="s">
        <v>570</v>
      </c>
      <c r="AT125" s="16" t="s">
        <v>120</v>
      </c>
      <c r="AU125" s="16" t="s">
        <v>82</v>
      </c>
      <c r="AY125" s="16" t="s">
        <v>118</v>
      </c>
      <c r="BE125" s="184">
        <f>IF(N125="základní",J125,0)</f>
        <v>0</v>
      </c>
      <c r="BF125" s="184">
        <f>IF(N125="snížená",J125,0)</f>
        <v>0</v>
      </c>
      <c r="BG125" s="184">
        <f>IF(N125="zákl. přenesená",J125,0)</f>
        <v>0</v>
      </c>
      <c r="BH125" s="184">
        <f>IF(N125="sníž. přenesená",J125,0)</f>
        <v>0</v>
      </c>
      <c r="BI125" s="184">
        <f>IF(N125="nulová",J125,0)</f>
        <v>0</v>
      </c>
      <c r="BJ125" s="16" t="s">
        <v>80</v>
      </c>
      <c r="BK125" s="184">
        <f>ROUND(I125*H125,2)</f>
        <v>0</v>
      </c>
      <c r="BL125" s="16" t="s">
        <v>570</v>
      </c>
      <c r="BM125" s="16" t="s">
        <v>571</v>
      </c>
    </row>
    <row r="126" spans="2:65" s="1" customFormat="1" ht="19.5">
      <c r="B126" s="33"/>
      <c r="C126" s="34"/>
      <c r="D126" s="185" t="s">
        <v>127</v>
      </c>
      <c r="E126" s="34"/>
      <c r="F126" s="186" t="s">
        <v>569</v>
      </c>
      <c r="G126" s="34"/>
      <c r="H126" s="34"/>
      <c r="I126" s="102"/>
      <c r="J126" s="34"/>
      <c r="K126" s="34"/>
      <c r="L126" s="37"/>
      <c r="M126" s="187"/>
      <c r="N126" s="59"/>
      <c r="O126" s="59"/>
      <c r="P126" s="59"/>
      <c r="Q126" s="59"/>
      <c r="R126" s="59"/>
      <c r="S126" s="59"/>
      <c r="T126" s="60"/>
      <c r="AT126" s="16" t="s">
        <v>127</v>
      </c>
      <c r="AU126" s="16" t="s">
        <v>82</v>
      </c>
    </row>
    <row r="127" spans="2:65" s="1" customFormat="1" ht="14.45" customHeight="1">
      <c r="B127" s="33"/>
      <c r="C127" s="173" t="s">
        <v>210</v>
      </c>
      <c r="D127" s="173" t="s">
        <v>120</v>
      </c>
      <c r="E127" s="174" t="s">
        <v>572</v>
      </c>
      <c r="F127" s="175" t="s">
        <v>573</v>
      </c>
      <c r="G127" s="176" t="s">
        <v>510</v>
      </c>
      <c r="H127" s="177">
        <v>1</v>
      </c>
      <c r="I127" s="178"/>
      <c r="J127" s="179">
        <f>ROUND(I127*H127,2)</f>
        <v>0</v>
      </c>
      <c r="K127" s="175" t="s">
        <v>1</v>
      </c>
      <c r="L127" s="37"/>
      <c r="M127" s="180" t="s">
        <v>1</v>
      </c>
      <c r="N127" s="181" t="s">
        <v>43</v>
      </c>
      <c r="O127" s="59"/>
      <c r="P127" s="182">
        <f>O127*H127</f>
        <v>0</v>
      </c>
      <c r="Q127" s="182">
        <v>0</v>
      </c>
      <c r="R127" s="182">
        <f>Q127*H127</f>
        <v>0</v>
      </c>
      <c r="S127" s="182">
        <v>0</v>
      </c>
      <c r="T127" s="183">
        <f>S127*H127</f>
        <v>0</v>
      </c>
      <c r="AR127" s="16" t="s">
        <v>570</v>
      </c>
      <c r="AT127" s="16" t="s">
        <v>120</v>
      </c>
      <c r="AU127" s="16" t="s">
        <v>82</v>
      </c>
      <c r="AY127" s="16" t="s">
        <v>118</v>
      </c>
      <c r="BE127" s="184">
        <f>IF(N127="základní",J127,0)</f>
        <v>0</v>
      </c>
      <c r="BF127" s="184">
        <f>IF(N127="snížená",J127,0)</f>
        <v>0</v>
      </c>
      <c r="BG127" s="184">
        <f>IF(N127="zákl. přenesená",J127,0)</f>
        <v>0</v>
      </c>
      <c r="BH127" s="184">
        <f>IF(N127="sníž. přenesená",J127,0)</f>
        <v>0</v>
      </c>
      <c r="BI127" s="184">
        <f>IF(N127="nulová",J127,0)</f>
        <v>0</v>
      </c>
      <c r="BJ127" s="16" t="s">
        <v>80</v>
      </c>
      <c r="BK127" s="184">
        <f>ROUND(I127*H127,2)</f>
        <v>0</v>
      </c>
      <c r="BL127" s="16" t="s">
        <v>570</v>
      </c>
      <c r="BM127" s="16" t="s">
        <v>574</v>
      </c>
    </row>
    <row r="128" spans="2:65" s="1" customFormat="1">
      <c r="B128" s="33"/>
      <c r="C128" s="34"/>
      <c r="D128" s="185" t="s">
        <v>127</v>
      </c>
      <c r="E128" s="34"/>
      <c r="F128" s="186" t="s">
        <v>573</v>
      </c>
      <c r="G128" s="34"/>
      <c r="H128" s="34"/>
      <c r="I128" s="102"/>
      <c r="J128" s="34"/>
      <c r="K128" s="34"/>
      <c r="L128" s="37"/>
      <c r="M128" s="187"/>
      <c r="N128" s="59"/>
      <c r="O128" s="59"/>
      <c r="P128" s="59"/>
      <c r="Q128" s="59"/>
      <c r="R128" s="59"/>
      <c r="S128" s="59"/>
      <c r="T128" s="60"/>
      <c r="AT128" s="16" t="s">
        <v>127</v>
      </c>
      <c r="AU128" s="16" t="s">
        <v>82</v>
      </c>
    </row>
    <row r="129" spans="2:65" s="1" customFormat="1" ht="14.45" customHeight="1">
      <c r="B129" s="33"/>
      <c r="C129" s="173" t="s">
        <v>218</v>
      </c>
      <c r="D129" s="173" t="s">
        <v>120</v>
      </c>
      <c r="E129" s="174" t="s">
        <v>575</v>
      </c>
      <c r="F129" s="175" t="s">
        <v>576</v>
      </c>
      <c r="G129" s="176" t="s">
        <v>510</v>
      </c>
      <c r="H129" s="177">
        <v>1</v>
      </c>
      <c r="I129" s="178"/>
      <c r="J129" s="179">
        <f>ROUND(I129*H129,2)</f>
        <v>0</v>
      </c>
      <c r="K129" s="175" t="s">
        <v>1</v>
      </c>
      <c r="L129" s="37"/>
      <c r="M129" s="180" t="s">
        <v>1</v>
      </c>
      <c r="N129" s="181" t="s">
        <v>43</v>
      </c>
      <c r="O129" s="59"/>
      <c r="P129" s="182">
        <f>O129*H129</f>
        <v>0</v>
      </c>
      <c r="Q129" s="182">
        <v>0</v>
      </c>
      <c r="R129" s="182">
        <f>Q129*H129</f>
        <v>0</v>
      </c>
      <c r="S129" s="182">
        <v>0</v>
      </c>
      <c r="T129" s="183">
        <f>S129*H129</f>
        <v>0</v>
      </c>
      <c r="AR129" s="16" t="s">
        <v>570</v>
      </c>
      <c r="AT129" s="16" t="s">
        <v>120</v>
      </c>
      <c r="AU129" s="16" t="s">
        <v>82</v>
      </c>
      <c r="AY129" s="16" t="s">
        <v>118</v>
      </c>
      <c r="BE129" s="184">
        <f>IF(N129="základní",J129,0)</f>
        <v>0</v>
      </c>
      <c r="BF129" s="184">
        <f>IF(N129="snížená",J129,0)</f>
        <v>0</v>
      </c>
      <c r="BG129" s="184">
        <f>IF(N129="zákl. přenesená",J129,0)</f>
        <v>0</v>
      </c>
      <c r="BH129" s="184">
        <f>IF(N129="sníž. přenesená",J129,0)</f>
        <v>0</v>
      </c>
      <c r="BI129" s="184">
        <f>IF(N129="nulová",J129,0)</f>
        <v>0</v>
      </c>
      <c r="BJ129" s="16" t="s">
        <v>80</v>
      </c>
      <c r="BK129" s="184">
        <f>ROUND(I129*H129,2)</f>
        <v>0</v>
      </c>
      <c r="BL129" s="16" t="s">
        <v>570</v>
      </c>
      <c r="BM129" s="16" t="s">
        <v>577</v>
      </c>
    </row>
    <row r="130" spans="2:65" s="1" customFormat="1">
      <c r="B130" s="33"/>
      <c r="C130" s="34"/>
      <c r="D130" s="185" t="s">
        <v>127</v>
      </c>
      <c r="E130" s="34"/>
      <c r="F130" s="186" t="s">
        <v>576</v>
      </c>
      <c r="G130" s="34"/>
      <c r="H130" s="34"/>
      <c r="I130" s="102"/>
      <c r="J130" s="34"/>
      <c r="K130" s="34"/>
      <c r="L130" s="37"/>
      <c r="M130" s="187"/>
      <c r="N130" s="59"/>
      <c r="O130" s="59"/>
      <c r="P130" s="59"/>
      <c r="Q130" s="59"/>
      <c r="R130" s="59"/>
      <c r="S130" s="59"/>
      <c r="T130" s="60"/>
      <c r="AT130" s="16" t="s">
        <v>127</v>
      </c>
      <c r="AU130" s="16" t="s">
        <v>82</v>
      </c>
    </row>
    <row r="131" spans="2:65" s="13" customFormat="1">
      <c r="B131" s="211"/>
      <c r="C131" s="212"/>
      <c r="D131" s="185" t="s">
        <v>131</v>
      </c>
      <c r="E131" s="213" t="s">
        <v>1</v>
      </c>
      <c r="F131" s="214" t="s">
        <v>578</v>
      </c>
      <c r="G131" s="212"/>
      <c r="H131" s="213" t="s">
        <v>1</v>
      </c>
      <c r="I131" s="215"/>
      <c r="J131" s="212"/>
      <c r="K131" s="212"/>
      <c r="L131" s="216"/>
      <c r="M131" s="217"/>
      <c r="N131" s="218"/>
      <c r="O131" s="218"/>
      <c r="P131" s="218"/>
      <c r="Q131" s="218"/>
      <c r="R131" s="218"/>
      <c r="S131" s="218"/>
      <c r="T131" s="219"/>
      <c r="AT131" s="220" t="s">
        <v>131</v>
      </c>
      <c r="AU131" s="220" t="s">
        <v>82</v>
      </c>
      <c r="AV131" s="13" t="s">
        <v>80</v>
      </c>
      <c r="AW131" s="13" t="s">
        <v>34</v>
      </c>
      <c r="AX131" s="13" t="s">
        <v>72</v>
      </c>
      <c r="AY131" s="220" t="s">
        <v>118</v>
      </c>
    </row>
    <row r="132" spans="2:65" s="13" customFormat="1">
      <c r="B132" s="211"/>
      <c r="C132" s="212"/>
      <c r="D132" s="185" t="s">
        <v>131</v>
      </c>
      <c r="E132" s="213" t="s">
        <v>1</v>
      </c>
      <c r="F132" s="214" t="s">
        <v>579</v>
      </c>
      <c r="G132" s="212"/>
      <c r="H132" s="213" t="s">
        <v>1</v>
      </c>
      <c r="I132" s="215"/>
      <c r="J132" s="212"/>
      <c r="K132" s="212"/>
      <c r="L132" s="216"/>
      <c r="M132" s="217"/>
      <c r="N132" s="218"/>
      <c r="O132" s="218"/>
      <c r="P132" s="218"/>
      <c r="Q132" s="218"/>
      <c r="R132" s="218"/>
      <c r="S132" s="218"/>
      <c r="T132" s="219"/>
      <c r="AT132" s="220" t="s">
        <v>131</v>
      </c>
      <c r="AU132" s="220" t="s">
        <v>82</v>
      </c>
      <c r="AV132" s="13" t="s">
        <v>80</v>
      </c>
      <c r="AW132" s="13" t="s">
        <v>34</v>
      </c>
      <c r="AX132" s="13" t="s">
        <v>72</v>
      </c>
      <c r="AY132" s="220" t="s">
        <v>118</v>
      </c>
    </row>
    <row r="133" spans="2:65" s="11" customFormat="1">
      <c r="B133" s="189"/>
      <c r="C133" s="190"/>
      <c r="D133" s="185" t="s">
        <v>131</v>
      </c>
      <c r="E133" s="191" t="s">
        <v>1</v>
      </c>
      <c r="F133" s="192" t="s">
        <v>80</v>
      </c>
      <c r="G133" s="190"/>
      <c r="H133" s="193">
        <v>1</v>
      </c>
      <c r="I133" s="194"/>
      <c r="J133" s="190"/>
      <c r="K133" s="190"/>
      <c r="L133" s="195"/>
      <c r="M133" s="196"/>
      <c r="N133" s="197"/>
      <c r="O133" s="197"/>
      <c r="P133" s="197"/>
      <c r="Q133" s="197"/>
      <c r="R133" s="197"/>
      <c r="S133" s="197"/>
      <c r="T133" s="198"/>
      <c r="AT133" s="199" t="s">
        <v>131</v>
      </c>
      <c r="AU133" s="199" t="s">
        <v>82</v>
      </c>
      <c r="AV133" s="11" t="s">
        <v>82</v>
      </c>
      <c r="AW133" s="11" t="s">
        <v>34</v>
      </c>
      <c r="AX133" s="11" t="s">
        <v>80</v>
      </c>
      <c r="AY133" s="199" t="s">
        <v>118</v>
      </c>
    </row>
    <row r="134" spans="2:65" s="1" customFormat="1" ht="14.45" customHeight="1">
      <c r="B134" s="33"/>
      <c r="C134" s="173" t="s">
        <v>232</v>
      </c>
      <c r="D134" s="173" t="s">
        <v>120</v>
      </c>
      <c r="E134" s="174" t="s">
        <v>580</v>
      </c>
      <c r="F134" s="175" t="s">
        <v>581</v>
      </c>
      <c r="G134" s="176" t="s">
        <v>582</v>
      </c>
      <c r="H134" s="177">
        <v>1</v>
      </c>
      <c r="I134" s="178"/>
      <c r="J134" s="179">
        <f>ROUND(I134*H134,2)</f>
        <v>0</v>
      </c>
      <c r="K134" s="175" t="s">
        <v>1</v>
      </c>
      <c r="L134" s="37"/>
      <c r="M134" s="180" t="s">
        <v>1</v>
      </c>
      <c r="N134" s="181" t="s">
        <v>43</v>
      </c>
      <c r="O134" s="59"/>
      <c r="P134" s="182">
        <f>O134*H134</f>
        <v>0</v>
      </c>
      <c r="Q134" s="182">
        <v>0</v>
      </c>
      <c r="R134" s="182">
        <f>Q134*H134</f>
        <v>0</v>
      </c>
      <c r="S134" s="182">
        <v>0</v>
      </c>
      <c r="T134" s="183">
        <f>S134*H134</f>
        <v>0</v>
      </c>
      <c r="AR134" s="16" t="s">
        <v>570</v>
      </c>
      <c r="AT134" s="16" t="s">
        <v>120</v>
      </c>
      <c r="AU134" s="16" t="s">
        <v>82</v>
      </c>
      <c r="AY134" s="16" t="s">
        <v>118</v>
      </c>
      <c r="BE134" s="184">
        <f>IF(N134="základní",J134,0)</f>
        <v>0</v>
      </c>
      <c r="BF134" s="184">
        <f>IF(N134="snížená",J134,0)</f>
        <v>0</v>
      </c>
      <c r="BG134" s="184">
        <f>IF(N134="zákl. přenesená",J134,0)</f>
        <v>0</v>
      </c>
      <c r="BH134" s="184">
        <f>IF(N134="sníž. přenesená",J134,0)</f>
        <v>0</v>
      </c>
      <c r="BI134" s="184">
        <f>IF(N134="nulová",J134,0)</f>
        <v>0</v>
      </c>
      <c r="BJ134" s="16" t="s">
        <v>80</v>
      </c>
      <c r="BK134" s="184">
        <f>ROUND(I134*H134,2)</f>
        <v>0</v>
      </c>
      <c r="BL134" s="16" t="s">
        <v>570</v>
      </c>
      <c r="BM134" s="16" t="s">
        <v>583</v>
      </c>
    </row>
    <row r="135" spans="2:65" s="1" customFormat="1">
      <c r="B135" s="33"/>
      <c r="C135" s="34"/>
      <c r="D135" s="185" t="s">
        <v>127</v>
      </c>
      <c r="E135" s="34"/>
      <c r="F135" s="186" t="s">
        <v>584</v>
      </c>
      <c r="G135" s="34"/>
      <c r="H135" s="34"/>
      <c r="I135" s="102"/>
      <c r="J135" s="34"/>
      <c r="K135" s="34"/>
      <c r="L135" s="37"/>
      <c r="M135" s="187"/>
      <c r="N135" s="59"/>
      <c r="O135" s="59"/>
      <c r="P135" s="59"/>
      <c r="Q135" s="59"/>
      <c r="R135" s="59"/>
      <c r="S135" s="59"/>
      <c r="T135" s="60"/>
      <c r="AT135" s="16" t="s">
        <v>127</v>
      </c>
      <c r="AU135" s="16" t="s">
        <v>82</v>
      </c>
    </row>
    <row r="136" spans="2:65" s="1" customFormat="1" ht="14.45" customHeight="1">
      <c r="B136" s="33"/>
      <c r="C136" s="173" t="s">
        <v>8</v>
      </c>
      <c r="D136" s="173" t="s">
        <v>120</v>
      </c>
      <c r="E136" s="174" t="s">
        <v>585</v>
      </c>
      <c r="F136" s="175" t="s">
        <v>586</v>
      </c>
      <c r="G136" s="176" t="s">
        <v>510</v>
      </c>
      <c r="H136" s="177">
        <v>1</v>
      </c>
      <c r="I136" s="178"/>
      <c r="J136" s="179">
        <f>ROUND(I136*H136,2)</f>
        <v>0</v>
      </c>
      <c r="K136" s="175" t="s">
        <v>1</v>
      </c>
      <c r="L136" s="37"/>
      <c r="M136" s="180" t="s">
        <v>1</v>
      </c>
      <c r="N136" s="181" t="s">
        <v>43</v>
      </c>
      <c r="O136" s="59"/>
      <c r="P136" s="182">
        <f>O136*H136</f>
        <v>0</v>
      </c>
      <c r="Q136" s="182">
        <v>0</v>
      </c>
      <c r="R136" s="182">
        <f>Q136*H136</f>
        <v>0</v>
      </c>
      <c r="S136" s="182">
        <v>0</v>
      </c>
      <c r="T136" s="183">
        <f>S136*H136</f>
        <v>0</v>
      </c>
      <c r="AR136" s="16" t="s">
        <v>570</v>
      </c>
      <c r="AT136" s="16" t="s">
        <v>120</v>
      </c>
      <c r="AU136" s="16" t="s">
        <v>82</v>
      </c>
      <c r="AY136" s="16" t="s">
        <v>118</v>
      </c>
      <c r="BE136" s="184">
        <f>IF(N136="základní",J136,0)</f>
        <v>0</v>
      </c>
      <c r="BF136" s="184">
        <f>IF(N136="snížená",J136,0)</f>
        <v>0</v>
      </c>
      <c r="BG136" s="184">
        <f>IF(N136="zákl. přenesená",J136,0)</f>
        <v>0</v>
      </c>
      <c r="BH136" s="184">
        <f>IF(N136="sníž. přenesená",J136,0)</f>
        <v>0</v>
      </c>
      <c r="BI136" s="184">
        <f>IF(N136="nulová",J136,0)</f>
        <v>0</v>
      </c>
      <c r="BJ136" s="16" t="s">
        <v>80</v>
      </c>
      <c r="BK136" s="184">
        <f>ROUND(I136*H136,2)</f>
        <v>0</v>
      </c>
      <c r="BL136" s="16" t="s">
        <v>570</v>
      </c>
      <c r="BM136" s="16" t="s">
        <v>587</v>
      </c>
    </row>
    <row r="137" spans="2:65" s="1" customFormat="1">
      <c r="B137" s="33"/>
      <c r="C137" s="34"/>
      <c r="D137" s="185" t="s">
        <v>127</v>
      </c>
      <c r="E137" s="34"/>
      <c r="F137" s="186" t="s">
        <v>586</v>
      </c>
      <c r="G137" s="34"/>
      <c r="H137" s="34"/>
      <c r="I137" s="102"/>
      <c r="J137" s="34"/>
      <c r="K137" s="34"/>
      <c r="L137" s="37"/>
      <c r="M137" s="187"/>
      <c r="N137" s="59"/>
      <c r="O137" s="59"/>
      <c r="P137" s="59"/>
      <c r="Q137" s="59"/>
      <c r="R137" s="59"/>
      <c r="S137" s="59"/>
      <c r="T137" s="60"/>
      <c r="AT137" s="16" t="s">
        <v>127</v>
      </c>
      <c r="AU137" s="16" t="s">
        <v>82</v>
      </c>
    </row>
    <row r="138" spans="2:65" s="1" customFormat="1" ht="14.45" customHeight="1">
      <c r="B138" s="33"/>
      <c r="C138" s="173" t="s">
        <v>241</v>
      </c>
      <c r="D138" s="173" t="s">
        <v>120</v>
      </c>
      <c r="E138" s="174" t="s">
        <v>588</v>
      </c>
      <c r="F138" s="175" t="s">
        <v>589</v>
      </c>
      <c r="G138" s="176" t="s">
        <v>510</v>
      </c>
      <c r="H138" s="177">
        <v>1</v>
      </c>
      <c r="I138" s="178"/>
      <c r="J138" s="179">
        <f>ROUND(I138*H138,2)</f>
        <v>0</v>
      </c>
      <c r="K138" s="175" t="s">
        <v>1</v>
      </c>
      <c r="L138" s="37"/>
      <c r="M138" s="180" t="s">
        <v>1</v>
      </c>
      <c r="N138" s="181" t="s">
        <v>43</v>
      </c>
      <c r="O138" s="59"/>
      <c r="P138" s="182">
        <f>O138*H138</f>
        <v>0</v>
      </c>
      <c r="Q138" s="182">
        <v>0</v>
      </c>
      <c r="R138" s="182">
        <f>Q138*H138</f>
        <v>0</v>
      </c>
      <c r="S138" s="182">
        <v>0</v>
      </c>
      <c r="T138" s="183">
        <f>S138*H138</f>
        <v>0</v>
      </c>
      <c r="AR138" s="16" t="s">
        <v>570</v>
      </c>
      <c r="AT138" s="16" t="s">
        <v>120</v>
      </c>
      <c r="AU138" s="16" t="s">
        <v>82</v>
      </c>
      <c r="AY138" s="16" t="s">
        <v>118</v>
      </c>
      <c r="BE138" s="184">
        <f>IF(N138="základní",J138,0)</f>
        <v>0</v>
      </c>
      <c r="BF138" s="184">
        <f>IF(N138="snížená",J138,0)</f>
        <v>0</v>
      </c>
      <c r="BG138" s="184">
        <f>IF(N138="zákl. přenesená",J138,0)</f>
        <v>0</v>
      </c>
      <c r="BH138" s="184">
        <f>IF(N138="sníž. přenesená",J138,0)</f>
        <v>0</v>
      </c>
      <c r="BI138" s="184">
        <f>IF(N138="nulová",J138,0)</f>
        <v>0</v>
      </c>
      <c r="BJ138" s="16" t="s">
        <v>80</v>
      </c>
      <c r="BK138" s="184">
        <f>ROUND(I138*H138,2)</f>
        <v>0</v>
      </c>
      <c r="BL138" s="16" t="s">
        <v>570</v>
      </c>
      <c r="BM138" s="16" t="s">
        <v>590</v>
      </c>
    </row>
    <row r="139" spans="2:65" s="1" customFormat="1">
      <c r="B139" s="33"/>
      <c r="C139" s="34"/>
      <c r="D139" s="185" t="s">
        <v>127</v>
      </c>
      <c r="E139" s="34"/>
      <c r="F139" s="186" t="s">
        <v>589</v>
      </c>
      <c r="G139" s="34"/>
      <c r="H139" s="34"/>
      <c r="I139" s="102"/>
      <c r="J139" s="34"/>
      <c r="K139" s="34"/>
      <c r="L139" s="37"/>
      <c r="M139" s="187"/>
      <c r="N139" s="59"/>
      <c r="O139" s="59"/>
      <c r="P139" s="59"/>
      <c r="Q139" s="59"/>
      <c r="R139" s="59"/>
      <c r="S139" s="59"/>
      <c r="T139" s="60"/>
      <c r="AT139" s="16" t="s">
        <v>127</v>
      </c>
      <c r="AU139" s="16" t="s">
        <v>82</v>
      </c>
    </row>
    <row r="140" spans="2:65" s="13" customFormat="1">
      <c r="B140" s="211"/>
      <c r="C140" s="212"/>
      <c r="D140" s="185" t="s">
        <v>131</v>
      </c>
      <c r="E140" s="213" t="s">
        <v>1</v>
      </c>
      <c r="F140" s="214" t="s">
        <v>591</v>
      </c>
      <c r="G140" s="212"/>
      <c r="H140" s="213" t="s">
        <v>1</v>
      </c>
      <c r="I140" s="215"/>
      <c r="J140" s="212"/>
      <c r="K140" s="212"/>
      <c r="L140" s="216"/>
      <c r="M140" s="217"/>
      <c r="N140" s="218"/>
      <c r="O140" s="218"/>
      <c r="P140" s="218"/>
      <c r="Q140" s="218"/>
      <c r="R140" s="218"/>
      <c r="S140" s="218"/>
      <c r="T140" s="219"/>
      <c r="AT140" s="220" t="s">
        <v>131</v>
      </c>
      <c r="AU140" s="220" t="s">
        <v>82</v>
      </c>
      <c r="AV140" s="13" t="s">
        <v>80</v>
      </c>
      <c r="AW140" s="13" t="s">
        <v>34</v>
      </c>
      <c r="AX140" s="13" t="s">
        <v>72</v>
      </c>
      <c r="AY140" s="220" t="s">
        <v>118</v>
      </c>
    </row>
    <row r="141" spans="2:65" s="13" customFormat="1">
      <c r="B141" s="211"/>
      <c r="C141" s="212"/>
      <c r="D141" s="185" t="s">
        <v>131</v>
      </c>
      <c r="E141" s="213" t="s">
        <v>1</v>
      </c>
      <c r="F141" s="214" t="s">
        <v>592</v>
      </c>
      <c r="G141" s="212"/>
      <c r="H141" s="213" t="s">
        <v>1</v>
      </c>
      <c r="I141" s="215"/>
      <c r="J141" s="212"/>
      <c r="K141" s="212"/>
      <c r="L141" s="216"/>
      <c r="M141" s="217"/>
      <c r="N141" s="218"/>
      <c r="O141" s="218"/>
      <c r="P141" s="218"/>
      <c r="Q141" s="218"/>
      <c r="R141" s="218"/>
      <c r="S141" s="218"/>
      <c r="T141" s="219"/>
      <c r="AT141" s="220" t="s">
        <v>131</v>
      </c>
      <c r="AU141" s="220" t="s">
        <v>82</v>
      </c>
      <c r="AV141" s="13" t="s">
        <v>80</v>
      </c>
      <c r="AW141" s="13" t="s">
        <v>34</v>
      </c>
      <c r="AX141" s="13" t="s">
        <v>72</v>
      </c>
      <c r="AY141" s="220" t="s">
        <v>118</v>
      </c>
    </row>
    <row r="142" spans="2:65" s="11" customFormat="1">
      <c r="B142" s="189"/>
      <c r="C142" s="190"/>
      <c r="D142" s="185" t="s">
        <v>131</v>
      </c>
      <c r="E142" s="191" t="s">
        <v>1</v>
      </c>
      <c r="F142" s="192" t="s">
        <v>80</v>
      </c>
      <c r="G142" s="190"/>
      <c r="H142" s="193">
        <v>1</v>
      </c>
      <c r="I142" s="194"/>
      <c r="J142" s="190"/>
      <c r="K142" s="190"/>
      <c r="L142" s="195"/>
      <c r="M142" s="245"/>
      <c r="N142" s="246"/>
      <c r="O142" s="246"/>
      <c r="P142" s="246"/>
      <c r="Q142" s="246"/>
      <c r="R142" s="246"/>
      <c r="S142" s="246"/>
      <c r="T142" s="247"/>
      <c r="AT142" s="199" t="s">
        <v>131</v>
      </c>
      <c r="AU142" s="199" t="s">
        <v>82</v>
      </c>
      <c r="AV142" s="11" t="s">
        <v>82</v>
      </c>
      <c r="AW142" s="11" t="s">
        <v>34</v>
      </c>
      <c r="AX142" s="11" t="s">
        <v>80</v>
      </c>
      <c r="AY142" s="199" t="s">
        <v>118</v>
      </c>
    </row>
    <row r="143" spans="2:65" s="1" customFormat="1" ht="6.95" customHeight="1">
      <c r="B143" s="45"/>
      <c r="C143" s="46"/>
      <c r="D143" s="46"/>
      <c r="E143" s="46"/>
      <c r="F143" s="46"/>
      <c r="G143" s="46"/>
      <c r="H143" s="46"/>
      <c r="I143" s="124"/>
      <c r="J143" s="46"/>
      <c r="K143" s="46"/>
      <c r="L143" s="37"/>
    </row>
  </sheetData>
  <sheetProtection algorithmName="SHA-512" hashValue="32FzMETTNaaFxcjaCkxL7yZTKUSIqdak/Bgqku1fPfF3w7nRV6WQN2RCVMAvzLKzh9URKvZIDMBoH1d/fi9UrA==" saltValue="pnQG+bC/QVlvuUDCMOVZlTsRaM7IH4kIOlyhxs8wLfsVRw7Pa6Qgawz0QbNZhFU5RuQ+gKe5DM/m22eEvNJFZw==" spinCount="100000" sheet="1" objects="1" scenarios="1" formatColumns="0" formatRows="0" autoFilter="0"/>
  <autoFilter ref="C82:K14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Rekapitulace stavby</vt:lpstr>
      <vt:lpstr>SO 01 - Oprava koryta</vt:lpstr>
      <vt:lpstr>SO 03 - VON - vedlejší a ...</vt:lpstr>
      <vt:lpstr>'Rekapitulace stavby'!Názvy_tisku</vt:lpstr>
      <vt:lpstr>'SO 01 - Oprava koryta'!Názvy_tisku</vt:lpstr>
      <vt:lpstr>'SO 03 - VON - vedlejší a ...'!Názvy_tisku</vt:lpstr>
      <vt:lpstr>'Rekapitulace stavby'!Oblast_tisku</vt:lpstr>
      <vt:lpstr>'SO 01 - Oprava koryta'!Oblast_tisku</vt:lpstr>
      <vt:lpstr>'SO 03 - VON - vedlejší a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DESKTOP-4PMVI13\Marcela</dc:creator>
  <cp:lastModifiedBy>Uživatel systému Windows</cp:lastModifiedBy>
  <dcterms:created xsi:type="dcterms:W3CDTF">2019-02-28T12:22:07Z</dcterms:created>
  <dcterms:modified xsi:type="dcterms:W3CDTF">2019-03-15T11:18:20Z</dcterms:modified>
</cp:coreProperties>
</file>