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827"/>
  <workbookPr/>
  <bookViews>
    <workbookView xWindow="150" yWindow="570" windowWidth="28455" windowHeight="11955" activeTab="0"/>
  </bookViews>
  <sheets>
    <sheet name="Rekapitulace stavby" sheetId="1" r:id="rId1"/>
    <sheet name="01 - Stavební část" sheetId="2" r:id="rId2"/>
    <sheet name="02 - Plynovod" sheetId="3" r:id="rId3"/>
    <sheet name="Plyn" sheetId="6" r:id="rId4"/>
    <sheet name="03 - Vytápění" sheetId="4" r:id="rId5"/>
    <sheet name="Vytápění" sheetId="9" r:id="rId6"/>
    <sheet name="04 - MaR" sheetId="5" r:id="rId7"/>
    <sheet name="MaR" sheetId="10" r:id="rId8"/>
  </sheets>
  <externalReferences>
    <externalReference r:id="rId11"/>
  </externalReferences>
  <definedNames>
    <definedName name="Excel_BuiltIn_Print_Area" localSheetId="5">'Vytápění'!$A$1:$L$228</definedName>
    <definedName name="Excel_BuiltIn_Print_Area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Titles_1">#REF!</definedName>
    <definedName name="_xlnm.Print_Area" localSheetId="1">'01 - Stavební část'!$C$4:$Q$70,'01 - Stavební část'!$C$76:$Q$106,'01 - Stavební část'!$C$112:$Q$194</definedName>
    <definedName name="_xlnm.Print_Area" localSheetId="2">'02 - Plynovod'!$C$4:$Q$70,'02 - Plynovod'!$C$76:$Q$100,'02 - Plynovod'!$C$106:$Q$121</definedName>
    <definedName name="_xlnm.Print_Area" localSheetId="4">'03 - Vytápění'!$C$4:$Q$70,'03 - Vytápění'!$C$76:$Q$100,'03 - Vytápění'!$C$106:$Q$121</definedName>
    <definedName name="_xlnm.Print_Area" localSheetId="6">'04 - MaR'!$C$4:$Q$70,'04 - MaR'!$C$76:$Q$100,'04 - MaR'!$C$106:$Q$121</definedName>
    <definedName name="_xlnm.Print_Area" localSheetId="3">'Plyn'!$A$1:$I$19</definedName>
    <definedName name="_xlnm.Print_Area" localSheetId="0">'Rekapitulace stavby'!$C$4:$AP$70,'Rekapitulace stavby'!$C$76:$AP$99</definedName>
    <definedName name="_xlnm.Print_Area" localSheetId="5">'Vytápění'!$A$1:$L$225</definedName>
    <definedName name="OLE_LINK4_14">#REF!</definedName>
    <definedName name="_xlnm.Print_Titles" localSheetId="0">'Rekapitulace stavby'!$85:$85</definedName>
    <definedName name="_xlnm.Print_Titles" localSheetId="1">'01 - Stavební část'!$122:$122</definedName>
    <definedName name="_xlnm.Print_Titles" localSheetId="2">'02 - Plynovod'!$116:$116</definedName>
    <definedName name="_xlnm.Print_Titles" localSheetId="4">'03 - Vytápění'!$116:$116</definedName>
    <definedName name="_xlnm.Print_Titles" localSheetId="6">'04 - MaR'!$116:$116</definedName>
  </definedNames>
  <calcPr calcId="162913"/>
</workbook>
</file>

<file path=xl/sharedStrings.xml><?xml version="1.0" encoding="utf-8"?>
<sst xmlns="http://schemas.openxmlformats.org/spreadsheetml/2006/main" count="2037" uniqueCount="634">
  <si>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</si>
  <si>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</si>
  <si>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</si>
  <si>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</si>
  <si>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</si>
  <si>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</si>
  <si>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</si>
  <si>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</si>
  <si>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</si>
  <si>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</si>
  <si>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</si>
  <si>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</si>
  <si>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</si>
  <si>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</si>
  <si>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</si>
  <si>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</si>
  <si>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</si>
  <si>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2018067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</si>
  <si>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</si>
  <si>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</si>
  <si>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Rekonstrukce kotelny VULHM</t>
  </si>
  <si>
    <t>JKSO:</t>
  </si>
  <si>
    <t/>
  </si>
  <si>
    <t>CC-CZ:</t>
  </si>
  <si>
    <t>Místo:</t>
  </si>
  <si>
    <t xml:space="preserve"> </t>
  </si>
  <si>
    <t>Datum:</t>
  </si>
  <si>
    <t>25. 10. 2018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</si>
  <si>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</si>
  <si>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</si>
  <si>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</si>
  <si>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</si>
  <si>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</si>
  <si>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</si>
  <si>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</si>
  <si>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</si>
  <si>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</si>
  <si>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Soupis prací je orientační, uchazeč je povinnen si ho překontrolovat.
Ceníkové položky jsou oceněny dle ceníku ÚRS cenová úroveň 2018.
Položky označené R nemají odpovídající položku v ceníku, jedná se o práce a dodávky atypické. Cena těchto položek je stanovena odhadem nebo vychází ze zkušeností z obdobných zakázek.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</si>
  <si>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</si>
  <si>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</si>
  <si>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</si>
  <si>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</si>
  <si>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</si>
  <si>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</si>
  <si>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</si>
  <si>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</si>
  <si>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</si>
  <si>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</si>
  <si>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</si>
  <si>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</si>
  <si>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</si>
  <si>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</si>
  <si>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</si>
  <si>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</si>
  <si>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</si>
  <si>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</si>
  <si>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</si>
  <si>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</si>
  <si>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</si>
  <si>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</si>
  <si>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</si>
  <si>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</si>
  <si>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</si>
  <si>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</si>
  <si>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</si>
  <si>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</si>
  <si>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</si>
  <si>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</si>
  <si>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</si>
  <si>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</si>
  <si>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</si>
  <si>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</si>
  <si>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</si>
  <si>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</si>
  <si>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</si>
  <si>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</si>
  <si>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</si>
  <si>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</si>
  <si>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</si>
  <si>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</si>
  <si>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{f5c0034b-d1fd-4550-ad85-d8a76a0e242a}</t>
  </si>
  <si>
    <t>{00000000-0000-0000-0000-000000000000}</t>
  </si>
  <si>
    <t>/</t>
  </si>
  <si>
    <t>01</t>
  </si>
  <si>
    <t>Stavební část</t>
  </si>
  <si>
    <t>1</t>
  </si>
  <si>
    <t>{55e6f2fd-4c3f-4755-829e-5dbdba62ba3b}</t>
  </si>
  <si>
    <t>02</t>
  </si>
  <si>
    <t>Plynovod</t>
  </si>
  <si>
    <t>{e5afa7f1-bb4f-468d-86ab-18c391c9ba97}</t>
  </si>
  <si>
    <t>03</t>
  </si>
  <si>
    <t>Vytápění</t>
  </si>
  <si>
    <t>{22d9378c-3757-4972-86b6-253eab539c61}</t>
  </si>
  <si>
    <t>04</t>
  </si>
  <si>
    <t>MaR</t>
  </si>
  <si>
    <t>{23930874-3cd5-474f-add0-303fef3b1152}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</si>
  <si>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</si>
  <si>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</si>
  <si>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</si>
  <si>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</si>
  <si>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</si>
  <si>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</si>
  <si>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</si>
  <si>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</si>
  <si>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</si>
  <si>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</si>
  <si>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</si>
  <si>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</si>
  <si>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</si>
  <si>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</si>
  <si>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omítky</t>
  </si>
  <si>
    <t>100,718</t>
  </si>
  <si>
    <t>2</t>
  </si>
  <si>
    <t>ocelprof</t>
  </si>
  <si>
    <t>16,949</t>
  </si>
  <si>
    <t>3</t>
  </si>
  <si>
    <t>KRYCÍ LIST ROZPOČTU</t>
  </si>
  <si>
    <t>bomítka</t>
  </si>
  <si>
    <t>otl omítka</t>
  </si>
  <si>
    <t>57,976</t>
  </si>
  <si>
    <t>bobklady</t>
  </si>
  <si>
    <t>obklady</t>
  </si>
  <si>
    <t>40,151</t>
  </si>
  <si>
    <t>strop</t>
  </si>
  <si>
    <t>67,632</t>
  </si>
  <si>
    <t>Objekt:</t>
  </si>
  <si>
    <t>01 - Stavební část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</si>
  <si>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</si>
  <si>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</si>
  <si>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</si>
  <si>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</si>
  <si>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</si>
  <si>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</si>
  <si>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</si>
  <si>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</si>
  <si>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</si>
  <si>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</si>
  <si>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</si>
  <si>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</si>
  <si>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</t>
  </si>
  <si>
    <t xml:space="preserve">    784 - Dokončovací práce - malby a tapety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</si>
  <si>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</si>
  <si>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</si>
  <si>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</si>
  <si>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</si>
  <si>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</si>
  <si>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</si>
  <si>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</si>
  <si>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</si>
  <si>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</si>
  <si>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</si>
  <si>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</si>
  <si>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</si>
  <si>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</si>
  <si>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</si>
  <si>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</si>
  <si>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</si>
  <si>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</si>
  <si>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</si>
  <si>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</si>
  <si>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</si>
  <si>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</si>
  <si>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</si>
  <si>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</si>
  <si>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Dodavatel</t>
  </si>
  <si>
    <t>ROZPOCET</t>
  </si>
  <si>
    <t>K</t>
  </si>
  <si>
    <t>612821012R</t>
  </si>
  <si>
    <t>Sanační omítka</t>
  </si>
  <si>
    <t>m2</t>
  </si>
  <si>
    <t>4</t>
  </si>
  <si>
    <t>1140178072</t>
  </si>
  <si>
    <t>1,25*2,5*2</t>
  </si>
  <si>
    <t>VV</t>
  </si>
  <si>
    <t>(2,746+10,95+3,87+0,84)*2,95</t>
  </si>
  <si>
    <t>-(1,16*2+1,18*0,6*2+0,9*2)</t>
  </si>
  <si>
    <t>(1,16+2*2+1,18+0,6*2+1,18+0,6*2+0,9+2*2)*0,2</t>
  </si>
  <si>
    <t>(0,944+0,15+1,81+1,6+5,41+1,17+10,95+3,87)*1,65</t>
  </si>
  <si>
    <t>Součet</t>
  </si>
  <si>
    <t>612821031R</t>
  </si>
  <si>
    <t>Sanační postřik/podhoz</t>
  </si>
  <si>
    <t>-593457643</t>
  </si>
  <si>
    <t>628613111</t>
  </si>
  <si>
    <t xml:space="preserve">Oprava nátěru částí ocelové konstrukce včetně očištění 2x základní 2xvrchní syntetický nátěr </t>
  </si>
  <si>
    <t>-987459330</t>
  </si>
  <si>
    <t>(2,159*2,746+1*8,031+0,8*4,15)*2</t>
  </si>
  <si>
    <t>0,75*(0,18+0,2)*8*2</t>
  </si>
  <si>
    <t>629991011</t>
  </si>
  <si>
    <t>Zakrytí výplní otvorů a svislých ploch fólií přilepenou lepící páskou</t>
  </si>
  <si>
    <t>334102379</t>
  </si>
  <si>
    <t>(1,16*2+1,18*0,6*2+0,9*2)</t>
  </si>
  <si>
    <t>5</t>
  </si>
  <si>
    <t>949101112</t>
  </si>
  <si>
    <t>Lešení pomocné pro objekty pozemních staveb s lešeňovou podlahou v do 3,5 m zatížení do 150 kg/m2</t>
  </si>
  <si>
    <t>-788139097</t>
  </si>
  <si>
    <t>6</t>
  </si>
  <si>
    <t>952901411</t>
  </si>
  <si>
    <t>Vyčištění ostatních objektů (kanálů, zásobníků, kůlen) při jakékoliv výšce podlaží</t>
  </si>
  <si>
    <t>-134726775</t>
  </si>
  <si>
    <t>7</t>
  </si>
  <si>
    <t>978013191</t>
  </si>
  <si>
    <t>Otlučení (osekání) vnitřní vápenné nebo vápenocementové omítky stěn v rozsahu do 100 %</t>
  </si>
  <si>
    <t>-340960229</t>
  </si>
  <si>
    <t>8</t>
  </si>
  <si>
    <t>978023411</t>
  </si>
  <si>
    <t>Vyškrabání spár zdiva cihelného mimo komínového</t>
  </si>
  <si>
    <t>741044982</t>
  </si>
  <si>
    <t>(0,944+0,15+1,81+1,6+5,41+1,17+10,95+3,87)*1,55</t>
  </si>
  <si>
    <t>9</t>
  </si>
  <si>
    <t>978059541</t>
  </si>
  <si>
    <t>Odsekání a odebrání obkladů stěn z vnitřních obkládaček plochy přes 1 m2</t>
  </si>
  <si>
    <t>1277728424</t>
  </si>
  <si>
    <t>10</t>
  </si>
  <si>
    <t>997013111</t>
  </si>
  <si>
    <t>Vnitrostaveništní doprava suti a vybouraných hmot pro budovy v do 6 m s použitím mechanizace</t>
  </si>
  <si>
    <t>t</t>
  </si>
  <si>
    <t>-1181424897</t>
  </si>
  <si>
    <t>11</t>
  </si>
  <si>
    <t>997013501</t>
  </si>
  <si>
    <t>Odvoz suti a vybouraných hmot na skládku nebo meziskládku do 1 km se složením</t>
  </si>
  <si>
    <t>73474191</t>
  </si>
  <si>
    <t>12</t>
  </si>
  <si>
    <t>997013509</t>
  </si>
  <si>
    <t>Příplatek k odvozu suti a vybouraných hmot na skládku ZKD 1 km přes 1 km</t>
  </si>
  <si>
    <t>-28841083</t>
  </si>
  <si>
    <t>13</t>
  </si>
  <si>
    <t>997013831</t>
  </si>
  <si>
    <t>Poplatek za uložení na skládce (skládkovné) stavebního odpadu směsného kód odpadu 170 904</t>
  </si>
  <si>
    <t>-1066398840</t>
  </si>
  <si>
    <t>14</t>
  </si>
  <si>
    <t>998021021</t>
  </si>
  <si>
    <t>Přesun hmot pro haly s nosnou kcí zděnou nebo monolitickou v do 20 m</t>
  </si>
  <si>
    <t>-1352757610</t>
  </si>
  <si>
    <t>998021028</t>
  </si>
  <si>
    <t>Příplatek k přesunu hmot hal s nosnou kcí zděnou nebo monolitickou za zvětšený přesun do 5000 m</t>
  </si>
  <si>
    <t>-48274040</t>
  </si>
  <si>
    <t>16</t>
  </si>
  <si>
    <t>998021029</t>
  </si>
  <si>
    <t>Příplatek k přesunu hmot hal s nosnou kcí zděnou nebo monolitickou za zvětšený přesun ZKD 5000 m</t>
  </si>
  <si>
    <t>-881710735</t>
  </si>
  <si>
    <t>17</t>
  </si>
  <si>
    <t>783009411</t>
  </si>
  <si>
    <t>Bezpečnostní šrafování podlah nebo vodorovných  ploch rovných</t>
  </si>
  <si>
    <t>-839441180</t>
  </si>
  <si>
    <t>(7,341+0,55)*0,08*2</t>
  </si>
  <si>
    <t>0,75*2*2*0,08</t>
  </si>
  <si>
    <t>18</t>
  </si>
  <si>
    <t>783806807R</t>
  </si>
  <si>
    <t>Odstranění nesouržných maleb</t>
  </si>
  <si>
    <t>-663649942</t>
  </si>
  <si>
    <t>55</t>
  </si>
  <si>
    <t>0,33*2*(5,42+4,15)*2</t>
  </si>
  <si>
    <t>19</t>
  </si>
  <si>
    <t>783822211R</t>
  </si>
  <si>
    <t>Vyspravení trhlin a jiných vad z 50% plochy stropu</t>
  </si>
  <si>
    <t>107303679</t>
  </si>
  <si>
    <t>0,5*strop</t>
  </si>
  <si>
    <t>20</t>
  </si>
  <si>
    <t>783836401R</t>
  </si>
  <si>
    <t>Disperzní minerální nátěr paropropustný</t>
  </si>
  <si>
    <t>-1855536267</t>
  </si>
  <si>
    <t>783901551R</t>
  </si>
  <si>
    <t>Očištění podlah před provedením nátěru</t>
  </si>
  <si>
    <t>12352786</t>
  </si>
  <si>
    <t>22</t>
  </si>
  <si>
    <t>784111003</t>
  </si>
  <si>
    <t>Oprášení (ometení ) podkladu v místnostech výšky do 5,00 m</t>
  </si>
  <si>
    <t>-1910070142</t>
  </si>
  <si>
    <t>bomítka+bobklady</t>
  </si>
  <si>
    <t>23</t>
  </si>
  <si>
    <t>784171123</t>
  </si>
  <si>
    <t>Zakrytí vnitřních ploch  konstrukcí nebo prvků  v místnostech výšky do 5,00 m</t>
  </si>
  <si>
    <t>-951497204</t>
  </si>
  <si>
    <t>1,75*2,159</t>
  </si>
  <si>
    <t>1,1*10,97</t>
  </si>
  <si>
    <t>3,1*0,85</t>
  </si>
  <si>
    <t>0,9*2,11</t>
  </si>
  <si>
    <t>24</t>
  </si>
  <si>
    <t>M</t>
  </si>
  <si>
    <t>58124842</t>
  </si>
  <si>
    <t>fólie pro malířské potřeby zakrývací, 7µ, 4 x 5 m</t>
  </si>
  <si>
    <t>32</t>
  </si>
  <si>
    <t>1385952788</t>
  </si>
  <si>
    <t>25</t>
  </si>
  <si>
    <t>784211103</t>
  </si>
  <si>
    <t>Dvojnásobné bílé malby ze směsí za mokra výborně otěruvzdorných v místnostech výšky do 5,00 m</t>
  </si>
  <si>
    <t>1810843047</t>
  </si>
  <si>
    <t>VP - Vícepráce</t>
  </si>
  <si>
    <t>PN</t>
  </si>
  <si>
    <t>02 - Plynovod</t>
  </si>
  <si>
    <t xml:space="preserve">    723 - Zdravotechnika - vnitřní plynovod</t>
  </si>
  <si>
    <t>723111202R</t>
  </si>
  <si>
    <t>kpl</t>
  </si>
  <si>
    <t>705603003</t>
  </si>
  <si>
    <t>03 - Vytápění</t>
  </si>
  <si>
    <t xml:space="preserve">    731 - Ústřední vytápění - kotelny</t>
  </si>
  <si>
    <t>731110101R</t>
  </si>
  <si>
    <t>1131715648</t>
  </si>
  <si>
    <t>04 - MaR</t>
  </si>
  <si>
    <t xml:space="preserve">    742 - Elektroinstalace - slaboproud</t>
  </si>
  <si>
    <t>742310001R</t>
  </si>
  <si>
    <t>-1984353978</t>
  </si>
  <si>
    <t>vzorek</t>
  </si>
  <si>
    <t>Kotelna Strnady, Jílové</t>
  </si>
  <si>
    <t>Část:</t>
  </si>
  <si>
    <t>Plynovod - ORIENTAČNÍ ROZPOČET</t>
  </si>
  <si>
    <t>Ing. David Sýkora</t>
  </si>
  <si>
    <t>Datum</t>
  </si>
  <si>
    <t>10/2018</t>
  </si>
  <si>
    <t>Zařazení</t>
  </si>
  <si>
    <t>KCN</t>
  </si>
  <si>
    <t>Název</t>
  </si>
  <si>
    <t>počet MJ</t>
  </si>
  <si>
    <t>Cena jednotková</t>
  </si>
  <si>
    <t>Cena celkem</t>
  </si>
  <si>
    <t>hmotnost celkem</t>
  </si>
  <si>
    <t>Kulový uzávěr plynový  - DN 15</t>
  </si>
  <si>
    <t>ks</t>
  </si>
  <si>
    <t>Kulový uzávěr plynový  - DN 50</t>
  </si>
  <si>
    <t>Vzorkovací kohout plynový  - DN 15</t>
  </si>
  <si>
    <t>Manometr s rozsahem tlaku 0 - 6 kPa</t>
  </si>
  <si>
    <t>Ocelové potrubí pro rozvod plynu DN 15 - se zaručenou svařitelností</t>
  </si>
  <si>
    <t>m</t>
  </si>
  <si>
    <t>Ocelové potrubí pro rozvod plynu DN 50 - se zaručenou svařitelností</t>
  </si>
  <si>
    <t>Ocelové potrubí pro rozvod plynu DN 80 - se zaručenou svařitelností</t>
  </si>
  <si>
    <t xml:space="preserve">Závěsy potrubí - kotvící objímka s gumou </t>
  </si>
  <si>
    <t>Nátěry potrubí do DN 100  v odstínu 6200 žlutá</t>
  </si>
  <si>
    <t>Tlaková zkouška a revize dle ČSN EN1775 a TPG 70401</t>
  </si>
  <si>
    <t>Připojení plynových spotřebičů</t>
  </si>
  <si>
    <t>CELKEM</t>
  </si>
  <si>
    <t>Při zpracování nabídky je nutné vycházet ze všech částí dokumentace (technické zprávy, seznamu pozic, všech výkresů a specifikace materiálu).</t>
  </si>
  <si>
    <t>Povinností dodavatele je překontrolovat specifikaci materiálu a případný chybějící materiál nebo výkony doplnit a ocenit.</t>
  </si>
  <si>
    <t>Součástí ceny musí být veškeré náklady, aby cena byla konečná a zahrnovala celou dodávku a montáž akce.</t>
  </si>
  <si>
    <t>Všechny použité výrobky musí mít osvědčení o schválení k provozu v České republice.</t>
  </si>
  <si>
    <t>Součástí potrubí jsou kolena, oblouky, redukce, uložení, šroubení, prostupové manžety, podpěry, konzoly a veškeré ocelové konstrukce potřebné k uložení potrubí (včetně pevných, kluzných bodů a dalších prvků zajišťující dilataci potrubí).</t>
  </si>
  <si>
    <t>Potrubí bude provedeno, odzkoušeno a zdokladováno dle platných norem</t>
  </si>
  <si>
    <t>Přírubové a bezpřírubové armatury jsou uvažovány včetně protipřírub, těsnění, šroubů atd., závitové armatury budou osazeny včetně připojovacích šroubení.</t>
  </si>
  <si>
    <t>Veškerá zařízení (čerpadla atd.) jsou uvažována včetně připojovacích protipřírub popř. šroubení.</t>
  </si>
  <si>
    <t>Součástí dodávky je i propláchnutí veškerého potrubí, hydraulické zaregulování soustavy měřícím přístrojem, oživení systémů, všechny potřebné zkoušky. O provedených zkouškách budou vystaveny protokoly.</t>
  </si>
  <si>
    <t>(dle platných předpisů v ČR), zaškolení obsluhy včetně výkresů skutečného provedení a návodů k obsluze a údržbě, provozních knih a řádů.</t>
  </si>
  <si>
    <t>Bude provedeno měření hluku pro instalovaná zařízení ve venkovním a vnitřním prostředí. O měření bude proveden protokol.</t>
  </si>
  <si>
    <t>V průběhu provádění prací budou respektovány všechny příslušné platné předpisy a požadavky BOZP. Náklady vyplývající z jejich dodržení jsou součástí jednotkové ceny a nebudou zvlášť hrazeny.</t>
  </si>
  <si>
    <t>Všechna strojní zařízení a rozvody budou opatřena předepsanými antihlukovými a antivibračními izolacemi ve smyslu platných předpisů. Tyto izolace jsou součástí jednotkové ceny a nebudou zvlášť hrazeny.</t>
  </si>
  <si>
    <t>Tepelně neizolované části potrubí a kovové kotevní a pomocné prvky  budou opatřeny syntetickým základním a dvojnásobným konečným nátěrem. Tyto práce a dodávky jsou součástí nabídky a nebudou zvlášť hrazeny.</t>
  </si>
  <si>
    <t>Součástí díla je dodávka a provedení všech tepelných izolací v rámci jednotkové ceny. Tepelné izolace budou provedeny dle. vyhl. 193/2007 Sb.</t>
  </si>
  <si>
    <t>Veškeré práce budou provedeny úhledně, řádně a kvalitně řemeslným způsobem.</t>
  </si>
  <si>
    <t xml:space="preserve">   Stavba</t>
  </si>
  <si>
    <t>Soupis prací a dodávek</t>
  </si>
  <si>
    <t>VULHM v.v.i. – kotelna   Soupis prací a dodávek</t>
  </si>
  <si>
    <t>Část 4</t>
  </si>
  <si>
    <t>Technická zařízení budov</t>
  </si>
  <si>
    <t>Specifické podmínky pro provádění</t>
  </si>
  <si>
    <t>Kapitola K 41.40</t>
  </si>
  <si>
    <t>Pro ocenění následujícího soupisu prací a dodávek platí v plném rozsahu skutečnosti uvedené ve všeobecných podmínkách a v požadavcích objednatele pro výběrové</t>
  </si>
  <si>
    <t>řízení na zhotovitele.</t>
  </si>
  <si>
    <t>1. Rozsah prací: Dodávka a montáž potrubí, tvarovek, koncových elementů, armatur a strojního zařízení, včetně spojovacího materiálu, závěsů a ostatního montážního</t>
  </si>
  <si>
    <t>materiálu potřebného ke zhotovení díla. Součástí díla je oživení a zaregulování všech systémů.</t>
  </si>
  <si>
    <t>2. Druh a kvalita použitých materiálů a zařízení jsou uvedeny v technické zprávě a ve funkčním popisu materiálů v projektové dokumentaci.</t>
  </si>
  <si>
    <t>3. Součástí díla je i dodání a provedení informačního systému pro provoz a údržbu tj. označení potrubí a ostatního zařízení dle ČSN, označení toku medií, označení</t>
  </si>
  <si>
    <t>přístupů, zaregulování čerpadel, nastavení a označení provozních tlaků. Tyto dodávky a práce jsou součástí nabízené ceny a nebudou zvlášť hrazeny</t>
  </si>
  <si>
    <t>4. Součástí díla je dodání potřebných atestů výrobků, provedení tlakových a provozních zkoušek, včetně dodání protokolů, provozních předpisů a provozního řádu,</t>
  </si>
  <si>
    <t>dodání revizních zpráv, návodů v českém jazyce a zaškolení obsluhy. Tyto práce a dodávky jsou součástí nabídky a nebudou zvlášť hrazeny, pokud není v následující .</t>
  </si>
  <si>
    <t>specifikaci uvedeno jinak.</t>
  </si>
  <si>
    <t>5. Součástí díla je dodávka a provedení všech tepelných, požárních a protihluk. izolací v rámci nabízené ceny, pokud není v následující specifikaci uvedeno jinak.</t>
  </si>
  <si>
    <t xml:space="preserve">6. Tepelně neizolované kovové části potrubí a kovové kotvení a pomocné prvky budou opatřeny syntetickým základním, respektive oxidačním a dvojnásobným konečným </t>
  </si>
  <si>
    <t>nátěrem. Volně vedené potrubí, nebo potrubí pod demontovatelnými zákryty bude opatřeno nátěrem v barvě dle ČSN. Tyto práce a dodávky jsou součástí nabídky</t>
  </si>
  <si>
    <t>Kanalizace,vodovod, plynovod</t>
  </si>
  <si>
    <t>a nebudou zvlášť hrazeny, pokud není v následující specifikaci uvedeno jinak.</t>
  </si>
  <si>
    <t>7. Všechna strojní zařízení a rozvody budou opatřena předepsanými antihlukovými a antivibračními izolacemi ve smyslu platných předpisů. Tyto izolace jsou součástí</t>
  </si>
  <si>
    <t>nabízené ceny a nebudou zvlášť hrazeny, pokud není v následující specifikaci uvedeno jinak.</t>
  </si>
  <si>
    <t xml:space="preserve">8. Zhotovitel předloží, nebo vyrobí vzorky ve smyslu skutečností uvedených v seznamu požadovaných vzorků, pokud bude tento součástí dokumentace pro zadání stavby, </t>
  </si>
  <si>
    <t>nebo pokud si vzorky v dostatečném předstihu objedná zadavatel stavby.</t>
  </si>
  <si>
    <t xml:space="preserve">Zhotovitel při vypracování nabídky zohlední všechny platné údaje a požadavky uvedené v dokumentaci pro stavební povolení, dokumentaci pro zadání stavby /DZS/ </t>
  </si>
  <si>
    <t>a v dalších dostupných stupních projektové dokumentace.</t>
  </si>
  <si>
    <t xml:space="preserve">Zejména při stanovení jednotkových cen je bezpodmínečně nutné, aby byly zakalkulovány veškeré konstrukce a jejich části, dle dostupných výkresů detailů a popisu </t>
  </si>
  <si>
    <t xml:space="preserve">standardů výrobků. Pokud tak neučiní, nebude v průběhu provádění stavby brán zřetel na jeho event. požadavky na uznání víceprací vyplývajících z údajů a požadavků </t>
  </si>
  <si>
    <t>uvedených ve výše zmíněných projektových dokumentacích.</t>
  </si>
  <si>
    <t xml:space="preserve">Zhotovitel bezpodmínečně dodrží podmínky pro provádění výstavby z hlediska bezpečnosti a ochrany zdraví při práci /dále jen BOZP/ uvedené v části E -/ Zásady </t>
  </si>
  <si>
    <t>Organizace Výstavby / dokumentace pro stavební povolení /DSP/ a ve spolupráci se zadavatelem zajistí zpracování plánu BOZP ve smyslu uvedené dokumentace.</t>
  </si>
  <si>
    <t xml:space="preserve">Zhotovitel bezpodmínečně dodrží podmínky pro provádění výstavby z hlediska ochrany životního prostředí uvedené v části E -/ Zásady Organizace Výstavby /  </t>
  </si>
  <si>
    <t>dokumentace pro stavební povolení /DSP/ .</t>
  </si>
  <si>
    <t>Rekapitulace nákladů</t>
  </si>
  <si>
    <t>Titul</t>
  </si>
  <si>
    <t>Kapitola</t>
  </si>
  <si>
    <t>Cena - titul</t>
  </si>
  <si>
    <t>Cena - kapitola</t>
  </si>
  <si>
    <t>K41.40</t>
  </si>
  <si>
    <t>T41.41</t>
  </si>
  <si>
    <t>Kotelny – strojovny</t>
  </si>
  <si>
    <t>T41.42</t>
  </si>
  <si>
    <t xml:space="preserve">Armatury </t>
  </si>
  <si>
    <t>T41.43</t>
  </si>
  <si>
    <t>Potrubí</t>
  </si>
  <si>
    <t>T41.44</t>
  </si>
  <si>
    <t>Nátěry</t>
  </si>
  <si>
    <t>T41.45</t>
  </si>
  <si>
    <t>Izolace tepelné</t>
  </si>
  <si>
    <t>T41.46</t>
  </si>
  <si>
    <t>Ostatní celkem</t>
  </si>
  <si>
    <t>T41.47</t>
  </si>
  <si>
    <t>Demontáže</t>
  </si>
  <si>
    <t xml:space="preserve"> CELKEM</t>
  </si>
  <si>
    <t>VULHM v.v.i. – kotelna    Soupis prací a dodávek</t>
  </si>
  <si>
    <t>Konkrétně uvedené výrobky jsou pouze referenční</t>
  </si>
  <si>
    <t>Položka</t>
  </si>
  <si>
    <t>Popis prací a dodávek</t>
  </si>
  <si>
    <t>Měr.</t>
  </si>
  <si>
    <t>Jednotková</t>
  </si>
  <si>
    <t>Celková</t>
  </si>
  <si>
    <t>Cena Kč</t>
  </si>
  <si>
    <t>v projektu</t>
  </si>
  <si>
    <t>jed.</t>
  </si>
  <si>
    <t xml:space="preserve">cena dodávky </t>
  </si>
  <si>
    <t>cena montáže</t>
  </si>
  <si>
    <t>celkem</t>
  </si>
  <si>
    <t>KOTELNA – KOMÍNY</t>
  </si>
  <si>
    <t>Nedílnou součástí výpisu materiálu je technická zpráva</t>
  </si>
  <si>
    <t>(dále jen TZ) kde je uveden rozsah dodávky</t>
  </si>
  <si>
    <t>podrobnější popis jednotlivých níže uvedených položek.</t>
  </si>
  <si>
    <t>Závěsný plynový kondenzační kotel, výkon 100 kW, s nerezovým výměníkem a modulací výkonu 1:5, nerezový atmosférický hořák</t>
  </si>
  <si>
    <t>41.41.0010</t>
  </si>
  <si>
    <t>Vaillant VU 1006/5-5 eco TEC plus                  0010015766</t>
  </si>
  <si>
    <t>41.41.0020</t>
  </si>
  <si>
    <t>Přestavbová sada na propan                            0020176190</t>
  </si>
  <si>
    <t>41.41.0030</t>
  </si>
  <si>
    <t>Montážní sada pro 3 kotle v řadě 80až 120kW  0020176274</t>
  </si>
  <si>
    <t>41.41.0040</t>
  </si>
  <si>
    <t>VR 34 modul k nadřazené MaR, ovl. 0 až 10V  0020017897</t>
  </si>
  <si>
    <t>41.41.0050</t>
  </si>
  <si>
    <t>Neutralizační jednotka do výkonu 450kW         009730</t>
  </si>
  <si>
    <t>41.41.0060</t>
  </si>
  <si>
    <t>Odsolovací patrona  VES P 42                       7738572201</t>
  </si>
  <si>
    <t>41.41.0070</t>
  </si>
  <si>
    <t>Digitální měřič vodivosti doplňovací vody          7738328663</t>
  </si>
  <si>
    <t>Tlakové expanzní nádoby s membránou</t>
  </si>
  <si>
    <t>41.41.0080</t>
  </si>
  <si>
    <t>REFLEX NG 25/6</t>
  </si>
  <si>
    <t>41.41.0090</t>
  </si>
  <si>
    <t>REFLEX N 600/6</t>
  </si>
  <si>
    <t>41.41.0100</t>
  </si>
  <si>
    <t>Servisní ventil k expanzní nádobě MK 3/4“</t>
  </si>
  <si>
    <t>41.41.0110</t>
  </si>
  <si>
    <t>Servisní ventil k expanzní nádobě MK 1“</t>
  </si>
  <si>
    <t>41.41.0120</t>
  </si>
  <si>
    <t>Automatické doplňování Fillcontrol Plus – standard</t>
  </si>
  <si>
    <t>41.41.0130</t>
  </si>
  <si>
    <t>Ponorné čerpadlo Grundfos Unilift KP 350AV1     013N1900</t>
  </si>
  <si>
    <t>KOMÍNY – kaskádový systém se spalinovými klapkami</t>
  </si>
  <si>
    <t xml:space="preserve"> před objednání spalinové cesty doměřit na místě</t>
  </si>
  <si>
    <t>41.41.0140</t>
  </si>
  <si>
    <t>Základní sada pro 2 kotle v řadě DN 200           0020106428</t>
  </si>
  <si>
    <t>41.41.0150</t>
  </si>
  <si>
    <t>Rozšiřující sada pro 1 kotel v řadě DN 200       0020106429</t>
  </si>
  <si>
    <t>41.41.0160</t>
  </si>
  <si>
    <t>Trubka DN 200, 2m, plast PP                         0020095551</t>
  </si>
  <si>
    <t>41.41.0170</t>
  </si>
  <si>
    <r>
      <rPr>
        <sz val="8"/>
        <rFont val="Arial CE"/>
        <family val="2"/>
      </rPr>
      <t>Revizní T- kus 87</t>
    </r>
    <r>
      <rPr>
        <sz val="8"/>
        <rFont val="Segoe UI"/>
        <family val="2"/>
      </rPr>
      <t>°, Ø 200 mm</t>
    </r>
    <r>
      <rPr>
        <sz val="8"/>
        <rFont val="Arial CE"/>
        <family val="2"/>
      </rPr>
      <t xml:space="preserve">                         0020095562</t>
    </r>
  </si>
  <si>
    <t>41.41.0180</t>
  </si>
  <si>
    <t>Sada pro napojení do komína DN 200              0020095534</t>
  </si>
  <si>
    <t>41.41.0190</t>
  </si>
  <si>
    <t>Trubka DN 100, 1 m, plast PP                        0020095551</t>
  </si>
  <si>
    <t>41.41.0200</t>
  </si>
  <si>
    <t>Přídavný el. modul VR 40                             00200117744</t>
  </si>
  <si>
    <t>41.41.0210</t>
  </si>
  <si>
    <r>
      <rPr>
        <sz val="8"/>
        <rFont val="Arial CE"/>
        <family val="2"/>
      </rPr>
      <t xml:space="preserve">Elektrická spalinová klapka </t>
    </r>
    <r>
      <rPr>
        <sz val="8"/>
        <rFont val="Segoe UI"/>
        <family val="2"/>
      </rPr>
      <t>Ø 110 mm</t>
    </r>
    <r>
      <rPr>
        <sz val="8"/>
        <rFont val="Arial CE"/>
        <family val="2"/>
      </rPr>
      <t xml:space="preserve">          0020106418</t>
    </r>
  </si>
  <si>
    <t>41.41.0220</t>
  </si>
  <si>
    <t>Zaslepení kouřovodu DN 300</t>
  </si>
  <si>
    <t>41.41.0230</t>
  </si>
  <si>
    <t>Identifikační štítky – dle seznamu viz technická zpráva</t>
  </si>
  <si>
    <t>Kotelna strojovna celkem</t>
  </si>
  <si>
    <t xml:space="preserve">ARMATURY </t>
  </si>
  <si>
    <t>Armatury závitové</t>
  </si>
  <si>
    <t>Součástí ceny je vždy veškerý montážní materiál</t>
  </si>
  <si>
    <t>41.42.0010</t>
  </si>
  <si>
    <t>Kulový kohout vypouštěcí  DN 15</t>
  </si>
  <si>
    <t>41.42.0020</t>
  </si>
  <si>
    <t>Odvzdušňovací kohout automatický  DN 15</t>
  </si>
  <si>
    <t>41.42.0030</t>
  </si>
  <si>
    <t>Kulový kohout závitový vč. šroubení,  DN 15</t>
  </si>
  <si>
    <t>41.42.0040</t>
  </si>
  <si>
    <t>Topenářské šroubení,  DN 15 – přímé</t>
  </si>
  <si>
    <t>Vodoměr na studenou vodu</t>
  </si>
  <si>
    <t>41.42.0050</t>
  </si>
  <si>
    <t>ENBRA EV – DN15/sv  qp= 1,5 m3/h</t>
  </si>
  <si>
    <t>Potrubní oddělovač na doplňovací vodu</t>
  </si>
  <si>
    <t>41.42.0060</t>
  </si>
  <si>
    <t>BA 195 Mini</t>
  </si>
  <si>
    <t>Zpětný ventil</t>
  </si>
  <si>
    <t>41.42.0070</t>
  </si>
  <si>
    <t>DN 15</t>
  </si>
  <si>
    <t>Filtr závitový s nerez sítkem</t>
  </si>
  <si>
    <t>41.42.0080</t>
  </si>
  <si>
    <t>Pojistné ventily</t>
  </si>
  <si>
    <t>41.42.0090</t>
  </si>
  <si>
    <t>Duco 1/2“x1/2“ otvírací tlak 6 bar</t>
  </si>
  <si>
    <t>41.42.0100</t>
  </si>
  <si>
    <t>Duco 3/4“x1“ otvírací tlak 3 bar</t>
  </si>
  <si>
    <t>Armatury přírubové</t>
  </si>
  <si>
    <t>Uzavírací klapky mezipřírubové ABO, PN 6</t>
  </si>
  <si>
    <t>41.42.0110</t>
  </si>
  <si>
    <t>DN 65/6</t>
  </si>
  <si>
    <t>41.42.0120</t>
  </si>
  <si>
    <t>Manometr – rozsah 0 až 450 kpa</t>
  </si>
  <si>
    <t>41.42.0130</t>
  </si>
  <si>
    <t>Kohout manometrový</t>
  </si>
  <si>
    <t>41.42.0140</t>
  </si>
  <si>
    <r>
      <rPr>
        <sz val="8"/>
        <rFont val="Arial CE"/>
        <family val="2"/>
      </rPr>
      <t>Teploměr – 120</t>
    </r>
    <r>
      <rPr>
        <sz val="8"/>
        <rFont val="Segoe UI"/>
        <family val="2"/>
      </rPr>
      <t>ºC, délka stonku 100 mm</t>
    </r>
  </si>
  <si>
    <t>Armatury celkem</t>
  </si>
  <si>
    <t>POTRUBÍ</t>
  </si>
  <si>
    <t xml:space="preserve">Potrubí vč. veškerého příslušenství (kolena, oblouky, </t>
  </si>
  <si>
    <t>reukce, uložení, prostupových manžet, atd., atd.,</t>
  </si>
  <si>
    <t xml:space="preserve"> jak. mat. 11353.</t>
  </si>
  <si>
    <t>Trubky ocelové, závitové, nízkotlaké v kotelně, strojovně</t>
  </si>
  <si>
    <t>41.43.0020</t>
  </si>
  <si>
    <t>Trubky DN 15 (1/2")</t>
  </si>
  <si>
    <t>41.43.0030</t>
  </si>
  <si>
    <t>Trubky DN 20  (3/4")</t>
  </si>
  <si>
    <t>41.43.0040</t>
  </si>
  <si>
    <t>Trubky DN 25 (1")</t>
  </si>
  <si>
    <t>Trubky ocelové,hladké, nízkotlaké v kotelně, strojovně</t>
  </si>
  <si>
    <t>41.43.0060</t>
  </si>
  <si>
    <t>Trubky DN 65 (76/3,2)</t>
  </si>
  <si>
    <t>Trubky DN 80 (89/3,6)</t>
  </si>
  <si>
    <t>Trubky plastové PPR/PN 16 ( pro zásobník na ZTI)</t>
  </si>
  <si>
    <t>41.43.0070</t>
  </si>
  <si>
    <t>20x2,8</t>
  </si>
  <si>
    <t>41.43.0090</t>
  </si>
  <si>
    <t>Hadice zahradní 3/4“ ( pro svod kondenzátu do neutralizace )</t>
  </si>
  <si>
    <t>41.43.0100</t>
  </si>
  <si>
    <t>Hadice zahradní 5/4“ ( pro přečerpání do kanalizace )</t>
  </si>
  <si>
    <t>Ostatní – tlakové zkoušky potrubí</t>
  </si>
  <si>
    <t>41.43.0110</t>
  </si>
  <si>
    <t xml:space="preserve">Závitových do DN 50 </t>
  </si>
  <si>
    <t>41.43.0120</t>
  </si>
  <si>
    <t xml:space="preserve">Hladkých přes 60,3/2,9 do 89/5 </t>
  </si>
  <si>
    <t>41.43.0130</t>
  </si>
  <si>
    <t>Plastových – PPR/PN16 do 40 x 5,6</t>
  </si>
  <si>
    <t>Potrubí celkem</t>
  </si>
  <si>
    <t>NÁTĚRY</t>
  </si>
  <si>
    <t>Nátěry syntetické, viz technická zpráva</t>
  </si>
  <si>
    <t>41.44.0010</t>
  </si>
  <si>
    <t>Nátěr potrubí do DN 50 – 1x základní a 2x email</t>
  </si>
  <si>
    <t>41.44.0020</t>
  </si>
  <si>
    <t>Nátěr potrubí do DN 50 – 2 x základní</t>
  </si>
  <si>
    <t>41.44.0030</t>
  </si>
  <si>
    <t>Nátěr potrubí přes 50 do DN 100 – 2 x základní</t>
  </si>
  <si>
    <t>Nátěry celkem</t>
  </si>
  <si>
    <t>IZOLACE TEPELNÉ</t>
  </si>
  <si>
    <t>Izolace tepelné - potrubní pouzdra, řezaná s povrchovou</t>
  </si>
  <si>
    <t xml:space="preserve"> úpravou – PAROC Hvac Section AluCoat T</t>
  </si>
  <si>
    <t>podrobněji technická zpráva</t>
  </si>
  <si>
    <t>41.45.0010</t>
  </si>
  <si>
    <r>
      <rPr>
        <sz val="8"/>
        <rFont val="Arial CE"/>
        <family val="2"/>
      </rPr>
      <t xml:space="preserve">Izolace tl.30 mm pro potrubí DN 20 (3/4") – </t>
    </r>
    <r>
      <rPr>
        <sz val="8"/>
        <rFont val="Segoe UI"/>
        <family val="2"/>
      </rPr>
      <t>Ø</t>
    </r>
    <r>
      <rPr>
        <sz val="8"/>
        <rFont val="Arial CE"/>
        <family val="2"/>
      </rPr>
      <t xml:space="preserve"> 28 mm</t>
    </r>
  </si>
  <si>
    <t>41.45.0020</t>
  </si>
  <si>
    <r>
      <rPr>
        <sz val="8"/>
        <rFont val="Arial CE"/>
        <family val="2"/>
      </rPr>
      <t xml:space="preserve">Izolace tl.30 mm pro potrubí DN 25 (1") – </t>
    </r>
    <r>
      <rPr>
        <sz val="8"/>
        <rFont val="Segoe UI"/>
        <family val="2"/>
      </rPr>
      <t>Ø</t>
    </r>
    <r>
      <rPr>
        <sz val="8"/>
        <rFont val="Arial CE"/>
        <family val="2"/>
      </rPr>
      <t xml:space="preserve"> 35 mm</t>
    </r>
  </si>
  <si>
    <t>41.45.0030</t>
  </si>
  <si>
    <r>
      <rPr>
        <sz val="8"/>
        <rFont val="Arial CE"/>
        <family val="2"/>
      </rPr>
      <t xml:space="preserve">Izolace tl.60 mm pro potrubí DN 89 (89/3,6) – </t>
    </r>
    <r>
      <rPr>
        <sz val="8"/>
        <rFont val="Segoe UI"/>
        <family val="2"/>
      </rPr>
      <t>Ø</t>
    </r>
    <r>
      <rPr>
        <sz val="8"/>
        <rFont val="Arial CE"/>
        <family val="2"/>
      </rPr>
      <t xml:space="preserve"> 89 mm</t>
    </r>
  </si>
  <si>
    <t>Izolace tepelné – návlekové na bázi polyetylénu</t>
  </si>
  <si>
    <t>např. TUBOLIT</t>
  </si>
  <si>
    <t>41.45.0040</t>
  </si>
  <si>
    <t>DG 6x20</t>
  </si>
  <si>
    <t>Izolace tepelné celkem</t>
  </si>
  <si>
    <t xml:space="preserve">OSTATNÍ  </t>
  </si>
  <si>
    <t>41.46.0010</t>
  </si>
  <si>
    <t xml:space="preserve">Topná zkouška </t>
  </si>
  <si>
    <t>hod</t>
  </si>
  <si>
    <t>41.46.0020</t>
  </si>
  <si>
    <t xml:space="preserve">Uvedení kotlů do provozu </t>
  </si>
  <si>
    <t>41.46.0030</t>
  </si>
  <si>
    <t>Revizní zpráva komín</t>
  </si>
  <si>
    <t>41.46.0040</t>
  </si>
  <si>
    <t>Doprava, přesun hmot</t>
  </si>
  <si>
    <t>OSTATNÍ celkem</t>
  </si>
  <si>
    <t>DEMONTÁŽE</t>
  </si>
  <si>
    <t xml:space="preserve"> Demontáž kotlů litinových článkových</t>
  </si>
  <si>
    <t>41.47.0010</t>
  </si>
  <si>
    <t>Vaillant VK 165/3-2</t>
  </si>
  <si>
    <t xml:space="preserve"> Demontáž těles rozdělovačů a sběračů</t>
  </si>
  <si>
    <t>včetně tepelné izolace</t>
  </si>
  <si>
    <t>41.47.0020</t>
  </si>
  <si>
    <t>HVDT 6</t>
  </si>
  <si>
    <t xml:space="preserve"> Demontáž čerpadel spirálních do potrubí</t>
  </si>
  <si>
    <t>41.47.0030</t>
  </si>
  <si>
    <t xml:space="preserve"> do DN50</t>
  </si>
  <si>
    <t xml:space="preserve"> Demontáž potrubí z ocelových trubek závitových</t>
  </si>
  <si>
    <t>včetně tepelné izolace a příslušenství</t>
  </si>
  <si>
    <t>41.47.0040</t>
  </si>
  <si>
    <t>přes DN 15 do DN 25</t>
  </si>
  <si>
    <t>41.47.0050</t>
  </si>
  <si>
    <t>přes DN 32 do DN 50</t>
  </si>
  <si>
    <t xml:space="preserve"> Demontáž potrubí z ocelových trubek hladkých</t>
  </si>
  <si>
    <t>41.47.0060</t>
  </si>
  <si>
    <r>
      <rPr>
        <sz val="8"/>
        <rFont val="Arial CE"/>
        <family val="2"/>
      </rPr>
      <t xml:space="preserve">přes 60,3 do </t>
    </r>
    <r>
      <rPr>
        <sz val="8"/>
        <rFont val="Segoe UI"/>
        <family val="2"/>
      </rPr>
      <t>Ø</t>
    </r>
    <r>
      <rPr>
        <sz val="8"/>
        <rFont val="Arial CE"/>
        <family val="2"/>
      </rPr>
      <t xml:space="preserve"> 89</t>
    </r>
  </si>
  <si>
    <t>41.47.0070</t>
  </si>
  <si>
    <r>
      <rPr>
        <sz val="8"/>
        <rFont val="Arial CE"/>
        <family val="2"/>
      </rPr>
      <t xml:space="preserve">přes 108 do </t>
    </r>
    <r>
      <rPr>
        <sz val="8"/>
        <rFont val="Segoe UI"/>
        <family val="2"/>
      </rPr>
      <t>Ø</t>
    </r>
    <r>
      <rPr>
        <sz val="8"/>
        <rFont val="Arial CE"/>
        <family val="2"/>
      </rPr>
      <t xml:space="preserve"> 159</t>
    </r>
  </si>
  <si>
    <t xml:space="preserve"> Demontáž armatur přírubových se dvěma přírubami</t>
  </si>
  <si>
    <t>41.47.0080</t>
  </si>
  <si>
    <t>přes DN 100 do DN 150</t>
  </si>
  <si>
    <t xml:space="preserve"> Demontáž armatur závitových se dvěma závity</t>
  </si>
  <si>
    <t>41.47.0090</t>
  </si>
  <si>
    <t>přes 1/2 do G 1“</t>
  </si>
  <si>
    <t>41.47.0100</t>
  </si>
  <si>
    <t>přes 1 do G 2“</t>
  </si>
  <si>
    <t>41.47.0110</t>
  </si>
  <si>
    <t>přes 2 do G 3“</t>
  </si>
  <si>
    <t xml:space="preserve"> Demontáž armatur závitových s jedním závitem</t>
  </si>
  <si>
    <t>41.47.0120</t>
  </si>
  <si>
    <t xml:space="preserve"> Vypuštění otopného systému</t>
  </si>
  <si>
    <t>41.47.0130</t>
  </si>
  <si>
    <t>Přes 2500  do 7 000 l</t>
  </si>
  <si>
    <t xml:space="preserve"> Proplach otopného systému vodou</t>
  </si>
  <si>
    <t>41.47.0140</t>
  </si>
  <si>
    <t xml:space="preserve"> Napuštění otopného systému upravenou vodou</t>
  </si>
  <si>
    <t>41.47.0150</t>
  </si>
  <si>
    <t>Demontáže  celkem</t>
  </si>
  <si>
    <t>Plynová kotelna VULHM – Jíloviště</t>
  </si>
  <si>
    <t>Měření a regulace</t>
  </si>
  <si>
    <t>jednotka</t>
  </si>
  <si>
    <t>množství</t>
  </si>
  <si>
    <t>jednotková</t>
  </si>
  <si>
    <t>celková</t>
  </si>
  <si>
    <t>cena</t>
  </si>
  <si>
    <t>ELEKTROMONTÁŽNÍ PRÁCE A MĚŘENÍ A REGULACE</t>
  </si>
  <si>
    <t>Montáž a dodávka kabelových lišt a kanálků</t>
  </si>
  <si>
    <t>Montáž a dodávka Cu kabelů</t>
  </si>
  <si>
    <t>Kabel CYKY 3x1,5</t>
  </si>
  <si>
    <t>Kabel JYTY 4x1,0</t>
  </si>
  <si>
    <t>Nástěnný plastový rozvaděč MR-1 2x12 modulů rozvaděč</t>
  </si>
  <si>
    <t>Volně programovatelný regulátor MPC 402-F</t>
  </si>
  <si>
    <t xml:space="preserve">zdroj 24V/15W DR 15-24 </t>
  </si>
  <si>
    <t>předpěťová doprava DA275V</t>
  </si>
  <si>
    <t>Úprava programu – programátorské práce, aplikace, oživení</t>
  </si>
  <si>
    <t xml:space="preserve"> CELKOVÁ CENA</t>
  </si>
  <si>
    <t>Poznámka : uvedené ceny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</si>
</sst>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%"/>
    <numFmt numFmtId="165" formatCode="dd\.mm\.yyyy"/>
    <numFmt numFmtId="166" formatCode="#,##0.00000"/>
    <numFmt numFmtId="167" formatCode="#,##0.000"/>
    <numFmt numFmtId="168" formatCode="0\ %"/>
    <numFmt numFmtId="169" formatCode="0.000"/>
    <numFmt numFmtId="170" formatCode="#,##0.00_ ;[Red]\-#,##0.00\ "/>
    <numFmt numFmtId="171" formatCode="#,##0_ ;[Red]\-#,##0\ "/>
  </numFmts>
  <fonts count="5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color rgb="FF993366"/>
      <name val="Arial CE"/>
      <family val="2"/>
    </font>
    <font>
      <sz val="9"/>
      <name val="Arial CE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8"/>
      <name val="Segoe UI"/>
      <family val="2"/>
    </font>
    <font>
      <sz val="8"/>
      <color indexed="8"/>
      <name val="Arial"/>
      <family val="2"/>
    </font>
    <font>
      <b/>
      <u val="single"/>
      <sz val="11"/>
      <name val="Arial"/>
      <family val="2"/>
    </font>
    <font>
      <b/>
      <sz val="10.5"/>
      <name val="Arial CE"/>
      <family val="2"/>
    </font>
    <font>
      <sz val="11"/>
      <name val="Arial"/>
      <family val="2"/>
    </font>
    <font>
      <sz val="11"/>
      <name val="Arial CE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FFFFFF"/>
      </left>
      <right style="thin">
        <color rgb="FFFFFFFF"/>
      </right>
      <top style="hair"/>
      <bottom/>
    </border>
    <border>
      <left style="thin">
        <color rgb="FFFFFFFF"/>
      </left>
      <right style="thin">
        <color rgb="FFFFFFFF"/>
      </right>
      <top style="hair"/>
      <bottom style="hair"/>
    </border>
    <border>
      <left style="thin">
        <color rgb="FFFFFFFF"/>
      </left>
      <right style="thin">
        <color rgb="FFFFFFFF"/>
      </right>
      <top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4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4" fontId="25" fillId="0" borderId="13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1" fillId="0" borderId="13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15" xfId="0" applyNumberFormat="1" applyFont="1" applyBorder="1" applyAlignment="1" applyProtection="1">
      <alignment vertical="center"/>
      <protection/>
    </xf>
    <xf numFmtId="4" fontId="31" fillId="0" borderId="16" xfId="0" applyNumberFormat="1" applyFont="1" applyBorder="1" applyAlignment="1" applyProtection="1">
      <alignment vertical="center"/>
      <protection/>
    </xf>
    <xf numFmtId="166" fontId="31" fillId="0" borderId="16" xfId="0" applyNumberFormat="1" applyFont="1" applyBorder="1" applyAlignment="1" applyProtection="1">
      <alignment vertical="center"/>
      <protection/>
    </xf>
    <xf numFmtId="4" fontId="31" fillId="0" borderId="17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64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4" fontId="23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3" fillId="3" borderId="13" xfId="0" applyNumberFormat="1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4" fontId="23" fillId="0" borderId="14" xfId="0" applyNumberFormat="1" applyFont="1" applyBorder="1" applyAlignment="1" applyProtection="1">
      <alignment vertical="center"/>
      <protection/>
    </xf>
    <xf numFmtId="164" fontId="23" fillId="3" borderId="15" xfId="0" applyNumberFormat="1" applyFont="1" applyFill="1" applyBorder="1" applyAlignment="1" applyProtection="1">
      <alignment horizontal="center" vertical="center"/>
      <protection locked="0"/>
    </xf>
    <xf numFmtId="0" fontId="23" fillId="3" borderId="16" xfId="0" applyFont="1" applyFill="1" applyBorder="1" applyAlignment="1" applyProtection="1">
      <alignment horizontal="center" vertical="center"/>
      <protection locked="0"/>
    </xf>
    <xf numFmtId="4" fontId="23" fillId="0" borderId="17" xfId="0" applyNumberFormat="1" applyFont="1" applyBorder="1" applyAlignment="1" applyProtection="1">
      <alignment vertical="center"/>
      <protection/>
    </xf>
    <xf numFmtId="0" fontId="26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32" fillId="0" borderId="0" xfId="0" applyFont="1" applyAlignment="1">
      <alignment horizontal="left" vertical="center"/>
    </xf>
    <xf numFmtId="0" fontId="12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4" xfId="0" applyFont="1" applyBorder="1" applyAlignment="1" applyProtection="1">
      <alignment horizontal="center" vertical="center"/>
      <protection/>
    </xf>
    <xf numFmtId="49" fontId="37" fillId="0" borderId="24" xfId="0" applyNumberFormat="1" applyFont="1" applyBorder="1" applyAlignment="1" applyProtection="1">
      <alignment horizontal="left" vertical="center" wrapText="1"/>
      <protection/>
    </xf>
    <xf numFmtId="0" fontId="37" fillId="0" borderId="24" xfId="0" applyFont="1" applyBorder="1" applyAlignment="1" applyProtection="1">
      <alignment horizontal="center" vertical="center" wrapText="1"/>
      <protection/>
    </xf>
    <xf numFmtId="167" fontId="37" fillId="0" borderId="24" xfId="0" applyNumberFormat="1" applyFont="1" applyBorder="1" applyAlignment="1" applyProtection="1">
      <alignment vertical="center"/>
      <protection/>
    </xf>
    <xf numFmtId="49" fontId="43" fillId="6" borderId="25" xfId="21" applyNumberFormat="1" applyFont="1" applyFill="1" applyBorder="1" applyAlignment="1" applyProtection="1">
      <alignment horizontal="center" vertical="center"/>
      <protection/>
    </xf>
    <xf numFmtId="166" fontId="43" fillId="0" borderId="26" xfId="21" applyNumberFormat="1" applyFont="1" applyBorder="1" applyAlignment="1" applyProtection="1">
      <alignment horizontal="center" vertical="center"/>
      <protection/>
    </xf>
    <xf numFmtId="168" fontId="43" fillId="0" borderId="27" xfId="21" applyNumberFormat="1" applyFont="1" applyBorder="1" applyAlignment="1" applyProtection="1">
      <alignment horizontal="center" vertical="center"/>
      <protection/>
    </xf>
    <xf numFmtId="49" fontId="43" fillId="0" borderId="26" xfId="21" applyNumberFormat="1" applyFont="1" applyBorder="1" applyAlignment="1" applyProtection="1">
      <alignment horizontal="center" vertical="center" wrapText="1"/>
      <protection/>
    </xf>
    <xf numFmtId="49" fontId="39" fillId="0" borderId="28" xfId="21" applyNumberFormat="1" applyFont="1" applyBorder="1" applyAlignment="1" applyProtection="1">
      <alignment horizontal="center" vertical="center"/>
      <protection/>
    </xf>
    <xf numFmtId="49" fontId="39" fillId="0" borderId="28" xfId="21" applyNumberFormat="1" applyFont="1" applyBorder="1" applyAlignment="1" applyProtection="1">
      <alignment horizontal="left" vertical="center"/>
      <protection/>
    </xf>
    <xf numFmtId="49" fontId="40" fillId="0" borderId="28" xfId="21" applyNumberFormat="1" applyFont="1" applyBorder="1" applyAlignment="1" applyProtection="1">
      <alignment vertical="center" wrapText="1"/>
      <protection/>
    </xf>
    <xf numFmtId="49" fontId="39" fillId="0" borderId="28" xfId="21" applyNumberFormat="1" applyFont="1" applyBorder="1" applyAlignment="1" applyProtection="1">
      <alignment horizontal="center" vertical="center"/>
      <protection/>
    </xf>
    <xf numFmtId="3" fontId="39" fillId="0" borderId="28" xfId="21" applyNumberFormat="1" applyFont="1" applyBorder="1" applyAlignment="1" applyProtection="1">
      <alignment horizontal="center" vertical="center"/>
      <protection/>
    </xf>
    <xf numFmtId="4" fontId="39" fillId="0" borderId="29" xfId="21" applyNumberFormat="1" applyFont="1" applyBorder="1" applyAlignment="1" applyProtection="1">
      <alignment horizontal="center" vertical="center"/>
      <protection/>
    </xf>
    <xf numFmtId="4" fontId="39" fillId="0" borderId="28" xfId="21" applyNumberFormat="1" applyFont="1" applyBorder="1" applyAlignment="1" applyProtection="1">
      <alignment vertical="center"/>
      <protection/>
    </xf>
    <xf numFmtId="4" fontId="1" fillId="0" borderId="28" xfId="21" applyNumberFormat="1" applyFont="1" applyBorder="1" applyAlignment="1" applyProtection="1">
      <alignment vertical="center"/>
      <protection/>
    </xf>
    <xf numFmtId="166" fontId="45" fillId="0" borderId="28" xfId="21" applyNumberFormat="1" applyFont="1" applyBorder="1" applyAlignment="1" applyProtection="1">
      <alignment vertical="center"/>
      <protection/>
    </xf>
    <xf numFmtId="4" fontId="45" fillId="0" borderId="28" xfId="21" applyNumberFormat="1" applyFont="1" applyBorder="1" applyAlignment="1" applyProtection="1">
      <alignment vertical="center"/>
      <protection/>
    </xf>
    <xf numFmtId="49" fontId="1" fillId="0" borderId="28" xfId="21" applyNumberFormat="1" applyFont="1" applyBorder="1" applyAlignment="1" applyProtection="1">
      <alignment vertical="center" wrapText="1"/>
      <protection/>
    </xf>
    <xf numFmtId="4" fontId="46" fillId="0" borderId="28" xfId="21" applyNumberFormat="1" applyFont="1" applyBorder="1" applyAlignment="1" applyProtection="1">
      <alignment horizontal="right" vertical="center"/>
      <protection locked="0"/>
    </xf>
    <xf numFmtId="49" fontId="39" fillId="0" borderId="28" xfId="21" applyNumberFormat="1" applyBorder="1" applyAlignment="1" applyProtection="1">
      <alignment vertical="center"/>
      <protection/>
    </xf>
    <xf numFmtId="169" fontId="39" fillId="0" borderId="28" xfId="21" applyNumberFormat="1" applyFont="1" applyBorder="1" applyAlignment="1" applyProtection="1">
      <alignment vertical="center"/>
      <protection/>
    </xf>
    <xf numFmtId="49" fontId="39" fillId="0" borderId="0" xfId="21" applyNumberFormat="1" applyFont="1" applyBorder="1" applyAlignment="1" applyProtection="1">
      <alignment vertical="center" wrapText="1"/>
      <protection/>
    </xf>
    <xf numFmtId="0" fontId="40" fillId="0" borderId="30" xfId="24" applyFont="1" applyBorder="1">
      <alignment/>
      <protection/>
    </xf>
    <xf numFmtId="0" fontId="40" fillId="0" borderId="31" xfId="24" applyFont="1" applyBorder="1">
      <alignment/>
      <protection/>
    </xf>
    <xf numFmtId="0" fontId="40" fillId="0" borderId="31" xfId="25" applyFont="1" applyBorder="1">
      <alignment/>
      <protection/>
    </xf>
    <xf numFmtId="3" fontId="40" fillId="0" borderId="31" xfId="24" applyNumberFormat="1" applyFont="1" applyBorder="1">
      <alignment/>
      <protection/>
    </xf>
    <xf numFmtId="0" fontId="42" fillId="0" borderId="31" xfId="24" applyFont="1" applyBorder="1">
      <alignment/>
      <protection/>
    </xf>
    <xf numFmtId="4" fontId="42" fillId="0" borderId="32" xfId="24" applyNumberFormat="1" applyFont="1" applyBorder="1">
      <alignment/>
      <protection/>
    </xf>
    <xf numFmtId="0" fontId="39" fillId="0" borderId="0" xfId="24">
      <alignment/>
      <protection/>
    </xf>
    <xf numFmtId="0" fontId="42" fillId="0" borderId="33" xfId="24" applyFont="1" applyBorder="1">
      <alignment/>
      <protection/>
    </xf>
    <xf numFmtId="0" fontId="42" fillId="0" borderId="0" xfId="24" applyFont="1" applyBorder="1">
      <alignment/>
      <protection/>
    </xf>
    <xf numFmtId="0" fontId="40" fillId="0" borderId="0" xfId="24" applyFont="1" applyBorder="1">
      <alignment/>
      <protection/>
    </xf>
    <xf numFmtId="3" fontId="42" fillId="0" borderId="0" xfId="24" applyNumberFormat="1" applyFont="1" applyBorder="1">
      <alignment/>
      <protection/>
    </xf>
    <xf numFmtId="0" fontId="42" fillId="0" borderId="0" xfId="24" applyFont="1" applyBorder="1" applyAlignment="1">
      <alignment horizontal="center"/>
      <protection/>
    </xf>
    <xf numFmtId="0" fontId="42" fillId="0" borderId="34" xfId="24" applyFont="1" applyBorder="1" applyAlignment="1">
      <alignment horizontal="center"/>
      <protection/>
    </xf>
    <xf numFmtId="0" fontId="42" fillId="0" borderId="33" xfId="24" applyFont="1" applyBorder="1" applyAlignment="1">
      <alignment horizontal="center"/>
      <protection/>
    </xf>
    <xf numFmtId="3" fontId="42" fillId="0" borderId="0" xfId="24" applyNumberFormat="1" applyFont="1" applyBorder="1" applyAlignment="1">
      <alignment horizontal="center"/>
      <protection/>
    </xf>
    <xf numFmtId="0" fontId="46" fillId="0" borderId="35" xfId="24" applyFont="1" applyBorder="1">
      <alignment/>
      <protection/>
    </xf>
    <xf numFmtId="0" fontId="42" fillId="0" borderId="36" xfId="24" applyFont="1" applyBorder="1">
      <alignment/>
      <protection/>
    </xf>
    <xf numFmtId="4" fontId="42" fillId="0" borderId="36" xfId="24" applyNumberFormat="1" applyFont="1" applyBorder="1">
      <alignment/>
      <protection/>
    </xf>
    <xf numFmtId="2" fontId="42" fillId="0" borderId="36" xfId="24" applyNumberFormat="1" applyFont="1" applyBorder="1">
      <alignment/>
      <protection/>
    </xf>
    <xf numFmtId="2" fontId="42" fillId="0" borderId="37" xfId="24" applyNumberFormat="1" applyFont="1" applyBorder="1">
      <alignment/>
      <protection/>
    </xf>
    <xf numFmtId="0" fontId="46" fillId="0" borderId="0" xfId="24" applyFont="1" applyBorder="1">
      <alignment/>
      <protection/>
    </xf>
    <xf numFmtId="4" fontId="42" fillId="0" borderId="0" xfId="24" applyNumberFormat="1" applyFont="1" applyBorder="1">
      <alignment/>
      <protection/>
    </xf>
    <xf numFmtId="2" fontId="42" fillId="0" borderId="0" xfId="24" applyNumberFormat="1" applyFont="1" applyBorder="1">
      <alignment/>
      <protection/>
    </xf>
    <xf numFmtId="0" fontId="46" fillId="0" borderId="0" xfId="25" applyFont="1" applyFill="1">
      <alignment/>
      <protection/>
    </xf>
    <xf numFmtId="0" fontId="42" fillId="0" borderId="0" xfId="25" applyFont="1" applyFill="1" applyBorder="1">
      <alignment/>
      <protection/>
    </xf>
    <xf numFmtId="4" fontId="42" fillId="0" borderId="0" xfId="25" applyNumberFormat="1" applyFont="1" applyFill="1" applyBorder="1">
      <alignment/>
      <protection/>
    </xf>
    <xf numFmtId="2" fontId="42" fillId="0" borderId="0" xfId="25" applyNumberFormat="1" applyFont="1" applyFill="1" applyBorder="1">
      <alignment/>
      <protection/>
    </xf>
    <xf numFmtId="2" fontId="46" fillId="0" borderId="0" xfId="25" applyNumberFormat="1" applyFont="1" applyBorder="1">
      <alignment/>
      <protection/>
    </xf>
    <xf numFmtId="0" fontId="46" fillId="0" borderId="0" xfId="25" applyFont="1" applyBorder="1">
      <alignment/>
      <protection/>
    </xf>
    <xf numFmtId="0" fontId="46" fillId="0" borderId="0" xfId="24" applyFont="1" applyFill="1">
      <alignment/>
      <protection/>
    </xf>
    <xf numFmtId="0" fontId="46" fillId="0" borderId="0" xfId="24" applyFont="1" applyFill="1" applyBorder="1">
      <alignment/>
      <protection/>
    </xf>
    <xf numFmtId="0" fontId="46" fillId="0" borderId="0" xfId="24" applyFont="1">
      <alignment/>
      <protection/>
    </xf>
    <xf numFmtId="0" fontId="48" fillId="0" borderId="0" xfId="26" applyFont="1" applyAlignment="1">
      <alignment vertical="top"/>
      <protection/>
    </xf>
    <xf numFmtId="0" fontId="49" fillId="0" borderId="0" xfId="24" applyFont="1">
      <alignment/>
      <protection/>
    </xf>
    <xf numFmtId="0" fontId="42" fillId="0" borderId="0" xfId="24" applyFont="1">
      <alignment/>
      <protection/>
    </xf>
    <xf numFmtId="0" fontId="49" fillId="0" borderId="0" xfId="25" applyFont="1" applyBorder="1">
      <alignment/>
      <protection/>
    </xf>
    <xf numFmtId="4" fontId="49" fillId="0" borderId="0" xfId="25" applyNumberFormat="1" applyFont="1" applyBorder="1">
      <alignment/>
      <protection/>
    </xf>
    <xf numFmtId="2" fontId="49" fillId="0" borderId="0" xfId="25" applyNumberFormat="1" applyFont="1" applyBorder="1">
      <alignment/>
      <protection/>
    </xf>
    <xf numFmtId="0" fontId="49" fillId="0" borderId="0" xfId="25" applyNumberFormat="1" applyFont="1" applyBorder="1">
      <alignment/>
      <protection/>
    </xf>
    <xf numFmtId="4" fontId="46" fillId="0" borderId="0" xfId="25" applyNumberFormat="1" applyFont="1" applyBorder="1">
      <alignment/>
      <protection/>
    </xf>
    <xf numFmtId="2" fontId="46" fillId="0" borderId="0" xfId="24" applyNumberFormat="1" applyFont="1" applyBorder="1">
      <alignment/>
      <protection/>
    </xf>
    <xf numFmtId="0" fontId="46" fillId="0" borderId="0" xfId="25" applyFont="1" applyFill="1" applyBorder="1">
      <alignment/>
      <protection/>
    </xf>
    <xf numFmtId="0" fontId="46" fillId="0" borderId="38" xfId="24" applyFont="1" applyBorder="1">
      <alignment/>
      <protection/>
    </xf>
    <xf numFmtId="0" fontId="42" fillId="0" borderId="39" xfId="24" applyFont="1" applyBorder="1">
      <alignment/>
      <protection/>
    </xf>
    <xf numFmtId="4" fontId="42" fillId="0" borderId="39" xfId="24" applyNumberFormat="1" applyFont="1" applyBorder="1">
      <alignment/>
      <protection/>
    </xf>
    <xf numFmtId="2" fontId="42" fillId="0" borderId="39" xfId="24" applyNumberFormat="1" applyFont="1" applyBorder="1">
      <alignment/>
      <protection/>
    </xf>
    <xf numFmtId="2" fontId="42" fillId="0" borderId="40" xfId="24" applyNumberFormat="1" applyFont="1" applyBorder="1">
      <alignment/>
      <protection/>
    </xf>
    <xf numFmtId="0" fontId="46" fillId="0" borderId="41" xfId="24" applyFont="1" applyBorder="1">
      <alignment/>
      <protection/>
    </xf>
    <xf numFmtId="4" fontId="46" fillId="0" borderId="41" xfId="24" applyNumberFormat="1" applyFont="1" applyBorder="1">
      <alignment/>
      <protection/>
    </xf>
    <xf numFmtId="2" fontId="46" fillId="0" borderId="41" xfId="24" applyNumberFormat="1" applyFont="1" applyBorder="1">
      <alignment/>
      <protection/>
    </xf>
    <xf numFmtId="0" fontId="42" fillId="0" borderId="42" xfId="24" applyFont="1" applyBorder="1">
      <alignment/>
      <protection/>
    </xf>
    <xf numFmtId="0" fontId="42" fillId="0" borderId="42" xfId="24" applyFont="1" applyFill="1" applyBorder="1">
      <alignment/>
      <protection/>
    </xf>
    <xf numFmtId="4" fontId="42" fillId="0" borderId="42" xfId="24" applyNumberFormat="1" applyFont="1" applyBorder="1">
      <alignment/>
      <protection/>
    </xf>
    <xf numFmtId="2" fontId="42" fillId="0" borderId="42" xfId="24" applyNumberFormat="1" applyFont="1" applyBorder="1">
      <alignment/>
      <protection/>
    </xf>
    <xf numFmtId="170" fontId="42" fillId="0" borderId="42" xfId="24" applyNumberFormat="1" applyFont="1" applyBorder="1">
      <alignment/>
      <protection/>
    </xf>
    <xf numFmtId="0" fontId="50" fillId="0" borderId="42" xfId="24" applyFont="1" applyBorder="1">
      <alignment/>
      <protection/>
    </xf>
    <xf numFmtId="4" fontId="42" fillId="0" borderId="42" xfId="24" applyNumberFormat="1" applyFont="1" applyFill="1" applyBorder="1">
      <alignment/>
      <protection/>
    </xf>
    <xf numFmtId="0" fontId="46" fillId="0" borderId="42" xfId="24" applyFont="1" applyBorder="1">
      <alignment/>
      <protection/>
    </xf>
    <xf numFmtId="4" fontId="46" fillId="0" borderId="42" xfId="24" applyNumberFormat="1" applyFont="1" applyBorder="1">
      <alignment/>
      <protection/>
    </xf>
    <xf numFmtId="2" fontId="46" fillId="0" borderId="42" xfId="24" applyNumberFormat="1" applyFont="1" applyBorder="1">
      <alignment/>
      <protection/>
    </xf>
    <xf numFmtId="0" fontId="1" fillId="0" borderId="0" xfId="23">
      <alignment/>
      <protection/>
    </xf>
    <xf numFmtId="4" fontId="46" fillId="0" borderId="0" xfId="24" applyNumberFormat="1" applyFont="1" applyBorder="1">
      <alignment/>
      <protection/>
    </xf>
    <xf numFmtId="0" fontId="48" fillId="0" borderId="0" xfId="25" applyFont="1" applyBorder="1">
      <alignment/>
      <protection/>
    </xf>
    <xf numFmtId="4" fontId="42" fillId="0" borderId="34" xfId="24" applyNumberFormat="1" applyFont="1" applyBorder="1">
      <alignment/>
      <protection/>
    </xf>
    <xf numFmtId="0" fontId="42" fillId="0" borderId="43" xfId="24" applyFont="1" applyBorder="1" applyAlignment="1">
      <alignment horizontal="center"/>
      <protection/>
    </xf>
    <xf numFmtId="0" fontId="42" fillId="0" borderId="44" xfId="24" applyFont="1" applyBorder="1" applyAlignment="1">
      <alignment horizontal="center"/>
      <protection/>
    </xf>
    <xf numFmtId="3" fontId="42" fillId="0" borderId="44" xfId="24" applyNumberFormat="1" applyFont="1" applyBorder="1" applyAlignment="1">
      <alignment horizontal="center"/>
      <protection/>
    </xf>
    <xf numFmtId="0" fontId="42" fillId="0" borderId="45" xfId="24" applyFont="1" applyBorder="1" applyAlignment="1">
      <alignment horizontal="center"/>
      <protection/>
    </xf>
    <xf numFmtId="0" fontId="42" fillId="0" borderId="38" xfId="24" applyFont="1" applyBorder="1">
      <alignment/>
      <protection/>
    </xf>
    <xf numFmtId="0" fontId="42" fillId="0" borderId="39" xfId="24" applyFont="1" applyBorder="1" applyAlignment="1">
      <alignment horizontal="center"/>
      <protection/>
    </xf>
    <xf numFmtId="3" fontId="42" fillId="0" borderId="39" xfId="24" applyNumberFormat="1" applyFont="1" applyBorder="1" applyAlignment="1">
      <alignment horizontal="center"/>
      <protection/>
    </xf>
    <xf numFmtId="0" fontId="42" fillId="0" borderId="40" xfId="24" applyFont="1" applyBorder="1" applyAlignment="1">
      <alignment horizontal="center"/>
      <protection/>
    </xf>
    <xf numFmtId="0" fontId="1" fillId="0" borderId="0" xfId="25">
      <alignment/>
      <protection/>
    </xf>
    <xf numFmtId="0" fontId="42" fillId="0" borderId="42" xfId="24" applyFont="1" applyFill="1" applyBorder="1" applyAlignment="1">
      <alignment horizontal="center"/>
      <protection/>
    </xf>
    <xf numFmtId="4" fontId="42" fillId="0" borderId="42" xfId="24" applyNumberFormat="1" applyFont="1" applyFill="1" applyBorder="1" applyAlignment="1" applyProtection="1">
      <alignment/>
      <protection/>
    </xf>
    <xf numFmtId="0" fontId="42" fillId="0" borderId="42" xfId="24" applyFont="1" applyFill="1" applyBorder="1" applyAlignment="1">
      <alignment wrapText="1"/>
      <protection/>
    </xf>
    <xf numFmtId="0" fontId="42" fillId="0" borderId="42" xfId="25" applyFont="1" applyFill="1" applyBorder="1" applyAlignment="1">
      <alignment horizontal="center"/>
      <protection/>
    </xf>
    <xf numFmtId="0" fontId="42" fillId="0" borderId="42" xfId="25" applyFont="1" applyFill="1" applyBorder="1">
      <alignment/>
      <protection/>
    </xf>
    <xf numFmtId="3" fontId="42" fillId="0" borderId="42" xfId="25" applyNumberFormat="1" applyFont="1" applyFill="1" applyBorder="1" applyAlignment="1" applyProtection="1">
      <alignment/>
      <protection/>
    </xf>
    <xf numFmtId="0" fontId="51" fillId="0" borderId="0" xfId="23" applyFont="1">
      <alignment/>
      <protection/>
    </xf>
    <xf numFmtId="0" fontId="42" fillId="0" borderId="42" xfId="24" applyFont="1" applyFill="1" applyBorder="1" applyAlignment="1">
      <alignment horizontal="left"/>
      <protection/>
    </xf>
    <xf numFmtId="0" fontId="42" fillId="0" borderId="42" xfId="24" applyFont="1" applyFill="1" applyBorder="1" applyAlignment="1" applyProtection="1">
      <alignment/>
      <protection/>
    </xf>
    <xf numFmtId="3" fontId="42" fillId="0" borderId="42" xfId="24" applyNumberFormat="1" applyFont="1" applyFill="1" applyBorder="1" applyAlignment="1" applyProtection="1">
      <alignment/>
      <protection/>
    </xf>
    <xf numFmtId="0" fontId="1" fillId="0" borderId="42" xfId="25" applyFill="1" applyBorder="1">
      <alignment/>
      <protection/>
    </xf>
    <xf numFmtId="0" fontId="42" fillId="0" borderId="42" xfId="25" applyFont="1" applyFill="1" applyBorder="1" applyAlignment="1">
      <alignment wrapText="1"/>
      <protection/>
    </xf>
    <xf numFmtId="4" fontId="42" fillId="0" borderId="42" xfId="25" applyNumberFormat="1" applyFont="1" applyFill="1" applyBorder="1" applyAlignment="1" applyProtection="1">
      <alignment/>
      <protection/>
    </xf>
    <xf numFmtId="0" fontId="39" fillId="0" borderId="42" xfId="24" applyFill="1" applyBorder="1">
      <alignment/>
      <protection/>
    </xf>
    <xf numFmtId="0" fontId="53" fillId="0" borderId="42" xfId="25" applyFont="1" applyFill="1" applyBorder="1">
      <alignment/>
      <protection/>
    </xf>
    <xf numFmtId="3" fontId="39" fillId="0" borderId="0" xfId="24" applyNumberFormat="1">
      <alignment/>
      <protection/>
    </xf>
    <xf numFmtId="0" fontId="54" fillId="0" borderId="0" xfId="22" applyFont="1">
      <alignment/>
      <protection/>
    </xf>
    <xf numFmtId="0" fontId="39" fillId="0" borderId="0" xfId="22" applyFont="1">
      <alignment/>
      <protection/>
    </xf>
    <xf numFmtId="0" fontId="39" fillId="0" borderId="0" xfId="22">
      <alignment/>
      <protection/>
    </xf>
    <xf numFmtId="0" fontId="40" fillId="0" borderId="0" xfId="22" applyFont="1">
      <alignment/>
      <protection/>
    </xf>
    <xf numFmtId="0" fontId="1" fillId="0" borderId="0" xfId="22" applyFont="1">
      <alignment/>
      <protection/>
    </xf>
    <xf numFmtId="0" fontId="39" fillId="0" borderId="0" xfId="22" applyFont="1" applyAlignment="1">
      <alignment horizontal="center"/>
      <protection/>
    </xf>
    <xf numFmtId="49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55" fillId="0" borderId="0" xfId="22" applyFont="1">
      <alignment/>
      <protection/>
    </xf>
    <xf numFmtId="0" fontId="44" fillId="0" borderId="0" xfId="22" applyFont="1" applyBorder="1">
      <alignment/>
      <protection/>
    </xf>
    <xf numFmtId="0" fontId="39" fillId="0" borderId="0" xfId="22" applyFont="1" applyBorder="1">
      <alignment/>
      <protection/>
    </xf>
    <xf numFmtId="0" fontId="56" fillId="0" borderId="0" xfId="22" applyFont="1" applyBorder="1">
      <alignment/>
      <protection/>
    </xf>
    <xf numFmtId="0" fontId="57" fillId="0" borderId="0" xfId="22" applyFont="1">
      <alignment/>
      <protection/>
    </xf>
    <xf numFmtId="0" fontId="58" fillId="0" borderId="0" xfId="22" applyFont="1" applyBorder="1">
      <alignment/>
      <protection/>
    </xf>
    <xf numFmtId="0" fontId="58" fillId="0" borderId="0" xfId="22" applyFont="1" applyBorder="1">
      <alignment/>
      <protection/>
    </xf>
    <xf numFmtId="0" fontId="46" fillId="0" borderId="0" xfId="22" applyFont="1">
      <alignment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Protection="1"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5" fillId="7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46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26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46" xfId="0" applyFont="1" applyFill="1" applyBorder="1" applyAlignment="1" applyProtection="1">
      <alignment horizontal="left" vertical="center"/>
      <protection/>
    </xf>
    <xf numFmtId="4" fontId="26" fillId="5" borderId="0" xfId="0" applyNumberFormat="1" applyFont="1" applyFill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37" fillId="0" borderId="24" xfId="0" applyFont="1" applyBorder="1" applyAlignment="1" applyProtection="1">
      <alignment horizontal="left" vertical="center" wrapText="1"/>
      <protection/>
    </xf>
    <xf numFmtId="4" fontId="37" fillId="3" borderId="24" xfId="0" applyNumberFormat="1" applyFont="1" applyFill="1" applyBorder="1" applyAlignment="1" applyProtection="1">
      <alignment vertical="center"/>
      <protection locked="0"/>
    </xf>
    <xf numFmtId="4" fontId="37" fillId="3" borderId="24" xfId="0" applyNumberFormat="1" applyFont="1" applyFill="1" applyBorder="1" applyAlignment="1" applyProtection="1">
      <alignment vertical="center"/>
      <protection/>
    </xf>
    <xf numFmtId="4" fontId="37" fillId="0" borderId="24" xfId="0" applyNumberFormat="1" applyFont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46" xfId="0" applyNumberFormat="1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4" fontId="26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0" fontId="14" fillId="2" borderId="0" xfId="20" applyFont="1" applyFill="1" applyAlignment="1" applyProtection="1">
      <alignment horizontal="center"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9" fontId="47" fillId="0" borderId="0" xfId="21" applyNumberFormat="1" applyFont="1" applyBorder="1" applyAlignment="1" applyProtection="1">
      <alignment horizontal="justify" vertical="top" wrapText="1"/>
      <protection/>
    </xf>
    <xf numFmtId="0" fontId="40" fillId="0" borderId="0" xfId="21" applyFont="1" applyAlignment="1" applyProtection="1">
      <alignment vertical="center"/>
      <protection/>
    </xf>
    <xf numFmtId="0" fontId="39" fillId="0" borderId="0" xfId="21" applyFont="1" applyAlignment="1" applyProtection="1">
      <alignment vertical="center"/>
      <protection/>
    </xf>
    <xf numFmtId="0" fontId="39" fillId="0" borderId="0" xfId="21" applyAlignment="1" applyProtection="1">
      <alignment vertical="center"/>
      <protection/>
    </xf>
    <xf numFmtId="4" fontId="39" fillId="0" borderId="0" xfId="21" applyNumberFormat="1" applyAlignment="1" applyProtection="1">
      <alignment vertical="center"/>
      <protection/>
    </xf>
    <xf numFmtId="0" fontId="39" fillId="0" borderId="0" xfId="21" applyAlignment="1" applyProtection="1">
      <alignment vertical="center" wrapText="1"/>
      <protection/>
    </xf>
    <xf numFmtId="0" fontId="39" fillId="0" borderId="0" xfId="21" applyProtection="1">
      <alignment/>
      <protection/>
    </xf>
    <xf numFmtId="0" fontId="41" fillId="0" borderId="0" xfId="21" applyFont="1" applyAlignment="1" applyProtection="1">
      <alignment vertical="center"/>
      <protection/>
    </xf>
    <xf numFmtId="0" fontId="42" fillId="0" borderId="0" xfId="21" applyFont="1" applyAlignment="1" applyProtection="1">
      <alignment vertical="center"/>
      <protection/>
    </xf>
    <xf numFmtId="0" fontId="42" fillId="0" borderId="0" xfId="21" applyFont="1" applyAlignment="1" applyProtection="1">
      <alignment vertical="center"/>
      <protection/>
    </xf>
    <xf numFmtId="0" fontId="42" fillId="0" borderId="0" xfId="21" applyFont="1" applyAlignment="1" applyProtection="1">
      <alignment vertical="center" wrapText="1"/>
      <protection/>
    </xf>
    <xf numFmtId="0" fontId="42" fillId="0" borderId="0" xfId="21" applyFont="1" applyProtection="1">
      <alignment/>
      <protection/>
    </xf>
    <xf numFmtId="49" fontId="42" fillId="0" borderId="0" xfId="21" applyNumberFormat="1" applyFont="1" applyAlignment="1" applyProtection="1">
      <alignment horizontal="left" vertical="center"/>
      <protection/>
    </xf>
    <xf numFmtId="0" fontId="44" fillId="0" borderId="0" xfId="21" applyFont="1" applyBorder="1" applyAlignment="1" applyProtection="1">
      <alignment horizontal="center" vertical="center"/>
      <protection/>
    </xf>
    <xf numFmtId="49" fontId="45" fillId="0" borderId="28" xfId="21" applyNumberFormat="1" applyFont="1" applyBorder="1" applyAlignment="1" applyProtection="1">
      <alignment vertical="center" wrapText="1"/>
      <protection/>
    </xf>
    <xf numFmtId="0" fontId="45" fillId="0" borderId="0" xfId="21" applyFont="1" applyAlignment="1" applyProtection="1">
      <alignment vertical="center"/>
      <protection/>
    </xf>
    <xf numFmtId="0" fontId="45" fillId="0" borderId="0" xfId="21" applyFont="1" applyProtection="1">
      <alignment/>
      <protection/>
    </xf>
    <xf numFmtId="4" fontId="46" fillId="0" borderId="28" xfId="21" applyNumberFormat="1" applyFont="1" applyBorder="1" applyAlignment="1" applyProtection="1">
      <alignment horizontal="center" vertical="center"/>
      <protection/>
    </xf>
    <xf numFmtId="4" fontId="46" fillId="0" borderId="28" xfId="21" applyNumberFormat="1" applyFont="1" applyBorder="1" applyAlignment="1" applyProtection="1">
      <alignment horizontal="right" vertical="center"/>
      <protection/>
    </xf>
    <xf numFmtId="4" fontId="39" fillId="0" borderId="28" xfId="21" applyNumberFormat="1" applyFont="1" applyBorder="1" applyAlignment="1" applyProtection="1">
      <alignment horizontal="left" vertical="center"/>
      <protection/>
    </xf>
    <xf numFmtId="166" fontId="39" fillId="0" borderId="28" xfId="21" applyNumberFormat="1" applyFont="1" applyBorder="1" applyAlignment="1" applyProtection="1">
      <alignment horizontal="left" vertical="center"/>
      <protection/>
    </xf>
    <xf numFmtId="0" fontId="39" fillId="0" borderId="28" xfId="21" applyFont="1" applyBorder="1" applyAlignment="1" applyProtection="1">
      <alignment horizontal="left"/>
      <protection/>
    </xf>
    <xf numFmtId="0" fontId="39" fillId="0" borderId="0" xfId="21" applyAlignment="1" applyProtection="1">
      <alignment horizontal="center"/>
      <protection/>
    </xf>
    <xf numFmtId="0" fontId="39" fillId="0" borderId="0" xfId="21" applyFont="1" applyAlignment="1" applyProtection="1">
      <alignment horizontal="center"/>
      <protection/>
    </xf>
    <xf numFmtId="0" fontId="39" fillId="0" borderId="0" xfId="21" applyFont="1" applyProtection="1">
      <alignment/>
      <protection/>
    </xf>
    <xf numFmtId="4" fontId="40" fillId="0" borderId="0" xfId="21" applyNumberFormat="1" applyFont="1" applyAlignment="1" applyProtection="1">
      <alignment horizontal="center"/>
      <protection/>
    </xf>
    <xf numFmtId="171" fontId="42" fillId="0" borderId="42" xfId="24" applyNumberFormat="1" applyFont="1" applyFill="1" applyBorder="1" applyProtection="1">
      <alignment/>
      <protection locked="0"/>
    </xf>
    <xf numFmtId="4" fontId="42" fillId="0" borderId="42" xfId="24" applyNumberFormat="1" applyFont="1" applyFill="1" applyBorder="1" applyProtection="1">
      <alignment/>
      <protection locked="0"/>
    </xf>
    <xf numFmtId="0" fontId="1" fillId="0" borderId="42" xfId="25" applyFill="1" applyBorder="1" applyProtection="1">
      <alignment/>
      <protection locked="0"/>
    </xf>
    <xf numFmtId="0" fontId="39" fillId="0" borderId="0" xfId="22" applyFont="1" applyProtection="1">
      <alignment/>
      <protection locked="0"/>
    </xf>
    <xf numFmtId="0" fontId="57" fillId="0" borderId="0" xfId="22" applyFont="1" applyProtection="1">
      <alignment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4" xfId="21"/>
    <cellStyle name="normální 2" xfId="22"/>
    <cellStyle name="normální 3" xfId="23"/>
    <cellStyle name="normální_BBC-G 400-výkaz_UT(414),chl(415)" xfId="24"/>
    <cellStyle name="normální_DLO-I-3-1.400" xfId="25"/>
    <cellStyle name="normální_Výpis_SLP" xfId="26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gn\A55515\kotelna%20EGU-A\vyt&#225;p&#283;n&#237;\DLO-I-3-1.4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 400"/>
      <sheetName val="VŠEOB.PODMÍNKY"/>
      <sheetName val="REKAPITULACE "/>
      <sheetName val="411"/>
      <sheetName val="412"/>
      <sheetName val="413 "/>
      <sheetName val="415"/>
      <sheetName val="416"/>
      <sheetName val="417"/>
      <sheetName val="419"/>
      <sheetName val="420"/>
      <sheetName val="421"/>
      <sheetName val="422"/>
      <sheetName val="423"/>
      <sheetName val="424"/>
      <sheetName val="42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100"/>
  <sheetViews>
    <sheetView showGridLines="0" tabSelected="1" workbookViewId="0" topLeftCell="A1">
      <pane ySplit="1" topLeftCell="A2" activePane="bottomLeft" state="frozen"/>
      <selection pane="bottomLeft" activeCell="W13" sqref="W1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95" customHeight="1">
      <c r="C2" s="331" t="s">
        <v>7</v>
      </c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R2" s="335" t="s">
        <v>8</v>
      </c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S2" s="20" t="s">
        <v>9</v>
      </c>
      <c r="BT2" s="20" t="s">
        <v>10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95" customHeight="1">
      <c r="B4" s="24"/>
      <c r="C4" s="333" t="s">
        <v>12</v>
      </c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25"/>
      <c r="AS4" s="19" t="s">
        <v>13</v>
      </c>
      <c r="BE4" s="26" t="s">
        <v>14</v>
      </c>
      <c r="BS4" s="20" t="s">
        <v>15</v>
      </c>
    </row>
    <row r="5" spans="2:71" ht="14.45" customHeight="1">
      <c r="B5" s="24"/>
      <c r="C5" s="27"/>
      <c r="D5" s="28" t="s">
        <v>16</v>
      </c>
      <c r="E5" s="27"/>
      <c r="F5" s="27"/>
      <c r="G5" s="27"/>
      <c r="H5" s="27"/>
      <c r="I5" s="27"/>
      <c r="J5" s="27"/>
      <c r="K5" s="337" t="s">
        <v>17</v>
      </c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27"/>
      <c r="AQ5" s="25"/>
      <c r="BE5" s="321" t="s">
        <v>18</v>
      </c>
      <c r="BS5" s="20" t="s">
        <v>9</v>
      </c>
    </row>
    <row r="6" spans="2:71" ht="36.95" customHeight="1">
      <c r="B6" s="24"/>
      <c r="C6" s="27"/>
      <c r="D6" s="30" t="s">
        <v>19</v>
      </c>
      <c r="E6" s="27"/>
      <c r="F6" s="27"/>
      <c r="G6" s="27"/>
      <c r="H6" s="27"/>
      <c r="I6" s="27"/>
      <c r="J6" s="27"/>
      <c r="K6" s="342" t="s">
        <v>20</v>
      </c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27"/>
      <c r="AQ6" s="25"/>
      <c r="BE6" s="322"/>
      <c r="BS6" s="20" t="s">
        <v>9</v>
      </c>
    </row>
    <row r="7" spans="2:71" ht="14.45" customHeight="1">
      <c r="B7" s="24"/>
      <c r="C7" s="27"/>
      <c r="D7" s="31" t="s">
        <v>21</v>
      </c>
      <c r="E7" s="27"/>
      <c r="F7" s="27"/>
      <c r="G7" s="27"/>
      <c r="H7" s="27"/>
      <c r="I7" s="27"/>
      <c r="J7" s="27"/>
      <c r="K7" s="29" t="s">
        <v>22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23</v>
      </c>
      <c r="AL7" s="27"/>
      <c r="AM7" s="27"/>
      <c r="AN7" s="29" t="s">
        <v>22</v>
      </c>
      <c r="AO7" s="27"/>
      <c r="AP7" s="27"/>
      <c r="AQ7" s="25"/>
      <c r="BE7" s="322"/>
      <c r="BS7" s="20" t="s">
        <v>9</v>
      </c>
    </row>
    <row r="8" spans="2:71" ht="14.45" customHeight="1">
      <c r="B8" s="24"/>
      <c r="C8" s="27"/>
      <c r="D8" s="31" t="s">
        <v>24</v>
      </c>
      <c r="E8" s="27"/>
      <c r="F8" s="27"/>
      <c r="G8" s="27"/>
      <c r="H8" s="27"/>
      <c r="I8" s="27"/>
      <c r="J8" s="27"/>
      <c r="K8" s="29" t="s">
        <v>25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26</v>
      </c>
      <c r="AL8" s="27"/>
      <c r="AM8" s="27"/>
      <c r="AN8" s="32" t="s">
        <v>27</v>
      </c>
      <c r="AO8" s="27"/>
      <c r="AP8" s="27"/>
      <c r="AQ8" s="25"/>
      <c r="BE8" s="322"/>
      <c r="BS8" s="20" t="s">
        <v>9</v>
      </c>
    </row>
    <row r="9" spans="2:71" ht="14.45" customHeight="1">
      <c r="B9" s="24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5"/>
      <c r="BE9" s="322"/>
      <c r="BS9" s="20" t="s">
        <v>9</v>
      </c>
    </row>
    <row r="10" spans="2:71" ht="14.45" customHeight="1">
      <c r="B10" s="24"/>
      <c r="C10" s="27"/>
      <c r="D10" s="31" t="s">
        <v>28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29</v>
      </c>
      <c r="AL10" s="27"/>
      <c r="AM10" s="27"/>
      <c r="AN10" s="29" t="s">
        <v>22</v>
      </c>
      <c r="AO10" s="27"/>
      <c r="AP10" s="27"/>
      <c r="AQ10" s="25"/>
      <c r="BE10" s="322"/>
      <c r="BS10" s="20" t="s">
        <v>9</v>
      </c>
    </row>
    <row r="11" spans="2:71" ht="18.4" customHeight="1">
      <c r="B11" s="24"/>
      <c r="C11" s="27"/>
      <c r="D11" s="27"/>
      <c r="E11" s="29" t="s">
        <v>25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30</v>
      </c>
      <c r="AL11" s="27"/>
      <c r="AM11" s="27"/>
      <c r="AN11" s="29" t="s">
        <v>22</v>
      </c>
      <c r="AO11" s="27"/>
      <c r="AP11" s="27"/>
      <c r="AQ11" s="25"/>
      <c r="BE11" s="322"/>
      <c r="BS11" s="20" t="s">
        <v>9</v>
      </c>
    </row>
    <row r="12" spans="2:71" ht="6.95" customHeight="1">
      <c r="B12" s="2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5"/>
      <c r="BE12" s="322"/>
      <c r="BS12" s="20" t="s">
        <v>9</v>
      </c>
    </row>
    <row r="13" spans="2:71" ht="14.45" customHeight="1">
      <c r="B13" s="24"/>
      <c r="C13" s="27"/>
      <c r="D13" s="31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29</v>
      </c>
      <c r="AL13" s="27"/>
      <c r="AM13" s="27"/>
      <c r="AN13" s="33" t="s">
        <v>32</v>
      </c>
      <c r="AO13" s="27"/>
      <c r="AP13" s="27"/>
      <c r="AQ13" s="25"/>
      <c r="BE13" s="322"/>
      <c r="BS13" s="20" t="s">
        <v>9</v>
      </c>
    </row>
    <row r="14" spans="2:71" ht="15">
      <c r="B14" s="24"/>
      <c r="C14" s="27"/>
      <c r="D14" s="27"/>
      <c r="E14" s="323" t="s">
        <v>32</v>
      </c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1" t="s">
        <v>30</v>
      </c>
      <c r="AL14" s="27"/>
      <c r="AM14" s="27"/>
      <c r="AN14" s="33" t="s">
        <v>32</v>
      </c>
      <c r="AO14" s="27"/>
      <c r="AP14" s="27"/>
      <c r="AQ14" s="25"/>
      <c r="BE14" s="322"/>
      <c r="BS14" s="20" t="s">
        <v>9</v>
      </c>
    </row>
    <row r="15" spans="2:71" ht="6.95" customHeight="1">
      <c r="B15" s="2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5"/>
      <c r="BE15" s="322"/>
      <c r="BS15" s="20" t="s">
        <v>6</v>
      </c>
    </row>
    <row r="16" spans="2:71" ht="14.45" customHeight="1">
      <c r="B16" s="24"/>
      <c r="C16" s="27"/>
      <c r="D16" s="31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29</v>
      </c>
      <c r="AL16" s="27"/>
      <c r="AM16" s="27"/>
      <c r="AN16" s="29" t="s">
        <v>22</v>
      </c>
      <c r="AO16" s="27"/>
      <c r="AP16" s="27"/>
      <c r="AQ16" s="25"/>
      <c r="BE16" s="322"/>
      <c r="BS16" s="20" t="s">
        <v>6</v>
      </c>
    </row>
    <row r="17" spans="2:71" ht="18.4" customHeight="1">
      <c r="B17" s="24"/>
      <c r="C17" s="27"/>
      <c r="D17" s="27"/>
      <c r="E17" s="29" t="s">
        <v>25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30</v>
      </c>
      <c r="AL17" s="27"/>
      <c r="AM17" s="27"/>
      <c r="AN17" s="29" t="s">
        <v>22</v>
      </c>
      <c r="AO17" s="27"/>
      <c r="AP17" s="27"/>
      <c r="AQ17" s="25"/>
      <c r="BE17" s="322"/>
      <c r="BS17" s="20" t="s">
        <v>34</v>
      </c>
    </row>
    <row r="18" spans="2:71" ht="6.95" customHeight="1">
      <c r="B18" s="2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5"/>
      <c r="BE18" s="322"/>
      <c r="BS18" s="20" t="s">
        <v>9</v>
      </c>
    </row>
    <row r="19" spans="2:71" ht="14.45" customHeight="1">
      <c r="B19" s="24"/>
      <c r="C19" s="27"/>
      <c r="D19" s="31" t="s">
        <v>35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29</v>
      </c>
      <c r="AL19" s="27"/>
      <c r="AM19" s="27"/>
      <c r="AN19" s="29" t="s">
        <v>22</v>
      </c>
      <c r="AO19" s="27"/>
      <c r="AP19" s="27"/>
      <c r="AQ19" s="25"/>
      <c r="BE19" s="322"/>
      <c r="BS19" s="20" t="s">
        <v>9</v>
      </c>
    </row>
    <row r="20" spans="2:57" ht="18.4" customHeight="1">
      <c r="B20" s="24"/>
      <c r="C20" s="27"/>
      <c r="D20" s="27"/>
      <c r="E20" s="29" t="s">
        <v>25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30</v>
      </c>
      <c r="AL20" s="27"/>
      <c r="AM20" s="27"/>
      <c r="AN20" s="29" t="s">
        <v>22</v>
      </c>
      <c r="AO20" s="27"/>
      <c r="AP20" s="27"/>
      <c r="AQ20" s="25"/>
      <c r="BE20" s="322"/>
    </row>
    <row r="21" spans="2:57" ht="6.95" customHeight="1">
      <c r="B21" s="2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5"/>
      <c r="BE21" s="322"/>
    </row>
    <row r="22" spans="2:57" ht="15">
      <c r="B22" s="24"/>
      <c r="C22" s="27"/>
      <c r="D22" s="31" t="s">
        <v>36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5"/>
      <c r="BE22" s="322"/>
    </row>
    <row r="23" spans="2:57" ht="57" customHeight="1">
      <c r="B23" s="24"/>
      <c r="C23" s="27"/>
      <c r="D23" s="27"/>
      <c r="E23" s="325" t="s">
        <v>37</v>
      </c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27"/>
      <c r="AP23" s="27"/>
      <c r="AQ23" s="25"/>
      <c r="BE23" s="322"/>
    </row>
    <row r="24" spans="2:57" ht="6.95" customHeight="1">
      <c r="B24" s="2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5"/>
      <c r="BE24" s="322"/>
    </row>
    <row r="25" spans="2:57" ht="6.95" customHeight="1">
      <c r="B25" s="24"/>
      <c r="C25" s="2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7"/>
      <c r="AQ25" s="25"/>
      <c r="BE25" s="322"/>
    </row>
    <row r="26" spans="2:57" ht="14.45" customHeight="1">
      <c r="B26" s="24"/>
      <c r="C26" s="27"/>
      <c r="D26" s="35" t="s">
        <v>38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326">
        <f>ROUND(AG87,2)</f>
        <v>0</v>
      </c>
      <c r="AL26" s="327"/>
      <c r="AM26" s="327"/>
      <c r="AN26" s="327"/>
      <c r="AO26" s="327"/>
      <c r="AP26" s="27"/>
      <c r="AQ26" s="25"/>
      <c r="BE26" s="322"/>
    </row>
    <row r="27" spans="2:57" ht="14.45" customHeight="1">
      <c r="B27" s="24"/>
      <c r="C27" s="27"/>
      <c r="D27" s="35" t="s">
        <v>39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326">
        <f>ROUND(AG93,2)</f>
        <v>0</v>
      </c>
      <c r="AL27" s="326"/>
      <c r="AM27" s="326"/>
      <c r="AN27" s="326"/>
      <c r="AO27" s="326"/>
      <c r="AP27" s="27"/>
      <c r="AQ27" s="25"/>
      <c r="BE27" s="322"/>
    </row>
    <row r="28" spans="2:57" s="1" customFormat="1" ht="6.9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BE28" s="322"/>
    </row>
    <row r="29" spans="2:57" s="1" customFormat="1" ht="25.9" customHeight="1">
      <c r="B29" s="36"/>
      <c r="C29" s="37"/>
      <c r="D29" s="39" t="s">
        <v>40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328">
        <f>ROUND(AK26+AK27,2)</f>
        <v>0</v>
      </c>
      <c r="AL29" s="329"/>
      <c r="AM29" s="329"/>
      <c r="AN29" s="329"/>
      <c r="AO29" s="329"/>
      <c r="AP29" s="37"/>
      <c r="AQ29" s="38"/>
      <c r="BE29" s="322"/>
    </row>
    <row r="30" spans="2:57" s="1" customFormat="1" ht="6.9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322"/>
    </row>
    <row r="31" spans="2:57" s="2" customFormat="1" ht="14.45" customHeight="1">
      <c r="B31" s="41"/>
      <c r="C31" s="42"/>
      <c r="D31" s="43" t="s">
        <v>41</v>
      </c>
      <c r="E31" s="42"/>
      <c r="F31" s="43" t="s">
        <v>42</v>
      </c>
      <c r="G31" s="42"/>
      <c r="H31" s="42"/>
      <c r="I31" s="42"/>
      <c r="J31" s="42"/>
      <c r="K31" s="42"/>
      <c r="L31" s="319">
        <v>0.21</v>
      </c>
      <c r="M31" s="320"/>
      <c r="N31" s="320"/>
      <c r="O31" s="320"/>
      <c r="P31" s="42"/>
      <c r="Q31" s="42"/>
      <c r="R31" s="42"/>
      <c r="S31" s="42"/>
      <c r="T31" s="45" t="s">
        <v>43</v>
      </c>
      <c r="U31" s="42"/>
      <c r="V31" s="42"/>
      <c r="W31" s="330">
        <f>ROUND(AZ87+SUM(CD94:CD98),2)</f>
        <v>0</v>
      </c>
      <c r="X31" s="320"/>
      <c r="Y31" s="320"/>
      <c r="Z31" s="320"/>
      <c r="AA31" s="320"/>
      <c r="AB31" s="320"/>
      <c r="AC31" s="320"/>
      <c r="AD31" s="320"/>
      <c r="AE31" s="320"/>
      <c r="AF31" s="42"/>
      <c r="AG31" s="42"/>
      <c r="AH31" s="42"/>
      <c r="AI31" s="42"/>
      <c r="AJ31" s="42"/>
      <c r="AK31" s="330">
        <f>ROUND(AV87+SUM(BY94:BY98),2)</f>
        <v>0</v>
      </c>
      <c r="AL31" s="320"/>
      <c r="AM31" s="320"/>
      <c r="AN31" s="320"/>
      <c r="AO31" s="320"/>
      <c r="AP31" s="42"/>
      <c r="AQ31" s="46"/>
      <c r="BE31" s="322"/>
    </row>
    <row r="32" spans="2:57" s="2" customFormat="1" ht="14.45" customHeight="1">
      <c r="B32" s="41"/>
      <c r="C32" s="42"/>
      <c r="D32" s="42"/>
      <c r="E32" s="42"/>
      <c r="F32" s="43" t="s">
        <v>44</v>
      </c>
      <c r="G32" s="42"/>
      <c r="H32" s="42"/>
      <c r="I32" s="42"/>
      <c r="J32" s="42"/>
      <c r="K32" s="42"/>
      <c r="L32" s="319">
        <v>0.15</v>
      </c>
      <c r="M32" s="320"/>
      <c r="N32" s="320"/>
      <c r="O32" s="320"/>
      <c r="P32" s="42"/>
      <c r="Q32" s="42"/>
      <c r="R32" s="42"/>
      <c r="S32" s="42"/>
      <c r="T32" s="45" t="s">
        <v>43</v>
      </c>
      <c r="U32" s="42"/>
      <c r="V32" s="42"/>
      <c r="W32" s="330">
        <f>ROUND(BA87+SUM(CE94:CE98),2)</f>
        <v>0</v>
      </c>
      <c r="X32" s="320"/>
      <c r="Y32" s="320"/>
      <c r="Z32" s="320"/>
      <c r="AA32" s="320"/>
      <c r="AB32" s="320"/>
      <c r="AC32" s="320"/>
      <c r="AD32" s="320"/>
      <c r="AE32" s="320"/>
      <c r="AF32" s="42"/>
      <c r="AG32" s="42"/>
      <c r="AH32" s="42"/>
      <c r="AI32" s="42"/>
      <c r="AJ32" s="42"/>
      <c r="AK32" s="330">
        <f>ROUND(AW87+SUM(BZ94:BZ98),2)</f>
        <v>0</v>
      </c>
      <c r="AL32" s="320"/>
      <c r="AM32" s="320"/>
      <c r="AN32" s="320"/>
      <c r="AO32" s="320"/>
      <c r="AP32" s="42"/>
      <c r="AQ32" s="46"/>
      <c r="BE32" s="322"/>
    </row>
    <row r="33" spans="2:57" s="2" customFormat="1" ht="14.45" customHeight="1" hidden="1">
      <c r="B33" s="41"/>
      <c r="C33" s="42"/>
      <c r="D33" s="42"/>
      <c r="E33" s="42"/>
      <c r="F33" s="43" t="s">
        <v>45</v>
      </c>
      <c r="G33" s="42"/>
      <c r="H33" s="42"/>
      <c r="I33" s="42"/>
      <c r="J33" s="42"/>
      <c r="K33" s="42"/>
      <c r="L33" s="319">
        <v>0.21</v>
      </c>
      <c r="M33" s="320"/>
      <c r="N33" s="320"/>
      <c r="O33" s="320"/>
      <c r="P33" s="42"/>
      <c r="Q33" s="42"/>
      <c r="R33" s="42"/>
      <c r="S33" s="42"/>
      <c r="T33" s="45" t="s">
        <v>43</v>
      </c>
      <c r="U33" s="42"/>
      <c r="V33" s="42"/>
      <c r="W33" s="330">
        <f>ROUND(BB87+SUM(CF94:CF98),2)</f>
        <v>0</v>
      </c>
      <c r="X33" s="320"/>
      <c r="Y33" s="320"/>
      <c r="Z33" s="320"/>
      <c r="AA33" s="320"/>
      <c r="AB33" s="320"/>
      <c r="AC33" s="320"/>
      <c r="AD33" s="320"/>
      <c r="AE33" s="320"/>
      <c r="AF33" s="42"/>
      <c r="AG33" s="42"/>
      <c r="AH33" s="42"/>
      <c r="AI33" s="42"/>
      <c r="AJ33" s="42"/>
      <c r="AK33" s="330">
        <v>0</v>
      </c>
      <c r="AL33" s="320"/>
      <c r="AM33" s="320"/>
      <c r="AN33" s="320"/>
      <c r="AO33" s="320"/>
      <c r="AP33" s="42"/>
      <c r="AQ33" s="46"/>
      <c r="BE33" s="322"/>
    </row>
    <row r="34" spans="2:57" s="2" customFormat="1" ht="14.45" customHeight="1" hidden="1">
      <c r="B34" s="41"/>
      <c r="C34" s="42"/>
      <c r="D34" s="42"/>
      <c r="E34" s="42"/>
      <c r="F34" s="43" t="s">
        <v>46</v>
      </c>
      <c r="G34" s="42"/>
      <c r="H34" s="42"/>
      <c r="I34" s="42"/>
      <c r="J34" s="42"/>
      <c r="K34" s="42"/>
      <c r="L34" s="319">
        <v>0.15</v>
      </c>
      <c r="M34" s="320"/>
      <c r="N34" s="320"/>
      <c r="O34" s="320"/>
      <c r="P34" s="42"/>
      <c r="Q34" s="42"/>
      <c r="R34" s="42"/>
      <c r="S34" s="42"/>
      <c r="T34" s="45" t="s">
        <v>43</v>
      </c>
      <c r="U34" s="42"/>
      <c r="V34" s="42"/>
      <c r="W34" s="330">
        <f>ROUND(BC87+SUM(CG94:CG98),2)</f>
        <v>0</v>
      </c>
      <c r="X34" s="320"/>
      <c r="Y34" s="320"/>
      <c r="Z34" s="320"/>
      <c r="AA34" s="320"/>
      <c r="AB34" s="320"/>
      <c r="AC34" s="320"/>
      <c r="AD34" s="320"/>
      <c r="AE34" s="320"/>
      <c r="AF34" s="42"/>
      <c r="AG34" s="42"/>
      <c r="AH34" s="42"/>
      <c r="AI34" s="42"/>
      <c r="AJ34" s="42"/>
      <c r="AK34" s="330">
        <v>0</v>
      </c>
      <c r="AL34" s="320"/>
      <c r="AM34" s="320"/>
      <c r="AN34" s="320"/>
      <c r="AO34" s="320"/>
      <c r="AP34" s="42"/>
      <c r="AQ34" s="46"/>
      <c r="BE34" s="322"/>
    </row>
    <row r="35" spans="2:43" s="2" customFormat="1" ht="14.45" customHeight="1" hidden="1">
      <c r="B35" s="41"/>
      <c r="C35" s="42"/>
      <c r="D35" s="42"/>
      <c r="E35" s="42"/>
      <c r="F35" s="43" t="s">
        <v>47</v>
      </c>
      <c r="G35" s="42"/>
      <c r="H35" s="42"/>
      <c r="I35" s="42"/>
      <c r="J35" s="42"/>
      <c r="K35" s="42"/>
      <c r="L35" s="319">
        <v>0</v>
      </c>
      <c r="M35" s="320"/>
      <c r="N35" s="320"/>
      <c r="O35" s="320"/>
      <c r="P35" s="42"/>
      <c r="Q35" s="42"/>
      <c r="R35" s="42"/>
      <c r="S35" s="42"/>
      <c r="T35" s="45" t="s">
        <v>43</v>
      </c>
      <c r="U35" s="42"/>
      <c r="V35" s="42"/>
      <c r="W35" s="330">
        <f>ROUND(BD87+SUM(CH94:CH98),2)</f>
        <v>0</v>
      </c>
      <c r="X35" s="320"/>
      <c r="Y35" s="320"/>
      <c r="Z35" s="320"/>
      <c r="AA35" s="320"/>
      <c r="AB35" s="320"/>
      <c r="AC35" s="320"/>
      <c r="AD35" s="320"/>
      <c r="AE35" s="320"/>
      <c r="AF35" s="42"/>
      <c r="AG35" s="42"/>
      <c r="AH35" s="42"/>
      <c r="AI35" s="42"/>
      <c r="AJ35" s="42"/>
      <c r="AK35" s="330">
        <v>0</v>
      </c>
      <c r="AL35" s="320"/>
      <c r="AM35" s="320"/>
      <c r="AN35" s="320"/>
      <c r="AO35" s="320"/>
      <c r="AP35" s="42"/>
      <c r="AQ35" s="46"/>
    </row>
    <row r="36" spans="2:43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43" s="1" customFormat="1" ht="25.9" customHeight="1">
      <c r="B37" s="36"/>
      <c r="C37" s="47"/>
      <c r="D37" s="48" t="s">
        <v>48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49</v>
      </c>
      <c r="U37" s="49"/>
      <c r="V37" s="49"/>
      <c r="W37" s="49"/>
      <c r="X37" s="343" t="s">
        <v>50</v>
      </c>
      <c r="Y37" s="344"/>
      <c r="Z37" s="344"/>
      <c r="AA37" s="344"/>
      <c r="AB37" s="344"/>
      <c r="AC37" s="49"/>
      <c r="AD37" s="49"/>
      <c r="AE37" s="49"/>
      <c r="AF37" s="49"/>
      <c r="AG37" s="49"/>
      <c r="AH37" s="49"/>
      <c r="AI37" s="49"/>
      <c r="AJ37" s="49"/>
      <c r="AK37" s="345">
        <f>SUM(AK29:AK35)</f>
        <v>0</v>
      </c>
      <c r="AL37" s="344"/>
      <c r="AM37" s="344"/>
      <c r="AN37" s="344"/>
      <c r="AO37" s="346"/>
      <c r="AP37" s="47"/>
      <c r="AQ37" s="38"/>
    </row>
    <row r="38" spans="2:43" s="1" customFormat="1" ht="14.4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43" ht="13.5">
      <c r="B39" s="24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5"/>
    </row>
    <row r="40" spans="2:43" ht="13.5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5"/>
    </row>
    <row r="41" spans="2:43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5"/>
    </row>
    <row r="42" spans="2:43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5"/>
    </row>
    <row r="43" spans="2:43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5"/>
    </row>
    <row r="44" spans="2:43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5"/>
    </row>
    <row r="45" spans="2:43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5"/>
    </row>
    <row r="46" spans="2:43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5"/>
    </row>
    <row r="47" spans="2:43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5"/>
    </row>
    <row r="48" spans="2:43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5"/>
    </row>
    <row r="49" spans="2:43" s="1" customFormat="1" ht="15">
      <c r="B49" s="36"/>
      <c r="C49" s="37"/>
      <c r="D49" s="51" t="s">
        <v>51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3"/>
      <c r="AA49" s="37"/>
      <c r="AB49" s="37"/>
      <c r="AC49" s="51" t="s">
        <v>52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37"/>
      <c r="AQ49" s="38"/>
    </row>
    <row r="50" spans="2:43" ht="13.5">
      <c r="B50" s="24"/>
      <c r="C50" s="27"/>
      <c r="D50" s="5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5"/>
      <c r="AA50" s="27"/>
      <c r="AB50" s="27"/>
      <c r="AC50" s="54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5"/>
      <c r="AP50" s="27"/>
      <c r="AQ50" s="25"/>
    </row>
    <row r="51" spans="2:43" ht="13.5">
      <c r="B51" s="24"/>
      <c r="C51" s="27"/>
      <c r="D51" s="5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5"/>
      <c r="AA51" s="27"/>
      <c r="AB51" s="27"/>
      <c r="AC51" s="54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5"/>
      <c r="AP51" s="27"/>
      <c r="AQ51" s="25"/>
    </row>
    <row r="52" spans="2:43" ht="13.5">
      <c r="B52" s="24"/>
      <c r="C52" s="27"/>
      <c r="D52" s="5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5"/>
      <c r="AA52" s="27"/>
      <c r="AB52" s="27"/>
      <c r="AC52" s="54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5"/>
      <c r="AP52" s="27"/>
      <c r="AQ52" s="25"/>
    </row>
    <row r="53" spans="2:43" ht="13.5">
      <c r="B53" s="24"/>
      <c r="C53" s="27"/>
      <c r="D53" s="5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5"/>
      <c r="AA53" s="27"/>
      <c r="AB53" s="27"/>
      <c r="AC53" s="54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5"/>
      <c r="AP53" s="27"/>
      <c r="AQ53" s="25"/>
    </row>
    <row r="54" spans="2:43" ht="13.5">
      <c r="B54" s="24"/>
      <c r="C54" s="27"/>
      <c r="D54" s="5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5"/>
      <c r="AA54" s="27"/>
      <c r="AB54" s="27"/>
      <c r="AC54" s="54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5"/>
      <c r="AP54" s="27"/>
      <c r="AQ54" s="25"/>
    </row>
    <row r="55" spans="2:43" ht="13.5">
      <c r="B55" s="24"/>
      <c r="C55" s="27"/>
      <c r="D55" s="5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5"/>
      <c r="AA55" s="27"/>
      <c r="AB55" s="27"/>
      <c r="AC55" s="54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5"/>
      <c r="AP55" s="27"/>
      <c r="AQ55" s="25"/>
    </row>
    <row r="56" spans="2:43" ht="13.5">
      <c r="B56" s="24"/>
      <c r="C56" s="27"/>
      <c r="D56" s="5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5"/>
      <c r="AA56" s="27"/>
      <c r="AB56" s="27"/>
      <c r="AC56" s="54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5"/>
      <c r="AP56" s="27"/>
      <c r="AQ56" s="25"/>
    </row>
    <row r="57" spans="2:43" ht="13.5">
      <c r="B57" s="24"/>
      <c r="C57" s="27"/>
      <c r="D57" s="54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5"/>
      <c r="AA57" s="27"/>
      <c r="AB57" s="27"/>
      <c r="AC57" s="54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5"/>
      <c r="AP57" s="27"/>
      <c r="AQ57" s="25"/>
    </row>
    <row r="58" spans="2:43" s="1" customFormat="1" ht="15">
      <c r="B58" s="36"/>
      <c r="C58" s="37"/>
      <c r="D58" s="56" t="s">
        <v>53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 t="s">
        <v>54</v>
      </c>
      <c r="S58" s="57"/>
      <c r="T58" s="57"/>
      <c r="U58" s="57"/>
      <c r="V58" s="57"/>
      <c r="W58" s="57"/>
      <c r="X58" s="57"/>
      <c r="Y58" s="57"/>
      <c r="Z58" s="59"/>
      <c r="AA58" s="37"/>
      <c r="AB58" s="37"/>
      <c r="AC58" s="56" t="s">
        <v>53</v>
      </c>
      <c r="AD58" s="57"/>
      <c r="AE58" s="57"/>
      <c r="AF58" s="57"/>
      <c r="AG58" s="57"/>
      <c r="AH58" s="57"/>
      <c r="AI58" s="57"/>
      <c r="AJ58" s="57"/>
      <c r="AK58" s="57"/>
      <c r="AL58" s="57"/>
      <c r="AM58" s="58" t="s">
        <v>54</v>
      </c>
      <c r="AN58" s="57"/>
      <c r="AO58" s="59"/>
      <c r="AP58" s="37"/>
      <c r="AQ58" s="38"/>
    </row>
    <row r="59" spans="2:43" ht="13.5">
      <c r="B59" s="24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5"/>
    </row>
    <row r="60" spans="2:43" s="1" customFormat="1" ht="15">
      <c r="B60" s="36"/>
      <c r="C60" s="37"/>
      <c r="D60" s="51" t="s">
        <v>55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37"/>
      <c r="AB60" s="37"/>
      <c r="AC60" s="51" t="s">
        <v>56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37"/>
      <c r="AQ60" s="38"/>
    </row>
    <row r="61" spans="2:43" ht="13.5">
      <c r="B61" s="24"/>
      <c r="C61" s="27"/>
      <c r="D61" s="5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5"/>
      <c r="AA61" s="27"/>
      <c r="AB61" s="27"/>
      <c r="AC61" s="54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5"/>
      <c r="AP61" s="27"/>
      <c r="AQ61" s="25"/>
    </row>
    <row r="62" spans="2:43" ht="13.5">
      <c r="B62" s="24"/>
      <c r="C62" s="27"/>
      <c r="D62" s="54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5"/>
      <c r="AA62" s="27"/>
      <c r="AB62" s="27"/>
      <c r="AC62" s="54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5"/>
      <c r="AP62" s="27"/>
      <c r="AQ62" s="25"/>
    </row>
    <row r="63" spans="2:43" ht="13.5">
      <c r="B63" s="24"/>
      <c r="C63" s="27"/>
      <c r="D63" s="5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5"/>
      <c r="AA63" s="27"/>
      <c r="AB63" s="27"/>
      <c r="AC63" s="54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5"/>
      <c r="AP63" s="27"/>
      <c r="AQ63" s="25"/>
    </row>
    <row r="64" spans="2:43" ht="13.5">
      <c r="B64" s="24"/>
      <c r="C64" s="27"/>
      <c r="D64" s="54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5"/>
      <c r="AA64" s="27"/>
      <c r="AB64" s="27"/>
      <c r="AC64" s="54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5"/>
      <c r="AP64" s="27"/>
      <c r="AQ64" s="25"/>
    </row>
    <row r="65" spans="2:43" ht="13.5">
      <c r="B65" s="24"/>
      <c r="C65" s="27"/>
      <c r="D65" s="54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5"/>
      <c r="AA65" s="27"/>
      <c r="AB65" s="27"/>
      <c r="AC65" s="54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5"/>
      <c r="AP65" s="27"/>
      <c r="AQ65" s="25"/>
    </row>
    <row r="66" spans="2:43" ht="13.5">
      <c r="B66" s="24"/>
      <c r="C66" s="27"/>
      <c r="D66" s="54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5"/>
      <c r="AA66" s="27"/>
      <c r="AB66" s="27"/>
      <c r="AC66" s="54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5"/>
      <c r="AP66" s="27"/>
      <c r="AQ66" s="25"/>
    </row>
    <row r="67" spans="2:43" ht="13.5">
      <c r="B67" s="24"/>
      <c r="C67" s="27"/>
      <c r="D67" s="54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5"/>
      <c r="AA67" s="27"/>
      <c r="AB67" s="27"/>
      <c r="AC67" s="54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5"/>
      <c r="AP67" s="27"/>
      <c r="AQ67" s="25"/>
    </row>
    <row r="68" spans="2:43" ht="13.5">
      <c r="B68" s="24"/>
      <c r="C68" s="27"/>
      <c r="D68" s="54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5"/>
      <c r="AA68" s="27"/>
      <c r="AB68" s="27"/>
      <c r="AC68" s="54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5"/>
      <c r="AP68" s="27"/>
      <c r="AQ68" s="25"/>
    </row>
    <row r="69" spans="2:43" s="1" customFormat="1" ht="15">
      <c r="B69" s="36"/>
      <c r="C69" s="37"/>
      <c r="D69" s="56" t="s">
        <v>53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 t="s">
        <v>54</v>
      </c>
      <c r="S69" s="57"/>
      <c r="T69" s="57"/>
      <c r="U69" s="57"/>
      <c r="V69" s="57"/>
      <c r="W69" s="57"/>
      <c r="X69" s="57"/>
      <c r="Y69" s="57"/>
      <c r="Z69" s="59"/>
      <c r="AA69" s="37"/>
      <c r="AB69" s="37"/>
      <c r="AC69" s="56" t="s">
        <v>53</v>
      </c>
      <c r="AD69" s="57"/>
      <c r="AE69" s="57"/>
      <c r="AF69" s="57"/>
      <c r="AG69" s="57"/>
      <c r="AH69" s="57"/>
      <c r="AI69" s="57"/>
      <c r="AJ69" s="57"/>
      <c r="AK69" s="57"/>
      <c r="AL69" s="57"/>
      <c r="AM69" s="58" t="s">
        <v>54</v>
      </c>
      <c r="AN69" s="57"/>
      <c r="AO69" s="59"/>
      <c r="AP69" s="37"/>
      <c r="AQ69" s="38"/>
    </row>
    <row r="70" spans="2:43" s="1" customFormat="1" ht="6.95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</row>
    <row r="71" spans="2:43" s="1" customFormat="1" ht="6.9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2"/>
    </row>
    <row r="75" spans="2:43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5"/>
    </row>
    <row r="76" spans="2:43" s="1" customFormat="1" ht="36.95" customHeight="1">
      <c r="B76" s="36"/>
      <c r="C76" s="333" t="s">
        <v>57</v>
      </c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T76" s="334"/>
      <c r="U76" s="334"/>
      <c r="V76" s="334"/>
      <c r="W76" s="334"/>
      <c r="X76" s="334"/>
      <c r="Y76" s="334"/>
      <c r="Z76" s="334"/>
      <c r="AA76" s="334"/>
      <c r="AB76" s="334"/>
      <c r="AC76" s="334"/>
      <c r="AD76" s="334"/>
      <c r="AE76" s="334"/>
      <c r="AF76" s="334"/>
      <c r="AG76" s="334"/>
      <c r="AH76" s="334"/>
      <c r="AI76" s="334"/>
      <c r="AJ76" s="334"/>
      <c r="AK76" s="334"/>
      <c r="AL76" s="334"/>
      <c r="AM76" s="334"/>
      <c r="AN76" s="334"/>
      <c r="AO76" s="334"/>
      <c r="AP76" s="334"/>
      <c r="AQ76" s="38"/>
    </row>
    <row r="77" spans="2:43" s="3" customFormat="1" ht="14.45" customHeight="1">
      <c r="B77" s="66"/>
      <c r="C77" s="31" t="s">
        <v>16</v>
      </c>
      <c r="D77" s="67"/>
      <c r="E77" s="67"/>
      <c r="F77" s="67"/>
      <c r="G77" s="67"/>
      <c r="H77" s="67"/>
      <c r="I77" s="67"/>
      <c r="J77" s="67"/>
      <c r="K77" s="67"/>
      <c r="L77" s="67" t="str">
        <f>K5</f>
        <v>2018067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</row>
    <row r="78" spans="2:43" s="4" customFormat="1" ht="36.95" customHeight="1">
      <c r="B78" s="69"/>
      <c r="C78" s="70" t="s">
        <v>19</v>
      </c>
      <c r="D78" s="71"/>
      <c r="E78" s="71"/>
      <c r="F78" s="71"/>
      <c r="G78" s="71"/>
      <c r="H78" s="71"/>
      <c r="I78" s="71"/>
      <c r="J78" s="71"/>
      <c r="K78" s="71"/>
      <c r="L78" s="347" t="str">
        <f>K6</f>
        <v>Rekonstrukce kotelny VULHM</v>
      </c>
      <c r="M78" s="348"/>
      <c r="N78" s="348"/>
      <c r="O78" s="348"/>
      <c r="P78" s="348"/>
      <c r="Q78" s="348"/>
      <c r="R78" s="348"/>
      <c r="S78" s="348"/>
      <c r="T78" s="348"/>
      <c r="U78" s="348"/>
      <c r="V78" s="348"/>
      <c r="W78" s="348"/>
      <c r="X78" s="348"/>
      <c r="Y78" s="348"/>
      <c r="Z78" s="348"/>
      <c r="AA78" s="348"/>
      <c r="AB78" s="348"/>
      <c r="AC78" s="348"/>
      <c r="AD78" s="348"/>
      <c r="AE78" s="348"/>
      <c r="AF78" s="348"/>
      <c r="AG78" s="348"/>
      <c r="AH78" s="348"/>
      <c r="AI78" s="348"/>
      <c r="AJ78" s="348"/>
      <c r="AK78" s="348"/>
      <c r="AL78" s="348"/>
      <c r="AM78" s="348"/>
      <c r="AN78" s="348"/>
      <c r="AO78" s="348"/>
      <c r="AP78" s="71"/>
      <c r="AQ78" s="72"/>
    </row>
    <row r="79" spans="2:43" s="1" customFormat="1" ht="6.9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</row>
    <row r="80" spans="2:43" s="1" customFormat="1" ht="15">
      <c r="B80" s="36"/>
      <c r="C80" s="31" t="s">
        <v>24</v>
      </c>
      <c r="D80" s="37"/>
      <c r="E80" s="37"/>
      <c r="F80" s="37"/>
      <c r="G80" s="37"/>
      <c r="H80" s="37"/>
      <c r="I80" s="37"/>
      <c r="J80" s="37"/>
      <c r="K80" s="37"/>
      <c r="L80" s="73" t="str">
        <f>IF(K8="","",K8)</f>
        <v xml:space="preserve"> 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1" t="s">
        <v>26</v>
      </c>
      <c r="AJ80" s="37"/>
      <c r="AK80" s="37"/>
      <c r="AL80" s="37"/>
      <c r="AM80" s="74" t="str">
        <f>IF(AN8="","",AN8)</f>
        <v>25. 10. 2018</v>
      </c>
      <c r="AN80" s="37"/>
      <c r="AO80" s="37"/>
      <c r="AP80" s="37"/>
      <c r="AQ80" s="38"/>
    </row>
    <row r="81" spans="2:43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</row>
    <row r="82" spans="2:56" s="1" customFormat="1" ht="15">
      <c r="B82" s="36"/>
      <c r="C82" s="31" t="s">
        <v>28</v>
      </c>
      <c r="D82" s="37"/>
      <c r="E82" s="37"/>
      <c r="F82" s="37"/>
      <c r="G82" s="37"/>
      <c r="H82" s="37"/>
      <c r="I82" s="37"/>
      <c r="J82" s="37"/>
      <c r="K82" s="37"/>
      <c r="L82" s="67" t="str">
        <f>IF(E11="","",E11)</f>
        <v xml:space="preserve"> 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1" t="s">
        <v>33</v>
      </c>
      <c r="AJ82" s="37"/>
      <c r="AK82" s="37"/>
      <c r="AL82" s="37"/>
      <c r="AM82" s="353" t="str">
        <f>IF(E17="","",E17)</f>
        <v xml:space="preserve"> </v>
      </c>
      <c r="AN82" s="353"/>
      <c r="AO82" s="353"/>
      <c r="AP82" s="353"/>
      <c r="AQ82" s="38"/>
      <c r="AS82" s="354" t="s">
        <v>58</v>
      </c>
      <c r="AT82" s="355"/>
      <c r="AU82" s="75"/>
      <c r="AV82" s="75"/>
      <c r="AW82" s="75"/>
      <c r="AX82" s="75"/>
      <c r="AY82" s="75"/>
      <c r="AZ82" s="75"/>
      <c r="BA82" s="75"/>
      <c r="BB82" s="75"/>
      <c r="BC82" s="75"/>
      <c r="BD82" s="76"/>
    </row>
    <row r="83" spans="2:56" s="1" customFormat="1" ht="15">
      <c r="B83" s="36"/>
      <c r="C83" s="31" t="s">
        <v>31</v>
      </c>
      <c r="D83" s="37"/>
      <c r="E83" s="37"/>
      <c r="F83" s="37"/>
      <c r="G83" s="37"/>
      <c r="H83" s="37"/>
      <c r="I83" s="37"/>
      <c r="J83" s="37"/>
      <c r="K83" s="37"/>
      <c r="L83" s="67" t="str">
        <f>IF(E14="Vyplň údaj","",E14)</f>
        <v/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1" t="s">
        <v>35</v>
      </c>
      <c r="AJ83" s="37"/>
      <c r="AK83" s="37"/>
      <c r="AL83" s="37"/>
      <c r="AM83" s="353" t="str">
        <f>IF(E20="","",E20)</f>
        <v xml:space="preserve"> </v>
      </c>
      <c r="AN83" s="353"/>
      <c r="AO83" s="353"/>
      <c r="AP83" s="353"/>
      <c r="AQ83" s="38"/>
      <c r="AS83" s="356"/>
      <c r="AT83" s="357"/>
      <c r="AU83" s="77"/>
      <c r="AV83" s="77"/>
      <c r="AW83" s="77"/>
      <c r="AX83" s="77"/>
      <c r="AY83" s="77"/>
      <c r="AZ83" s="77"/>
      <c r="BA83" s="77"/>
      <c r="BB83" s="77"/>
      <c r="BC83" s="77"/>
      <c r="BD83" s="78"/>
    </row>
    <row r="84" spans="2:56" s="1" customFormat="1" ht="10.9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S84" s="358"/>
      <c r="AT84" s="359"/>
      <c r="AU84" s="37"/>
      <c r="AV84" s="37"/>
      <c r="AW84" s="37"/>
      <c r="AX84" s="37"/>
      <c r="AY84" s="37"/>
      <c r="AZ84" s="37"/>
      <c r="BA84" s="37"/>
      <c r="BB84" s="37"/>
      <c r="BC84" s="37"/>
      <c r="BD84" s="79"/>
    </row>
    <row r="85" spans="2:56" s="1" customFormat="1" ht="29.25" customHeight="1">
      <c r="B85" s="36"/>
      <c r="C85" s="364" t="s">
        <v>59</v>
      </c>
      <c r="D85" s="361"/>
      <c r="E85" s="361"/>
      <c r="F85" s="361"/>
      <c r="G85" s="361"/>
      <c r="H85" s="80"/>
      <c r="I85" s="360" t="s">
        <v>60</v>
      </c>
      <c r="J85" s="361"/>
      <c r="K85" s="361"/>
      <c r="L85" s="361"/>
      <c r="M85" s="361"/>
      <c r="N85" s="361"/>
      <c r="O85" s="361"/>
      <c r="P85" s="361"/>
      <c r="Q85" s="361"/>
      <c r="R85" s="361"/>
      <c r="S85" s="361"/>
      <c r="T85" s="361"/>
      <c r="U85" s="361"/>
      <c r="V85" s="361"/>
      <c r="W85" s="361"/>
      <c r="X85" s="361"/>
      <c r="Y85" s="361"/>
      <c r="Z85" s="361"/>
      <c r="AA85" s="361"/>
      <c r="AB85" s="361"/>
      <c r="AC85" s="361"/>
      <c r="AD85" s="361"/>
      <c r="AE85" s="361"/>
      <c r="AF85" s="361"/>
      <c r="AG85" s="360" t="s">
        <v>61</v>
      </c>
      <c r="AH85" s="361"/>
      <c r="AI85" s="361"/>
      <c r="AJ85" s="361"/>
      <c r="AK85" s="361"/>
      <c r="AL85" s="361"/>
      <c r="AM85" s="361"/>
      <c r="AN85" s="360" t="s">
        <v>62</v>
      </c>
      <c r="AO85" s="361"/>
      <c r="AP85" s="362"/>
      <c r="AQ85" s="38"/>
      <c r="AS85" s="81" t="s">
        <v>63</v>
      </c>
      <c r="AT85" s="82" t="s">
        <v>64</v>
      </c>
      <c r="AU85" s="82" t="s">
        <v>65</v>
      </c>
      <c r="AV85" s="82" t="s">
        <v>66</v>
      </c>
      <c r="AW85" s="82" t="s">
        <v>67</v>
      </c>
      <c r="AX85" s="82" t="s">
        <v>68</v>
      </c>
      <c r="AY85" s="82" t="s">
        <v>69</v>
      </c>
      <c r="AZ85" s="82" t="s">
        <v>70</v>
      </c>
      <c r="BA85" s="82" t="s">
        <v>71</v>
      </c>
      <c r="BB85" s="82" t="s">
        <v>72</v>
      </c>
      <c r="BC85" s="82" t="s">
        <v>73</v>
      </c>
      <c r="BD85" s="83" t="s">
        <v>74</v>
      </c>
    </row>
    <row r="86" spans="2:56" s="1" customFormat="1" ht="10.9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8"/>
      <c r="AS86" s="84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3"/>
    </row>
    <row r="87" spans="2:76" s="4" customFormat="1" ht="32.45" customHeight="1">
      <c r="B87" s="69"/>
      <c r="C87" s="85" t="s">
        <v>75</v>
      </c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352">
        <f>ROUND(SUM(AG88:AG91),2)</f>
        <v>0</v>
      </c>
      <c r="AH87" s="352"/>
      <c r="AI87" s="352"/>
      <c r="AJ87" s="352"/>
      <c r="AK87" s="352"/>
      <c r="AL87" s="352"/>
      <c r="AM87" s="352"/>
      <c r="AN87" s="341">
        <f>SUM(AG87,AT87)</f>
        <v>0</v>
      </c>
      <c r="AO87" s="341"/>
      <c r="AP87" s="341"/>
      <c r="AQ87" s="72"/>
      <c r="AS87" s="87">
        <f>ROUND(SUM(AS88:AS91),2)</f>
        <v>0</v>
      </c>
      <c r="AT87" s="88">
        <f>ROUND(SUM(AV87:AW87),2)</f>
        <v>0</v>
      </c>
      <c r="AU87" s="89">
        <f>ROUND(SUM(AU88:AU91),5)</f>
        <v>0</v>
      </c>
      <c r="AV87" s="88">
        <f>ROUND(AZ87*L31,2)</f>
        <v>0</v>
      </c>
      <c r="AW87" s="88">
        <f>ROUND(BA87*L32,2)</f>
        <v>0</v>
      </c>
      <c r="AX87" s="88">
        <f>ROUND(BB87*L31,2)</f>
        <v>0</v>
      </c>
      <c r="AY87" s="88">
        <f>ROUND(BC87*L32,2)</f>
        <v>0</v>
      </c>
      <c r="AZ87" s="88">
        <f>ROUND(SUM(AZ88:AZ91),2)</f>
        <v>0</v>
      </c>
      <c r="BA87" s="88">
        <f>ROUND(SUM(BA88:BA91),2)</f>
        <v>0</v>
      </c>
      <c r="BB87" s="88">
        <f>ROUND(SUM(BB88:BB91),2)</f>
        <v>0</v>
      </c>
      <c r="BC87" s="88">
        <f>ROUND(SUM(BC88:BC91),2)</f>
        <v>0</v>
      </c>
      <c r="BD87" s="90">
        <f>ROUND(SUM(BD88:BD91),2)</f>
        <v>0</v>
      </c>
      <c r="BS87" s="91" t="s">
        <v>76</v>
      </c>
      <c r="BT87" s="91" t="s">
        <v>77</v>
      </c>
      <c r="BU87" s="92" t="s">
        <v>78</v>
      </c>
      <c r="BV87" s="91" t="s">
        <v>79</v>
      </c>
      <c r="BW87" s="91" t="s">
        <v>80</v>
      </c>
      <c r="BX87" s="91" t="s">
        <v>81</v>
      </c>
    </row>
    <row r="88" spans="1:76" s="5" customFormat="1" ht="16.5" customHeight="1">
      <c r="A88" s="93" t="s">
        <v>82</v>
      </c>
      <c r="B88" s="94"/>
      <c r="C88" s="95"/>
      <c r="D88" s="365" t="s">
        <v>83</v>
      </c>
      <c r="E88" s="365"/>
      <c r="F88" s="365"/>
      <c r="G88" s="365"/>
      <c r="H88" s="365"/>
      <c r="I88" s="96"/>
      <c r="J88" s="365" t="s">
        <v>84</v>
      </c>
      <c r="K88" s="365"/>
      <c r="L88" s="365"/>
      <c r="M88" s="365"/>
      <c r="N88" s="365"/>
      <c r="O88" s="365"/>
      <c r="P88" s="365"/>
      <c r="Q88" s="365"/>
      <c r="R88" s="365"/>
      <c r="S88" s="365"/>
      <c r="T88" s="365"/>
      <c r="U88" s="365"/>
      <c r="V88" s="365"/>
      <c r="W88" s="365"/>
      <c r="X88" s="365"/>
      <c r="Y88" s="365"/>
      <c r="Z88" s="365"/>
      <c r="AA88" s="365"/>
      <c r="AB88" s="365"/>
      <c r="AC88" s="365"/>
      <c r="AD88" s="365"/>
      <c r="AE88" s="365"/>
      <c r="AF88" s="365"/>
      <c r="AG88" s="339">
        <f>'01 - Stavební část'!M30</f>
        <v>0</v>
      </c>
      <c r="AH88" s="340"/>
      <c r="AI88" s="340"/>
      <c r="AJ88" s="340"/>
      <c r="AK88" s="340"/>
      <c r="AL88" s="340"/>
      <c r="AM88" s="340"/>
      <c r="AN88" s="339">
        <f>SUM(AG88,AT88)</f>
        <v>0</v>
      </c>
      <c r="AO88" s="340"/>
      <c r="AP88" s="340"/>
      <c r="AQ88" s="97"/>
      <c r="AS88" s="98">
        <f>'01 - Stavební část'!M28</f>
        <v>0</v>
      </c>
      <c r="AT88" s="99">
        <f>ROUND(SUM(AV88:AW88),2)</f>
        <v>0</v>
      </c>
      <c r="AU88" s="100">
        <f>'01 - Stavební část'!W123</f>
        <v>0</v>
      </c>
      <c r="AV88" s="99">
        <f>'01 - Stavební část'!M32</f>
        <v>0</v>
      </c>
      <c r="AW88" s="99">
        <f>'01 - Stavební část'!M33</f>
        <v>0</v>
      </c>
      <c r="AX88" s="99">
        <f>'01 - Stavební část'!M34</f>
        <v>0</v>
      </c>
      <c r="AY88" s="99">
        <f>'01 - Stavební část'!M35</f>
        <v>0</v>
      </c>
      <c r="AZ88" s="99">
        <f>'01 - Stavební část'!H32</f>
        <v>0</v>
      </c>
      <c r="BA88" s="99">
        <f>'01 - Stavební část'!H33</f>
        <v>0</v>
      </c>
      <c r="BB88" s="99">
        <f>'01 - Stavební část'!H34</f>
        <v>0</v>
      </c>
      <c r="BC88" s="99">
        <f>'01 - Stavební část'!H35</f>
        <v>0</v>
      </c>
      <c r="BD88" s="101">
        <f>'01 - Stavební část'!H36</f>
        <v>0</v>
      </c>
      <c r="BT88" s="102" t="s">
        <v>85</v>
      </c>
      <c r="BV88" s="102" t="s">
        <v>79</v>
      </c>
      <c r="BW88" s="102" t="s">
        <v>86</v>
      </c>
      <c r="BX88" s="102" t="s">
        <v>80</v>
      </c>
    </row>
    <row r="89" spans="1:76" s="5" customFormat="1" ht="16.5" customHeight="1">
      <c r="A89" s="93" t="s">
        <v>82</v>
      </c>
      <c r="B89" s="94"/>
      <c r="C89" s="95"/>
      <c r="D89" s="365" t="s">
        <v>87</v>
      </c>
      <c r="E89" s="365"/>
      <c r="F89" s="365"/>
      <c r="G89" s="365"/>
      <c r="H89" s="365"/>
      <c r="I89" s="96"/>
      <c r="J89" s="365" t="s">
        <v>88</v>
      </c>
      <c r="K89" s="365"/>
      <c r="L89" s="365"/>
      <c r="M89" s="365"/>
      <c r="N89" s="365"/>
      <c r="O89" s="365"/>
      <c r="P89" s="365"/>
      <c r="Q89" s="365"/>
      <c r="R89" s="365"/>
      <c r="S89" s="365"/>
      <c r="T89" s="365"/>
      <c r="U89" s="365"/>
      <c r="V89" s="365"/>
      <c r="W89" s="365"/>
      <c r="X89" s="365"/>
      <c r="Y89" s="365"/>
      <c r="Z89" s="365"/>
      <c r="AA89" s="365"/>
      <c r="AB89" s="365"/>
      <c r="AC89" s="365"/>
      <c r="AD89" s="365"/>
      <c r="AE89" s="365"/>
      <c r="AF89" s="365"/>
      <c r="AG89" s="339">
        <f>'02 - Plynovod'!M30</f>
        <v>0</v>
      </c>
      <c r="AH89" s="340"/>
      <c r="AI89" s="340"/>
      <c r="AJ89" s="340"/>
      <c r="AK89" s="340"/>
      <c r="AL89" s="340"/>
      <c r="AM89" s="340"/>
      <c r="AN89" s="339">
        <f>SUM(AG89,AT89)</f>
        <v>0</v>
      </c>
      <c r="AO89" s="340"/>
      <c r="AP89" s="340"/>
      <c r="AQ89" s="97"/>
      <c r="AS89" s="98">
        <f>'02 - Plynovod'!M28</f>
        <v>0</v>
      </c>
      <c r="AT89" s="99">
        <f>ROUND(SUM(AV89:AW89),2)</f>
        <v>0</v>
      </c>
      <c r="AU89" s="100">
        <f>'02 - Plynovod'!W117</f>
        <v>0</v>
      </c>
      <c r="AV89" s="99">
        <f>'02 - Plynovod'!M32</f>
        <v>0</v>
      </c>
      <c r="AW89" s="99">
        <f>'02 - Plynovod'!M33</f>
        <v>0</v>
      </c>
      <c r="AX89" s="99">
        <f>'02 - Plynovod'!M34</f>
        <v>0</v>
      </c>
      <c r="AY89" s="99">
        <f>'02 - Plynovod'!M35</f>
        <v>0</v>
      </c>
      <c r="AZ89" s="99">
        <f>'02 - Plynovod'!H32</f>
        <v>0</v>
      </c>
      <c r="BA89" s="99">
        <f>'02 - Plynovod'!H33</f>
        <v>0</v>
      </c>
      <c r="BB89" s="99">
        <f>'02 - Plynovod'!H34</f>
        <v>0</v>
      </c>
      <c r="BC89" s="99">
        <f>'02 - Plynovod'!H35</f>
        <v>0</v>
      </c>
      <c r="BD89" s="101">
        <f>'02 - Plynovod'!H36</f>
        <v>0</v>
      </c>
      <c r="BT89" s="102" t="s">
        <v>85</v>
      </c>
      <c r="BV89" s="102" t="s">
        <v>79</v>
      </c>
      <c r="BW89" s="102" t="s">
        <v>89</v>
      </c>
      <c r="BX89" s="102" t="s">
        <v>80</v>
      </c>
    </row>
    <row r="90" spans="1:76" s="5" customFormat="1" ht="16.5" customHeight="1">
      <c r="A90" s="93" t="s">
        <v>82</v>
      </c>
      <c r="B90" s="94"/>
      <c r="C90" s="95"/>
      <c r="D90" s="365" t="s">
        <v>90</v>
      </c>
      <c r="E90" s="365"/>
      <c r="F90" s="365"/>
      <c r="G90" s="365"/>
      <c r="H90" s="365"/>
      <c r="I90" s="96"/>
      <c r="J90" s="365" t="s">
        <v>91</v>
      </c>
      <c r="K90" s="365"/>
      <c r="L90" s="365"/>
      <c r="M90" s="365"/>
      <c r="N90" s="365"/>
      <c r="O90" s="365"/>
      <c r="P90" s="365"/>
      <c r="Q90" s="365"/>
      <c r="R90" s="365"/>
      <c r="S90" s="365"/>
      <c r="T90" s="365"/>
      <c r="U90" s="365"/>
      <c r="V90" s="365"/>
      <c r="W90" s="365"/>
      <c r="X90" s="365"/>
      <c r="Y90" s="365"/>
      <c r="Z90" s="365"/>
      <c r="AA90" s="365"/>
      <c r="AB90" s="365"/>
      <c r="AC90" s="365"/>
      <c r="AD90" s="365"/>
      <c r="AE90" s="365"/>
      <c r="AF90" s="365"/>
      <c r="AG90" s="339">
        <f>'03 - Vytápění'!M30</f>
        <v>0</v>
      </c>
      <c r="AH90" s="340"/>
      <c r="AI90" s="340"/>
      <c r="AJ90" s="340"/>
      <c r="AK90" s="340"/>
      <c r="AL90" s="340"/>
      <c r="AM90" s="340"/>
      <c r="AN90" s="339">
        <f>SUM(AG90,AT90)</f>
        <v>0</v>
      </c>
      <c r="AO90" s="340"/>
      <c r="AP90" s="340"/>
      <c r="AQ90" s="97"/>
      <c r="AS90" s="98">
        <f>'03 - Vytápění'!M28</f>
        <v>0</v>
      </c>
      <c r="AT90" s="99">
        <f>ROUND(SUM(AV90:AW90),2)</f>
        <v>0</v>
      </c>
      <c r="AU90" s="100">
        <f>'03 - Vytápění'!W117</f>
        <v>0</v>
      </c>
      <c r="AV90" s="99">
        <f>'03 - Vytápění'!M32</f>
        <v>0</v>
      </c>
      <c r="AW90" s="99">
        <f>'03 - Vytápění'!M33</f>
        <v>0</v>
      </c>
      <c r="AX90" s="99">
        <f>'03 - Vytápění'!M34</f>
        <v>0</v>
      </c>
      <c r="AY90" s="99">
        <f>'03 - Vytápění'!M35</f>
        <v>0</v>
      </c>
      <c r="AZ90" s="99">
        <f>'03 - Vytápění'!H32</f>
        <v>0</v>
      </c>
      <c r="BA90" s="99">
        <f>'03 - Vytápění'!H33</f>
        <v>0</v>
      </c>
      <c r="BB90" s="99">
        <f>'03 - Vytápění'!H34</f>
        <v>0</v>
      </c>
      <c r="BC90" s="99">
        <f>'03 - Vytápění'!H35</f>
        <v>0</v>
      </c>
      <c r="BD90" s="101">
        <f>'03 - Vytápění'!H36</f>
        <v>0</v>
      </c>
      <c r="BT90" s="102" t="s">
        <v>85</v>
      </c>
      <c r="BV90" s="102" t="s">
        <v>79</v>
      </c>
      <c r="BW90" s="102" t="s">
        <v>92</v>
      </c>
      <c r="BX90" s="102" t="s">
        <v>80</v>
      </c>
    </row>
    <row r="91" spans="1:76" s="5" customFormat="1" ht="16.5" customHeight="1">
      <c r="A91" s="93" t="s">
        <v>82</v>
      </c>
      <c r="B91" s="94"/>
      <c r="C91" s="95"/>
      <c r="D91" s="365" t="s">
        <v>93</v>
      </c>
      <c r="E91" s="365"/>
      <c r="F91" s="365"/>
      <c r="G91" s="365"/>
      <c r="H91" s="365"/>
      <c r="I91" s="96"/>
      <c r="J91" s="365" t="s">
        <v>94</v>
      </c>
      <c r="K91" s="365"/>
      <c r="L91" s="365"/>
      <c r="M91" s="365"/>
      <c r="N91" s="365"/>
      <c r="O91" s="365"/>
      <c r="P91" s="365"/>
      <c r="Q91" s="365"/>
      <c r="R91" s="365"/>
      <c r="S91" s="365"/>
      <c r="T91" s="365"/>
      <c r="U91" s="365"/>
      <c r="V91" s="365"/>
      <c r="W91" s="365"/>
      <c r="X91" s="365"/>
      <c r="Y91" s="365"/>
      <c r="Z91" s="365"/>
      <c r="AA91" s="365"/>
      <c r="AB91" s="365"/>
      <c r="AC91" s="365"/>
      <c r="AD91" s="365"/>
      <c r="AE91" s="365"/>
      <c r="AF91" s="365"/>
      <c r="AG91" s="339">
        <f>'04 - MaR'!M30</f>
        <v>0</v>
      </c>
      <c r="AH91" s="340"/>
      <c r="AI91" s="340"/>
      <c r="AJ91" s="340"/>
      <c r="AK91" s="340"/>
      <c r="AL91" s="340"/>
      <c r="AM91" s="340"/>
      <c r="AN91" s="339">
        <f>SUM(AG91,AT91)</f>
        <v>0</v>
      </c>
      <c r="AO91" s="340"/>
      <c r="AP91" s="340"/>
      <c r="AQ91" s="97"/>
      <c r="AS91" s="103">
        <f>'04 - MaR'!M28</f>
        <v>0</v>
      </c>
      <c r="AT91" s="104">
        <f>ROUND(SUM(AV91:AW91),2)</f>
        <v>0</v>
      </c>
      <c r="AU91" s="105">
        <f>'04 - MaR'!W117</f>
        <v>0</v>
      </c>
      <c r="AV91" s="104">
        <f>'04 - MaR'!M32</f>
        <v>0</v>
      </c>
      <c r="AW91" s="104">
        <f>'04 - MaR'!M33</f>
        <v>0</v>
      </c>
      <c r="AX91" s="104">
        <f>'04 - MaR'!M34</f>
        <v>0</v>
      </c>
      <c r="AY91" s="104">
        <f>'04 - MaR'!M35</f>
        <v>0</v>
      </c>
      <c r="AZ91" s="104">
        <f>'04 - MaR'!H32</f>
        <v>0</v>
      </c>
      <c r="BA91" s="104">
        <f>'04 - MaR'!H33</f>
        <v>0</v>
      </c>
      <c r="BB91" s="104">
        <f>'04 - MaR'!H34</f>
        <v>0</v>
      </c>
      <c r="BC91" s="104">
        <f>'04 - MaR'!H35</f>
        <v>0</v>
      </c>
      <c r="BD91" s="106">
        <f>'04 - MaR'!H36</f>
        <v>0</v>
      </c>
      <c r="BT91" s="102" t="s">
        <v>85</v>
      </c>
      <c r="BV91" s="102" t="s">
        <v>79</v>
      </c>
      <c r="BW91" s="102" t="s">
        <v>95</v>
      </c>
      <c r="BX91" s="102" t="s">
        <v>80</v>
      </c>
    </row>
    <row r="92" spans="2:43" ht="13.5">
      <c r="B92" s="24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5"/>
    </row>
    <row r="93" spans="2:48" s="1" customFormat="1" ht="30" customHeight="1">
      <c r="B93" s="36"/>
      <c r="C93" s="85" t="s">
        <v>96</v>
      </c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41">
        <f>ROUND(SUM(AG94:AG97),2)</f>
        <v>0</v>
      </c>
      <c r="AH93" s="341"/>
      <c r="AI93" s="341"/>
      <c r="AJ93" s="341"/>
      <c r="AK93" s="341"/>
      <c r="AL93" s="341"/>
      <c r="AM93" s="341"/>
      <c r="AN93" s="341">
        <f>ROUND(SUM(AN94:AN97),2)</f>
        <v>0</v>
      </c>
      <c r="AO93" s="341"/>
      <c r="AP93" s="341"/>
      <c r="AQ93" s="38"/>
      <c r="AS93" s="81" t="s">
        <v>97</v>
      </c>
      <c r="AT93" s="82" t="s">
        <v>98</v>
      </c>
      <c r="AU93" s="82" t="s">
        <v>41</v>
      </c>
      <c r="AV93" s="83" t="s">
        <v>64</v>
      </c>
    </row>
    <row r="94" spans="2:89" s="1" customFormat="1" ht="19.9" customHeight="1">
      <c r="B94" s="36"/>
      <c r="C94" s="37"/>
      <c r="D94" s="107" t="s">
        <v>99</v>
      </c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51">
        <f>ROUND(AG87*AS94,2)</f>
        <v>0</v>
      </c>
      <c r="AH94" s="338"/>
      <c r="AI94" s="338"/>
      <c r="AJ94" s="338"/>
      <c r="AK94" s="338"/>
      <c r="AL94" s="338"/>
      <c r="AM94" s="338"/>
      <c r="AN94" s="338">
        <f>ROUND(AG94+AV94,2)</f>
        <v>0</v>
      </c>
      <c r="AO94" s="338"/>
      <c r="AP94" s="338"/>
      <c r="AQ94" s="38"/>
      <c r="AS94" s="108">
        <v>0</v>
      </c>
      <c r="AT94" s="109" t="s">
        <v>100</v>
      </c>
      <c r="AU94" s="109" t="s">
        <v>42</v>
      </c>
      <c r="AV94" s="110">
        <f>ROUND(IF(AU94="základní",AG94*L31,IF(AU94="snížená",AG94*L32,0)),2)</f>
        <v>0</v>
      </c>
      <c r="BV94" s="20" t="s">
        <v>101</v>
      </c>
      <c r="BY94" s="111">
        <f>IF(AU94="základní",AV94,0)</f>
        <v>0</v>
      </c>
      <c r="BZ94" s="111">
        <f>IF(AU94="snížená",AV94,0)</f>
        <v>0</v>
      </c>
      <c r="CA94" s="111">
        <v>0</v>
      </c>
      <c r="CB94" s="111">
        <v>0</v>
      </c>
      <c r="CC94" s="111">
        <v>0</v>
      </c>
      <c r="CD94" s="111">
        <f>IF(AU94="základní",AG94,0)</f>
        <v>0</v>
      </c>
      <c r="CE94" s="111">
        <f>IF(AU94="snížená",AG94,0)</f>
        <v>0</v>
      </c>
      <c r="CF94" s="111">
        <f>IF(AU94="zákl. přenesená",AG94,0)</f>
        <v>0</v>
      </c>
      <c r="CG94" s="111">
        <f>IF(AU94="sníž. přenesená",AG94,0)</f>
        <v>0</v>
      </c>
      <c r="CH94" s="111">
        <f>IF(AU94="nulová",AG94,0)</f>
        <v>0</v>
      </c>
      <c r="CI94" s="20">
        <f>IF(AU94="základní",1,IF(AU94="snížená",2,IF(AU94="zákl. přenesená",4,IF(AU94="sníž. přenesená",5,3))))</f>
        <v>1</v>
      </c>
      <c r="CJ94" s="20">
        <f>IF(AT94="stavební čast",1,IF(8894="investiční čast",2,3))</f>
        <v>1</v>
      </c>
      <c r="CK94" s="20" t="str">
        <f>IF(D94="Vyplň vlastní","","x")</f>
        <v>x</v>
      </c>
    </row>
    <row r="95" spans="2:89" s="1" customFormat="1" ht="19.9" customHeight="1">
      <c r="B95" s="36"/>
      <c r="C95" s="37"/>
      <c r="D95" s="349" t="s">
        <v>102</v>
      </c>
      <c r="E95" s="350"/>
      <c r="F95" s="350"/>
      <c r="G95" s="350"/>
      <c r="H95" s="350"/>
      <c r="I95" s="350"/>
      <c r="J95" s="350"/>
      <c r="K95" s="350"/>
      <c r="L95" s="350"/>
      <c r="M95" s="350"/>
      <c r="N95" s="350"/>
      <c r="O95" s="350"/>
      <c r="P95" s="350"/>
      <c r="Q95" s="350"/>
      <c r="R95" s="350"/>
      <c r="S95" s="350"/>
      <c r="T95" s="350"/>
      <c r="U95" s="350"/>
      <c r="V95" s="350"/>
      <c r="W95" s="350"/>
      <c r="X95" s="350"/>
      <c r="Y95" s="350"/>
      <c r="Z95" s="350"/>
      <c r="AA95" s="350"/>
      <c r="AB95" s="350"/>
      <c r="AC95" s="37"/>
      <c r="AD95" s="37"/>
      <c r="AE95" s="37"/>
      <c r="AF95" s="37"/>
      <c r="AG95" s="351">
        <f>AG87*AS95</f>
        <v>0</v>
      </c>
      <c r="AH95" s="338"/>
      <c r="AI95" s="338"/>
      <c r="AJ95" s="338"/>
      <c r="AK95" s="338"/>
      <c r="AL95" s="338"/>
      <c r="AM95" s="338"/>
      <c r="AN95" s="338">
        <f>AG95+AV95</f>
        <v>0</v>
      </c>
      <c r="AO95" s="338"/>
      <c r="AP95" s="338"/>
      <c r="AQ95" s="38"/>
      <c r="AS95" s="112">
        <v>0</v>
      </c>
      <c r="AT95" s="113" t="s">
        <v>100</v>
      </c>
      <c r="AU95" s="113" t="s">
        <v>42</v>
      </c>
      <c r="AV95" s="114">
        <f>ROUND(IF(AU95="nulová",0,IF(OR(AU95="základní",AU95="zákl. přenesená"),AG95*L31,AG95*L32)),2)</f>
        <v>0</v>
      </c>
      <c r="BV95" s="20" t="s">
        <v>103</v>
      </c>
      <c r="BY95" s="111">
        <f>IF(AU95="základní",AV95,0)</f>
        <v>0</v>
      </c>
      <c r="BZ95" s="111">
        <f>IF(AU95="snížená",AV95,0)</f>
        <v>0</v>
      </c>
      <c r="CA95" s="111">
        <f>IF(AU95="zákl. přenesená",AV95,0)</f>
        <v>0</v>
      </c>
      <c r="CB95" s="111">
        <f>IF(AU95="sníž. přenesená",AV95,0)</f>
        <v>0</v>
      </c>
      <c r="CC95" s="111">
        <f>IF(AU95="nulová",AV95,0)</f>
        <v>0</v>
      </c>
      <c r="CD95" s="111">
        <f>IF(AU95="základní",AG95,0)</f>
        <v>0</v>
      </c>
      <c r="CE95" s="111">
        <f>IF(AU95="snížená",AG95,0)</f>
        <v>0</v>
      </c>
      <c r="CF95" s="111">
        <f>IF(AU95="zákl. přenesená",AG95,0)</f>
        <v>0</v>
      </c>
      <c r="CG95" s="111">
        <f>IF(AU95="sníž. přenesená",AG95,0)</f>
        <v>0</v>
      </c>
      <c r="CH95" s="111">
        <f>IF(AU95="nulová",AG95,0)</f>
        <v>0</v>
      </c>
      <c r="CI95" s="20">
        <f>IF(AU95="základní",1,IF(AU95="snížená",2,IF(AU95="zákl. přenesená",4,IF(AU95="sníž. přenesená",5,3))))</f>
        <v>1</v>
      </c>
      <c r="CJ95" s="20">
        <f>IF(AT95="stavební čast",1,IF(8895="investiční čast",2,3))</f>
        <v>1</v>
      </c>
      <c r="CK95" s="20" t="str">
        <f>IF(D95="Vyplň vlastní","","x")</f>
        <v/>
      </c>
    </row>
    <row r="96" spans="2:89" s="1" customFormat="1" ht="19.9" customHeight="1">
      <c r="B96" s="36"/>
      <c r="C96" s="37"/>
      <c r="D96" s="349" t="s">
        <v>102</v>
      </c>
      <c r="E96" s="350"/>
      <c r="F96" s="350"/>
      <c r="G96" s="350"/>
      <c r="H96" s="350"/>
      <c r="I96" s="350"/>
      <c r="J96" s="350"/>
      <c r="K96" s="350"/>
      <c r="L96" s="350"/>
      <c r="M96" s="350"/>
      <c r="N96" s="350"/>
      <c r="O96" s="350"/>
      <c r="P96" s="350"/>
      <c r="Q96" s="350"/>
      <c r="R96" s="350"/>
      <c r="S96" s="350"/>
      <c r="T96" s="350"/>
      <c r="U96" s="350"/>
      <c r="V96" s="350"/>
      <c r="W96" s="350"/>
      <c r="X96" s="350"/>
      <c r="Y96" s="350"/>
      <c r="Z96" s="350"/>
      <c r="AA96" s="350"/>
      <c r="AB96" s="350"/>
      <c r="AC96" s="37"/>
      <c r="AD96" s="37"/>
      <c r="AE96" s="37"/>
      <c r="AF96" s="37"/>
      <c r="AG96" s="351">
        <f>AG87*AS96</f>
        <v>0</v>
      </c>
      <c r="AH96" s="338"/>
      <c r="AI96" s="338"/>
      <c r="AJ96" s="338"/>
      <c r="AK96" s="338"/>
      <c r="AL96" s="338"/>
      <c r="AM96" s="338"/>
      <c r="AN96" s="338">
        <f>AG96+AV96</f>
        <v>0</v>
      </c>
      <c r="AO96" s="338"/>
      <c r="AP96" s="338"/>
      <c r="AQ96" s="38"/>
      <c r="AS96" s="112">
        <v>0</v>
      </c>
      <c r="AT96" s="113" t="s">
        <v>100</v>
      </c>
      <c r="AU96" s="113" t="s">
        <v>42</v>
      </c>
      <c r="AV96" s="114">
        <f>ROUND(IF(AU96="nulová",0,IF(OR(AU96="základní",AU96="zákl. přenesená"),AG96*L31,AG96*L32)),2)</f>
        <v>0</v>
      </c>
      <c r="BV96" s="20" t="s">
        <v>103</v>
      </c>
      <c r="BY96" s="111">
        <f>IF(AU96="základní",AV96,0)</f>
        <v>0</v>
      </c>
      <c r="BZ96" s="111">
        <f>IF(AU96="snížená",AV96,0)</f>
        <v>0</v>
      </c>
      <c r="CA96" s="111">
        <f>IF(AU96="zákl. přenesená",AV96,0)</f>
        <v>0</v>
      </c>
      <c r="CB96" s="111">
        <f>IF(AU96="sníž. přenesená",AV96,0)</f>
        <v>0</v>
      </c>
      <c r="CC96" s="111">
        <f>IF(AU96="nulová",AV96,0)</f>
        <v>0</v>
      </c>
      <c r="CD96" s="111">
        <f>IF(AU96="základní",AG96,0)</f>
        <v>0</v>
      </c>
      <c r="CE96" s="111">
        <f>IF(AU96="snížená",AG96,0)</f>
        <v>0</v>
      </c>
      <c r="CF96" s="111">
        <f>IF(AU96="zákl. přenesená",AG96,0)</f>
        <v>0</v>
      </c>
      <c r="CG96" s="111">
        <f>IF(AU96="sníž. přenesená",AG96,0)</f>
        <v>0</v>
      </c>
      <c r="CH96" s="111">
        <f>IF(AU96="nulová",AG96,0)</f>
        <v>0</v>
      </c>
      <c r="CI96" s="20">
        <f>IF(AU96="základní",1,IF(AU96="snížená",2,IF(AU96="zákl. přenesená",4,IF(AU96="sníž. přenesená",5,3))))</f>
        <v>1</v>
      </c>
      <c r="CJ96" s="20">
        <f>IF(AT96="stavební čast",1,IF(8896="investiční čast",2,3))</f>
        <v>1</v>
      </c>
      <c r="CK96" s="20" t="str">
        <f>IF(D96="Vyplň vlastní","","x")</f>
        <v/>
      </c>
    </row>
    <row r="97" spans="2:89" s="1" customFormat="1" ht="19.9" customHeight="1">
      <c r="B97" s="36"/>
      <c r="C97" s="37"/>
      <c r="D97" s="349" t="s">
        <v>102</v>
      </c>
      <c r="E97" s="350"/>
      <c r="F97" s="350"/>
      <c r="G97" s="350"/>
      <c r="H97" s="350"/>
      <c r="I97" s="350"/>
      <c r="J97" s="350"/>
      <c r="K97" s="350"/>
      <c r="L97" s="350"/>
      <c r="M97" s="350"/>
      <c r="N97" s="350"/>
      <c r="O97" s="350"/>
      <c r="P97" s="350"/>
      <c r="Q97" s="350"/>
      <c r="R97" s="350"/>
      <c r="S97" s="350"/>
      <c r="T97" s="350"/>
      <c r="U97" s="350"/>
      <c r="V97" s="350"/>
      <c r="W97" s="350"/>
      <c r="X97" s="350"/>
      <c r="Y97" s="350"/>
      <c r="Z97" s="350"/>
      <c r="AA97" s="350"/>
      <c r="AB97" s="350"/>
      <c r="AC97" s="37"/>
      <c r="AD97" s="37"/>
      <c r="AE97" s="37"/>
      <c r="AF97" s="37"/>
      <c r="AG97" s="351">
        <f>AG87*AS97</f>
        <v>0</v>
      </c>
      <c r="AH97" s="338"/>
      <c r="AI97" s="338"/>
      <c r="AJ97" s="338"/>
      <c r="AK97" s="338"/>
      <c r="AL97" s="338"/>
      <c r="AM97" s="338"/>
      <c r="AN97" s="338">
        <f>AG97+AV97</f>
        <v>0</v>
      </c>
      <c r="AO97" s="338"/>
      <c r="AP97" s="338"/>
      <c r="AQ97" s="38"/>
      <c r="AS97" s="115">
        <v>0</v>
      </c>
      <c r="AT97" s="116" t="s">
        <v>100</v>
      </c>
      <c r="AU97" s="116" t="s">
        <v>42</v>
      </c>
      <c r="AV97" s="117">
        <f>ROUND(IF(AU97="nulová",0,IF(OR(AU97="základní",AU97="zákl. přenesená"),AG97*L31,AG97*L32)),2)</f>
        <v>0</v>
      </c>
      <c r="BV97" s="20" t="s">
        <v>103</v>
      </c>
      <c r="BY97" s="111">
        <f>IF(AU97="základní",AV97,0)</f>
        <v>0</v>
      </c>
      <c r="BZ97" s="111">
        <f>IF(AU97="snížená",AV97,0)</f>
        <v>0</v>
      </c>
      <c r="CA97" s="111">
        <f>IF(AU97="zákl. přenesená",AV97,0)</f>
        <v>0</v>
      </c>
      <c r="CB97" s="111">
        <f>IF(AU97="sníž. přenesená",AV97,0)</f>
        <v>0</v>
      </c>
      <c r="CC97" s="111">
        <f>IF(AU97="nulová",AV97,0)</f>
        <v>0</v>
      </c>
      <c r="CD97" s="111">
        <f>IF(AU97="základní",AG97,0)</f>
        <v>0</v>
      </c>
      <c r="CE97" s="111">
        <f>IF(AU97="snížená",AG97,0)</f>
        <v>0</v>
      </c>
      <c r="CF97" s="111">
        <f>IF(AU97="zákl. přenesená",AG97,0)</f>
        <v>0</v>
      </c>
      <c r="CG97" s="111">
        <f>IF(AU97="sníž. přenesená",AG97,0)</f>
        <v>0</v>
      </c>
      <c r="CH97" s="111">
        <f>IF(AU97="nulová",AG97,0)</f>
        <v>0</v>
      </c>
      <c r="CI97" s="20">
        <f>IF(AU97="základní",1,IF(AU97="snížená",2,IF(AU97="zákl. přenesená",4,IF(AU97="sníž. přenesená",5,3))))</f>
        <v>1</v>
      </c>
      <c r="CJ97" s="20">
        <f>IF(AT97="stavební čast",1,IF(8897="investiční čast",2,3))</f>
        <v>1</v>
      </c>
      <c r="CK97" s="20" t="str">
        <f>IF(D97="Vyplň vlastní","","x")</f>
        <v/>
      </c>
    </row>
    <row r="98" spans="2:43" s="1" customFormat="1" ht="10.9" customHeight="1"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8"/>
    </row>
    <row r="99" spans="2:43" s="1" customFormat="1" ht="30" customHeight="1">
      <c r="B99" s="36"/>
      <c r="C99" s="118" t="s">
        <v>104</v>
      </c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363">
        <f>ROUND(AG87+AG93,2)</f>
        <v>0</v>
      </c>
      <c r="AH99" s="363"/>
      <c r="AI99" s="363"/>
      <c r="AJ99" s="363"/>
      <c r="AK99" s="363"/>
      <c r="AL99" s="363"/>
      <c r="AM99" s="363"/>
      <c r="AN99" s="363">
        <f>AN87+AN93</f>
        <v>0</v>
      </c>
      <c r="AO99" s="363"/>
      <c r="AP99" s="363"/>
      <c r="AQ99" s="38"/>
    </row>
    <row r="100" spans="2:43" s="1" customFormat="1" ht="6.95" customHeight="1"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2"/>
    </row>
  </sheetData>
  <sheetProtection algorithmName="SHA-512" hashValue="u6hP3ePrR188vDH/fM8eMEt34+pJ76kyCF6xg3O5fPI36oiA+pWnc33P7X+s6FhPU/g2YN0P1PNrv6Ch43nQhg==" saltValue="BYnmeo5rkxBPaeF+YmRHxsuC/4a4QYCFB93zk8AeUhhlesHOeyfbyYHfda3M/jJd4JYVWwn7kU0kzNuX0x1MOw==" spinCount="10" sheet="1" objects="1" scenarios="1" formatColumns="0" formatRows="0"/>
  <mergeCells count="70">
    <mergeCell ref="AG99:AM99"/>
    <mergeCell ref="AN99:AP99"/>
    <mergeCell ref="C85:G85"/>
    <mergeCell ref="I85:AF85"/>
    <mergeCell ref="AG85:AM85"/>
    <mergeCell ref="D88:H88"/>
    <mergeCell ref="J88:AF88"/>
    <mergeCell ref="D89:H89"/>
    <mergeCell ref="J89:AF89"/>
    <mergeCell ref="D90:H90"/>
    <mergeCell ref="J90:AF90"/>
    <mergeCell ref="D91:H91"/>
    <mergeCell ref="J91:AF91"/>
    <mergeCell ref="D96:AB96"/>
    <mergeCell ref="AG96:AM96"/>
    <mergeCell ref="AG97:AM97"/>
    <mergeCell ref="AM82:AP82"/>
    <mergeCell ref="AS82:AT84"/>
    <mergeCell ref="AM83:AP83"/>
    <mergeCell ref="AN85:AP85"/>
    <mergeCell ref="AG88:AM88"/>
    <mergeCell ref="AN87:AP87"/>
    <mergeCell ref="AG89:AM89"/>
    <mergeCell ref="AG90:AM90"/>
    <mergeCell ref="AG91:AM91"/>
    <mergeCell ref="AG94:AM94"/>
    <mergeCell ref="AG87:AM87"/>
    <mergeCell ref="AG93:AM93"/>
    <mergeCell ref="AN96:AP96"/>
    <mergeCell ref="AN97:AP97"/>
    <mergeCell ref="AN93:AP93"/>
    <mergeCell ref="K6:AO6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D97:AB97"/>
    <mergeCell ref="D95:AB95"/>
    <mergeCell ref="AG95:AM95"/>
    <mergeCell ref="AN95:AP95"/>
    <mergeCell ref="AN89:AP89"/>
    <mergeCell ref="AN88:AP88"/>
    <mergeCell ref="AN90:AP90"/>
    <mergeCell ref="AN91:AP91"/>
    <mergeCell ref="AN94:AP94"/>
    <mergeCell ref="C2:AP2"/>
    <mergeCell ref="C4:AP4"/>
    <mergeCell ref="AR2:BE2"/>
    <mergeCell ref="K5:AO5"/>
    <mergeCell ref="AK33:AO33"/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</mergeCells>
  <dataValidations count="2">
    <dataValidation type="list" allowBlank="1" showInputMessage="1" showErrorMessage="1" error="Povoleny jsou hodnoty základní, snížená, zákl. přenesená, sníž. přenesená, nulová." sqref="AU94:AU98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4:AT98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1 - Stavební část'!C2" display="/"/>
    <hyperlink ref="A89" location="'02 - Plynovod'!C2" display="/"/>
    <hyperlink ref="A90" location="'03 - Vytápění'!C2" display="/"/>
    <hyperlink ref="A91" location="'04 - MaR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95"/>
  <sheetViews>
    <sheetView showGridLines="0" workbookViewId="0" topLeftCell="A1">
      <pane ySplit="1" topLeftCell="A124" activePane="bottomLeft" state="frozen"/>
      <selection pane="bottomLeft" activeCell="K133" sqref="K13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160156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0"/>
      <c r="B1" s="13"/>
      <c r="C1" s="13"/>
      <c r="D1" s="14" t="s">
        <v>1</v>
      </c>
      <c r="E1" s="13"/>
      <c r="F1" s="15" t="s">
        <v>105</v>
      </c>
      <c r="G1" s="15"/>
      <c r="H1" s="406" t="s">
        <v>106</v>
      </c>
      <c r="I1" s="406"/>
      <c r="J1" s="406"/>
      <c r="K1" s="406"/>
      <c r="L1" s="15" t="s">
        <v>107</v>
      </c>
      <c r="M1" s="13"/>
      <c r="N1" s="13"/>
      <c r="O1" s="14" t="s">
        <v>108</v>
      </c>
      <c r="P1" s="13"/>
      <c r="Q1" s="13"/>
      <c r="R1" s="13"/>
      <c r="S1" s="15" t="s">
        <v>109</v>
      </c>
      <c r="T1" s="15"/>
      <c r="U1" s="120"/>
      <c r="V1" s="12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56" ht="36.95" customHeight="1">
      <c r="C2" s="331" t="s">
        <v>7</v>
      </c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T2" s="20" t="s">
        <v>86</v>
      </c>
      <c r="AZ2" s="121" t="s">
        <v>110</v>
      </c>
      <c r="BA2" s="121" t="s">
        <v>110</v>
      </c>
      <c r="BB2" s="121" t="s">
        <v>22</v>
      </c>
      <c r="BC2" s="121" t="s">
        <v>111</v>
      </c>
      <c r="BD2" s="121" t="s">
        <v>112</v>
      </c>
    </row>
    <row r="3" spans="2:5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112</v>
      </c>
      <c r="AZ3" s="121" t="s">
        <v>113</v>
      </c>
      <c r="BA3" s="121" t="s">
        <v>113</v>
      </c>
      <c r="BB3" s="121" t="s">
        <v>22</v>
      </c>
      <c r="BC3" s="121" t="s">
        <v>114</v>
      </c>
      <c r="BD3" s="121" t="s">
        <v>115</v>
      </c>
    </row>
    <row r="4" spans="2:56" ht="36.95" customHeight="1">
      <c r="B4" s="24"/>
      <c r="C4" s="333" t="s">
        <v>116</v>
      </c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25"/>
      <c r="T4" s="19" t="s">
        <v>13</v>
      </c>
      <c r="AT4" s="20" t="s">
        <v>6</v>
      </c>
      <c r="AZ4" s="121" t="s">
        <v>117</v>
      </c>
      <c r="BA4" s="121" t="s">
        <v>118</v>
      </c>
      <c r="BB4" s="121" t="s">
        <v>22</v>
      </c>
      <c r="BC4" s="121" t="s">
        <v>119</v>
      </c>
      <c r="BD4" s="121" t="s">
        <v>112</v>
      </c>
    </row>
    <row r="5" spans="2:56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  <c r="AZ5" s="121" t="s">
        <v>120</v>
      </c>
      <c r="BA5" s="121" t="s">
        <v>121</v>
      </c>
      <c r="BB5" s="121" t="s">
        <v>22</v>
      </c>
      <c r="BC5" s="121" t="s">
        <v>122</v>
      </c>
      <c r="BD5" s="121" t="s">
        <v>112</v>
      </c>
    </row>
    <row r="6" spans="2:56" ht="25.35" customHeight="1">
      <c r="B6" s="24"/>
      <c r="C6" s="27"/>
      <c r="D6" s="31" t="s">
        <v>19</v>
      </c>
      <c r="E6" s="27"/>
      <c r="F6" s="393" t="str">
        <f>'Rekapitulace stavby'!K6</f>
        <v>Rekonstrukce kotelny VULHM</v>
      </c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27"/>
      <c r="R6" s="25"/>
      <c r="AZ6" s="121" t="s">
        <v>123</v>
      </c>
      <c r="BA6" s="121" t="s">
        <v>123</v>
      </c>
      <c r="BB6" s="121" t="s">
        <v>22</v>
      </c>
      <c r="BC6" s="121" t="s">
        <v>124</v>
      </c>
      <c r="BD6" s="121" t="s">
        <v>112</v>
      </c>
    </row>
    <row r="7" spans="2:18" s="1" customFormat="1" ht="32.85" customHeight="1">
      <c r="B7" s="36"/>
      <c r="C7" s="37"/>
      <c r="D7" s="30" t="s">
        <v>125</v>
      </c>
      <c r="E7" s="37"/>
      <c r="F7" s="342" t="s">
        <v>126</v>
      </c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7"/>
      <c r="R7" s="38"/>
    </row>
    <row r="8" spans="2:18" s="1" customFormat="1" ht="14.45" customHeight="1">
      <c r="B8" s="36"/>
      <c r="C8" s="37"/>
      <c r="D8" s="31" t="s">
        <v>21</v>
      </c>
      <c r="E8" s="37"/>
      <c r="F8" s="29" t="s">
        <v>22</v>
      </c>
      <c r="G8" s="37"/>
      <c r="H8" s="37"/>
      <c r="I8" s="37"/>
      <c r="J8" s="37"/>
      <c r="K8" s="37"/>
      <c r="L8" s="37"/>
      <c r="M8" s="31" t="s">
        <v>23</v>
      </c>
      <c r="N8" s="37"/>
      <c r="O8" s="29" t="s">
        <v>22</v>
      </c>
      <c r="P8" s="37"/>
      <c r="Q8" s="37"/>
      <c r="R8" s="38"/>
    </row>
    <row r="9" spans="2:18" s="1" customFormat="1" ht="14.45" customHeight="1">
      <c r="B9" s="36"/>
      <c r="C9" s="37"/>
      <c r="D9" s="31" t="s">
        <v>24</v>
      </c>
      <c r="E9" s="37"/>
      <c r="F9" s="29" t="s">
        <v>25</v>
      </c>
      <c r="G9" s="37"/>
      <c r="H9" s="37"/>
      <c r="I9" s="37"/>
      <c r="J9" s="37"/>
      <c r="K9" s="37"/>
      <c r="L9" s="37"/>
      <c r="M9" s="31" t="s">
        <v>26</v>
      </c>
      <c r="N9" s="37"/>
      <c r="O9" s="407" t="str">
        <f>'Rekapitulace stavby'!AN8</f>
        <v>25. 10. 2018</v>
      </c>
      <c r="P9" s="395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5" customHeight="1">
      <c r="B11" s="36"/>
      <c r="C11" s="37"/>
      <c r="D11" s="31" t="s">
        <v>28</v>
      </c>
      <c r="E11" s="37"/>
      <c r="F11" s="37"/>
      <c r="G11" s="37"/>
      <c r="H11" s="37"/>
      <c r="I11" s="37"/>
      <c r="J11" s="37"/>
      <c r="K11" s="37"/>
      <c r="L11" s="37"/>
      <c r="M11" s="31" t="s">
        <v>29</v>
      </c>
      <c r="N11" s="37"/>
      <c r="O11" s="337" t="str">
        <f>IF('Rekapitulace stavby'!AN10="","",'Rekapitulace stavby'!AN10)</f>
        <v/>
      </c>
      <c r="P11" s="337"/>
      <c r="Q11" s="37"/>
      <c r="R11" s="38"/>
    </row>
    <row r="12" spans="2:18" s="1" customFormat="1" ht="18" customHeight="1">
      <c r="B12" s="36"/>
      <c r="C12" s="37"/>
      <c r="D12" s="37"/>
      <c r="E12" s="29" t="str">
        <f>IF('Rekapitulace stavby'!E11="","",'Rekapitulace stavby'!E11)</f>
        <v xml:space="preserve"> </v>
      </c>
      <c r="F12" s="37"/>
      <c r="G12" s="37"/>
      <c r="H12" s="37"/>
      <c r="I12" s="37"/>
      <c r="J12" s="37"/>
      <c r="K12" s="37"/>
      <c r="L12" s="37"/>
      <c r="M12" s="31" t="s">
        <v>30</v>
      </c>
      <c r="N12" s="37"/>
      <c r="O12" s="337" t="str">
        <f>IF('Rekapitulace stavby'!AN11="","",'Rekapitulace stavby'!AN11)</f>
        <v/>
      </c>
      <c r="P12" s="337"/>
      <c r="Q12" s="37"/>
      <c r="R12" s="38"/>
    </row>
    <row r="13" spans="2:18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5" customHeight="1">
      <c r="B14" s="36"/>
      <c r="C14" s="37"/>
      <c r="D14" s="31" t="s">
        <v>31</v>
      </c>
      <c r="E14" s="37"/>
      <c r="F14" s="37"/>
      <c r="G14" s="37"/>
      <c r="H14" s="37"/>
      <c r="I14" s="37"/>
      <c r="J14" s="37"/>
      <c r="K14" s="37"/>
      <c r="L14" s="37"/>
      <c r="M14" s="31" t="s">
        <v>29</v>
      </c>
      <c r="N14" s="37"/>
      <c r="O14" s="408" t="str">
        <f>IF('Rekapitulace stavby'!AN13="","",'Rekapitulace stavby'!AN13)</f>
        <v>Vyplň údaj</v>
      </c>
      <c r="P14" s="337"/>
      <c r="Q14" s="37"/>
      <c r="R14" s="38"/>
    </row>
    <row r="15" spans="2:18" s="1" customFormat="1" ht="18" customHeight="1">
      <c r="B15" s="36"/>
      <c r="C15" s="37"/>
      <c r="D15" s="37"/>
      <c r="E15" s="408" t="str">
        <f>IF('Rekapitulace stavby'!E14="","",'Rekapitulace stavby'!E14)</f>
        <v>Vyplň údaj</v>
      </c>
      <c r="F15" s="409"/>
      <c r="G15" s="409"/>
      <c r="H15" s="409"/>
      <c r="I15" s="409"/>
      <c r="J15" s="409"/>
      <c r="K15" s="409"/>
      <c r="L15" s="409"/>
      <c r="M15" s="31" t="s">
        <v>30</v>
      </c>
      <c r="N15" s="37"/>
      <c r="O15" s="408" t="str">
        <f>IF('Rekapitulace stavby'!AN14="","",'Rekapitulace stavby'!AN14)</f>
        <v>Vyplň údaj</v>
      </c>
      <c r="P15" s="337"/>
      <c r="Q15" s="37"/>
      <c r="R15" s="38"/>
    </row>
    <row r="16" spans="2:18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33</v>
      </c>
      <c r="E17" s="37"/>
      <c r="F17" s="37"/>
      <c r="G17" s="37"/>
      <c r="H17" s="37"/>
      <c r="I17" s="37"/>
      <c r="J17" s="37"/>
      <c r="K17" s="37"/>
      <c r="L17" s="37"/>
      <c r="M17" s="31" t="s">
        <v>29</v>
      </c>
      <c r="N17" s="37"/>
      <c r="O17" s="337" t="str">
        <f>IF('Rekapitulace stavby'!AN16="","",'Rekapitulace stavby'!AN16)</f>
        <v/>
      </c>
      <c r="P17" s="337"/>
      <c r="Q17" s="37"/>
      <c r="R17" s="38"/>
    </row>
    <row r="18" spans="2:18" s="1" customFormat="1" ht="18" customHeight="1">
      <c r="B18" s="36"/>
      <c r="C18" s="37"/>
      <c r="D18" s="37"/>
      <c r="E18" s="29" t="str">
        <f>IF('Rekapitulace stavby'!E17="","",'Rekapitulace stavby'!E17)</f>
        <v xml:space="preserve"> </v>
      </c>
      <c r="F18" s="37"/>
      <c r="G18" s="37"/>
      <c r="H18" s="37"/>
      <c r="I18" s="37"/>
      <c r="J18" s="37"/>
      <c r="K18" s="37"/>
      <c r="L18" s="37"/>
      <c r="M18" s="31" t="s">
        <v>30</v>
      </c>
      <c r="N18" s="37"/>
      <c r="O18" s="337" t="str">
        <f>IF('Rekapitulace stavby'!AN17="","",'Rekapitulace stavby'!AN17)</f>
        <v/>
      </c>
      <c r="P18" s="337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35</v>
      </c>
      <c r="E20" s="37"/>
      <c r="F20" s="37"/>
      <c r="G20" s="37"/>
      <c r="H20" s="37"/>
      <c r="I20" s="37"/>
      <c r="J20" s="37"/>
      <c r="K20" s="37"/>
      <c r="L20" s="37"/>
      <c r="M20" s="31" t="s">
        <v>29</v>
      </c>
      <c r="N20" s="37"/>
      <c r="O20" s="337" t="str">
        <f>IF('Rekapitulace stavby'!AN19="","",'Rekapitulace stavby'!AN19)</f>
        <v/>
      </c>
      <c r="P20" s="337"/>
      <c r="Q20" s="37"/>
      <c r="R20" s="38"/>
    </row>
    <row r="21" spans="2:18" s="1" customFormat="1" ht="18" customHeight="1">
      <c r="B21" s="36"/>
      <c r="C21" s="37"/>
      <c r="D21" s="37"/>
      <c r="E21" s="29" t="str">
        <f>IF('Rekapitulace stavby'!E20="","",'Rekapitulace stavby'!E20)</f>
        <v xml:space="preserve"> </v>
      </c>
      <c r="F21" s="37"/>
      <c r="G21" s="37"/>
      <c r="H21" s="37"/>
      <c r="I21" s="37"/>
      <c r="J21" s="37"/>
      <c r="K21" s="37"/>
      <c r="L21" s="37"/>
      <c r="M21" s="31" t="s">
        <v>30</v>
      </c>
      <c r="N21" s="37"/>
      <c r="O21" s="337" t="str">
        <f>IF('Rekapitulace stavby'!AN20="","",'Rekapitulace stavby'!AN20)</f>
        <v/>
      </c>
      <c r="P21" s="337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36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16.5" customHeight="1">
      <c r="B24" s="36"/>
      <c r="C24" s="37"/>
      <c r="D24" s="37"/>
      <c r="E24" s="325" t="s">
        <v>22</v>
      </c>
      <c r="F24" s="325"/>
      <c r="G24" s="325"/>
      <c r="H24" s="325"/>
      <c r="I24" s="325"/>
      <c r="J24" s="325"/>
      <c r="K24" s="325"/>
      <c r="L24" s="325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22" t="s">
        <v>127</v>
      </c>
      <c r="E27" s="37"/>
      <c r="F27" s="37"/>
      <c r="G27" s="37"/>
      <c r="H27" s="37"/>
      <c r="I27" s="37"/>
      <c r="J27" s="37"/>
      <c r="K27" s="37"/>
      <c r="L27" s="37"/>
      <c r="M27" s="326">
        <f>N88</f>
        <v>0</v>
      </c>
      <c r="N27" s="326"/>
      <c r="O27" s="326"/>
      <c r="P27" s="326"/>
      <c r="Q27" s="37"/>
      <c r="R27" s="38"/>
    </row>
    <row r="28" spans="2:18" s="1" customFormat="1" ht="14.45" customHeight="1">
      <c r="B28" s="36"/>
      <c r="C28" s="37"/>
      <c r="D28" s="35" t="s">
        <v>99</v>
      </c>
      <c r="E28" s="37"/>
      <c r="F28" s="37"/>
      <c r="G28" s="37"/>
      <c r="H28" s="37"/>
      <c r="I28" s="37"/>
      <c r="J28" s="37"/>
      <c r="K28" s="37"/>
      <c r="L28" s="37"/>
      <c r="M28" s="326">
        <f>N98</f>
        <v>0</v>
      </c>
      <c r="N28" s="326"/>
      <c r="O28" s="326"/>
      <c r="P28" s="326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23" t="s">
        <v>40</v>
      </c>
      <c r="E30" s="37"/>
      <c r="F30" s="37"/>
      <c r="G30" s="37"/>
      <c r="H30" s="37"/>
      <c r="I30" s="37"/>
      <c r="J30" s="37"/>
      <c r="K30" s="37"/>
      <c r="L30" s="37"/>
      <c r="M30" s="388">
        <f>ROUND(M27+M28,2)</f>
        <v>0</v>
      </c>
      <c r="N30" s="389"/>
      <c r="O30" s="389"/>
      <c r="P30" s="389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41</v>
      </c>
      <c r="E32" s="43" t="s">
        <v>42</v>
      </c>
      <c r="F32" s="44">
        <v>0.21</v>
      </c>
      <c r="G32" s="124" t="s">
        <v>43</v>
      </c>
      <c r="H32" s="390">
        <f>(SUM(BE98:BE105)+SUM(BE123:BE193))</f>
        <v>0</v>
      </c>
      <c r="I32" s="389"/>
      <c r="J32" s="389"/>
      <c r="K32" s="37"/>
      <c r="L32" s="37"/>
      <c r="M32" s="390">
        <f>ROUND((SUM(BE98:BE105)+SUM(BE123:BE193)),2)*F32</f>
        <v>0</v>
      </c>
      <c r="N32" s="389"/>
      <c r="O32" s="389"/>
      <c r="P32" s="389"/>
      <c r="Q32" s="37"/>
      <c r="R32" s="38"/>
    </row>
    <row r="33" spans="2:18" s="1" customFormat="1" ht="14.45" customHeight="1">
      <c r="B33" s="36"/>
      <c r="C33" s="37"/>
      <c r="D33" s="37"/>
      <c r="E33" s="43" t="s">
        <v>44</v>
      </c>
      <c r="F33" s="44">
        <v>0.15</v>
      </c>
      <c r="G33" s="124" t="s">
        <v>43</v>
      </c>
      <c r="H33" s="390">
        <f>(SUM(BF98:BF105)+SUM(BF123:BF193))</f>
        <v>0</v>
      </c>
      <c r="I33" s="389"/>
      <c r="J33" s="389"/>
      <c r="K33" s="37"/>
      <c r="L33" s="37"/>
      <c r="M33" s="390">
        <f>ROUND((SUM(BF98:BF105)+SUM(BF123:BF193)),2)*F33</f>
        <v>0</v>
      </c>
      <c r="N33" s="389"/>
      <c r="O33" s="389"/>
      <c r="P33" s="389"/>
      <c r="Q33" s="37"/>
      <c r="R33" s="38"/>
    </row>
    <row r="34" spans="2:18" s="1" customFormat="1" ht="14.45" customHeight="1" hidden="1">
      <c r="B34" s="36"/>
      <c r="C34" s="37"/>
      <c r="D34" s="37"/>
      <c r="E34" s="43" t="s">
        <v>45</v>
      </c>
      <c r="F34" s="44">
        <v>0.21</v>
      </c>
      <c r="G34" s="124" t="s">
        <v>43</v>
      </c>
      <c r="H34" s="390">
        <f>(SUM(BG98:BG105)+SUM(BG123:BG193))</f>
        <v>0</v>
      </c>
      <c r="I34" s="389"/>
      <c r="J34" s="389"/>
      <c r="K34" s="37"/>
      <c r="L34" s="37"/>
      <c r="M34" s="390">
        <v>0</v>
      </c>
      <c r="N34" s="389"/>
      <c r="O34" s="389"/>
      <c r="P34" s="389"/>
      <c r="Q34" s="37"/>
      <c r="R34" s="38"/>
    </row>
    <row r="35" spans="2:18" s="1" customFormat="1" ht="14.45" customHeight="1" hidden="1">
      <c r="B35" s="36"/>
      <c r="C35" s="37"/>
      <c r="D35" s="37"/>
      <c r="E35" s="43" t="s">
        <v>46</v>
      </c>
      <c r="F35" s="44">
        <v>0.15</v>
      </c>
      <c r="G35" s="124" t="s">
        <v>43</v>
      </c>
      <c r="H35" s="390">
        <f>(SUM(BH98:BH105)+SUM(BH123:BH193))</f>
        <v>0</v>
      </c>
      <c r="I35" s="389"/>
      <c r="J35" s="389"/>
      <c r="K35" s="37"/>
      <c r="L35" s="37"/>
      <c r="M35" s="390">
        <v>0</v>
      </c>
      <c r="N35" s="389"/>
      <c r="O35" s="389"/>
      <c r="P35" s="389"/>
      <c r="Q35" s="37"/>
      <c r="R35" s="38"/>
    </row>
    <row r="36" spans="2:18" s="1" customFormat="1" ht="14.45" customHeight="1" hidden="1">
      <c r="B36" s="36"/>
      <c r="C36" s="37"/>
      <c r="D36" s="37"/>
      <c r="E36" s="43" t="s">
        <v>47</v>
      </c>
      <c r="F36" s="44">
        <v>0</v>
      </c>
      <c r="G36" s="124" t="s">
        <v>43</v>
      </c>
      <c r="H36" s="390">
        <f>(SUM(BI98:BI105)+SUM(BI123:BI193))</f>
        <v>0</v>
      </c>
      <c r="I36" s="389"/>
      <c r="J36" s="389"/>
      <c r="K36" s="37"/>
      <c r="L36" s="37"/>
      <c r="M36" s="390">
        <v>0</v>
      </c>
      <c r="N36" s="389"/>
      <c r="O36" s="389"/>
      <c r="P36" s="389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9"/>
      <c r="D38" s="125" t="s">
        <v>48</v>
      </c>
      <c r="E38" s="80"/>
      <c r="F38" s="80"/>
      <c r="G38" s="126" t="s">
        <v>49</v>
      </c>
      <c r="H38" s="127" t="s">
        <v>50</v>
      </c>
      <c r="I38" s="80"/>
      <c r="J38" s="80"/>
      <c r="K38" s="80"/>
      <c r="L38" s="391">
        <f>SUM(M30:M36)</f>
        <v>0</v>
      </c>
      <c r="M38" s="391"/>
      <c r="N38" s="391"/>
      <c r="O38" s="391"/>
      <c r="P38" s="392"/>
      <c r="Q38" s="119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3.5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6"/>
      <c r="C50" s="37"/>
      <c r="D50" s="51" t="s">
        <v>51</v>
      </c>
      <c r="E50" s="52"/>
      <c r="F50" s="52"/>
      <c r="G50" s="52"/>
      <c r="H50" s="53"/>
      <c r="I50" s="37"/>
      <c r="J50" s="51" t="s">
        <v>52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4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5"/>
    </row>
    <row r="52" spans="2:18" ht="13.5">
      <c r="B52" s="24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5"/>
    </row>
    <row r="53" spans="2:18" ht="13.5">
      <c r="B53" s="24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5"/>
    </row>
    <row r="54" spans="2:18" ht="13.5">
      <c r="B54" s="24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5"/>
    </row>
    <row r="55" spans="2:18" ht="13.5">
      <c r="B55" s="24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5"/>
    </row>
    <row r="56" spans="2:18" ht="13.5">
      <c r="B56" s="24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5"/>
    </row>
    <row r="57" spans="2:18" ht="13.5">
      <c r="B57" s="24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5"/>
    </row>
    <row r="58" spans="2:18" ht="13.5">
      <c r="B58" s="24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5"/>
    </row>
    <row r="59" spans="2:18" s="1" customFormat="1" ht="15">
      <c r="B59" s="36"/>
      <c r="C59" s="37"/>
      <c r="D59" s="56" t="s">
        <v>53</v>
      </c>
      <c r="E59" s="57"/>
      <c r="F59" s="57"/>
      <c r="G59" s="58" t="s">
        <v>54</v>
      </c>
      <c r="H59" s="59"/>
      <c r="I59" s="37"/>
      <c r="J59" s="56" t="s">
        <v>53</v>
      </c>
      <c r="K59" s="57"/>
      <c r="L59" s="57"/>
      <c r="M59" s="57"/>
      <c r="N59" s="58" t="s">
        <v>54</v>
      </c>
      <c r="O59" s="57"/>
      <c r="P59" s="59"/>
      <c r="Q59" s="37"/>
      <c r="R59" s="38"/>
    </row>
    <row r="60" spans="2:18" ht="13.5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6"/>
      <c r="C61" s="37"/>
      <c r="D61" s="51" t="s">
        <v>55</v>
      </c>
      <c r="E61" s="52"/>
      <c r="F61" s="52"/>
      <c r="G61" s="52"/>
      <c r="H61" s="53"/>
      <c r="I61" s="37"/>
      <c r="J61" s="51" t="s">
        <v>56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4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5"/>
    </row>
    <row r="63" spans="2:18" ht="13.5">
      <c r="B63" s="24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5"/>
    </row>
    <row r="64" spans="2:18" ht="13.5">
      <c r="B64" s="24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5"/>
    </row>
    <row r="65" spans="2:18" ht="13.5">
      <c r="B65" s="24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5"/>
    </row>
    <row r="66" spans="2:18" ht="13.5">
      <c r="B66" s="24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5"/>
    </row>
    <row r="67" spans="2:18" ht="13.5">
      <c r="B67" s="24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5"/>
    </row>
    <row r="68" spans="2:18" ht="13.5">
      <c r="B68" s="24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5"/>
    </row>
    <row r="69" spans="2:18" ht="13.5">
      <c r="B69" s="24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5"/>
    </row>
    <row r="70" spans="2:18" s="1" customFormat="1" ht="15">
      <c r="B70" s="36"/>
      <c r="C70" s="37"/>
      <c r="D70" s="56" t="s">
        <v>53</v>
      </c>
      <c r="E70" s="57"/>
      <c r="F70" s="57"/>
      <c r="G70" s="58" t="s">
        <v>54</v>
      </c>
      <c r="H70" s="59"/>
      <c r="I70" s="37"/>
      <c r="J70" s="56" t="s">
        <v>53</v>
      </c>
      <c r="K70" s="57"/>
      <c r="L70" s="57"/>
      <c r="M70" s="57"/>
      <c r="N70" s="58" t="s">
        <v>54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95" customHeight="1">
      <c r="B76" s="36"/>
      <c r="C76" s="333" t="s">
        <v>128</v>
      </c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8"/>
      <c r="T76" s="131"/>
      <c r="U76" s="131"/>
    </row>
    <row r="77" spans="2:21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1"/>
      <c r="U77" s="131"/>
    </row>
    <row r="78" spans="2:21" s="1" customFormat="1" ht="30" customHeight="1">
      <c r="B78" s="36"/>
      <c r="C78" s="31" t="s">
        <v>19</v>
      </c>
      <c r="D78" s="37"/>
      <c r="E78" s="37"/>
      <c r="F78" s="393" t="str">
        <f>F6</f>
        <v>Rekonstrukce kotelny VULHM</v>
      </c>
      <c r="G78" s="394"/>
      <c r="H78" s="394"/>
      <c r="I78" s="394"/>
      <c r="J78" s="394"/>
      <c r="K78" s="394"/>
      <c r="L78" s="394"/>
      <c r="M78" s="394"/>
      <c r="N78" s="394"/>
      <c r="O78" s="394"/>
      <c r="P78" s="394"/>
      <c r="Q78" s="37"/>
      <c r="R78" s="38"/>
      <c r="T78" s="131"/>
      <c r="U78" s="131"/>
    </row>
    <row r="79" spans="2:21" s="1" customFormat="1" ht="36.95" customHeight="1">
      <c r="B79" s="36"/>
      <c r="C79" s="70" t="s">
        <v>125</v>
      </c>
      <c r="D79" s="37"/>
      <c r="E79" s="37"/>
      <c r="F79" s="347" t="str">
        <f>F7</f>
        <v>01 - Stavební část</v>
      </c>
      <c r="G79" s="389"/>
      <c r="H79" s="389"/>
      <c r="I79" s="389"/>
      <c r="J79" s="389"/>
      <c r="K79" s="389"/>
      <c r="L79" s="389"/>
      <c r="M79" s="389"/>
      <c r="N79" s="389"/>
      <c r="O79" s="389"/>
      <c r="P79" s="389"/>
      <c r="Q79" s="37"/>
      <c r="R79" s="38"/>
      <c r="T79" s="131"/>
      <c r="U79" s="131"/>
    </row>
    <row r="80" spans="2:21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1"/>
      <c r="U80" s="131"/>
    </row>
    <row r="81" spans="2:21" s="1" customFormat="1" ht="18" customHeight="1">
      <c r="B81" s="36"/>
      <c r="C81" s="31" t="s">
        <v>24</v>
      </c>
      <c r="D81" s="37"/>
      <c r="E81" s="37"/>
      <c r="F81" s="29" t="str">
        <f>F9</f>
        <v xml:space="preserve"> </v>
      </c>
      <c r="G81" s="37"/>
      <c r="H81" s="37"/>
      <c r="I81" s="37"/>
      <c r="J81" s="37"/>
      <c r="K81" s="31" t="s">
        <v>26</v>
      </c>
      <c r="L81" s="37"/>
      <c r="M81" s="395" t="str">
        <f>IF(O9="","",O9)</f>
        <v>25. 10. 2018</v>
      </c>
      <c r="N81" s="395"/>
      <c r="O81" s="395"/>
      <c r="P81" s="395"/>
      <c r="Q81" s="37"/>
      <c r="R81" s="38"/>
      <c r="T81" s="131"/>
      <c r="U81" s="131"/>
    </row>
    <row r="82" spans="2:21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1"/>
      <c r="U82" s="131"/>
    </row>
    <row r="83" spans="2:21" s="1" customFormat="1" ht="15">
      <c r="B83" s="36"/>
      <c r="C83" s="31" t="s">
        <v>28</v>
      </c>
      <c r="D83" s="37"/>
      <c r="E83" s="37"/>
      <c r="F83" s="29" t="str">
        <f>E12</f>
        <v xml:space="preserve"> </v>
      </c>
      <c r="G83" s="37"/>
      <c r="H83" s="37"/>
      <c r="I83" s="37"/>
      <c r="J83" s="37"/>
      <c r="K83" s="31" t="s">
        <v>33</v>
      </c>
      <c r="L83" s="37"/>
      <c r="M83" s="337" t="str">
        <f>E18</f>
        <v xml:space="preserve"> </v>
      </c>
      <c r="N83" s="337"/>
      <c r="O83" s="337"/>
      <c r="P83" s="337"/>
      <c r="Q83" s="337"/>
      <c r="R83" s="38"/>
      <c r="T83" s="131"/>
      <c r="U83" s="131"/>
    </row>
    <row r="84" spans="2:21" s="1" customFormat="1" ht="14.45" customHeight="1">
      <c r="B84" s="36"/>
      <c r="C84" s="31" t="s">
        <v>31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35</v>
      </c>
      <c r="L84" s="37"/>
      <c r="M84" s="337" t="str">
        <f>E21</f>
        <v xml:space="preserve"> </v>
      </c>
      <c r="N84" s="337"/>
      <c r="O84" s="337"/>
      <c r="P84" s="337"/>
      <c r="Q84" s="337"/>
      <c r="R84" s="38"/>
      <c r="T84" s="131"/>
      <c r="U84" s="131"/>
    </row>
    <row r="85" spans="2:21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1"/>
      <c r="U85" s="131"/>
    </row>
    <row r="86" spans="2:21" s="1" customFormat="1" ht="29.25" customHeight="1">
      <c r="B86" s="36"/>
      <c r="C86" s="396" t="s">
        <v>129</v>
      </c>
      <c r="D86" s="397"/>
      <c r="E86" s="397"/>
      <c r="F86" s="397"/>
      <c r="G86" s="397"/>
      <c r="H86" s="119"/>
      <c r="I86" s="119"/>
      <c r="J86" s="119"/>
      <c r="K86" s="119"/>
      <c r="L86" s="119"/>
      <c r="M86" s="119"/>
      <c r="N86" s="396" t="s">
        <v>130</v>
      </c>
      <c r="O86" s="397"/>
      <c r="P86" s="397"/>
      <c r="Q86" s="397"/>
      <c r="R86" s="38"/>
      <c r="T86" s="131"/>
      <c r="U86" s="131"/>
    </row>
    <row r="87" spans="2:21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1"/>
      <c r="U87" s="131"/>
    </row>
    <row r="88" spans="2:47" s="1" customFormat="1" ht="29.25" customHeight="1">
      <c r="B88" s="36"/>
      <c r="C88" s="132" t="s">
        <v>131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41">
        <f>N123</f>
        <v>0</v>
      </c>
      <c r="O88" s="398"/>
      <c r="P88" s="398"/>
      <c r="Q88" s="398"/>
      <c r="R88" s="38"/>
      <c r="T88" s="131"/>
      <c r="U88" s="131"/>
      <c r="AU88" s="20" t="s">
        <v>132</v>
      </c>
    </row>
    <row r="89" spans="2:21" s="6" customFormat="1" ht="24.95" customHeight="1">
      <c r="B89" s="133"/>
      <c r="C89" s="134"/>
      <c r="D89" s="135" t="s">
        <v>133</v>
      </c>
      <c r="E89" s="134"/>
      <c r="F89" s="134"/>
      <c r="G89" s="134"/>
      <c r="H89" s="134"/>
      <c r="I89" s="134"/>
      <c r="J89" s="134"/>
      <c r="K89" s="134"/>
      <c r="L89" s="134"/>
      <c r="M89" s="134"/>
      <c r="N89" s="381">
        <f>N124</f>
        <v>0</v>
      </c>
      <c r="O89" s="399"/>
      <c r="P89" s="399"/>
      <c r="Q89" s="399"/>
      <c r="R89" s="136"/>
      <c r="T89" s="137"/>
      <c r="U89" s="137"/>
    </row>
    <row r="90" spans="2:21" s="7" customFormat="1" ht="19.9" customHeight="1">
      <c r="B90" s="138"/>
      <c r="C90" s="139"/>
      <c r="D90" s="107" t="s">
        <v>134</v>
      </c>
      <c r="E90" s="139"/>
      <c r="F90" s="139"/>
      <c r="G90" s="139"/>
      <c r="H90" s="139"/>
      <c r="I90" s="139"/>
      <c r="J90" s="139"/>
      <c r="K90" s="139"/>
      <c r="L90" s="139"/>
      <c r="M90" s="139"/>
      <c r="N90" s="338">
        <f>N125</f>
        <v>0</v>
      </c>
      <c r="O90" s="400"/>
      <c r="P90" s="400"/>
      <c r="Q90" s="400"/>
      <c r="R90" s="140"/>
      <c r="T90" s="141"/>
      <c r="U90" s="141"/>
    </row>
    <row r="91" spans="2:21" s="7" customFormat="1" ht="19.9" customHeight="1">
      <c r="B91" s="138"/>
      <c r="C91" s="139"/>
      <c r="D91" s="107" t="s">
        <v>135</v>
      </c>
      <c r="E91" s="139"/>
      <c r="F91" s="139"/>
      <c r="G91" s="139"/>
      <c r="H91" s="139"/>
      <c r="I91" s="139"/>
      <c r="J91" s="139"/>
      <c r="K91" s="139"/>
      <c r="L91" s="139"/>
      <c r="M91" s="139"/>
      <c r="N91" s="338">
        <f>N142</f>
        <v>0</v>
      </c>
      <c r="O91" s="400"/>
      <c r="P91" s="400"/>
      <c r="Q91" s="400"/>
      <c r="R91" s="140"/>
      <c r="T91" s="141"/>
      <c r="U91" s="141"/>
    </row>
    <row r="92" spans="2:21" s="7" customFormat="1" ht="19.9" customHeight="1">
      <c r="B92" s="138"/>
      <c r="C92" s="139"/>
      <c r="D92" s="107" t="s">
        <v>136</v>
      </c>
      <c r="E92" s="139"/>
      <c r="F92" s="139"/>
      <c r="G92" s="139"/>
      <c r="H92" s="139"/>
      <c r="I92" s="139"/>
      <c r="J92" s="139"/>
      <c r="K92" s="139"/>
      <c r="L92" s="139"/>
      <c r="M92" s="139"/>
      <c r="N92" s="338">
        <f>N158</f>
        <v>0</v>
      </c>
      <c r="O92" s="400"/>
      <c r="P92" s="400"/>
      <c r="Q92" s="400"/>
      <c r="R92" s="140"/>
      <c r="T92" s="141"/>
      <c r="U92" s="141"/>
    </row>
    <row r="93" spans="2:21" s="7" customFormat="1" ht="19.9" customHeight="1">
      <c r="B93" s="138"/>
      <c r="C93" s="139"/>
      <c r="D93" s="107" t="s">
        <v>137</v>
      </c>
      <c r="E93" s="139"/>
      <c r="F93" s="139"/>
      <c r="G93" s="139"/>
      <c r="H93" s="139"/>
      <c r="I93" s="139"/>
      <c r="J93" s="139"/>
      <c r="K93" s="139"/>
      <c r="L93" s="139"/>
      <c r="M93" s="139"/>
      <c r="N93" s="338">
        <f>N163</f>
        <v>0</v>
      </c>
      <c r="O93" s="400"/>
      <c r="P93" s="400"/>
      <c r="Q93" s="400"/>
      <c r="R93" s="140"/>
      <c r="T93" s="141"/>
      <c r="U93" s="141"/>
    </row>
    <row r="94" spans="2:21" s="6" customFormat="1" ht="24.95" customHeight="1">
      <c r="B94" s="133"/>
      <c r="C94" s="134"/>
      <c r="D94" s="135" t="s">
        <v>138</v>
      </c>
      <c r="E94" s="134"/>
      <c r="F94" s="134"/>
      <c r="G94" s="134"/>
      <c r="H94" s="134"/>
      <c r="I94" s="134"/>
      <c r="J94" s="134"/>
      <c r="K94" s="134"/>
      <c r="L94" s="134"/>
      <c r="M94" s="134"/>
      <c r="N94" s="381">
        <f>N167</f>
        <v>0</v>
      </c>
      <c r="O94" s="399"/>
      <c r="P94" s="399"/>
      <c r="Q94" s="399"/>
      <c r="R94" s="136"/>
      <c r="T94" s="137"/>
      <c r="U94" s="137"/>
    </row>
    <row r="95" spans="2:21" s="7" customFormat="1" ht="19.9" customHeight="1">
      <c r="B95" s="138"/>
      <c r="C95" s="139"/>
      <c r="D95" s="107" t="s">
        <v>139</v>
      </c>
      <c r="E95" s="139"/>
      <c r="F95" s="139"/>
      <c r="G95" s="139"/>
      <c r="H95" s="139"/>
      <c r="I95" s="139"/>
      <c r="J95" s="139"/>
      <c r="K95" s="139"/>
      <c r="L95" s="139"/>
      <c r="M95" s="139"/>
      <c r="N95" s="338">
        <f>N168</f>
        <v>0</v>
      </c>
      <c r="O95" s="400"/>
      <c r="P95" s="400"/>
      <c r="Q95" s="400"/>
      <c r="R95" s="140"/>
      <c r="T95" s="141"/>
      <c r="U95" s="141"/>
    </row>
    <row r="96" spans="2:21" s="7" customFormat="1" ht="19.9" customHeight="1">
      <c r="B96" s="138"/>
      <c r="C96" s="139"/>
      <c r="D96" s="107" t="s">
        <v>140</v>
      </c>
      <c r="E96" s="139"/>
      <c r="F96" s="139"/>
      <c r="G96" s="139"/>
      <c r="H96" s="139"/>
      <c r="I96" s="139"/>
      <c r="J96" s="139"/>
      <c r="K96" s="139"/>
      <c r="L96" s="139"/>
      <c r="M96" s="139"/>
      <c r="N96" s="338">
        <f>N182</f>
        <v>0</v>
      </c>
      <c r="O96" s="400"/>
      <c r="P96" s="400"/>
      <c r="Q96" s="400"/>
      <c r="R96" s="140"/>
      <c r="T96" s="141"/>
      <c r="U96" s="141"/>
    </row>
    <row r="97" spans="2:21" s="1" customFormat="1" ht="21.75" customHeight="1"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8"/>
      <c r="T97" s="131"/>
      <c r="U97" s="131"/>
    </row>
    <row r="98" spans="2:21" s="1" customFormat="1" ht="29.25" customHeight="1">
      <c r="B98" s="36"/>
      <c r="C98" s="132" t="s">
        <v>141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98">
        <f>ROUND(N99+N100+N101+N102+N103+N104,2)</f>
        <v>0</v>
      </c>
      <c r="O98" s="401"/>
      <c r="P98" s="401"/>
      <c r="Q98" s="401"/>
      <c r="R98" s="38"/>
      <c r="T98" s="142"/>
      <c r="U98" s="143" t="s">
        <v>41</v>
      </c>
    </row>
    <row r="99" spans="2:65" s="1" customFormat="1" ht="18" customHeight="1">
      <c r="B99" s="36"/>
      <c r="C99" s="37"/>
      <c r="D99" s="349" t="s">
        <v>142</v>
      </c>
      <c r="E99" s="350"/>
      <c r="F99" s="350"/>
      <c r="G99" s="350"/>
      <c r="H99" s="350"/>
      <c r="I99" s="37"/>
      <c r="J99" s="37"/>
      <c r="K99" s="37"/>
      <c r="L99" s="37"/>
      <c r="M99" s="37"/>
      <c r="N99" s="351">
        <f>ROUND(N88*T99,2)</f>
        <v>0</v>
      </c>
      <c r="O99" s="338"/>
      <c r="P99" s="338"/>
      <c r="Q99" s="338"/>
      <c r="R99" s="38"/>
      <c r="S99" s="144"/>
      <c r="T99" s="145"/>
      <c r="U99" s="146" t="s">
        <v>42</v>
      </c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7" t="s">
        <v>143</v>
      </c>
      <c r="AZ99" s="144"/>
      <c r="BA99" s="144"/>
      <c r="BB99" s="144"/>
      <c r="BC99" s="144"/>
      <c r="BD99" s="144"/>
      <c r="BE99" s="148">
        <f aca="true" t="shared" si="0" ref="BE99:BE104">IF(U99="základní",N99,0)</f>
        <v>0</v>
      </c>
      <c r="BF99" s="148">
        <f aca="true" t="shared" si="1" ref="BF99:BF104">IF(U99="snížená",N99,0)</f>
        <v>0</v>
      </c>
      <c r="BG99" s="148">
        <f aca="true" t="shared" si="2" ref="BG99:BG104">IF(U99="zákl. přenesená",N99,0)</f>
        <v>0</v>
      </c>
      <c r="BH99" s="148">
        <f aca="true" t="shared" si="3" ref="BH99:BH104">IF(U99="sníž. přenesená",N99,0)</f>
        <v>0</v>
      </c>
      <c r="BI99" s="148">
        <f aca="true" t="shared" si="4" ref="BI99:BI104">IF(U99="nulová",N99,0)</f>
        <v>0</v>
      </c>
      <c r="BJ99" s="147" t="s">
        <v>85</v>
      </c>
      <c r="BK99" s="144"/>
      <c r="BL99" s="144"/>
      <c r="BM99" s="144"/>
    </row>
    <row r="100" spans="2:65" s="1" customFormat="1" ht="18" customHeight="1">
      <c r="B100" s="36"/>
      <c r="C100" s="37"/>
      <c r="D100" s="349" t="s">
        <v>144</v>
      </c>
      <c r="E100" s="350"/>
      <c r="F100" s="350"/>
      <c r="G100" s="350"/>
      <c r="H100" s="350"/>
      <c r="I100" s="37"/>
      <c r="J100" s="37"/>
      <c r="K100" s="37"/>
      <c r="L100" s="37"/>
      <c r="M100" s="37"/>
      <c r="N100" s="351">
        <f>ROUND(N88*T100,2)</f>
        <v>0</v>
      </c>
      <c r="O100" s="338"/>
      <c r="P100" s="338"/>
      <c r="Q100" s="338"/>
      <c r="R100" s="38"/>
      <c r="S100" s="144"/>
      <c r="T100" s="145"/>
      <c r="U100" s="146" t="s">
        <v>42</v>
      </c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7" t="s">
        <v>143</v>
      </c>
      <c r="AZ100" s="144"/>
      <c r="BA100" s="144"/>
      <c r="BB100" s="144"/>
      <c r="BC100" s="144"/>
      <c r="BD100" s="144"/>
      <c r="BE100" s="148">
        <f t="shared" si="0"/>
        <v>0</v>
      </c>
      <c r="BF100" s="148">
        <f t="shared" si="1"/>
        <v>0</v>
      </c>
      <c r="BG100" s="148">
        <f t="shared" si="2"/>
        <v>0</v>
      </c>
      <c r="BH100" s="148">
        <f t="shared" si="3"/>
        <v>0</v>
      </c>
      <c r="BI100" s="148">
        <f t="shared" si="4"/>
        <v>0</v>
      </c>
      <c r="BJ100" s="147" t="s">
        <v>85</v>
      </c>
      <c r="BK100" s="144"/>
      <c r="BL100" s="144"/>
      <c r="BM100" s="144"/>
    </row>
    <row r="101" spans="2:65" s="1" customFormat="1" ht="18" customHeight="1">
      <c r="B101" s="36"/>
      <c r="C101" s="37"/>
      <c r="D101" s="349" t="s">
        <v>145</v>
      </c>
      <c r="E101" s="350"/>
      <c r="F101" s="350"/>
      <c r="G101" s="350"/>
      <c r="H101" s="350"/>
      <c r="I101" s="37"/>
      <c r="J101" s="37"/>
      <c r="K101" s="37"/>
      <c r="L101" s="37"/>
      <c r="M101" s="37"/>
      <c r="N101" s="351">
        <f>ROUND(N88*T101,2)</f>
        <v>0</v>
      </c>
      <c r="O101" s="338"/>
      <c r="P101" s="338"/>
      <c r="Q101" s="338"/>
      <c r="R101" s="38"/>
      <c r="S101" s="144"/>
      <c r="T101" s="145"/>
      <c r="U101" s="146" t="s">
        <v>42</v>
      </c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7" t="s">
        <v>143</v>
      </c>
      <c r="AZ101" s="144"/>
      <c r="BA101" s="144"/>
      <c r="BB101" s="144"/>
      <c r="BC101" s="144"/>
      <c r="BD101" s="144"/>
      <c r="BE101" s="148">
        <f t="shared" si="0"/>
        <v>0</v>
      </c>
      <c r="BF101" s="148">
        <f t="shared" si="1"/>
        <v>0</v>
      </c>
      <c r="BG101" s="148">
        <f t="shared" si="2"/>
        <v>0</v>
      </c>
      <c r="BH101" s="148">
        <f t="shared" si="3"/>
        <v>0</v>
      </c>
      <c r="BI101" s="148">
        <f t="shared" si="4"/>
        <v>0</v>
      </c>
      <c r="BJ101" s="147" t="s">
        <v>85</v>
      </c>
      <c r="BK101" s="144"/>
      <c r="BL101" s="144"/>
      <c r="BM101" s="144"/>
    </row>
    <row r="102" spans="2:65" s="1" customFormat="1" ht="18" customHeight="1">
      <c r="B102" s="36"/>
      <c r="C102" s="37"/>
      <c r="D102" s="349" t="s">
        <v>146</v>
      </c>
      <c r="E102" s="350"/>
      <c r="F102" s="350"/>
      <c r="G102" s="350"/>
      <c r="H102" s="350"/>
      <c r="I102" s="37"/>
      <c r="J102" s="37"/>
      <c r="K102" s="37"/>
      <c r="L102" s="37"/>
      <c r="M102" s="37"/>
      <c r="N102" s="351">
        <f>ROUND(N88*T102,2)</f>
        <v>0</v>
      </c>
      <c r="O102" s="338"/>
      <c r="P102" s="338"/>
      <c r="Q102" s="338"/>
      <c r="R102" s="38"/>
      <c r="S102" s="144"/>
      <c r="T102" s="145"/>
      <c r="U102" s="146" t="s">
        <v>42</v>
      </c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7" t="s">
        <v>143</v>
      </c>
      <c r="AZ102" s="144"/>
      <c r="BA102" s="144"/>
      <c r="BB102" s="144"/>
      <c r="BC102" s="144"/>
      <c r="BD102" s="144"/>
      <c r="BE102" s="148">
        <f t="shared" si="0"/>
        <v>0</v>
      </c>
      <c r="BF102" s="148">
        <f t="shared" si="1"/>
        <v>0</v>
      </c>
      <c r="BG102" s="148">
        <f t="shared" si="2"/>
        <v>0</v>
      </c>
      <c r="BH102" s="148">
        <f t="shared" si="3"/>
        <v>0</v>
      </c>
      <c r="BI102" s="148">
        <f t="shared" si="4"/>
        <v>0</v>
      </c>
      <c r="BJ102" s="147" t="s">
        <v>85</v>
      </c>
      <c r="BK102" s="144"/>
      <c r="BL102" s="144"/>
      <c r="BM102" s="144"/>
    </row>
    <row r="103" spans="2:65" s="1" customFormat="1" ht="18" customHeight="1">
      <c r="B103" s="36"/>
      <c r="C103" s="37"/>
      <c r="D103" s="349" t="s">
        <v>147</v>
      </c>
      <c r="E103" s="350"/>
      <c r="F103" s="350"/>
      <c r="G103" s="350"/>
      <c r="H103" s="350"/>
      <c r="I103" s="37"/>
      <c r="J103" s="37"/>
      <c r="K103" s="37"/>
      <c r="L103" s="37"/>
      <c r="M103" s="37"/>
      <c r="N103" s="351">
        <f>ROUND(N88*T103,2)</f>
        <v>0</v>
      </c>
      <c r="O103" s="338"/>
      <c r="P103" s="338"/>
      <c r="Q103" s="338"/>
      <c r="R103" s="38"/>
      <c r="S103" s="144"/>
      <c r="T103" s="145"/>
      <c r="U103" s="146" t="s">
        <v>42</v>
      </c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7" t="s">
        <v>143</v>
      </c>
      <c r="AZ103" s="144"/>
      <c r="BA103" s="144"/>
      <c r="BB103" s="144"/>
      <c r="BC103" s="144"/>
      <c r="BD103" s="144"/>
      <c r="BE103" s="148">
        <f t="shared" si="0"/>
        <v>0</v>
      </c>
      <c r="BF103" s="148">
        <f t="shared" si="1"/>
        <v>0</v>
      </c>
      <c r="BG103" s="148">
        <f t="shared" si="2"/>
        <v>0</v>
      </c>
      <c r="BH103" s="148">
        <f t="shared" si="3"/>
        <v>0</v>
      </c>
      <c r="BI103" s="148">
        <f t="shared" si="4"/>
        <v>0</v>
      </c>
      <c r="BJ103" s="147" t="s">
        <v>85</v>
      </c>
      <c r="BK103" s="144"/>
      <c r="BL103" s="144"/>
      <c r="BM103" s="144"/>
    </row>
    <row r="104" spans="2:65" s="1" customFormat="1" ht="18" customHeight="1">
      <c r="B104" s="36"/>
      <c r="C104" s="37"/>
      <c r="D104" s="107" t="s">
        <v>148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51">
        <f>ROUND(N88*T104,2)</f>
        <v>0</v>
      </c>
      <c r="O104" s="338"/>
      <c r="P104" s="338"/>
      <c r="Q104" s="338"/>
      <c r="R104" s="38"/>
      <c r="S104" s="144"/>
      <c r="T104" s="149"/>
      <c r="U104" s="150" t="s">
        <v>42</v>
      </c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7" t="s">
        <v>149</v>
      </c>
      <c r="AZ104" s="144"/>
      <c r="BA104" s="144"/>
      <c r="BB104" s="144"/>
      <c r="BC104" s="144"/>
      <c r="BD104" s="144"/>
      <c r="BE104" s="148">
        <f t="shared" si="0"/>
        <v>0</v>
      </c>
      <c r="BF104" s="148">
        <f t="shared" si="1"/>
        <v>0</v>
      </c>
      <c r="BG104" s="148">
        <f t="shared" si="2"/>
        <v>0</v>
      </c>
      <c r="BH104" s="148">
        <f t="shared" si="3"/>
        <v>0</v>
      </c>
      <c r="BI104" s="148">
        <f t="shared" si="4"/>
        <v>0</v>
      </c>
      <c r="BJ104" s="147" t="s">
        <v>85</v>
      </c>
      <c r="BK104" s="144"/>
      <c r="BL104" s="144"/>
      <c r="BM104" s="144"/>
    </row>
    <row r="105" spans="2:21" s="1" customFormat="1" ht="13.5"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8"/>
      <c r="T105" s="131"/>
      <c r="U105" s="131"/>
    </row>
    <row r="106" spans="2:21" s="1" customFormat="1" ht="29.25" customHeight="1">
      <c r="B106" s="36"/>
      <c r="C106" s="118" t="s">
        <v>104</v>
      </c>
      <c r="D106" s="119"/>
      <c r="E106" s="119"/>
      <c r="F106" s="119"/>
      <c r="G106" s="119"/>
      <c r="H106" s="119"/>
      <c r="I106" s="119"/>
      <c r="J106" s="119"/>
      <c r="K106" s="119"/>
      <c r="L106" s="363">
        <f>ROUND(SUM(N88+N98),2)</f>
        <v>0</v>
      </c>
      <c r="M106" s="363"/>
      <c r="N106" s="363"/>
      <c r="O106" s="363"/>
      <c r="P106" s="363"/>
      <c r="Q106" s="363"/>
      <c r="R106" s="38"/>
      <c r="T106" s="131"/>
      <c r="U106" s="131"/>
    </row>
    <row r="107" spans="2:21" s="1" customFormat="1" ht="6.95" customHeight="1"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2"/>
      <c r="T107" s="131"/>
      <c r="U107" s="131"/>
    </row>
    <row r="111" spans="2:18" s="1" customFormat="1" ht="6.95" customHeight="1"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5"/>
    </row>
    <row r="112" spans="2:18" s="1" customFormat="1" ht="36.95" customHeight="1">
      <c r="B112" s="36"/>
      <c r="C112" s="333" t="s">
        <v>150</v>
      </c>
      <c r="D112" s="389"/>
      <c r="E112" s="389"/>
      <c r="F112" s="389"/>
      <c r="G112" s="389"/>
      <c r="H112" s="389"/>
      <c r="I112" s="389"/>
      <c r="J112" s="389"/>
      <c r="K112" s="389"/>
      <c r="L112" s="389"/>
      <c r="M112" s="389"/>
      <c r="N112" s="389"/>
      <c r="O112" s="389"/>
      <c r="P112" s="389"/>
      <c r="Q112" s="389"/>
      <c r="R112" s="38"/>
    </row>
    <row r="113" spans="2:18" s="1" customFormat="1" ht="6.95" customHeight="1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8"/>
    </row>
    <row r="114" spans="2:18" s="1" customFormat="1" ht="30" customHeight="1">
      <c r="B114" s="36"/>
      <c r="C114" s="31" t="s">
        <v>19</v>
      </c>
      <c r="D114" s="37"/>
      <c r="E114" s="37"/>
      <c r="F114" s="393" t="str">
        <f>F6</f>
        <v>Rekonstrukce kotelny VULHM</v>
      </c>
      <c r="G114" s="394"/>
      <c r="H114" s="394"/>
      <c r="I114" s="394"/>
      <c r="J114" s="394"/>
      <c r="K114" s="394"/>
      <c r="L114" s="394"/>
      <c r="M114" s="394"/>
      <c r="N114" s="394"/>
      <c r="O114" s="394"/>
      <c r="P114" s="394"/>
      <c r="Q114" s="37"/>
      <c r="R114" s="38"/>
    </row>
    <row r="115" spans="2:18" s="1" customFormat="1" ht="36.95" customHeight="1">
      <c r="B115" s="36"/>
      <c r="C115" s="70" t="s">
        <v>125</v>
      </c>
      <c r="D115" s="37"/>
      <c r="E115" s="37"/>
      <c r="F115" s="347" t="str">
        <f>F7</f>
        <v>01 - Stavební část</v>
      </c>
      <c r="G115" s="389"/>
      <c r="H115" s="389"/>
      <c r="I115" s="389"/>
      <c r="J115" s="389"/>
      <c r="K115" s="389"/>
      <c r="L115" s="389"/>
      <c r="M115" s="389"/>
      <c r="N115" s="389"/>
      <c r="O115" s="389"/>
      <c r="P115" s="389"/>
      <c r="Q115" s="37"/>
      <c r="R115" s="38"/>
    </row>
    <row r="116" spans="2:18" s="1" customFormat="1" ht="6.95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</row>
    <row r="117" spans="2:18" s="1" customFormat="1" ht="18" customHeight="1">
      <c r="B117" s="36"/>
      <c r="C117" s="31" t="s">
        <v>24</v>
      </c>
      <c r="D117" s="37"/>
      <c r="E117" s="37"/>
      <c r="F117" s="29" t="str">
        <f>F9</f>
        <v xml:space="preserve"> </v>
      </c>
      <c r="G117" s="37"/>
      <c r="H117" s="37"/>
      <c r="I117" s="37"/>
      <c r="J117" s="37"/>
      <c r="K117" s="31" t="s">
        <v>26</v>
      </c>
      <c r="L117" s="37"/>
      <c r="M117" s="395" t="str">
        <f>IF(O9="","",O9)</f>
        <v>25. 10. 2018</v>
      </c>
      <c r="N117" s="395"/>
      <c r="O117" s="395"/>
      <c r="P117" s="395"/>
      <c r="Q117" s="37"/>
      <c r="R117" s="38"/>
    </row>
    <row r="118" spans="2:18" s="1" customFormat="1" ht="6.95" customHeight="1"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8"/>
    </row>
    <row r="119" spans="2:18" s="1" customFormat="1" ht="15">
      <c r="B119" s="36"/>
      <c r="C119" s="31" t="s">
        <v>28</v>
      </c>
      <c r="D119" s="37"/>
      <c r="E119" s="37"/>
      <c r="F119" s="29" t="str">
        <f>E12</f>
        <v xml:space="preserve"> </v>
      </c>
      <c r="G119" s="37"/>
      <c r="H119" s="37"/>
      <c r="I119" s="37"/>
      <c r="J119" s="37"/>
      <c r="K119" s="31" t="s">
        <v>33</v>
      </c>
      <c r="L119" s="37"/>
      <c r="M119" s="337" t="str">
        <f>E18</f>
        <v xml:space="preserve"> </v>
      </c>
      <c r="N119" s="337"/>
      <c r="O119" s="337"/>
      <c r="P119" s="337"/>
      <c r="Q119" s="337"/>
      <c r="R119" s="38"/>
    </row>
    <row r="120" spans="2:18" s="1" customFormat="1" ht="14.45" customHeight="1">
      <c r="B120" s="36"/>
      <c r="C120" s="31" t="s">
        <v>31</v>
      </c>
      <c r="D120" s="37"/>
      <c r="E120" s="37"/>
      <c r="F120" s="29" t="str">
        <f>IF(E15="","",E15)</f>
        <v>Vyplň údaj</v>
      </c>
      <c r="G120" s="37"/>
      <c r="H120" s="37"/>
      <c r="I120" s="37"/>
      <c r="J120" s="37"/>
      <c r="K120" s="31" t="s">
        <v>35</v>
      </c>
      <c r="L120" s="37"/>
      <c r="M120" s="337" t="str">
        <f>E21</f>
        <v xml:space="preserve"> </v>
      </c>
      <c r="N120" s="337"/>
      <c r="O120" s="337"/>
      <c r="P120" s="337"/>
      <c r="Q120" s="337"/>
      <c r="R120" s="38"/>
    </row>
    <row r="121" spans="2:18" s="1" customFormat="1" ht="10.35" customHeight="1"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8"/>
    </row>
    <row r="122" spans="2:28" s="8" customFormat="1" ht="29.25" customHeight="1">
      <c r="B122" s="151"/>
      <c r="C122" s="152" t="s">
        <v>151</v>
      </c>
      <c r="D122" s="153" t="s">
        <v>152</v>
      </c>
      <c r="E122" s="153" t="s">
        <v>59</v>
      </c>
      <c r="F122" s="402" t="s">
        <v>153</v>
      </c>
      <c r="G122" s="402"/>
      <c r="H122" s="402"/>
      <c r="I122" s="402"/>
      <c r="J122" s="153" t="s">
        <v>154</v>
      </c>
      <c r="K122" s="153" t="s">
        <v>155</v>
      </c>
      <c r="L122" s="402" t="s">
        <v>156</v>
      </c>
      <c r="M122" s="402"/>
      <c r="N122" s="402" t="s">
        <v>130</v>
      </c>
      <c r="O122" s="402"/>
      <c r="P122" s="402"/>
      <c r="Q122" s="403"/>
      <c r="R122" s="154"/>
      <c r="T122" s="81" t="s">
        <v>157</v>
      </c>
      <c r="U122" s="82" t="s">
        <v>41</v>
      </c>
      <c r="V122" s="82" t="s">
        <v>158</v>
      </c>
      <c r="W122" s="82" t="s">
        <v>159</v>
      </c>
      <c r="X122" s="82" t="s">
        <v>160</v>
      </c>
      <c r="Y122" s="82" t="s">
        <v>161</v>
      </c>
      <c r="Z122" s="82" t="s">
        <v>162</v>
      </c>
      <c r="AA122" s="82" t="s">
        <v>163</v>
      </c>
      <c r="AB122" s="83" t="s">
        <v>164</v>
      </c>
    </row>
    <row r="123" spans="2:63" s="1" customFormat="1" ht="29.25" customHeight="1">
      <c r="B123" s="36"/>
      <c r="C123" s="85" t="s">
        <v>127</v>
      </c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404">
        <f>BK123</f>
        <v>0</v>
      </c>
      <c r="O123" s="405"/>
      <c r="P123" s="405"/>
      <c r="Q123" s="405"/>
      <c r="R123" s="38"/>
      <c r="T123" s="84"/>
      <c r="U123" s="52"/>
      <c r="V123" s="52"/>
      <c r="W123" s="155">
        <f>W124+W167+W194</f>
        <v>0</v>
      </c>
      <c r="X123" s="52"/>
      <c r="Y123" s="155">
        <f>Y124+Y167+Y194</f>
        <v>5.361787650000001</v>
      </c>
      <c r="Z123" s="52"/>
      <c r="AA123" s="155">
        <f>AA124+AA167+AA194</f>
        <v>6.770942000000001</v>
      </c>
      <c r="AB123" s="53"/>
      <c r="AT123" s="20" t="s">
        <v>76</v>
      </c>
      <c r="AU123" s="20" t="s">
        <v>132</v>
      </c>
      <c r="BK123" s="156">
        <f>BK124+BK167+BK194</f>
        <v>0</v>
      </c>
    </row>
    <row r="124" spans="2:63" s="9" customFormat="1" ht="37.35" customHeight="1">
      <c r="B124" s="157"/>
      <c r="C124" s="158"/>
      <c r="D124" s="159" t="s">
        <v>133</v>
      </c>
      <c r="E124" s="159"/>
      <c r="F124" s="159"/>
      <c r="G124" s="159"/>
      <c r="H124" s="159"/>
      <c r="I124" s="159"/>
      <c r="J124" s="159"/>
      <c r="K124" s="159"/>
      <c r="L124" s="159"/>
      <c r="M124" s="159"/>
      <c r="N124" s="380">
        <f>BK124</f>
        <v>0</v>
      </c>
      <c r="O124" s="381"/>
      <c r="P124" s="381"/>
      <c r="Q124" s="381"/>
      <c r="R124" s="160"/>
      <c r="T124" s="161"/>
      <c r="U124" s="158"/>
      <c r="V124" s="158"/>
      <c r="W124" s="162">
        <f>W125+W142+W158+W163</f>
        <v>0</v>
      </c>
      <c r="X124" s="158"/>
      <c r="Y124" s="162">
        <f>Y125+Y142+Y158+Y163</f>
        <v>5.125353680000001</v>
      </c>
      <c r="Z124" s="158"/>
      <c r="AA124" s="162">
        <f>AA125+AA142+AA158+AA163</f>
        <v>6.770942000000001</v>
      </c>
      <c r="AB124" s="163"/>
      <c r="AR124" s="164" t="s">
        <v>85</v>
      </c>
      <c r="AT124" s="165" t="s">
        <v>76</v>
      </c>
      <c r="AU124" s="165" t="s">
        <v>77</v>
      </c>
      <c r="AY124" s="164" t="s">
        <v>165</v>
      </c>
      <c r="BK124" s="166">
        <f>BK125+BK142+BK158+BK163</f>
        <v>0</v>
      </c>
    </row>
    <row r="125" spans="2:63" s="9" customFormat="1" ht="19.9" customHeight="1">
      <c r="B125" s="157"/>
      <c r="C125" s="158"/>
      <c r="D125" s="167" t="s">
        <v>134</v>
      </c>
      <c r="E125" s="167"/>
      <c r="F125" s="167"/>
      <c r="G125" s="167"/>
      <c r="H125" s="167"/>
      <c r="I125" s="167"/>
      <c r="J125" s="167"/>
      <c r="K125" s="167"/>
      <c r="L125" s="167"/>
      <c r="M125" s="167"/>
      <c r="N125" s="382">
        <f>BK125</f>
        <v>0</v>
      </c>
      <c r="O125" s="383"/>
      <c r="P125" s="383"/>
      <c r="Q125" s="383"/>
      <c r="R125" s="160"/>
      <c r="T125" s="161"/>
      <c r="U125" s="158"/>
      <c r="V125" s="158"/>
      <c r="W125" s="162">
        <f>SUM(W126:W141)</f>
        <v>0</v>
      </c>
      <c r="X125" s="158"/>
      <c r="Y125" s="162">
        <f>SUM(Y126:Y141)</f>
        <v>5.11485368</v>
      </c>
      <c r="Z125" s="158"/>
      <c r="AA125" s="162">
        <f>SUM(AA126:AA141)</f>
        <v>0</v>
      </c>
      <c r="AB125" s="163"/>
      <c r="AR125" s="164" t="s">
        <v>85</v>
      </c>
      <c r="AT125" s="165" t="s">
        <v>76</v>
      </c>
      <c r="AU125" s="165" t="s">
        <v>85</v>
      </c>
      <c r="AY125" s="164" t="s">
        <v>165</v>
      </c>
      <c r="BK125" s="166">
        <f>SUM(BK126:BK141)</f>
        <v>0</v>
      </c>
    </row>
    <row r="126" spans="2:65" s="1" customFormat="1" ht="16.5" customHeight="1">
      <c r="B126" s="36"/>
      <c r="C126" s="168" t="s">
        <v>85</v>
      </c>
      <c r="D126" s="168" t="s">
        <v>166</v>
      </c>
      <c r="E126" s="169" t="s">
        <v>167</v>
      </c>
      <c r="F126" s="366" t="s">
        <v>168</v>
      </c>
      <c r="G126" s="366"/>
      <c r="H126" s="366"/>
      <c r="I126" s="366"/>
      <c r="J126" s="170" t="s">
        <v>169</v>
      </c>
      <c r="K126" s="171">
        <v>100.718</v>
      </c>
      <c r="L126" s="376">
        <v>0</v>
      </c>
      <c r="M126" s="377"/>
      <c r="N126" s="375">
        <f>ROUND(L126*K126,2)</f>
        <v>0</v>
      </c>
      <c r="O126" s="375"/>
      <c r="P126" s="375"/>
      <c r="Q126" s="375"/>
      <c r="R126" s="38"/>
      <c r="T126" s="172" t="s">
        <v>22</v>
      </c>
      <c r="U126" s="45" t="s">
        <v>42</v>
      </c>
      <c r="V126" s="37"/>
      <c r="W126" s="173">
        <f>V126*K126</f>
        <v>0</v>
      </c>
      <c r="X126" s="173">
        <v>0.0345</v>
      </c>
      <c r="Y126" s="173">
        <f>X126*K126</f>
        <v>3.4747710000000005</v>
      </c>
      <c r="Z126" s="173">
        <v>0</v>
      </c>
      <c r="AA126" s="173">
        <f>Z126*K126</f>
        <v>0</v>
      </c>
      <c r="AB126" s="174" t="s">
        <v>22</v>
      </c>
      <c r="AR126" s="20" t="s">
        <v>170</v>
      </c>
      <c r="AT126" s="20" t="s">
        <v>166</v>
      </c>
      <c r="AU126" s="20" t="s">
        <v>112</v>
      </c>
      <c r="AY126" s="20" t="s">
        <v>165</v>
      </c>
      <c r="BE126" s="111">
        <f>IF(U126="základní",N126,0)</f>
        <v>0</v>
      </c>
      <c r="BF126" s="111">
        <f>IF(U126="snížená",N126,0)</f>
        <v>0</v>
      </c>
      <c r="BG126" s="111">
        <f>IF(U126="zákl. přenesená",N126,0)</f>
        <v>0</v>
      </c>
      <c r="BH126" s="111">
        <f>IF(U126="sníž. přenesená",N126,0)</f>
        <v>0</v>
      </c>
      <c r="BI126" s="111">
        <f>IF(U126="nulová",N126,0)</f>
        <v>0</v>
      </c>
      <c r="BJ126" s="20" t="s">
        <v>85</v>
      </c>
      <c r="BK126" s="111">
        <f>ROUND(L126*K126,2)</f>
        <v>0</v>
      </c>
      <c r="BL126" s="20" t="s">
        <v>170</v>
      </c>
      <c r="BM126" s="20" t="s">
        <v>171</v>
      </c>
    </row>
    <row r="127" spans="2:51" s="10" customFormat="1" ht="16.5" customHeight="1">
      <c r="B127" s="175"/>
      <c r="C127" s="176"/>
      <c r="D127" s="176"/>
      <c r="E127" s="177" t="s">
        <v>22</v>
      </c>
      <c r="F127" s="378" t="s">
        <v>172</v>
      </c>
      <c r="G127" s="379"/>
      <c r="H127" s="379"/>
      <c r="I127" s="379"/>
      <c r="J127" s="176"/>
      <c r="K127" s="178">
        <v>6.25</v>
      </c>
      <c r="L127" s="176"/>
      <c r="M127" s="176"/>
      <c r="N127" s="176"/>
      <c r="O127" s="176"/>
      <c r="P127" s="176"/>
      <c r="Q127" s="176"/>
      <c r="R127" s="179"/>
      <c r="T127" s="180"/>
      <c r="U127" s="176"/>
      <c r="V127" s="176"/>
      <c r="W127" s="176"/>
      <c r="X127" s="176"/>
      <c r="Y127" s="176"/>
      <c r="Z127" s="176"/>
      <c r="AA127" s="176"/>
      <c r="AB127" s="181"/>
      <c r="AT127" s="182" t="s">
        <v>173</v>
      </c>
      <c r="AU127" s="182" t="s">
        <v>112</v>
      </c>
      <c r="AV127" s="10" t="s">
        <v>112</v>
      </c>
      <c r="AW127" s="10" t="s">
        <v>34</v>
      </c>
      <c r="AX127" s="10" t="s">
        <v>77</v>
      </c>
      <c r="AY127" s="182" t="s">
        <v>165</v>
      </c>
    </row>
    <row r="128" spans="2:51" s="10" customFormat="1" ht="16.5" customHeight="1">
      <c r="B128" s="175"/>
      <c r="C128" s="176"/>
      <c r="D128" s="176"/>
      <c r="E128" s="177" t="s">
        <v>22</v>
      </c>
      <c r="F128" s="367" t="s">
        <v>174</v>
      </c>
      <c r="G128" s="368"/>
      <c r="H128" s="368"/>
      <c r="I128" s="368"/>
      <c r="J128" s="176"/>
      <c r="K128" s="178">
        <v>54.298</v>
      </c>
      <c r="L128" s="176"/>
      <c r="M128" s="176"/>
      <c r="N128" s="176"/>
      <c r="O128" s="176"/>
      <c r="P128" s="176"/>
      <c r="Q128" s="176"/>
      <c r="R128" s="179"/>
      <c r="T128" s="180"/>
      <c r="U128" s="176"/>
      <c r="V128" s="176"/>
      <c r="W128" s="176"/>
      <c r="X128" s="176"/>
      <c r="Y128" s="176"/>
      <c r="Z128" s="176"/>
      <c r="AA128" s="176"/>
      <c r="AB128" s="181"/>
      <c r="AT128" s="182" t="s">
        <v>173</v>
      </c>
      <c r="AU128" s="182" t="s">
        <v>112</v>
      </c>
      <c r="AV128" s="10" t="s">
        <v>112</v>
      </c>
      <c r="AW128" s="10" t="s">
        <v>34</v>
      </c>
      <c r="AX128" s="10" t="s">
        <v>77</v>
      </c>
      <c r="AY128" s="182" t="s">
        <v>165</v>
      </c>
    </row>
    <row r="129" spans="2:51" s="10" customFormat="1" ht="16.5" customHeight="1">
      <c r="B129" s="175"/>
      <c r="C129" s="176"/>
      <c r="D129" s="176"/>
      <c r="E129" s="177" t="s">
        <v>22</v>
      </c>
      <c r="F129" s="367" t="s">
        <v>175</v>
      </c>
      <c r="G129" s="368"/>
      <c r="H129" s="368"/>
      <c r="I129" s="368"/>
      <c r="J129" s="176"/>
      <c r="K129" s="178">
        <v>-5.536</v>
      </c>
      <c r="L129" s="176"/>
      <c r="M129" s="176"/>
      <c r="N129" s="176"/>
      <c r="O129" s="176"/>
      <c r="P129" s="176"/>
      <c r="Q129" s="176"/>
      <c r="R129" s="179"/>
      <c r="T129" s="180"/>
      <c r="U129" s="176"/>
      <c r="V129" s="176"/>
      <c r="W129" s="176"/>
      <c r="X129" s="176"/>
      <c r="Y129" s="176"/>
      <c r="Z129" s="176"/>
      <c r="AA129" s="176"/>
      <c r="AB129" s="181"/>
      <c r="AT129" s="182" t="s">
        <v>173</v>
      </c>
      <c r="AU129" s="182" t="s">
        <v>112</v>
      </c>
      <c r="AV129" s="10" t="s">
        <v>112</v>
      </c>
      <c r="AW129" s="10" t="s">
        <v>34</v>
      </c>
      <c r="AX129" s="10" t="s">
        <v>77</v>
      </c>
      <c r="AY129" s="182" t="s">
        <v>165</v>
      </c>
    </row>
    <row r="130" spans="2:51" s="10" customFormat="1" ht="16.5" customHeight="1">
      <c r="B130" s="175"/>
      <c r="C130" s="176"/>
      <c r="D130" s="176"/>
      <c r="E130" s="177" t="s">
        <v>22</v>
      </c>
      <c r="F130" s="367" t="s">
        <v>176</v>
      </c>
      <c r="G130" s="368"/>
      <c r="H130" s="368"/>
      <c r="I130" s="368"/>
      <c r="J130" s="176"/>
      <c r="K130" s="178">
        <v>2.964</v>
      </c>
      <c r="L130" s="176"/>
      <c r="M130" s="176"/>
      <c r="N130" s="176"/>
      <c r="O130" s="176"/>
      <c r="P130" s="176"/>
      <c r="Q130" s="176"/>
      <c r="R130" s="179"/>
      <c r="T130" s="180"/>
      <c r="U130" s="176"/>
      <c r="V130" s="176"/>
      <c r="W130" s="176"/>
      <c r="X130" s="176"/>
      <c r="Y130" s="176"/>
      <c r="Z130" s="176"/>
      <c r="AA130" s="176"/>
      <c r="AB130" s="181"/>
      <c r="AT130" s="182" t="s">
        <v>173</v>
      </c>
      <c r="AU130" s="182" t="s">
        <v>112</v>
      </c>
      <c r="AV130" s="10" t="s">
        <v>112</v>
      </c>
      <c r="AW130" s="10" t="s">
        <v>34</v>
      </c>
      <c r="AX130" s="10" t="s">
        <v>77</v>
      </c>
      <c r="AY130" s="182" t="s">
        <v>165</v>
      </c>
    </row>
    <row r="131" spans="2:51" s="10" customFormat="1" ht="25.5" customHeight="1">
      <c r="B131" s="175"/>
      <c r="C131" s="176"/>
      <c r="D131" s="176"/>
      <c r="E131" s="177" t="s">
        <v>22</v>
      </c>
      <c r="F131" s="367" t="s">
        <v>177</v>
      </c>
      <c r="G131" s="368"/>
      <c r="H131" s="368"/>
      <c r="I131" s="368"/>
      <c r="J131" s="176"/>
      <c r="K131" s="178">
        <v>42.742</v>
      </c>
      <c r="L131" s="176"/>
      <c r="M131" s="176"/>
      <c r="N131" s="176"/>
      <c r="O131" s="176"/>
      <c r="P131" s="176"/>
      <c r="Q131" s="176"/>
      <c r="R131" s="179"/>
      <c r="T131" s="180"/>
      <c r="U131" s="176"/>
      <c r="V131" s="176"/>
      <c r="W131" s="176"/>
      <c r="X131" s="176"/>
      <c r="Y131" s="176"/>
      <c r="Z131" s="176"/>
      <c r="AA131" s="176"/>
      <c r="AB131" s="181"/>
      <c r="AT131" s="182" t="s">
        <v>173</v>
      </c>
      <c r="AU131" s="182" t="s">
        <v>112</v>
      </c>
      <c r="AV131" s="10" t="s">
        <v>112</v>
      </c>
      <c r="AW131" s="10" t="s">
        <v>34</v>
      </c>
      <c r="AX131" s="10" t="s">
        <v>77</v>
      </c>
      <c r="AY131" s="182" t="s">
        <v>165</v>
      </c>
    </row>
    <row r="132" spans="2:51" s="11" customFormat="1" ht="16.5" customHeight="1">
      <c r="B132" s="183"/>
      <c r="C132" s="184"/>
      <c r="D132" s="184"/>
      <c r="E132" s="185" t="s">
        <v>110</v>
      </c>
      <c r="F132" s="369" t="s">
        <v>178</v>
      </c>
      <c r="G132" s="370"/>
      <c r="H132" s="370"/>
      <c r="I132" s="370"/>
      <c r="J132" s="184"/>
      <c r="K132" s="186">
        <v>100.718</v>
      </c>
      <c r="L132" s="184"/>
      <c r="M132" s="184"/>
      <c r="N132" s="184"/>
      <c r="O132" s="184"/>
      <c r="P132" s="184"/>
      <c r="Q132" s="184"/>
      <c r="R132" s="187"/>
      <c r="T132" s="188"/>
      <c r="U132" s="184"/>
      <c r="V132" s="184"/>
      <c r="W132" s="184"/>
      <c r="X132" s="184"/>
      <c r="Y132" s="184"/>
      <c r="Z132" s="184"/>
      <c r="AA132" s="184"/>
      <c r="AB132" s="189"/>
      <c r="AT132" s="190" t="s">
        <v>173</v>
      </c>
      <c r="AU132" s="190" t="s">
        <v>112</v>
      </c>
      <c r="AV132" s="11" t="s">
        <v>170</v>
      </c>
      <c r="AW132" s="11" t="s">
        <v>34</v>
      </c>
      <c r="AX132" s="11" t="s">
        <v>85</v>
      </c>
      <c r="AY132" s="190" t="s">
        <v>165</v>
      </c>
    </row>
    <row r="133" spans="2:65" s="1" customFormat="1" ht="16.5" customHeight="1">
      <c r="B133" s="36"/>
      <c r="C133" s="168" t="s">
        <v>112</v>
      </c>
      <c r="D133" s="168" t="s">
        <v>166</v>
      </c>
      <c r="E133" s="169" t="s">
        <v>179</v>
      </c>
      <c r="F133" s="366" t="s">
        <v>180</v>
      </c>
      <c r="G133" s="366"/>
      <c r="H133" s="366"/>
      <c r="I133" s="366"/>
      <c r="J133" s="170" t="s">
        <v>169</v>
      </c>
      <c r="K133" s="171">
        <v>100.718</v>
      </c>
      <c r="L133" s="376">
        <v>0</v>
      </c>
      <c r="M133" s="377"/>
      <c r="N133" s="375">
        <f>ROUND(L133*K133,2)</f>
        <v>0</v>
      </c>
      <c r="O133" s="375"/>
      <c r="P133" s="375"/>
      <c r="Q133" s="375"/>
      <c r="R133" s="38"/>
      <c r="T133" s="172" t="s">
        <v>22</v>
      </c>
      <c r="U133" s="45" t="s">
        <v>42</v>
      </c>
      <c r="V133" s="37"/>
      <c r="W133" s="173">
        <f>V133*K133</f>
        <v>0</v>
      </c>
      <c r="X133" s="173">
        <v>0.016</v>
      </c>
      <c r="Y133" s="173">
        <f>X133*K133</f>
        <v>1.611488</v>
      </c>
      <c r="Z133" s="173">
        <v>0</v>
      </c>
      <c r="AA133" s="173">
        <f>Z133*K133</f>
        <v>0</v>
      </c>
      <c r="AB133" s="174" t="s">
        <v>22</v>
      </c>
      <c r="AR133" s="20" t="s">
        <v>170</v>
      </c>
      <c r="AT133" s="20" t="s">
        <v>166</v>
      </c>
      <c r="AU133" s="20" t="s">
        <v>112</v>
      </c>
      <c r="AY133" s="20" t="s">
        <v>165</v>
      </c>
      <c r="BE133" s="111">
        <f>IF(U133="základní",N133,0)</f>
        <v>0</v>
      </c>
      <c r="BF133" s="111">
        <f>IF(U133="snížená",N133,0)</f>
        <v>0</v>
      </c>
      <c r="BG133" s="111">
        <f>IF(U133="zákl. přenesená",N133,0)</f>
        <v>0</v>
      </c>
      <c r="BH133" s="111">
        <f>IF(U133="sníž. přenesená",N133,0)</f>
        <v>0</v>
      </c>
      <c r="BI133" s="111">
        <f>IF(U133="nulová",N133,0)</f>
        <v>0</v>
      </c>
      <c r="BJ133" s="20" t="s">
        <v>85</v>
      </c>
      <c r="BK133" s="111">
        <f>ROUND(L133*K133,2)</f>
        <v>0</v>
      </c>
      <c r="BL133" s="20" t="s">
        <v>170</v>
      </c>
      <c r="BM133" s="20" t="s">
        <v>181</v>
      </c>
    </row>
    <row r="134" spans="2:51" s="10" customFormat="1" ht="16.5" customHeight="1">
      <c r="B134" s="175"/>
      <c r="C134" s="176"/>
      <c r="D134" s="176"/>
      <c r="E134" s="177" t="s">
        <v>22</v>
      </c>
      <c r="F134" s="378" t="s">
        <v>110</v>
      </c>
      <c r="G134" s="379"/>
      <c r="H134" s="379"/>
      <c r="I134" s="379"/>
      <c r="J134" s="176"/>
      <c r="K134" s="178">
        <v>100.718</v>
      </c>
      <c r="L134" s="176"/>
      <c r="M134" s="176"/>
      <c r="N134" s="176"/>
      <c r="O134" s="176"/>
      <c r="P134" s="176"/>
      <c r="Q134" s="176"/>
      <c r="R134" s="179"/>
      <c r="T134" s="180"/>
      <c r="U134" s="176"/>
      <c r="V134" s="176"/>
      <c r="W134" s="176"/>
      <c r="X134" s="176"/>
      <c r="Y134" s="176"/>
      <c r="Z134" s="176"/>
      <c r="AA134" s="176"/>
      <c r="AB134" s="181"/>
      <c r="AT134" s="182" t="s">
        <v>173</v>
      </c>
      <c r="AU134" s="182" t="s">
        <v>112</v>
      </c>
      <c r="AV134" s="10" t="s">
        <v>112</v>
      </c>
      <c r="AW134" s="10" t="s">
        <v>34</v>
      </c>
      <c r="AX134" s="10" t="s">
        <v>85</v>
      </c>
      <c r="AY134" s="182" t="s">
        <v>165</v>
      </c>
    </row>
    <row r="135" spans="2:65" s="1" customFormat="1" ht="38.25" customHeight="1">
      <c r="B135" s="36"/>
      <c r="C135" s="168" t="s">
        <v>115</v>
      </c>
      <c r="D135" s="168" t="s">
        <v>166</v>
      </c>
      <c r="E135" s="169" t="s">
        <v>182</v>
      </c>
      <c r="F135" s="366" t="s">
        <v>183</v>
      </c>
      <c r="G135" s="366"/>
      <c r="H135" s="366"/>
      <c r="I135" s="366"/>
      <c r="J135" s="170" t="s">
        <v>169</v>
      </c>
      <c r="K135" s="171">
        <v>56.068</v>
      </c>
      <c r="L135" s="376">
        <v>0</v>
      </c>
      <c r="M135" s="377"/>
      <c r="N135" s="375">
        <f>ROUND(L135*K135,2)</f>
        <v>0</v>
      </c>
      <c r="O135" s="375"/>
      <c r="P135" s="375"/>
      <c r="Q135" s="375"/>
      <c r="R135" s="38"/>
      <c r="T135" s="172" t="s">
        <v>22</v>
      </c>
      <c r="U135" s="45" t="s">
        <v>42</v>
      </c>
      <c r="V135" s="37"/>
      <c r="W135" s="173">
        <f>V135*K135</f>
        <v>0</v>
      </c>
      <c r="X135" s="173">
        <v>0.00051</v>
      </c>
      <c r="Y135" s="173">
        <f>X135*K135</f>
        <v>0.02859468</v>
      </c>
      <c r="Z135" s="173">
        <v>0</v>
      </c>
      <c r="AA135" s="173">
        <f>Z135*K135</f>
        <v>0</v>
      </c>
      <c r="AB135" s="174" t="s">
        <v>22</v>
      </c>
      <c r="AR135" s="20" t="s">
        <v>170</v>
      </c>
      <c r="AT135" s="20" t="s">
        <v>166</v>
      </c>
      <c r="AU135" s="20" t="s">
        <v>112</v>
      </c>
      <c r="AY135" s="20" t="s">
        <v>165</v>
      </c>
      <c r="BE135" s="111">
        <f>IF(U135="základní",N135,0)</f>
        <v>0</v>
      </c>
      <c r="BF135" s="111">
        <f>IF(U135="snížená",N135,0)</f>
        <v>0</v>
      </c>
      <c r="BG135" s="111">
        <f>IF(U135="zákl. přenesená",N135,0)</f>
        <v>0</v>
      </c>
      <c r="BH135" s="111">
        <f>IF(U135="sníž. přenesená",N135,0)</f>
        <v>0</v>
      </c>
      <c r="BI135" s="111">
        <f>IF(U135="nulová",N135,0)</f>
        <v>0</v>
      </c>
      <c r="BJ135" s="20" t="s">
        <v>85</v>
      </c>
      <c r="BK135" s="111">
        <f>ROUND(L135*K135,2)</f>
        <v>0</v>
      </c>
      <c r="BL135" s="20" t="s">
        <v>170</v>
      </c>
      <c r="BM135" s="20" t="s">
        <v>184</v>
      </c>
    </row>
    <row r="136" spans="2:51" s="10" customFormat="1" ht="16.5" customHeight="1">
      <c r="B136" s="175"/>
      <c r="C136" s="176"/>
      <c r="D136" s="176"/>
      <c r="E136" s="177" t="s">
        <v>22</v>
      </c>
      <c r="F136" s="378" t="s">
        <v>113</v>
      </c>
      <c r="G136" s="379"/>
      <c r="H136" s="379"/>
      <c r="I136" s="379"/>
      <c r="J136" s="176"/>
      <c r="K136" s="178">
        <v>16.949</v>
      </c>
      <c r="L136" s="176"/>
      <c r="M136" s="176"/>
      <c r="N136" s="176"/>
      <c r="O136" s="176"/>
      <c r="P136" s="176"/>
      <c r="Q136" s="176"/>
      <c r="R136" s="179"/>
      <c r="T136" s="180"/>
      <c r="U136" s="176"/>
      <c r="V136" s="176"/>
      <c r="W136" s="176"/>
      <c r="X136" s="176"/>
      <c r="Y136" s="176"/>
      <c r="Z136" s="176"/>
      <c r="AA136" s="176"/>
      <c r="AB136" s="181"/>
      <c r="AT136" s="182" t="s">
        <v>173</v>
      </c>
      <c r="AU136" s="182" t="s">
        <v>112</v>
      </c>
      <c r="AV136" s="10" t="s">
        <v>112</v>
      </c>
      <c r="AW136" s="10" t="s">
        <v>34</v>
      </c>
      <c r="AX136" s="10" t="s">
        <v>77</v>
      </c>
      <c r="AY136" s="182" t="s">
        <v>165</v>
      </c>
    </row>
    <row r="137" spans="2:51" s="10" customFormat="1" ht="16.5" customHeight="1">
      <c r="B137" s="175"/>
      <c r="C137" s="176"/>
      <c r="D137" s="176"/>
      <c r="E137" s="177" t="s">
        <v>22</v>
      </c>
      <c r="F137" s="367" t="s">
        <v>185</v>
      </c>
      <c r="G137" s="368"/>
      <c r="H137" s="368"/>
      <c r="I137" s="368"/>
      <c r="J137" s="176"/>
      <c r="K137" s="178">
        <v>34.559</v>
      </c>
      <c r="L137" s="176"/>
      <c r="M137" s="176"/>
      <c r="N137" s="176"/>
      <c r="O137" s="176"/>
      <c r="P137" s="176"/>
      <c r="Q137" s="176"/>
      <c r="R137" s="179"/>
      <c r="T137" s="180"/>
      <c r="U137" s="176"/>
      <c r="V137" s="176"/>
      <c r="W137" s="176"/>
      <c r="X137" s="176"/>
      <c r="Y137" s="176"/>
      <c r="Z137" s="176"/>
      <c r="AA137" s="176"/>
      <c r="AB137" s="181"/>
      <c r="AT137" s="182" t="s">
        <v>173</v>
      </c>
      <c r="AU137" s="182" t="s">
        <v>112</v>
      </c>
      <c r="AV137" s="10" t="s">
        <v>112</v>
      </c>
      <c r="AW137" s="10" t="s">
        <v>34</v>
      </c>
      <c r="AX137" s="10" t="s">
        <v>77</v>
      </c>
      <c r="AY137" s="182" t="s">
        <v>165</v>
      </c>
    </row>
    <row r="138" spans="2:51" s="10" customFormat="1" ht="16.5" customHeight="1">
      <c r="B138" s="175"/>
      <c r="C138" s="176"/>
      <c r="D138" s="176"/>
      <c r="E138" s="177" t="s">
        <v>22</v>
      </c>
      <c r="F138" s="367" t="s">
        <v>186</v>
      </c>
      <c r="G138" s="368"/>
      <c r="H138" s="368"/>
      <c r="I138" s="368"/>
      <c r="J138" s="176"/>
      <c r="K138" s="178">
        <v>4.56</v>
      </c>
      <c r="L138" s="176"/>
      <c r="M138" s="176"/>
      <c r="N138" s="176"/>
      <c r="O138" s="176"/>
      <c r="P138" s="176"/>
      <c r="Q138" s="176"/>
      <c r="R138" s="179"/>
      <c r="T138" s="180"/>
      <c r="U138" s="176"/>
      <c r="V138" s="176"/>
      <c r="W138" s="176"/>
      <c r="X138" s="176"/>
      <c r="Y138" s="176"/>
      <c r="Z138" s="176"/>
      <c r="AA138" s="176"/>
      <c r="AB138" s="181"/>
      <c r="AT138" s="182" t="s">
        <v>173</v>
      </c>
      <c r="AU138" s="182" t="s">
        <v>112</v>
      </c>
      <c r="AV138" s="10" t="s">
        <v>112</v>
      </c>
      <c r="AW138" s="10" t="s">
        <v>34</v>
      </c>
      <c r="AX138" s="10" t="s">
        <v>77</v>
      </c>
      <c r="AY138" s="182" t="s">
        <v>165</v>
      </c>
    </row>
    <row r="139" spans="2:51" s="11" customFormat="1" ht="16.5" customHeight="1">
      <c r="B139" s="183"/>
      <c r="C139" s="184"/>
      <c r="D139" s="184"/>
      <c r="E139" s="185" t="s">
        <v>22</v>
      </c>
      <c r="F139" s="369" t="s">
        <v>178</v>
      </c>
      <c r="G139" s="370"/>
      <c r="H139" s="370"/>
      <c r="I139" s="370"/>
      <c r="J139" s="184"/>
      <c r="K139" s="186">
        <v>56.068</v>
      </c>
      <c r="L139" s="184"/>
      <c r="M139" s="184"/>
      <c r="N139" s="184"/>
      <c r="O139" s="184"/>
      <c r="P139" s="184"/>
      <c r="Q139" s="184"/>
      <c r="R139" s="187"/>
      <c r="T139" s="188"/>
      <c r="U139" s="184"/>
      <c r="V139" s="184"/>
      <c r="W139" s="184"/>
      <c r="X139" s="184"/>
      <c r="Y139" s="184"/>
      <c r="Z139" s="184"/>
      <c r="AA139" s="184"/>
      <c r="AB139" s="189"/>
      <c r="AT139" s="190" t="s">
        <v>173</v>
      </c>
      <c r="AU139" s="190" t="s">
        <v>112</v>
      </c>
      <c r="AV139" s="11" t="s">
        <v>170</v>
      </c>
      <c r="AW139" s="11" t="s">
        <v>34</v>
      </c>
      <c r="AX139" s="11" t="s">
        <v>85</v>
      </c>
      <c r="AY139" s="190" t="s">
        <v>165</v>
      </c>
    </row>
    <row r="140" spans="2:65" s="1" customFormat="1" ht="25.5" customHeight="1">
      <c r="B140" s="36"/>
      <c r="C140" s="168" t="s">
        <v>170</v>
      </c>
      <c r="D140" s="168" t="s">
        <v>166</v>
      </c>
      <c r="E140" s="169" t="s">
        <v>187</v>
      </c>
      <c r="F140" s="366" t="s">
        <v>188</v>
      </c>
      <c r="G140" s="366"/>
      <c r="H140" s="366"/>
      <c r="I140" s="366"/>
      <c r="J140" s="170" t="s">
        <v>169</v>
      </c>
      <c r="K140" s="171">
        <v>5.536</v>
      </c>
      <c r="L140" s="376">
        <v>0</v>
      </c>
      <c r="M140" s="377"/>
      <c r="N140" s="375">
        <f>ROUND(L140*K140,2)</f>
        <v>0</v>
      </c>
      <c r="O140" s="375"/>
      <c r="P140" s="375"/>
      <c r="Q140" s="375"/>
      <c r="R140" s="38"/>
      <c r="T140" s="172" t="s">
        <v>22</v>
      </c>
      <c r="U140" s="45" t="s">
        <v>42</v>
      </c>
      <c r="V140" s="37"/>
      <c r="W140" s="173">
        <f>V140*K140</f>
        <v>0</v>
      </c>
      <c r="X140" s="173">
        <v>0</v>
      </c>
      <c r="Y140" s="173">
        <f>X140*K140</f>
        <v>0</v>
      </c>
      <c r="Z140" s="173">
        <v>0</v>
      </c>
      <c r="AA140" s="173">
        <f>Z140*K140</f>
        <v>0</v>
      </c>
      <c r="AB140" s="174" t="s">
        <v>22</v>
      </c>
      <c r="AR140" s="20" t="s">
        <v>170</v>
      </c>
      <c r="AT140" s="20" t="s">
        <v>166</v>
      </c>
      <c r="AU140" s="20" t="s">
        <v>112</v>
      </c>
      <c r="AY140" s="20" t="s">
        <v>165</v>
      </c>
      <c r="BE140" s="111">
        <f>IF(U140="základní",N140,0)</f>
        <v>0</v>
      </c>
      <c r="BF140" s="111">
        <f>IF(U140="snížená",N140,0)</f>
        <v>0</v>
      </c>
      <c r="BG140" s="111">
        <f>IF(U140="zákl. přenesená",N140,0)</f>
        <v>0</v>
      </c>
      <c r="BH140" s="111">
        <f>IF(U140="sníž. přenesená",N140,0)</f>
        <v>0</v>
      </c>
      <c r="BI140" s="111">
        <f>IF(U140="nulová",N140,0)</f>
        <v>0</v>
      </c>
      <c r="BJ140" s="20" t="s">
        <v>85</v>
      </c>
      <c r="BK140" s="111">
        <f>ROUND(L140*K140,2)</f>
        <v>0</v>
      </c>
      <c r="BL140" s="20" t="s">
        <v>170</v>
      </c>
      <c r="BM140" s="20" t="s">
        <v>189</v>
      </c>
    </row>
    <row r="141" spans="2:51" s="10" customFormat="1" ht="16.5" customHeight="1">
      <c r="B141" s="175"/>
      <c r="C141" s="176"/>
      <c r="D141" s="176"/>
      <c r="E141" s="177" t="s">
        <v>22</v>
      </c>
      <c r="F141" s="378" t="s">
        <v>190</v>
      </c>
      <c r="G141" s="379"/>
      <c r="H141" s="379"/>
      <c r="I141" s="379"/>
      <c r="J141" s="176"/>
      <c r="K141" s="178">
        <v>5.536</v>
      </c>
      <c r="L141" s="176"/>
      <c r="M141" s="176"/>
      <c r="N141" s="176"/>
      <c r="O141" s="176"/>
      <c r="P141" s="176"/>
      <c r="Q141" s="176"/>
      <c r="R141" s="179"/>
      <c r="T141" s="180"/>
      <c r="U141" s="176"/>
      <c r="V141" s="176"/>
      <c r="W141" s="176"/>
      <c r="X141" s="176"/>
      <c r="Y141" s="176"/>
      <c r="Z141" s="176"/>
      <c r="AA141" s="176"/>
      <c r="AB141" s="181"/>
      <c r="AT141" s="182" t="s">
        <v>173</v>
      </c>
      <c r="AU141" s="182" t="s">
        <v>112</v>
      </c>
      <c r="AV141" s="10" t="s">
        <v>112</v>
      </c>
      <c r="AW141" s="10" t="s">
        <v>34</v>
      </c>
      <c r="AX141" s="10" t="s">
        <v>85</v>
      </c>
      <c r="AY141" s="182" t="s">
        <v>165</v>
      </c>
    </row>
    <row r="142" spans="2:63" s="9" customFormat="1" ht="29.85" customHeight="1">
      <c r="B142" s="157"/>
      <c r="C142" s="158"/>
      <c r="D142" s="167" t="s">
        <v>135</v>
      </c>
      <c r="E142" s="167"/>
      <c r="F142" s="167"/>
      <c r="G142" s="167"/>
      <c r="H142" s="167"/>
      <c r="I142" s="167"/>
      <c r="J142" s="167"/>
      <c r="K142" s="167"/>
      <c r="L142" s="167"/>
      <c r="M142" s="167"/>
      <c r="N142" s="382">
        <f>BK142</f>
        <v>0</v>
      </c>
      <c r="O142" s="383"/>
      <c r="P142" s="383"/>
      <c r="Q142" s="383"/>
      <c r="R142" s="160"/>
      <c r="T142" s="161"/>
      <c r="U142" s="158"/>
      <c r="V142" s="158"/>
      <c r="W142" s="162">
        <f>SUM(W143:W157)</f>
        <v>0</v>
      </c>
      <c r="X142" s="158"/>
      <c r="Y142" s="162">
        <f>SUM(Y143:Y157)</f>
        <v>0.0105</v>
      </c>
      <c r="Z142" s="158"/>
      <c r="AA142" s="162">
        <f>SUM(AA143:AA157)</f>
        <v>6.770942000000001</v>
      </c>
      <c r="AB142" s="163"/>
      <c r="AR142" s="164" t="s">
        <v>85</v>
      </c>
      <c r="AT142" s="165" t="s">
        <v>76</v>
      </c>
      <c r="AU142" s="165" t="s">
        <v>85</v>
      </c>
      <c r="AY142" s="164" t="s">
        <v>165</v>
      </c>
      <c r="BK142" s="166">
        <f>SUM(BK143:BK157)</f>
        <v>0</v>
      </c>
    </row>
    <row r="143" spans="2:65" s="1" customFormat="1" ht="38.25" customHeight="1">
      <c r="B143" s="36"/>
      <c r="C143" s="168" t="s">
        <v>191</v>
      </c>
      <c r="D143" s="168" t="s">
        <v>166</v>
      </c>
      <c r="E143" s="169" t="s">
        <v>192</v>
      </c>
      <c r="F143" s="366" t="s">
        <v>193</v>
      </c>
      <c r="G143" s="366"/>
      <c r="H143" s="366"/>
      <c r="I143" s="366"/>
      <c r="J143" s="170" t="s">
        <v>169</v>
      </c>
      <c r="K143" s="171">
        <v>50</v>
      </c>
      <c r="L143" s="376">
        <v>0</v>
      </c>
      <c r="M143" s="377"/>
      <c r="N143" s="375">
        <f>ROUND(L143*K143,2)</f>
        <v>0</v>
      </c>
      <c r="O143" s="375"/>
      <c r="P143" s="375"/>
      <c r="Q143" s="375"/>
      <c r="R143" s="38"/>
      <c r="T143" s="172" t="s">
        <v>22</v>
      </c>
      <c r="U143" s="45" t="s">
        <v>42</v>
      </c>
      <c r="V143" s="37"/>
      <c r="W143" s="173">
        <f>V143*K143</f>
        <v>0</v>
      </c>
      <c r="X143" s="173">
        <v>0.00021</v>
      </c>
      <c r="Y143" s="173">
        <f>X143*K143</f>
        <v>0.0105</v>
      </c>
      <c r="Z143" s="173">
        <v>0</v>
      </c>
      <c r="AA143" s="173">
        <f>Z143*K143</f>
        <v>0</v>
      </c>
      <c r="AB143" s="174" t="s">
        <v>22</v>
      </c>
      <c r="AR143" s="20" t="s">
        <v>170</v>
      </c>
      <c r="AT143" s="20" t="s">
        <v>166</v>
      </c>
      <c r="AU143" s="20" t="s">
        <v>112</v>
      </c>
      <c r="AY143" s="20" t="s">
        <v>165</v>
      </c>
      <c r="BE143" s="111">
        <f>IF(U143="základní",N143,0)</f>
        <v>0</v>
      </c>
      <c r="BF143" s="111">
        <f>IF(U143="snížená",N143,0)</f>
        <v>0</v>
      </c>
      <c r="BG143" s="111">
        <f>IF(U143="zákl. přenesená",N143,0)</f>
        <v>0</v>
      </c>
      <c r="BH143" s="111">
        <f>IF(U143="sníž. přenesená",N143,0)</f>
        <v>0</v>
      </c>
      <c r="BI143" s="111">
        <f>IF(U143="nulová",N143,0)</f>
        <v>0</v>
      </c>
      <c r="BJ143" s="20" t="s">
        <v>85</v>
      </c>
      <c r="BK143" s="111">
        <f>ROUND(L143*K143,2)</f>
        <v>0</v>
      </c>
      <c r="BL143" s="20" t="s">
        <v>170</v>
      </c>
      <c r="BM143" s="20" t="s">
        <v>194</v>
      </c>
    </row>
    <row r="144" spans="2:65" s="1" customFormat="1" ht="38.25" customHeight="1">
      <c r="B144" s="36"/>
      <c r="C144" s="168" t="s">
        <v>195</v>
      </c>
      <c r="D144" s="168" t="s">
        <v>166</v>
      </c>
      <c r="E144" s="169" t="s">
        <v>196</v>
      </c>
      <c r="F144" s="366" t="s">
        <v>197</v>
      </c>
      <c r="G144" s="366"/>
      <c r="H144" s="366"/>
      <c r="I144" s="366"/>
      <c r="J144" s="170" t="s">
        <v>169</v>
      </c>
      <c r="K144" s="171">
        <v>55</v>
      </c>
      <c r="L144" s="376">
        <v>0</v>
      </c>
      <c r="M144" s="377"/>
      <c r="N144" s="375">
        <f>ROUND(L144*K144,2)</f>
        <v>0</v>
      </c>
      <c r="O144" s="375"/>
      <c r="P144" s="375"/>
      <c r="Q144" s="375"/>
      <c r="R144" s="38"/>
      <c r="T144" s="172" t="s">
        <v>22</v>
      </c>
      <c r="U144" s="45" t="s">
        <v>42</v>
      </c>
      <c r="V144" s="37"/>
      <c r="W144" s="173">
        <f>V144*K144</f>
        <v>0</v>
      </c>
      <c r="X144" s="173">
        <v>0</v>
      </c>
      <c r="Y144" s="173">
        <f>X144*K144</f>
        <v>0</v>
      </c>
      <c r="Z144" s="173">
        <v>0</v>
      </c>
      <c r="AA144" s="173">
        <f>Z144*K144</f>
        <v>0</v>
      </c>
      <c r="AB144" s="174" t="s">
        <v>22</v>
      </c>
      <c r="AR144" s="20" t="s">
        <v>170</v>
      </c>
      <c r="AT144" s="20" t="s">
        <v>166</v>
      </c>
      <c r="AU144" s="20" t="s">
        <v>112</v>
      </c>
      <c r="AY144" s="20" t="s">
        <v>165</v>
      </c>
      <c r="BE144" s="111">
        <f>IF(U144="základní",N144,0)</f>
        <v>0</v>
      </c>
      <c r="BF144" s="111">
        <f>IF(U144="snížená",N144,0)</f>
        <v>0</v>
      </c>
      <c r="BG144" s="111">
        <f>IF(U144="zákl. přenesená",N144,0)</f>
        <v>0</v>
      </c>
      <c r="BH144" s="111">
        <f>IF(U144="sníž. přenesená",N144,0)</f>
        <v>0</v>
      </c>
      <c r="BI144" s="111">
        <f>IF(U144="nulová",N144,0)</f>
        <v>0</v>
      </c>
      <c r="BJ144" s="20" t="s">
        <v>85</v>
      </c>
      <c r="BK144" s="111">
        <f>ROUND(L144*K144,2)</f>
        <v>0</v>
      </c>
      <c r="BL144" s="20" t="s">
        <v>170</v>
      </c>
      <c r="BM144" s="20" t="s">
        <v>198</v>
      </c>
    </row>
    <row r="145" spans="2:65" s="1" customFormat="1" ht="38.25" customHeight="1">
      <c r="B145" s="36"/>
      <c r="C145" s="168" t="s">
        <v>199</v>
      </c>
      <c r="D145" s="168" t="s">
        <v>166</v>
      </c>
      <c r="E145" s="169" t="s">
        <v>200</v>
      </c>
      <c r="F145" s="366" t="s">
        <v>201</v>
      </c>
      <c r="G145" s="366"/>
      <c r="H145" s="366"/>
      <c r="I145" s="366"/>
      <c r="J145" s="170" t="s">
        <v>169</v>
      </c>
      <c r="K145" s="171">
        <v>57.976</v>
      </c>
      <c r="L145" s="376">
        <v>0</v>
      </c>
      <c r="M145" s="377"/>
      <c r="N145" s="375">
        <f>ROUND(L145*K145,2)</f>
        <v>0</v>
      </c>
      <c r="O145" s="375"/>
      <c r="P145" s="375"/>
      <c r="Q145" s="375"/>
      <c r="R145" s="38"/>
      <c r="T145" s="172" t="s">
        <v>22</v>
      </c>
      <c r="U145" s="45" t="s">
        <v>42</v>
      </c>
      <c r="V145" s="37"/>
      <c r="W145" s="173">
        <f>V145*K145</f>
        <v>0</v>
      </c>
      <c r="X145" s="173">
        <v>0</v>
      </c>
      <c r="Y145" s="173">
        <f>X145*K145</f>
        <v>0</v>
      </c>
      <c r="Z145" s="173">
        <v>0.046</v>
      </c>
      <c r="AA145" s="173">
        <f>Z145*K145</f>
        <v>2.666896</v>
      </c>
      <c r="AB145" s="174" t="s">
        <v>22</v>
      </c>
      <c r="AR145" s="20" t="s">
        <v>170</v>
      </c>
      <c r="AT145" s="20" t="s">
        <v>166</v>
      </c>
      <c r="AU145" s="20" t="s">
        <v>112</v>
      </c>
      <c r="AY145" s="20" t="s">
        <v>165</v>
      </c>
      <c r="BE145" s="111">
        <f>IF(U145="základní",N145,0)</f>
        <v>0</v>
      </c>
      <c r="BF145" s="111">
        <f>IF(U145="snížená",N145,0)</f>
        <v>0</v>
      </c>
      <c r="BG145" s="111">
        <f>IF(U145="zákl. přenesená",N145,0)</f>
        <v>0</v>
      </c>
      <c r="BH145" s="111">
        <f>IF(U145="sníž. přenesená",N145,0)</f>
        <v>0</v>
      </c>
      <c r="BI145" s="111">
        <f>IF(U145="nulová",N145,0)</f>
        <v>0</v>
      </c>
      <c r="BJ145" s="20" t="s">
        <v>85</v>
      </c>
      <c r="BK145" s="111">
        <f>ROUND(L145*K145,2)</f>
        <v>0</v>
      </c>
      <c r="BL145" s="20" t="s">
        <v>170</v>
      </c>
      <c r="BM145" s="20" t="s">
        <v>202</v>
      </c>
    </row>
    <row r="146" spans="2:51" s="10" customFormat="1" ht="16.5" customHeight="1">
      <c r="B146" s="175"/>
      <c r="C146" s="176"/>
      <c r="D146" s="176"/>
      <c r="E146" s="177" t="s">
        <v>22</v>
      </c>
      <c r="F146" s="378" t="s">
        <v>172</v>
      </c>
      <c r="G146" s="379"/>
      <c r="H146" s="379"/>
      <c r="I146" s="379"/>
      <c r="J146" s="176"/>
      <c r="K146" s="178">
        <v>6.25</v>
      </c>
      <c r="L146" s="176"/>
      <c r="M146" s="176"/>
      <c r="N146" s="176"/>
      <c r="O146" s="176"/>
      <c r="P146" s="176"/>
      <c r="Q146" s="176"/>
      <c r="R146" s="179"/>
      <c r="T146" s="180"/>
      <c r="U146" s="176"/>
      <c r="V146" s="176"/>
      <c r="W146" s="176"/>
      <c r="X146" s="176"/>
      <c r="Y146" s="176"/>
      <c r="Z146" s="176"/>
      <c r="AA146" s="176"/>
      <c r="AB146" s="181"/>
      <c r="AT146" s="182" t="s">
        <v>173</v>
      </c>
      <c r="AU146" s="182" t="s">
        <v>112</v>
      </c>
      <c r="AV146" s="10" t="s">
        <v>112</v>
      </c>
      <c r="AW146" s="10" t="s">
        <v>34</v>
      </c>
      <c r="AX146" s="10" t="s">
        <v>77</v>
      </c>
      <c r="AY146" s="182" t="s">
        <v>165</v>
      </c>
    </row>
    <row r="147" spans="2:51" s="10" customFormat="1" ht="16.5" customHeight="1">
      <c r="B147" s="175"/>
      <c r="C147" s="176"/>
      <c r="D147" s="176"/>
      <c r="E147" s="177" t="s">
        <v>22</v>
      </c>
      <c r="F147" s="367" t="s">
        <v>174</v>
      </c>
      <c r="G147" s="368"/>
      <c r="H147" s="368"/>
      <c r="I147" s="368"/>
      <c r="J147" s="176"/>
      <c r="K147" s="178">
        <v>54.298</v>
      </c>
      <c r="L147" s="176"/>
      <c r="M147" s="176"/>
      <c r="N147" s="176"/>
      <c r="O147" s="176"/>
      <c r="P147" s="176"/>
      <c r="Q147" s="176"/>
      <c r="R147" s="179"/>
      <c r="T147" s="180"/>
      <c r="U147" s="176"/>
      <c r="V147" s="176"/>
      <c r="W147" s="176"/>
      <c r="X147" s="176"/>
      <c r="Y147" s="176"/>
      <c r="Z147" s="176"/>
      <c r="AA147" s="176"/>
      <c r="AB147" s="181"/>
      <c r="AT147" s="182" t="s">
        <v>173</v>
      </c>
      <c r="AU147" s="182" t="s">
        <v>112</v>
      </c>
      <c r="AV147" s="10" t="s">
        <v>112</v>
      </c>
      <c r="AW147" s="10" t="s">
        <v>34</v>
      </c>
      <c r="AX147" s="10" t="s">
        <v>77</v>
      </c>
      <c r="AY147" s="182" t="s">
        <v>165</v>
      </c>
    </row>
    <row r="148" spans="2:51" s="10" customFormat="1" ht="16.5" customHeight="1">
      <c r="B148" s="175"/>
      <c r="C148" s="176"/>
      <c r="D148" s="176"/>
      <c r="E148" s="177" t="s">
        <v>22</v>
      </c>
      <c r="F148" s="367" t="s">
        <v>175</v>
      </c>
      <c r="G148" s="368"/>
      <c r="H148" s="368"/>
      <c r="I148" s="368"/>
      <c r="J148" s="176"/>
      <c r="K148" s="178">
        <v>-5.536</v>
      </c>
      <c r="L148" s="176"/>
      <c r="M148" s="176"/>
      <c r="N148" s="176"/>
      <c r="O148" s="176"/>
      <c r="P148" s="176"/>
      <c r="Q148" s="176"/>
      <c r="R148" s="179"/>
      <c r="T148" s="180"/>
      <c r="U148" s="176"/>
      <c r="V148" s="176"/>
      <c r="W148" s="176"/>
      <c r="X148" s="176"/>
      <c r="Y148" s="176"/>
      <c r="Z148" s="176"/>
      <c r="AA148" s="176"/>
      <c r="AB148" s="181"/>
      <c r="AT148" s="182" t="s">
        <v>173</v>
      </c>
      <c r="AU148" s="182" t="s">
        <v>112</v>
      </c>
      <c r="AV148" s="10" t="s">
        <v>112</v>
      </c>
      <c r="AW148" s="10" t="s">
        <v>34</v>
      </c>
      <c r="AX148" s="10" t="s">
        <v>77</v>
      </c>
      <c r="AY148" s="182" t="s">
        <v>165</v>
      </c>
    </row>
    <row r="149" spans="2:51" s="10" customFormat="1" ht="16.5" customHeight="1">
      <c r="B149" s="175"/>
      <c r="C149" s="176"/>
      <c r="D149" s="176"/>
      <c r="E149" s="177" t="s">
        <v>22</v>
      </c>
      <c r="F149" s="367" t="s">
        <v>176</v>
      </c>
      <c r="G149" s="368"/>
      <c r="H149" s="368"/>
      <c r="I149" s="368"/>
      <c r="J149" s="176"/>
      <c r="K149" s="178">
        <v>2.964</v>
      </c>
      <c r="L149" s="176"/>
      <c r="M149" s="176"/>
      <c r="N149" s="176"/>
      <c r="O149" s="176"/>
      <c r="P149" s="176"/>
      <c r="Q149" s="176"/>
      <c r="R149" s="179"/>
      <c r="T149" s="180"/>
      <c r="U149" s="176"/>
      <c r="V149" s="176"/>
      <c r="W149" s="176"/>
      <c r="X149" s="176"/>
      <c r="Y149" s="176"/>
      <c r="Z149" s="176"/>
      <c r="AA149" s="176"/>
      <c r="AB149" s="181"/>
      <c r="AT149" s="182" t="s">
        <v>173</v>
      </c>
      <c r="AU149" s="182" t="s">
        <v>112</v>
      </c>
      <c r="AV149" s="10" t="s">
        <v>112</v>
      </c>
      <c r="AW149" s="10" t="s">
        <v>34</v>
      </c>
      <c r="AX149" s="10" t="s">
        <v>77</v>
      </c>
      <c r="AY149" s="182" t="s">
        <v>165</v>
      </c>
    </row>
    <row r="150" spans="2:51" s="11" customFormat="1" ht="16.5" customHeight="1">
      <c r="B150" s="183"/>
      <c r="C150" s="184"/>
      <c r="D150" s="184"/>
      <c r="E150" s="185" t="s">
        <v>117</v>
      </c>
      <c r="F150" s="369" t="s">
        <v>178</v>
      </c>
      <c r="G150" s="370"/>
      <c r="H150" s="370"/>
      <c r="I150" s="370"/>
      <c r="J150" s="184"/>
      <c r="K150" s="186">
        <v>57.976</v>
      </c>
      <c r="L150" s="184"/>
      <c r="M150" s="184"/>
      <c r="N150" s="184"/>
      <c r="O150" s="184"/>
      <c r="P150" s="184"/>
      <c r="Q150" s="184"/>
      <c r="R150" s="187"/>
      <c r="T150" s="188"/>
      <c r="U150" s="184"/>
      <c r="V150" s="184"/>
      <c r="W150" s="184"/>
      <c r="X150" s="184"/>
      <c r="Y150" s="184"/>
      <c r="Z150" s="184"/>
      <c r="AA150" s="184"/>
      <c r="AB150" s="189"/>
      <c r="AT150" s="190" t="s">
        <v>173</v>
      </c>
      <c r="AU150" s="190" t="s">
        <v>112</v>
      </c>
      <c r="AV150" s="11" t="s">
        <v>170</v>
      </c>
      <c r="AW150" s="11" t="s">
        <v>34</v>
      </c>
      <c r="AX150" s="11" t="s">
        <v>85</v>
      </c>
      <c r="AY150" s="190" t="s">
        <v>165</v>
      </c>
    </row>
    <row r="151" spans="2:65" s="1" customFormat="1" ht="25.5" customHeight="1">
      <c r="B151" s="36"/>
      <c r="C151" s="168" t="s">
        <v>203</v>
      </c>
      <c r="D151" s="168" t="s">
        <v>166</v>
      </c>
      <c r="E151" s="169" t="s">
        <v>204</v>
      </c>
      <c r="F151" s="366" t="s">
        <v>205</v>
      </c>
      <c r="G151" s="366"/>
      <c r="H151" s="366"/>
      <c r="I151" s="366"/>
      <c r="J151" s="170" t="s">
        <v>169</v>
      </c>
      <c r="K151" s="171">
        <v>98.127</v>
      </c>
      <c r="L151" s="376">
        <v>0</v>
      </c>
      <c r="M151" s="377"/>
      <c r="N151" s="375">
        <f>ROUND(L151*K151,2)</f>
        <v>0</v>
      </c>
      <c r="O151" s="375"/>
      <c r="P151" s="375"/>
      <c r="Q151" s="375"/>
      <c r="R151" s="38"/>
      <c r="T151" s="172" t="s">
        <v>22</v>
      </c>
      <c r="U151" s="45" t="s">
        <v>42</v>
      </c>
      <c r="V151" s="37"/>
      <c r="W151" s="173">
        <f>V151*K151</f>
        <v>0</v>
      </c>
      <c r="X151" s="173">
        <v>0</v>
      </c>
      <c r="Y151" s="173">
        <f>X151*K151</f>
        <v>0</v>
      </c>
      <c r="Z151" s="173">
        <v>0.014</v>
      </c>
      <c r="AA151" s="173">
        <f>Z151*K151</f>
        <v>1.373778</v>
      </c>
      <c r="AB151" s="174" t="s">
        <v>22</v>
      </c>
      <c r="AR151" s="20" t="s">
        <v>170</v>
      </c>
      <c r="AT151" s="20" t="s">
        <v>166</v>
      </c>
      <c r="AU151" s="20" t="s">
        <v>112</v>
      </c>
      <c r="AY151" s="20" t="s">
        <v>165</v>
      </c>
      <c r="BE151" s="111">
        <f>IF(U151="základní",N151,0)</f>
        <v>0</v>
      </c>
      <c r="BF151" s="111">
        <f>IF(U151="snížená",N151,0)</f>
        <v>0</v>
      </c>
      <c r="BG151" s="111">
        <f>IF(U151="zákl. přenesená",N151,0)</f>
        <v>0</v>
      </c>
      <c r="BH151" s="111">
        <f>IF(U151="sníž. přenesená",N151,0)</f>
        <v>0</v>
      </c>
      <c r="BI151" s="111">
        <f>IF(U151="nulová",N151,0)</f>
        <v>0</v>
      </c>
      <c r="BJ151" s="20" t="s">
        <v>85</v>
      </c>
      <c r="BK151" s="111">
        <f>ROUND(L151*K151,2)</f>
        <v>0</v>
      </c>
      <c r="BL151" s="20" t="s">
        <v>170</v>
      </c>
      <c r="BM151" s="20" t="s">
        <v>206</v>
      </c>
    </row>
    <row r="152" spans="2:51" s="10" customFormat="1" ht="25.5" customHeight="1">
      <c r="B152" s="175"/>
      <c r="C152" s="176"/>
      <c r="D152" s="176"/>
      <c r="E152" s="177" t="s">
        <v>120</v>
      </c>
      <c r="F152" s="378" t="s">
        <v>207</v>
      </c>
      <c r="G152" s="379"/>
      <c r="H152" s="379"/>
      <c r="I152" s="379"/>
      <c r="J152" s="176"/>
      <c r="K152" s="178">
        <v>40.151</v>
      </c>
      <c r="L152" s="176"/>
      <c r="M152" s="176"/>
      <c r="N152" s="176"/>
      <c r="O152" s="176"/>
      <c r="P152" s="176"/>
      <c r="Q152" s="176"/>
      <c r="R152" s="179"/>
      <c r="T152" s="180"/>
      <c r="U152" s="176"/>
      <c r="V152" s="176"/>
      <c r="W152" s="176"/>
      <c r="X152" s="176"/>
      <c r="Y152" s="176"/>
      <c r="Z152" s="176"/>
      <c r="AA152" s="176"/>
      <c r="AB152" s="181"/>
      <c r="AT152" s="182" t="s">
        <v>173</v>
      </c>
      <c r="AU152" s="182" t="s">
        <v>112</v>
      </c>
      <c r="AV152" s="10" t="s">
        <v>112</v>
      </c>
      <c r="AW152" s="10" t="s">
        <v>34</v>
      </c>
      <c r="AX152" s="10" t="s">
        <v>77</v>
      </c>
      <c r="AY152" s="182" t="s">
        <v>165</v>
      </c>
    </row>
    <row r="153" spans="2:51" s="10" customFormat="1" ht="16.5" customHeight="1">
      <c r="B153" s="175"/>
      <c r="C153" s="176"/>
      <c r="D153" s="176"/>
      <c r="E153" s="177" t="s">
        <v>22</v>
      </c>
      <c r="F153" s="367" t="s">
        <v>117</v>
      </c>
      <c r="G153" s="368"/>
      <c r="H153" s="368"/>
      <c r="I153" s="368"/>
      <c r="J153" s="176"/>
      <c r="K153" s="178">
        <v>57.976</v>
      </c>
      <c r="L153" s="176"/>
      <c r="M153" s="176"/>
      <c r="N153" s="176"/>
      <c r="O153" s="176"/>
      <c r="P153" s="176"/>
      <c r="Q153" s="176"/>
      <c r="R153" s="179"/>
      <c r="T153" s="180"/>
      <c r="U153" s="176"/>
      <c r="V153" s="176"/>
      <c r="W153" s="176"/>
      <c r="X153" s="176"/>
      <c r="Y153" s="176"/>
      <c r="Z153" s="176"/>
      <c r="AA153" s="176"/>
      <c r="AB153" s="181"/>
      <c r="AT153" s="182" t="s">
        <v>173</v>
      </c>
      <c r="AU153" s="182" t="s">
        <v>112</v>
      </c>
      <c r="AV153" s="10" t="s">
        <v>112</v>
      </c>
      <c r="AW153" s="10" t="s">
        <v>34</v>
      </c>
      <c r="AX153" s="10" t="s">
        <v>77</v>
      </c>
      <c r="AY153" s="182" t="s">
        <v>165</v>
      </c>
    </row>
    <row r="154" spans="2:51" s="11" customFormat="1" ht="16.5" customHeight="1">
      <c r="B154" s="183"/>
      <c r="C154" s="184"/>
      <c r="D154" s="184"/>
      <c r="E154" s="185" t="s">
        <v>22</v>
      </c>
      <c r="F154" s="369" t="s">
        <v>178</v>
      </c>
      <c r="G154" s="370"/>
      <c r="H154" s="370"/>
      <c r="I154" s="370"/>
      <c r="J154" s="184"/>
      <c r="K154" s="186">
        <v>98.127</v>
      </c>
      <c r="L154" s="184"/>
      <c r="M154" s="184"/>
      <c r="N154" s="184"/>
      <c r="O154" s="184"/>
      <c r="P154" s="184"/>
      <c r="Q154" s="184"/>
      <c r="R154" s="187"/>
      <c r="T154" s="188"/>
      <c r="U154" s="184"/>
      <c r="V154" s="184"/>
      <c r="W154" s="184"/>
      <c r="X154" s="184"/>
      <c r="Y154" s="184"/>
      <c r="Z154" s="184"/>
      <c r="AA154" s="184"/>
      <c r="AB154" s="189"/>
      <c r="AT154" s="190" t="s">
        <v>173</v>
      </c>
      <c r="AU154" s="190" t="s">
        <v>112</v>
      </c>
      <c r="AV154" s="11" t="s">
        <v>170</v>
      </c>
      <c r="AW154" s="11" t="s">
        <v>34</v>
      </c>
      <c r="AX154" s="11" t="s">
        <v>85</v>
      </c>
      <c r="AY154" s="190" t="s">
        <v>165</v>
      </c>
    </row>
    <row r="155" spans="2:65" s="1" customFormat="1" ht="25.5" customHeight="1">
      <c r="B155" s="36"/>
      <c r="C155" s="168" t="s">
        <v>208</v>
      </c>
      <c r="D155" s="168" t="s">
        <v>166</v>
      </c>
      <c r="E155" s="169" t="s">
        <v>209</v>
      </c>
      <c r="F155" s="366" t="s">
        <v>210</v>
      </c>
      <c r="G155" s="366"/>
      <c r="H155" s="366"/>
      <c r="I155" s="366"/>
      <c r="J155" s="170" t="s">
        <v>169</v>
      </c>
      <c r="K155" s="171">
        <v>40.151</v>
      </c>
      <c r="L155" s="376">
        <v>0</v>
      </c>
      <c r="M155" s="377"/>
      <c r="N155" s="375">
        <f>ROUND(L155*K155,2)</f>
        <v>0</v>
      </c>
      <c r="O155" s="375"/>
      <c r="P155" s="375"/>
      <c r="Q155" s="375"/>
      <c r="R155" s="38"/>
      <c r="T155" s="172" t="s">
        <v>22</v>
      </c>
      <c r="U155" s="45" t="s">
        <v>42</v>
      </c>
      <c r="V155" s="37"/>
      <c r="W155" s="173">
        <f>V155*K155</f>
        <v>0</v>
      </c>
      <c r="X155" s="173">
        <v>0</v>
      </c>
      <c r="Y155" s="173">
        <f>X155*K155</f>
        <v>0</v>
      </c>
      <c r="Z155" s="173">
        <v>0.068</v>
      </c>
      <c r="AA155" s="173">
        <f>Z155*K155</f>
        <v>2.7302680000000006</v>
      </c>
      <c r="AB155" s="174" t="s">
        <v>22</v>
      </c>
      <c r="AR155" s="20" t="s">
        <v>170</v>
      </c>
      <c r="AT155" s="20" t="s">
        <v>166</v>
      </c>
      <c r="AU155" s="20" t="s">
        <v>112</v>
      </c>
      <c r="AY155" s="20" t="s">
        <v>165</v>
      </c>
      <c r="BE155" s="111">
        <f>IF(U155="základní",N155,0)</f>
        <v>0</v>
      </c>
      <c r="BF155" s="111">
        <f>IF(U155="snížená",N155,0)</f>
        <v>0</v>
      </c>
      <c r="BG155" s="111">
        <f>IF(U155="zákl. přenesená",N155,0)</f>
        <v>0</v>
      </c>
      <c r="BH155" s="111">
        <f>IF(U155="sníž. přenesená",N155,0)</f>
        <v>0</v>
      </c>
      <c r="BI155" s="111">
        <f>IF(U155="nulová",N155,0)</f>
        <v>0</v>
      </c>
      <c r="BJ155" s="20" t="s">
        <v>85</v>
      </c>
      <c r="BK155" s="111">
        <f>ROUND(L155*K155,2)</f>
        <v>0</v>
      </c>
      <c r="BL155" s="20" t="s">
        <v>170</v>
      </c>
      <c r="BM155" s="20" t="s">
        <v>211</v>
      </c>
    </row>
    <row r="156" spans="2:51" s="10" customFormat="1" ht="25.5" customHeight="1">
      <c r="B156" s="175"/>
      <c r="C156" s="176"/>
      <c r="D156" s="176"/>
      <c r="E156" s="177" t="s">
        <v>22</v>
      </c>
      <c r="F156" s="378" t="s">
        <v>207</v>
      </c>
      <c r="G156" s="379"/>
      <c r="H156" s="379"/>
      <c r="I156" s="379"/>
      <c r="J156" s="176"/>
      <c r="K156" s="178">
        <v>40.151</v>
      </c>
      <c r="L156" s="176"/>
      <c r="M156" s="176"/>
      <c r="N156" s="176"/>
      <c r="O156" s="176"/>
      <c r="P156" s="176"/>
      <c r="Q156" s="176"/>
      <c r="R156" s="179"/>
      <c r="T156" s="180"/>
      <c r="U156" s="176"/>
      <c r="V156" s="176"/>
      <c r="W156" s="176"/>
      <c r="X156" s="176"/>
      <c r="Y156" s="176"/>
      <c r="Z156" s="176"/>
      <c r="AA156" s="176"/>
      <c r="AB156" s="181"/>
      <c r="AT156" s="182" t="s">
        <v>173</v>
      </c>
      <c r="AU156" s="182" t="s">
        <v>112</v>
      </c>
      <c r="AV156" s="10" t="s">
        <v>112</v>
      </c>
      <c r="AW156" s="10" t="s">
        <v>34</v>
      </c>
      <c r="AX156" s="10" t="s">
        <v>77</v>
      </c>
      <c r="AY156" s="182" t="s">
        <v>165</v>
      </c>
    </row>
    <row r="157" spans="2:51" s="10" customFormat="1" ht="16.5" customHeight="1">
      <c r="B157" s="175"/>
      <c r="C157" s="176"/>
      <c r="D157" s="176"/>
      <c r="E157" s="177" t="s">
        <v>22</v>
      </c>
      <c r="F157" s="367" t="s">
        <v>120</v>
      </c>
      <c r="G157" s="368"/>
      <c r="H157" s="368"/>
      <c r="I157" s="368"/>
      <c r="J157" s="176"/>
      <c r="K157" s="178">
        <v>40.151</v>
      </c>
      <c r="L157" s="176"/>
      <c r="M157" s="176"/>
      <c r="N157" s="176"/>
      <c r="O157" s="176"/>
      <c r="P157" s="176"/>
      <c r="Q157" s="176"/>
      <c r="R157" s="179"/>
      <c r="T157" s="180"/>
      <c r="U157" s="176"/>
      <c r="V157" s="176"/>
      <c r="W157" s="176"/>
      <c r="X157" s="176"/>
      <c r="Y157" s="176"/>
      <c r="Z157" s="176"/>
      <c r="AA157" s="176"/>
      <c r="AB157" s="181"/>
      <c r="AT157" s="182" t="s">
        <v>173</v>
      </c>
      <c r="AU157" s="182" t="s">
        <v>112</v>
      </c>
      <c r="AV157" s="10" t="s">
        <v>112</v>
      </c>
      <c r="AW157" s="10" t="s">
        <v>34</v>
      </c>
      <c r="AX157" s="10" t="s">
        <v>85</v>
      </c>
      <c r="AY157" s="182" t="s">
        <v>165</v>
      </c>
    </row>
    <row r="158" spans="2:63" s="9" customFormat="1" ht="29.85" customHeight="1">
      <c r="B158" s="157"/>
      <c r="C158" s="158"/>
      <c r="D158" s="167" t="s">
        <v>136</v>
      </c>
      <c r="E158" s="167"/>
      <c r="F158" s="167"/>
      <c r="G158" s="167"/>
      <c r="H158" s="167"/>
      <c r="I158" s="167"/>
      <c r="J158" s="167"/>
      <c r="K158" s="167"/>
      <c r="L158" s="167"/>
      <c r="M158" s="167"/>
      <c r="N158" s="382">
        <f>BK158</f>
        <v>0</v>
      </c>
      <c r="O158" s="383"/>
      <c r="P158" s="383"/>
      <c r="Q158" s="383"/>
      <c r="R158" s="160"/>
      <c r="T158" s="161"/>
      <c r="U158" s="158"/>
      <c r="V158" s="158"/>
      <c r="W158" s="162">
        <f>SUM(W159:W162)</f>
        <v>0</v>
      </c>
      <c r="X158" s="158"/>
      <c r="Y158" s="162">
        <f>SUM(Y159:Y162)</f>
        <v>0</v>
      </c>
      <c r="Z158" s="158"/>
      <c r="AA158" s="162">
        <f>SUM(AA159:AA162)</f>
        <v>0</v>
      </c>
      <c r="AB158" s="163"/>
      <c r="AR158" s="164" t="s">
        <v>85</v>
      </c>
      <c r="AT158" s="165" t="s">
        <v>76</v>
      </c>
      <c r="AU158" s="165" t="s">
        <v>85</v>
      </c>
      <c r="AY158" s="164" t="s">
        <v>165</v>
      </c>
      <c r="BK158" s="166">
        <f>SUM(BK159:BK162)</f>
        <v>0</v>
      </c>
    </row>
    <row r="159" spans="2:65" s="1" customFormat="1" ht="38.25" customHeight="1">
      <c r="B159" s="36"/>
      <c r="C159" s="168" t="s">
        <v>212</v>
      </c>
      <c r="D159" s="168" t="s">
        <v>166</v>
      </c>
      <c r="E159" s="169" t="s">
        <v>213</v>
      </c>
      <c r="F159" s="366" t="s">
        <v>214</v>
      </c>
      <c r="G159" s="366"/>
      <c r="H159" s="366"/>
      <c r="I159" s="366"/>
      <c r="J159" s="170" t="s">
        <v>215</v>
      </c>
      <c r="K159" s="171">
        <v>6.771</v>
      </c>
      <c r="L159" s="376">
        <v>0</v>
      </c>
      <c r="M159" s="377"/>
      <c r="N159" s="375">
        <f>ROUND(L159*K159,2)</f>
        <v>0</v>
      </c>
      <c r="O159" s="375"/>
      <c r="P159" s="375"/>
      <c r="Q159" s="375"/>
      <c r="R159" s="38"/>
      <c r="T159" s="172" t="s">
        <v>22</v>
      </c>
      <c r="U159" s="45" t="s">
        <v>42</v>
      </c>
      <c r="V159" s="37"/>
      <c r="W159" s="173">
        <f>V159*K159</f>
        <v>0</v>
      </c>
      <c r="X159" s="173">
        <v>0</v>
      </c>
      <c r="Y159" s="173">
        <f>X159*K159</f>
        <v>0</v>
      </c>
      <c r="Z159" s="173">
        <v>0</v>
      </c>
      <c r="AA159" s="173">
        <f>Z159*K159</f>
        <v>0</v>
      </c>
      <c r="AB159" s="174" t="s">
        <v>22</v>
      </c>
      <c r="AR159" s="20" t="s">
        <v>170</v>
      </c>
      <c r="AT159" s="20" t="s">
        <v>166</v>
      </c>
      <c r="AU159" s="20" t="s">
        <v>112</v>
      </c>
      <c r="AY159" s="20" t="s">
        <v>165</v>
      </c>
      <c r="BE159" s="111">
        <f>IF(U159="základní",N159,0)</f>
        <v>0</v>
      </c>
      <c r="BF159" s="111">
        <f>IF(U159="snížená",N159,0)</f>
        <v>0</v>
      </c>
      <c r="BG159" s="111">
        <f>IF(U159="zákl. přenesená",N159,0)</f>
        <v>0</v>
      </c>
      <c r="BH159" s="111">
        <f>IF(U159="sníž. přenesená",N159,0)</f>
        <v>0</v>
      </c>
      <c r="BI159" s="111">
        <f>IF(U159="nulová",N159,0)</f>
        <v>0</v>
      </c>
      <c r="BJ159" s="20" t="s">
        <v>85</v>
      </c>
      <c r="BK159" s="111">
        <f>ROUND(L159*K159,2)</f>
        <v>0</v>
      </c>
      <c r="BL159" s="20" t="s">
        <v>170</v>
      </c>
      <c r="BM159" s="20" t="s">
        <v>216</v>
      </c>
    </row>
    <row r="160" spans="2:65" s="1" customFormat="1" ht="38.25" customHeight="1">
      <c r="B160" s="36"/>
      <c r="C160" s="168" t="s">
        <v>217</v>
      </c>
      <c r="D160" s="168" t="s">
        <v>166</v>
      </c>
      <c r="E160" s="169" t="s">
        <v>218</v>
      </c>
      <c r="F160" s="366" t="s">
        <v>219</v>
      </c>
      <c r="G160" s="366"/>
      <c r="H160" s="366"/>
      <c r="I160" s="366"/>
      <c r="J160" s="170" t="s">
        <v>215</v>
      </c>
      <c r="K160" s="171">
        <v>6.771</v>
      </c>
      <c r="L160" s="376">
        <v>0</v>
      </c>
      <c r="M160" s="377"/>
      <c r="N160" s="375">
        <f>ROUND(L160*K160,2)</f>
        <v>0</v>
      </c>
      <c r="O160" s="375"/>
      <c r="P160" s="375"/>
      <c r="Q160" s="375"/>
      <c r="R160" s="38"/>
      <c r="T160" s="172" t="s">
        <v>22</v>
      </c>
      <c r="U160" s="45" t="s">
        <v>42</v>
      </c>
      <c r="V160" s="37"/>
      <c r="W160" s="173">
        <f>V160*K160</f>
        <v>0</v>
      </c>
      <c r="X160" s="173">
        <v>0</v>
      </c>
      <c r="Y160" s="173">
        <f>X160*K160</f>
        <v>0</v>
      </c>
      <c r="Z160" s="173">
        <v>0</v>
      </c>
      <c r="AA160" s="173">
        <f>Z160*K160</f>
        <v>0</v>
      </c>
      <c r="AB160" s="174" t="s">
        <v>22</v>
      </c>
      <c r="AR160" s="20" t="s">
        <v>170</v>
      </c>
      <c r="AT160" s="20" t="s">
        <v>166</v>
      </c>
      <c r="AU160" s="20" t="s">
        <v>112</v>
      </c>
      <c r="AY160" s="20" t="s">
        <v>165</v>
      </c>
      <c r="BE160" s="111">
        <f>IF(U160="základní",N160,0)</f>
        <v>0</v>
      </c>
      <c r="BF160" s="111">
        <f>IF(U160="snížená",N160,0)</f>
        <v>0</v>
      </c>
      <c r="BG160" s="111">
        <f>IF(U160="zákl. přenesená",N160,0)</f>
        <v>0</v>
      </c>
      <c r="BH160" s="111">
        <f>IF(U160="sníž. přenesená",N160,0)</f>
        <v>0</v>
      </c>
      <c r="BI160" s="111">
        <f>IF(U160="nulová",N160,0)</f>
        <v>0</v>
      </c>
      <c r="BJ160" s="20" t="s">
        <v>85</v>
      </c>
      <c r="BK160" s="111">
        <f>ROUND(L160*K160,2)</f>
        <v>0</v>
      </c>
      <c r="BL160" s="20" t="s">
        <v>170</v>
      </c>
      <c r="BM160" s="20" t="s">
        <v>220</v>
      </c>
    </row>
    <row r="161" spans="2:65" s="1" customFormat="1" ht="25.5" customHeight="1">
      <c r="B161" s="36"/>
      <c r="C161" s="168" t="s">
        <v>221</v>
      </c>
      <c r="D161" s="168" t="s">
        <v>166</v>
      </c>
      <c r="E161" s="169" t="s">
        <v>222</v>
      </c>
      <c r="F161" s="366" t="s">
        <v>223</v>
      </c>
      <c r="G161" s="366"/>
      <c r="H161" s="366"/>
      <c r="I161" s="366"/>
      <c r="J161" s="170" t="s">
        <v>215</v>
      </c>
      <c r="K161" s="171">
        <v>135.42</v>
      </c>
      <c r="L161" s="376">
        <v>0</v>
      </c>
      <c r="M161" s="377"/>
      <c r="N161" s="375">
        <f>ROUND(L161*K161,2)</f>
        <v>0</v>
      </c>
      <c r="O161" s="375"/>
      <c r="P161" s="375"/>
      <c r="Q161" s="375"/>
      <c r="R161" s="38"/>
      <c r="T161" s="172" t="s">
        <v>22</v>
      </c>
      <c r="U161" s="45" t="s">
        <v>42</v>
      </c>
      <c r="V161" s="37"/>
      <c r="W161" s="173">
        <f>V161*K161</f>
        <v>0</v>
      </c>
      <c r="X161" s="173">
        <v>0</v>
      </c>
      <c r="Y161" s="173">
        <f>X161*K161</f>
        <v>0</v>
      </c>
      <c r="Z161" s="173">
        <v>0</v>
      </c>
      <c r="AA161" s="173">
        <f>Z161*K161</f>
        <v>0</v>
      </c>
      <c r="AB161" s="174" t="s">
        <v>22</v>
      </c>
      <c r="AR161" s="20" t="s">
        <v>170</v>
      </c>
      <c r="AT161" s="20" t="s">
        <v>166</v>
      </c>
      <c r="AU161" s="20" t="s">
        <v>112</v>
      </c>
      <c r="AY161" s="20" t="s">
        <v>165</v>
      </c>
      <c r="BE161" s="111">
        <f>IF(U161="základní",N161,0)</f>
        <v>0</v>
      </c>
      <c r="BF161" s="111">
        <f>IF(U161="snížená",N161,0)</f>
        <v>0</v>
      </c>
      <c r="BG161" s="111">
        <f>IF(U161="zákl. přenesená",N161,0)</f>
        <v>0</v>
      </c>
      <c r="BH161" s="111">
        <f>IF(U161="sníž. přenesená",N161,0)</f>
        <v>0</v>
      </c>
      <c r="BI161" s="111">
        <f>IF(U161="nulová",N161,0)</f>
        <v>0</v>
      </c>
      <c r="BJ161" s="20" t="s">
        <v>85</v>
      </c>
      <c r="BK161" s="111">
        <f>ROUND(L161*K161,2)</f>
        <v>0</v>
      </c>
      <c r="BL161" s="20" t="s">
        <v>170</v>
      </c>
      <c r="BM161" s="20" t="s">
        <v>224</v>
      </c>
    </row>
    <row r="162" spans="2:65" s="1" customFormat="1" ht="38.25" customHeight="1">
      <c r="B162" s="36"/>
      <c r="C162" s="168" t="s">
        <v>225</v>
      </c>
      <c r="D162" s="168" t="s">
        <v>166</v>
      </c>
      <c r="E162" s="169" t="s">
        <v>226</v>
      </c>
      <c r="F162" s="366" t="s">
        <v>227</v>
      </c>
      <c r="G162" s="366"/>
      <c r="H162" s="366"/>
      <c r="I162" s="366"/>
      <c r="J162" s="170" t="s">
        <v>215</v>
      </c>
      <c r="K162" s="171">
        <v>6.771</v>
      </c>
      <c r="L162" s="376">
        <v>0</v>
      </c>
      <c r="M162" s="377"/>
      <c r="N162" s="375">
        <f>ROUND(L162*K162,2)</f>
        <v>0</v>
      </c>
      <c r="O162" s="375"/>
      <c r="P162" s="375"/>
      <c r="Q162" s="375"/>
      <c r="R162" s="38"/>
      <c r="T162" s="172" t="s">
        <v>22</v>
      </c>
      <c r="U162" s="45" t="s">
        <v>42</v>
      </c>
      <c r="V162" s="37"/>
      <c r="W162" s="173">
        <f>V162*K162</f>
        <v>0</v>
      </c>
      <c r="X162" s="173">
        <v>0</v>
      </c>
      <c r="Y162" s="173">
        <f>X162*K162</f>
        <v>0</v>
      </c>
      <c r="Z162" s="173">
        <v>0</v>
      </c>
      <c r="AA162" s="173">
        <f>Z162*K162</f>
        <v>0</v>
      </c>
      <c r="AB162" s="174" t="s">
        <v>22</v>
      </c>
      <c r="AR162" s="20" t="s">
        <v>170</v>
      </c>
      <c r="AT162" s="20" t="s">
        <v>166</v>
      </c>
      <c r="AU162" s="20" t="s">
        <v>112</v>
      </c>
      <c r="AY162" s="20" t="s">
        <v>165</v>
      </c>
      <c r="BE162" s="111">
        <f>IF(U162="základní",N162,0)</f>
        <v>0</v>
      </c>
      <c r="BF162" s="111">
        <f>IF(U162="snížená",N162,0)</f>
        <v>0</v>
      </c>
      <c r="BG162" s="111">
        <f>IF(U162="zákl. přenesená",N162,0)</f>
        <v>0</v>
      </c>
      <c r="BH162" s="111">
        <f>IF(U162="sníž. přenesená",N162,0)</f>
        <v>0</v>
      </c>
      <c r="BI162" s="111">
        <f>IF(U162="nulová",N162,0)</f>
        <v>0</v>
      </c>
      <c r="BJ162" s="20" t="s">
        <v>85</v>
      </c>
      <c r="BK162" s="111">
        <f>ROUND(L162*K162,2)</f>
        <v>0</v>
      </c>
      <c r="BL162" s="20" t="s">
        <v>170</v>
      </c>
      <c r="BM162" s="20" t="s">
        <v>228</v>
      </c>
    </row>
    <row r="163" spans="2:63" s="9" customFormat="1" ht="29.85" customHeight="1">
      <c r="B163" s="157"/>
      <c r="C163" s="158"/>
      <c r="D163" s="167" t="s">
        <v>137</v>
      </c>
      <c r="E163" s="167"/>
      <c r="F163" s="167"/>
      <c r="G163" s="167"/>
      <c r="H163" s="167"/>
      <c r="I163" s="167"/>
      <c r="J163" s="167"/>
      <c r="K163" s="167"/>
      <c r="L163" s="167"/>
      <c r="M163" s="167"/>
      <c r="N163" s="384">
        <f>BK163</f>
        <v>0</v>
      </c>
      <c r="O163" s="385"/>
      <c r="P163" s="385"/>
      <c r="Q163" s="385"/>
      <c r="R163" s="160"/>
      <c r="T163" s="161"/>
      <c r="U163" s="158"/>
      <c r="V163" s="158"/>
      <c r="W163" s="162">
        <f>SUM(W164:W166)</f>
        <v>0</v>
      </c>
      <c r="X163" s="158"/>
      <c r="Y163" s="162">
        <f>SUM(Y164:Y166)</f>
        <v>0</v>
      </c>
      <c r="Z163" s="158"/>
      <c r="AA163" s="162">
        <f>SUM(AA164:AA166)</f>
        <v>0</v>
      </c>
      <c r="AB163" s="163"/>
      <c r="AR163" s="164" t="s">
        <v>85</v>
      </c>
      <c r="AT163" s="165" t="s">
        <v>76</v>
      </c>
      <c r="AU163" s="165" t="s">
        <v>85</v>
      </c>
      <c r="AY163" s="164" t="s">
        <v>165</v>
      </c>
      <c r="BK163" s="166">
        <f>SUM(BK164:BK166)</f>
        <v>0</v>
      </c>
    </row>
    <row r="164" spans="2:65" s="1" customFormat="1" ht="25.5" customHeight="1">
      <c r="B164" s="36"/>
      <c r="C164" s="168" t="s">
        <v>229</v>
      </c>
      <c r="D164" s="168" t="s">
        <v>166</v>
      </c>
      <c r="E164" s="169" t="s">
        <v>230</v>
      </c>
      <c r="F164" s="366" t="s">
        <v>231</v>
      </c>
      <c r="G164" s="366"/>
      <c r="H164" s="366"/>
      <c r="I164" s="366"/>
      <c r="J164" s="170" t="s">
        <v>215</v>
      </c>
      <c r="K164" s="171">
        <v>5.125</v>
      </c>
      <c r="L164" s="376">
        <v>0</v>
      </c>
      <c r="M164" s="377"/>
      <c r="N164" s="375">
        <f>ROUND(L164*K164,2)</f>
        <v>0</v>
      </c>
      <c r="O164" s="375"/>
      <c r="P164" s="375"/>
      <c r="Q164" s="375"/>
      <c r="R164" s="38"/>
      <c r="T164" s="172" t="s">
        <v>22</v>
      </c>
      <c r="U164" s="45" t="s">
        <v>42</v>
      </c>
      <c r="V164" s="37"/>
      <c r="W164" s="173">
        <f>V164*K164</f>
        <v>0</v>
      </c>
      <c r="X164" s="173">
        <v>0</v>
      </c>
      <c r="Y164" s="173">
        <f>X164*K164</f>
        <v>0</v>
      </c>
      <c r="Z164" s="173">
        <v>0</v>
      </c>
      <c r="AA164" s="173">
        <f>Z164*K164</f>
        <v>0</v>
      </c>
      <c r="AB164" s="174" t="s">
        <v>22</v>
      </c>
      <c r="AR164" s="20" t="s">
        <v>170</v>
      </c>
      <c r="AT164" s="20" t="s">
        <v>166</v>
      </c>
      <c r="AU164" s="20" t="s">
        <v>112</v>
      </c>
      <c r="AY164" s="20" t="s">
        <v>165</v>
      </c>
      <c r="BE164" s="111">
        <f>IF(U164="základní",N164,0)</f>
        <v>0</v>
      </c>
      <c r="BF164" s="111">
        <f>IF(U164="snížená",N164,0)</f>
        <v>0</v>
      </c>
      <c r="BG164" s="111">
        <f>IF(U164="zákl. přenesená",N164,0)</f>
        <v>0</v>
      </c>
      <c r="BH164" s="111">
        <f>IF(U164="sníž. přenesená",N164,0)</f>
        <v>0</v>
      </c>
      <c r="BI164" s="111">
        <f>IF(U164="nulová",N164,0)</f>
        <v>0</v>
      </c>
      <c r="BJ164" s="20" t="s">
        <v>85</v>
      </c>
      <c r="BK164" s="111">
        <f>ROUND(L164*K164,2)</f>
        <v>0</v>
      </c>
      <c r="BL164" s="20" t="s">
        <v>170</v>
      </c>
      <c r="BM164" s="20" t="s">
        <v>232</v>
      </c>
    </row>
    <row r="165" spans="2:65" s="1" customFormat="1" ht="38.25" customHeight="1">
      <c r="B165" s="36"/>
      <c r="C165" s="168" t="s">
        <v>11</v>
      </c>
      <c r="D165" s="168" t="s">
        <v>166</v>
      </c>
      <c r="E165" s="169" t="s">
        <v>233</v>
      </c>
      <c r="F165" s="366" t="s">
        <v>234</v>
      </c>
      <c r="G165" s="366"/>
      <c r="H165" s="366"/>
      <c r="I165" s="366"/>
      <c r="J165" s="170" t="s">
        <v>215</v>
      </c>
      <c r="K165" s="171">
        <v>5.125</v>
      </c>
      <c r="L165" s="376">
        <v>0</v>
      </c>
      <c r="M165" s="377"/>
      <c r="N165" s="375">
        <f>ROUND(L165*K165,2)</f>
        <v>0</v>
      </c>
      <c r="O165" s="375"/>
      <c r="P165" s="375"/>
      <c r="Q165" s="375"/>
      <c r="R165" s="38"/>
      <c r="T165" s="172" t="s">
        <v>22</v>
      </c>
      <c r="U165" s="45" t="s">
        <v>42</v>
      </c>
      <c r="V165" s="37"/>
      <c r="W165" s="173">
        <f>V165*K165</f>
        <v>0</v>
      </c>
      <c r="X165" s="173">
        <v>0</v>
      </c>
      <c r="Y165" s="173">
        <f>X165*K165</f>
        <v>0</v>
      </c>
      <c r="Z165" s="173">
        <v>0</v>
      </c>
      <c r="AA165" s="173">
        <f>Z165*K165</f>
        <v>0</v>
      </c>
      <c r="AB165" s="174" t="s">
        <v>22</v>
      </c>
      <c r="AR165" s="20" t="s">
        <v>170</v>
      </c>
      <c r="AT165" s="20" t="s">
        <v>166</v>
      </c>
      <c r="AU165" s="20" t="s">
        <v>112</v>
      </c>
      <c r="AY165" s="20" t="s">
        <v>165</v>
      </c>
      <c r="BE165" s="111">
        <f>IF(U165="základní",N165,0)</f>
        <v>0</v>
      </c>
      <c r="BF165" s="111">
        <f>IF(U165="snížená",N165,0)</f>
        <v>0</v>
      </c>
      <c r="BG165" s="111">
        <f>IF(U165="zákl. přenesená",N165,0)</f>
        <v>0</v>
      </c>
      <c r="BH165" s="111">
        <f>IF(U165="sníž. přenesená",N165,0)</f>
        <v>0</v>
      </c>
      <c r="BI165" s="111">
        <f>IF(U165="nulová",N165,0)</f>
        <v>0</v>
      </c>
      <c r="BJ165" s="20" t="s">
        <v>85</v>
      </c>
      <c r="BK165" s="111">
        <f>ROUND(L165*K165,2)</f>
        <v>0</v>
      </c>
      <c r="BL165" s="20" t="s">
        <v>170</v>
      </c>
      <c r="BM165" s="20" t="s">
        <v>235</v>
      </c>
    </row>
    <row r="166" spans="2:65" s="1" customFormat="1" ht="38.25" customHeight="1">
      <c r="B166" s="36"/>
      <c r="C166" s="168" t="s">
        <v>236</v>
      </c>
      <c r="D166" s="168" t="s">
        <v>166</v>
      </c>
      <c r="E166" s="169" t="s">
        <v>237</v>
      </c>
      <c r="F166" s="366" t="s">
        <v>238</v>
      </c>
      <c r="G166" s="366"/>
      <c r="H166" s="366"/>
      <c r="I166" s="366"/>
      <c r="J166" s="170" t="s">
        <v>215</v>
      </c>
      <c r="K166" s="171">
        <v>15.375</v>
      </c>
      <c r="L166" s="376">
        <v>0</v>
      </c>
      <c r="M166" s="377"/>
      <c r="N166" s="375">
        <f>ROUND(L166*K166,2)</f>
        <v>0</v>
      </c>
      <c r="O166" s="375"/>
      <c r="P166" s="375"/>
      <c r="Q166" s="375"/>
      <c r="R166" s="38"/>
      <c r="T166" s="172" t="s">
        <v>22</v>
      </c>
      <c r="U166" s="45" t="s">
        <v>42</v>
      </c>
      <c r="V166" s="37"/>
      <c r="W166" s="173">
        <f>V166*K166</f>
        <v>0</v>
      </c>
      <c r="X166" s="173">
        <v>0</v>
      </c>
      <c r="Y166" s="173">
        <f>X166*K166</f>
        <v>0</v>
      </c>
      <c r="Z166" s="173">
        <v>0</v>
      </c>
      <c r="AA166" s="173">
        <f>Z166*K166</f>
        <v>0</v>
      </c>
      <c r="AB166" s="174" t="s">
        <v>22</v>
      </c>
      <c r="AR166" s="20" t="s">
        <v>170</v>
      </c>
      <c r="AT166" s="20" t="s">
        <v>166</v>
      </c>
      <c r="AU166" s="20" t="s">
        <v>112</v>
      </c>
      <c r="AY166" s="20" t="s">
        <v>165</v>
      </c>
      <c r="BE166" s="111">
        <f>IF(U166="základní",N166,0)</f>
        <v>0</v>
      </c>
      <c r="BF166" s="111">
        <f>IF(U166="snížená",N166,0)</f>
        <v>0</v>
      </c>
      <c r="BG166" s="111">
        <f>IF(U166="zákl. přenesená",N166,0)</f>
        <v>0</v>
      </c>
      <c r="BH166" s="111">
        <f>IF(U166="sníž. přenesená",N166,0)</f>
        <v>0</v>
      </c>
      <c r="BI166" s="111">
        <f>IF(U166="nulová",N166,0)</f>
        <v>0</v>
      </c>
      <c r="BJ166" s="20" t="s">
        <v>85</v>
      </c>
      <c r="BK166" s="111">
        <f>ROUND(L166*K166,2)</f>
        <v>0</v>
      </c>
      <c r="BL166" s="20" t="s">
        <v>170</v>
      </c>
      <c r="BM166" s="20" t="s">
        <v>239</v>
      </c>
    </row>
    <row r="167" spans="2:63" s="9" customFormat="1" ht="37.35" customHeight="1">
      <c r="B167" s="157"/>
      <c r="C167" s="158"/>
      <c r="D167" s="159" t="s">
        <v>138</v>
      </c>
      <c r="E167" s="159"/>
      <c r="F167" s="159"/>
      <c r="G167" s="159"/>
      <c r="H167" s="159"/>
      <c r="I167" s="159"/>
      <c r="J167" s="159"/>
      <c r="K167" s="159"/>
      <c r="L167" s="159"/>
      <c r="M167" s="159"/>
      <c r="N167" s="386">
        <f>BK167</f>
        <v>0</v>
      </c>
      <c r="O167" s="387"/>
      <c r="P167" s="387"/>
      <c r="Q167" s="387"/>
      <c r="R167" s="160"/>
      <c r="T167" s="161"/>
      <c r="U167" s="158"/>
      <c r="V167" s="158"/>
      <c r="W167" s="162">
        <f>W168+W182</f>
        <v>0</v>
      </c>
      <c r="X167" s="158"/>
      <c r="Y167" s="162">
        <f>Y168+Y182</f>
        <v>0.23643397</v>
      </c>
      <c r="Z167" s="158"/>
      <c r="AA167" s="162">
        <f>AA168+AA182</f>
        <v>0</v>
      </c>
      <c r="AB167" s="163"/>
      <c r="AR167" s="164" t="s">
        <v>112</v>
      </c>
      <c r="AT167" s="165" t="s">
        <v>76</v>
      </c>
      <c r="AU167" s="165" t="s">
        <v>77</v>
      </c>
      <c r="AY167" s="164" t="s">
        <v>165</v>
      </c>
      <c r="BK167" s="166">
        <f>BK168+BK182</f>
        <v>0</v>
      </c>
    </row>
    <row r="168" spans="2:63" s="9" customFormat="1" ht="19.9" customHeight="1">
      <c r="B168" s="157"/>
      <c r="C168" s="158"/>
      <c r="D168" s="167" t="s">
        <v>139</v>
      </c>
      <c r="E168" s="167"/>
      <c r="F168" s="167"/>
      <c r="G168" s="167"/>
      <c r="H168" s="167"/>
      <c r="I168" s="167"/>
      <c r="J168" s="167"/>
      <c r="K168" s="167"/>
      <c r="L168" s="167"/>
      <c r="M168" s="167"/>
      <c r="N168" s="382">
        <f>BK168</f>
        <v>0</v>
      </c>
      <c r="O168" s="383"/>
      <c r="P168" s="383"/>
      <c r="Q168" s="383"/>
      <c r="R168" s="160"/>
      <c r="T168" s="161"/>
      <c r="U168" s="158"/>
      <c r="V168" s="158"/>
      <c r="W168" s="162">
        <f>SUM(W169:W181)</f>
        <v>0</v>
      </c>
      <c r="X168" s="158"/>
      <c r="Y168" s="162">
        <f>SUM(Y169:Y181)</f>
        <v>0.21884965</v>
      </c>
      <c r="Z168" s="158"/>
      <c r="AA168" s="162">
        <f>SUM(AA169:AA181)</f>
        <v>0</v>
      </c>
      <c r="AB168" s="163"/>
      <c r="AR168" s="164" t="s">
        <v>112</v>
      </c>
      <c r="AT168" s="165" t="s">
        <v>76</v>
      </c>
      <c r="AU168" s="165" t="s">
        <v>85</v>
      </c>
      <c r="AY168" s="164" t="s">
        <v>165</v>
      </c>
      <c r="BK168" s="166">
        <f>SUM(BK169:BK181)</f>
        <v>0</v>
      </c>
    </row>
    <row r="169" spans="2:65" s="1" customFormat="1" ht="25.5" customHeight="1">
      <c r="B169" s="36"/>
      <c r="C169" s="168" t="s">
        <v>240</v>
      </c>
      <c r="D169" s="168" t="s">
        <v>166</v>
      </c>
      <c r="E169" s="169" t="s">
        <v>241</v>
      </c>
      <c r="F169" s="366" t="s">
        <v>242</v>
      </c>
      <c r="G169" s="366"/>
      <c r="H169" s="366"/>
      <c r="I169" s="366"/>
      <c r="J169" s="170" t="s">
        <v>169</v>
      </c>
      <c r="K169" s="171">
        <v>1.503</v>
      </c>
      <c r="L169" s="376">
        <v>0</v>
      </c>
      <c r="M169" s="377"/>
      <c r="N169" s="375">
        <f>ROUND(L169*K169,2)</f>
        <v>0</v>
      </c>
      <c r="O169" s="375"/>
      <c r="P169" s="375"/>
      <c r="Q169" s="375"/>
      <c r="R169" s="38"/>
      <c r="T169" s="172" t="s">
        <v>22</v>
      </c>
      <c r="U169" s="45" t="s">
        <v>42</v>
      </c>
      <c r="V169" s="37"/>
      <c r="W169" s="173">
        <f>V169*K169</f>
        <v>0</v>
      </c>
      <c r="X169" s="173">
        <v>0.00021</v>
      </c>
      <c r="Y169" s="173">
        <f>X169*K169</f>
        <v>0.00031563</v>
      </c>
      <c r="Z169" s="173">
        <v>0</v>
      </c>
      <c r="AA169" s="173">
        <f>Z169*K169</f>
        <v>0</v>
      </c>
      <c r="AB169" s="174" t="s">
        <v>22</v>
      </c>
      <c r="AR169" s="20" t="s">
        <v>236</v>
      </c>
      <c r="AT169" s="20" t="s">
        <v>166</v>
      </c>
      <c r="AU169" s="20" t="s">
        <v>112</v>
      </c>
      <c r="AY169" s="20" t="s">
        <v>165</v>
      </c>
      <c r="BE169" s="111">
        <f>IF(U169="základní",N169,0)</f>
        <v>0</v>
      </c>
      <c r="BF169" s="111">
        <f>IF(U169="snížená",N169,0)</f>
        <v>0</v>
      </c>
      <c r="BG169" s="111">
        <f>IF(U169="zákl. přenesená",N169,0)</f>
        <v>0</v>
      </c>
      <c r="BH169" s="111">
        <f>IF(U169="sníž. přenesená",N169,0)</f>
        <v>0</v>
      </c>
      <c r="BI169" s="111">
        <f>IF(U169="nulová",N169,0)</f>
        <v>0</v>
      </c>
      <c r="BJ169" s="20" t="s">
        <v>85</v>
      </c>
      <c r="BK169" s="111">
        <f>ROUND(L169*K169,2)</f>
        <v>0</v>
      </c>
      <c r="BL169" s="20" t="s">
        <v>236</v>
      </c>
      <c r="BM169" s="20" t="s">
        <v>243</v>
      </c>
    </row>
    <row r="170" spans="2:51" s="10" customFormat="1" ht="16.5" customHeight="1">
      <c r="B170" s="175"/>
      <c r="C170" s="176"/>
      <c r="D170" s="176"/>
      <c r="E170" s="177" t="s">
        <v>22</v>
      </c>
      <c r="F170" s="378" t="s">
        <v>244</v>
      </c>
      <c r="G170" s="379"/>
      <c r="H170" s="379"/>
      <c r="I170" s="379"/>
      <c r="J170" s="176"/>
      <c r="K170" s="178">
        <v>1.263</v>
      </c>
      <c r="L170" s="176"/>
      <c r="M170" s="176"/>
      <c r="N170" s="176"/>
      <c r="O170" s="176"/>
      <c r="P170" s="176"/>
      <c r="Q170" s="176"/>
      <c r="R170" s="179"/>
      <c r="T170" s="180"/>
      <c r="U170" s="176"/>
      <c r="V170" s="176"/>
      <c r="W170" s="176"/>
      <c r="X170" s="176"/>
      <c r="Y170" s="176"/>
      <c r="Z170" s="176"/>
      <c r="AA170" s="176"/>
      <c r="AB170" s="181"/>
      <c r="AT170" s="182" t="s">
        <v>173</v>
      </c>
      <c r="AU170" s="182" t="s">
        <v>112</v>
      </c>
      <c r="AV170" s="10" t="s">
        <v>112</v>
      </c>
      <c r="AW170" s="10" t="s">
        <v>34</v>
      </c>
      <c r="AX170" s="10" t="s">
        <v>77</v>
      </c>
      <c r="AY170" s="182" t="s">
        <v>165</v>
      </c>
    </row>
    <row r="171" spans="2:51" s="10" customFormat="1" ht="16.5" customHeight="1">
      <c r="B171" s="175"/>
      <c r="C171" s="176"/>
      <c r="D171" s="176"/>
      <c r="E171" s="177" t="s">
        <v>22</v>
      </c>
      <c r="F171" s="367" t="s">
        <v>245</v>
      </c>
      <c r="G171" s="368"/>
      <c r="H171" s="368"/>
      <c r="I171" s="368"/>
      <c r="J171" s="176"/>
      <c r="K171" s="178">
        <v>0.24</v>
      </c>
      <c r="L171" s="176"/>
      <c r="M171" s="176"/>
      <c r="N171" s="176"/>
      <c r="O171" s="176"/>
      <c r="P171" s="176"/>
      <c r="Q171" s="176"/>
      <c r="R171" s="179"/>
      <c r="T171" s="180"/>
      <c r="U171" s="176"/>
      <c r="V171" s="176"/>
      <c r="W171" s="176"/>
      <c r="X171" s="176"/>
      <c r="Y171" s="176"/>
      <c r="Z171" s="176"/>
      <c r="AA171" s="176"/>
      <c r="AB171" s="181"/>
      <c r="AT171" s="182" t="s">
        <v>173</v>
      </c>
      <c r="AU171" s="182" t="s">
        <v>112</v>
      </c>
      <c r="AV171" s="10" t="s">
        <v>112</v>
      </c>
      <c r="AW171" s="10" t="s">
        <v>34</v>
      </c>
      <c r="AX171" s="10" t="s">
        <v>77</v>
      </c>
      <c r="AY171" s="182" t="s">
        <v>165</v>
      </c>
    </row>
    <row r="172" spans="2:51" s="11" customFormat="1" ht="16.5" customHeight="1">
      <c r="B172" s="183"/>
      <c r="C172" s="184"/>
      <c r="D172" s="184"/>
      <c r="E172" s="185" t="s">
        <v>22</v>
      </c>
      <c r="F172" s="369" t="s">
        <v>178</v>
      </c>
      <c r="G172" s="370"/>
      <c r="H172" s="370"/>
      <c r="I172" s="370"/>
      <c r="J172" s="184"/>
      <c r="K172" s="186">
        <v>1.503</v>
      </c>
      <c r="L172" s="184"/>
      <c r="M172" s="184"/>
      <c r="N172" s="184"/>
      <c r="O172" s="184"/>
      <c r="P172" s="184"/>
      <c r="Q172" s="184"/>
      <c r="R172" s="187"/>
      <c r="T172" s="188"/>
      <c r="U172" s="184"/>
      <c r="V172" s="184"/>
      <c r="W172" s="184"/>
      <c r="X172" s="184"/>
      <c r="Y172" s="184"/>
      <c r="Z172" s="184"/>
      <c r="AA172" s="184"/>
      <c r="AB172" s="189"/>
      <c r="AT172" s="190" t="s">
        <v>173</v>
      </c>
      <c r="AU172" s="190" t="s">
        <v>112</v>
      </c>
      <c r="AV172" s="11" t="s">
        <v>170</v>
      </c>
      <c r="AW172" s="11" t="s">
        <v>34</v>
      </c>
      <c r="AX172" s="11" t="s">
        <v>85</v>
      </c>
      <c r="AY172" s="190" t="s">
        <v>165</v>
      </c>
    </row>
    <row r="173" spans="2:65" s="1" customFormat="1" ht="16.5" customHeight="1">
      <c r="B173" s="36"/>
      <c r="C173" s="168" t="s">
        <v>246</v>
      </c>
      <c r="D173" s="168" t="s">
        <v>166</v>
      </c>
      <c r="E173" s="169" t="s">
        <v>247</v>
      </c>
      <c r="F173" s="366" t="s">
        <v>248</v>
      </c>
      <c r="G173" s="366"/>
      <c r="H173" s="366"/>
      <c r="I173" s="366"/>
      <c r="J173" s="170" t="s">
        <v>169</v>
      </c>
      <c r="K173" s="171">
        <v>67.632</v>
      </c>
      <c r="L173" s="376">
        <v>0</v>
      </c>
      <c r="M173" s="377"/>
      <c r="N173" s="375">
        <f>ROUND(L173*K173,2)</f>
        <v>0</v>
      </c>
      <c r="O173" s="375"/>
      <c r="P173" s="375"/>
      <c r="Q173" s="375"/>
      <c r="R173" s="38"/>
      <c r="T173" s="172" t="s">
        <v>22</v>
      </c>
      <c r="U173" s="45" t="s">
        <v>42</v>
      </c>
      <c r="V173" s="37"/>
      <c r="W173" s="173">
        <f>V173*K173</f>
        <v>0</v>
      </c>
      <c r="X173" s="173">
        <v>0.00021</v>
      </c>
      <c r="Y173" s="173">
        <f>X173*K173</f>
        <v>0.014202720000000002</v>
      </c>
      <c r="Z173" s="173">
        <v>0</v>
      </c>
      <c r="AA173" s="173">
        <f>Z173*K173</f>
        <v>0</v>
      </c>
      <c r="AB173" s="174" t="s">
        <v>22</v>
      </c>
      <c r="AR173" s="20" t="s">
        <v>236</v>
      </c>
      <c r="AT173" s="20" t="s">
        <v>166</v>
      </c>
      <c r="AU173" s="20" t="s">
        <v>112</v>
      </c>
      <c r="AY173" s="20" t="s">
        <v>165</v>
      </c>
      <c r="BE173" s="111">
        <f>IF(U173="základní",N173,0)</f>
        <v>0</v>
      </c>
      <c r="BF173" s="111">
        <f>IF(U173="snížená",N173,0)</f>
        <v>0</v>
      </c>
      <c r="BG173" s="111">
        <f>IF(U173="zákl. přenesená",N173,0)</f>
        <v>0</v>
      </c>
      <c r="BH173" s="111">
        <f>IF(U173="sníž. přenesená",N173,0)</f>
        <v>0</v>
      </c>
      <c r="BI173" s="111">
        <f>IF(U173="nulová",N173,0)</f>
        <v>0</v>
      </c>
      <c r="BJ173" s="20" t="s">
        <v>85</v>
      </c>
      <c r="BK173" s="111">
        <f>ROUND(L173*K173,2)</f>
        <v>0</v>
      </c>
      <c r="BL173" s="20" t="s">
        <v>236</v>
      </c>
      <c r="BM173" s="20" t="s">
        <v>249</v>
      </c>
    </row>
    <row r="174" spans="2:51" s="10" customFormat="1" ht="16.5" customHeight="1">
      <c r="B174" s="175"/>
      <c r="C174" s="176"/>
      <c r="D174" s="176"/>
      <c r="E174" s="177" t="s">
        <v>22</v>
      </c>
      <c r="F174" s="378" t="s">
        <v>250</v>
      </c>
      <c r="G174" s="379"/>
      <c r="H174" s="379"/>
      <c r="I174" s="379"/>
      <c r="J174" s="176"/>
      <c r="K174" s="178">
        <v>55</v>
      </c>
      <c r="L174" s="176"/>
      <c r="M174" s="176"/>
      <c r="N174" s="176"/>
      <c r="O174" s="176"/>
      <c r="P174" s="176"/>
      <c r="Q174" s="176"/>
      <c r="R174" s="179"/>
      <c r="T174" s="180"/>
      <c r="U174" s="176"/>
      <c r="V174" s="176"/>
      <c r="W174" s="176"/>
      <c r="X174" s="176"/>
      <c r="Y174" s="176"/>
      <c r="Z174" s="176"/>
      <c r="AA174" s="176"/>
      <c r="AB174" s="181"/>
      <c r="AT174" s="182" t="s">
        <v>173</v>
      </c>
      <c r="AU174" s="182" t="s">
        <v>112</v>
      </c>
      <c r="AV174" s="10" t="s">
        <v>112</v>
      </c>
      <c r="AW174" s="10" t="s">
        <v>34</v>
      </c>
      <c r="AX174" s="10" t="s">
        <v>77</v>
      </c>
      <c r="AY174" s="182" t="s">
        <v>165</v>
      </c>
    </row>
    <row r="175" spans="2:51" s="10" customFormat="1" ht="16.5" customHeight="1">
      <c r="B175" s="175"/>
      <c r="C175" s="176"/>
      <c r="D175" s="176"/>
      <c r="E175" s="177" t="s">
        <v>22</v>
      </c>
      <c r="F175" s="367" t="s">
        <v>251</v>
      </c>
      <c r="G175" s="368"/>
      <c r="H175" s="368"/>
      <c r="I175" s="368"/>
      <c r="J175" s="176"/>
      <c r="K175" s="178">
        <v>12.632</v>
      </c>
      <c r="L175" s="176"/>
      <c r="M175" s="176"/>
      <c r="N175" s="176"/>
      <c r="O175" s="176"/>
      <c r="P175" s="176"/>
      <c r="Q175" s="176"/>
      <c r="R175" s="179"/>
      <c r="T175" s="180"/>
      <c r="U175" s="176"/>
      <c r="V175" s="176"/>
      <c r="W175" s="176"/>
      <c r="X175" s="176"/>
      <c r="Y175" s="176"/>
      <c r="Z175" s="176"/>
      <c r="AA175" s="176"/>
      <c r="AB175" s="181"/>
      <c r="AT175" s="182" t="s">
        <v>173</v>
      </c>
      <c r="AU175" s="182" t="s">
        <v>112</v>
      </c>
      <c r="AV175" s="10" t="s">
        <v>112</v>
      </c>
      <c r="AW175" s="10" t="s">
        <v>34</v>
      </c>
      <c r="AX175" s="10" t="s">
        <v>77</v>
      </c>
      <c r="AY175" s="182" t="s">
        <v>165</v>
      </c>
    </row>
    <row r="176" spans="2:51" s="11" customFormat="1" ht="16.5" customHeight="1">
      <c r="B176" s="183"/>
      <c r="C176" s="184"/>
      <c r="D176" s="184"/>
      <c r="E176" s="185" t="s">
        <v>123</v>
      </c>
      <c r="F176" s="369" t="s">
        <v>178</v>
      </c>
      <c r="G176" s="370"/>
      <c r="H176" s="370"/>
      <c r="I176" s="370"/>
      <c r="J176" s="184"/>
      <c r="K176" s="186">
        <v>67.632</v>
      </c>
      <c r="L176" s="184"/>
      <c r="M176" s="184"/>
      <c r="N176" s="184"/>
      <c r="O176" s="184"/>
      <c r="P176" s="184"/>
      <c r="Q176" s="184"/>
      <c r="R176" s="187"/>
      <c r="T176" s="188"/>
      <c r="U176" s="184"/>
      <c r="V176" s="184"/>
      <c r="W176" s="184"/>
      <c r="X176" s="184"/>
      <c r="Y176" s="184"/>
      <c r="Z176" s="184"/>
      <c r="AA176" s="184"/>
      <c r="AB176" s="189"/>
      <c r="AT176" s="190" t="s">
        <v>173</v>
      </c>
      <c r="AU176" s="190" t="s">
        <v>112</v>
      </c>
      <c r="AV176" s="11" t="s">
        <v>170</v>
      </c>
      <c r="AW176" s="11" t="s">
        <v>34</v>
      </c>
      <c r="AX176" s="11" t="s">
        <v>85</v>
      </c>
      <c r="AY176" s="190" t="s">
        <v>165</v>
      </c>
    </row>
    <row r="177" spans="2:65" s="1" customFormat="1" ht="25.5" customHeight="1">
      <c r="B177" s="36"/>
      <c r="C177" s="168" t="s">
        <v>252</v>
      </c>
      <c r="D177" s="168" t="s">
        <v>166</v>
      </c>
      <c r="E177" s="169" t="s">
        <v>253</v>
      </c>
      <c r="F177" s="366" t="s">
        <v>254</v>
      </c>
      <c r="G177" s="366"/>
      <c r="H177" s="366"/>
      <c r="I177" s="366"/>
      <c r="J177" s="170" t="s">
        <v>169</v>
      </c>
      <c r="K177" s="171">
        <v>33.816</v>
      </c>
      <c r="L177" s="376">
        <v>0</v>
      </c>
      <c r="M177" s="377"/>
      <c r="N177" s="375">
        <f>ROUND(L177*K177,2)</f>
        <v>0</v>
      </c>
      <c r="O177" s="375"/>
      <c r="P177" s="375"/>
      <c r="Q177" s="375"/>
      <c r="R177" s="38"/>
      <c r="T177" s="172" t="s">
        <v>22</v>
      </c>
      <c r="U177" s="45" t="s">
        <v>42</v>
      </c>
      <c r="V177" s="37"/>
      <c r="W177" s="173">
        <f>V177*K177</f>
        <v>0</v>
      </c>
      <c r="X177" s="173">
        <v>0.005</v>
      </c>
      <c r="Y177" s="173">
        <f>X177*K177</f>
        <v>0.16908</v>
      </c>
      <c r="Z177" s="173">
        <v>0</v>
      </c>
      <c r="AA177" s="173">
        <f>Z177*K177</f>
        <v>0</v>
      </c>
      <c r="AB177" s="174" t="s">
        <v>22</v>
      </c>
      <c r="AR177" s="20" t="s">
        <v>236</v>
      </c>
      <c r="AT177" s="20" t="s">
        <v>166</v>
      </c>
      <c r="AU177" s="20" t="s">
        <v>112</v>
      </c>
      <c r="AY177" s="20" t="s">
        <v>165</v>
      </c>
      <c r="BE177" s="111">
        <f>IF(U177="základní",N177,0)</f>
        <v>0</v>
      </c>
      <c r="BF177" s="111">
        <f>IF(U177="snížená",N177,0)</f>
        <v>0</v>
      </c>
      <c r="BG177" s="111">
        <f>IF(U177="zákl. přenesená",N177,0)</f>
        <v>0</v>
      </c>
      <c r="BH177" s="111">
        <f>IF(U177="sníž. přenesená",N177,0)</f>
        <v>0</v>
      </c>
      <c r="BI177" s="111">
        <f>IF(U177="nulová",N177,0)</f>
        <v>0</v>
      </c>
      <c r="BJ177" s="20" t="s">
        <v>85</v>
      </c>
      <c r="BK177" s="111">
        <f>ROUND(L177*K177,2)</f>
        <v>0</v>
      </c>
      <c r="BL177" s="20" t="s">
        <v>236</v>
      </c>
      <c r="BM177" s="20" t="s">
        <v>255</v>
      </c>
    </row>
    <row r="178" spans="2:51" s="10" customFormat="1" ht="16.5" customHeight="1">
      <c r="B178" s="175"/>
      <c r="C178" s="176"/>
      <c r="D178" s="176"/>
      <c r="E178" s="177" t="s">
        <v>22</v>
      </c>
      <c r="F178" s="378" t="s">
        <v>256</v>
      </c>
      <c r="G178" s="379"/>
      <c r="H178" s="379"/>
      <c r="I178" s="379"/>
      <c r="J178" s="176"/>
      <c r="K178" s="178">
        <v>33.816</v>
      </c>
      <c r="L178" s="176"/>
      <c r="M178" s="176"/>
      <c r="N178" s="176"/>
      <c r="O178" s="176"/>
      <c r="P178" s="176"/>
      <c r="Q178" s="176"/>
      <c r="R178" s="179"/>
      <c r="T178" s="180"/>
      <c r="U178" s="176"/>
      <c r="V178" s="176"/>
      <c r="W178" s="176"/>
      <c r="X178" s="176"/>
      <c r="Y178" s="176"/>
      <c r="Z178" s="176"/>
      <c r="AA178" s="176"/>
      <c r="AB178" s="181"/>
      <c r="AT178" s="182" t="s">
        <v>173</v>
      </c>
      <c r="AU178" s="182" t="s">
        <v>112</v>
      </c>
      <c r="AV178" s="10" t="s">
        <v>112</v>
      </c>
      <c r="AW178" s="10" t="s">
        <v>34</v>
      </c>
      <c r="AX178" s="10" t="s">
        <v>85</v>
      </c>
      <c r="AY178" s="182" t="s">
        <v>165</v>
      </c>
    </row>
    <row r="179" spans="2:65" s="1" customFormat="1" ht="16.5" customHeight="1">
      <c r="B179" s="36"/>
      <c r="C179" s="168" t="s">
        <v>257</v>
      </c>
      <c r="D179" s="168" t="s">
        <v>166</v>
      </c>
      <c r="E179" s="169" t="s">
        <v>258</v>
      </c>
      <c r="F179" s="366" t="s">
        <v>259</v>
      </c>
      <c r="G179" s="366"/>
      <c r="H179" s="366"/>
      <c r="I179" s="366"/>
      <c r="J179" s="170" t="s">
        <v>169</v>
      </c>
      <c r="K179" s="171">
        <v>100.718</v>
      </c>
      <c r="L179" s="376">
        <v>0</v>
      </c>
      <c r="M179" s="377"/>
      <c r="N179" s="375">
        <f>ROUND(L179*K179,2)</f>
        <v>0</v>
      </c>
      <c r="O179" s="375"/>
      <c r="P179" s="375"/>
      <c r="Q179" s="375"/>
      <c r="R179" s="38"/>
      <c r="T179" s="172" t="s">
        <v>22</v>
      </c>
      <c r="U179" s="45" t="s">
        <v>42</v>
      </c>
      <c r="V179" s="37"/>
      <c r="W179" s="173">
        <f>V179*K179</f>
        <v>0</v>
      </c>
      <c r="X179" s="173">
        <v>0.00035</v>
      </c>
      <c r="Y179" s="173">
        <f>X179*K179</f>
        <v>0.0352513</v>
      </c>
      <c r="Z179" s="173">
        <v>0</v>
      </c>
      <c r="AA179" s="173">
        <f>Z179*K179</f>
        <v>0</v>
      </c>
      <c r="AB179" s="174" t="s">
        <v>22</v>
      </c>
      <c r="AR179" s="20" t="s">
        <v>236</v>
      </c>
      <c r="AT179" s="20" t="s">
        <v>166</v>
      </c>
      <c r="AU179" s="20" t="s">
        <v>112</v>
      </c>
      <c r="AY179" s="20" t="s">
        <v>165</v>
      </c>
      <c r="BE179" s="111">
        <f>IF(U179="základní",N179,0)</f>
        <v>0</v>
      </c>
      <c r="BF179" s="111">
        <f>IF(U179="snížená",N179,0)</f>
        <v>0</v>
      </c>
      <c r="BG179" s="111">
        <f>IF(U179="zákl. přenesená",N179,0)</f>
        <v>0</v>
      </c>
      <c r="BH179" s="111">
        <f>IF(U179="sníž. přenesená",N179,0)</f>
        <v>0</v>
      </c>
      <c r="BI179" s="111">
        <f>IF(U179="nulová",N179,0)</f>
        <v>0</v>
      </c>
      <c r="BJ179" s="20" t="s">
        <v>85</v>
      </c>
      <c r="BK179" s="111">
        <f>ROUND(L179*K179,2)</f>
        <v>0</v>
      </c>
      <c r="BL179" s="20" t="s">
        <v>236</v>
      </c>
      <c r="BM179" s="20" t="s">
        <v>260</v>
      </c>
    </row>
    <row r="180" spans="2:51" s="10" customFormat="1" ht="16.5" customHeight="1">
      <c r="B180" s="175"/>
      <c r="C180" s="176"/>
      <c r="D180" s="176"/>
      <c r="E180" s="177" t="s">
        <v>22</v>
      </c>
      <c r="F180" s="378" t="s">
        <v>110</v>
      </c>
      <c r="G180" s="379"/>
      <c r="H180" s="379"/>
      <c r="I180" s="379"/>
      <c r="J180" s="176"/>
      <c r="K180" s="178">
        <v>100.718</v>
      </c>
      <c r="L180" s="176"/>
      <c r="M180" s="176"/>
      <c r="N180" s="176"/>
      <c r="O180" s="176"/>
      <c r="P180" s="176"/>
      <c r="Q180" s="176"/>
      <c r="R180" s="179"/>
      <c r="T180" s="180"/>
      <c r="U180" s="176"/>
      <c r="V180" s="176"/>
      <c r="W180" s="176"/>
      <c r="X180" s="176"/>
      <c r="Y180" s="176"/>
      <c r="Z180" s="176"/>
      <c r="AA180" s="176"/>
      <c r="AB180" s="181"/>
      <c r="AT180" s="182" t="s">
        <v>173</v>
      </c>
      <c r="AU180" s="182" t="s">
        <v>112</v>
      </c>
      <c r="AV180" s="10" t="s">
        <v>112</v>
      </c>
      <c r="AW180" s="10" t="s">
        <v>34</v>
      </c>
      <c r="AX180" s="10" t="s">
        <v>85</v>
      </c>
      <c r="AY180" s="182" t="s">
        <v>165</v>
      </c>
    </row>
    <row r="181" spans="2:65" s="1" customFormat="1" ht="16.5" customHeight="1">
      <c r="B181" s="36"/>
      <c r="C181" s="168" t="s">
        <v>10</v>
      </c>
      <c r="D181" s="168" t="s">
        <v>166</v>
      </c>
      <c r="E181" s="169" t="s">
        <v>261</v>
      </c>
      <c r="F181" s="366" t="s">
        <v>262</v>
      </c>
      <c r="G181" s="366"/>
      <c r="H181" s="366"/>
      <c r="I181" s="366"/>
      <c r="J181" s="170" t="s">
        <v>169</v>
      </c>
      <c r="K181" s="171">
        <v>1.503</v>
      </c>
      <c r="L181" s="376">
        <v>0</v>
      </c>
      <c r="M181" s="377"/>
      <c r="N181" s="375">
        <f>ROUND(L181*K181,2)</f>
        <v>0</v>
      </c>
      <c r="O181" s="375"/>
      <c r="P181" s="375"/>
      <c r="Q181" s="375"/>
      <c r="R181" s="38"/>
      <c r="T181" s="172" t="s">
        <v>22</v>
      </c>
      <c r="U181" s="45" t="s">
        <v>42</v>
      </c>
      <c r="V181" s="37"/>
      <c r="W181" s="173">
        <f>V181*K181</f>
        <v>0</v>
      </c>
      <c r="X181" s="173">
        <v>0</v>
      </c>
      <c r="Y181" s="173">
        <f>X181*K181</f>
        <v>0</v>
      </c>
      <c r="Z181" s="173">
        <v>0</v>
      </c>
      <c r="AA181" s="173">
        <f>Z181*K181</f>
        <v>0</v>
      </c>
      <c r="AB181" s="174" t="s">
        <v>22</v>
      </c>
      <c r="AR181" s="20" t="s">
        <v>236</v>
      </c>
      <c r="AT181" s="20" t="s">
        <v>166</v>
      </c>
      <c r="AU181" s="20" t="s">
        <v>112</v>
      </c>
      <c r="AY181" s="20" t="s">
        <v>165</v>
      </c>
      <c r="BE181" s="111">
        <f>IF(U181="základní",N181,0)</f>
        <v>0</v>
      </c>
      <c r="BF181" s="111">
        <f>IF(U181="snížená",N181,0)</f>
        <v>0</v>
      </c>
      <c r="BG181" s="111">
        <f>IF(U181="zákl. přenesená",N181,0)</f>
        <v>0</v>
      </c>
      <c r="BH181" s="111">
        <f>IF(U181="sníž. přenesená",N181,0)</f>
        <v>0</v>
      </c>
      <c r="BI181" s="111">
        <f>IF(U181="nulová",N181,0)</f>
        <v>0</v>
      </c>
      <c r="BJ181" s="20" t="s">
        <v>85</v>
      </c>
      <c r="BK181" s="111">
        <f>ROUND(L181*K181,2)</f>
        <v>0</v>
      </c>
      <c r="BL181" s="20" t="s">
        <v>236</v>
      </c>
      <c r="BM181" s="20" t="s">
        <v>263</v>
      </c>
    </row>
    <row r="182" spans="2:63" s="9" customFormat="1" ht="29.85" customHeight="1">
      <c r="B182" s="157"/>
      <c r="C182" s="158"/>
      <c r="D182" s="167" t="s">
        <v>140</v>
      </c>
      <c r="E182" s="167"/>
      <c r="F182" s="167"/>
      <c r="G182" s="167"/>
      <c r="H182" s="167"/>
      <c r="I182" s="167"/>
      <c r="J182" s="167"/>
      <c r="K182" s="167"/>
      <c r="L182" s="167"/>
      <c r="M182" s="167"/>
      <c r="N182" s="384">
        <f>BK182</f>
        <v>0</v>
      </c>
      <c r="O182" s="385"/>
      <c r="P182" s="385"/>
      <c r="Q182" s="385"/>
      <c r="R182" s="160"/>
      <c r="T182" s="161"/>
      <c r="U182" s="158"/>
      <c r="V182" s="158"/>
      <c r="W182" s="162">
        <f>SUM(W183:W193)</f>
        <v>0</v>
      </c>
      <c r="X182" s="158"/>
      <c r="Y182" s="162">
        <f>SUM(Y183:Y193)</f>
        <v>0.01758432</v>
      </c>
      <c r="Z182" s="158"/>
      <c r="AA182" s="162">
        <f>SUM(AA183:AA193)</f>
        <v>0</v>
      </c>
      <c r="AB182" s="163"/>
      <c r="AR182" s="164" t="s">
        <v>112</v>
      </c>
      <c r="AT182" s="165" t="s">
        <v>76</v>
      </c>
      <c r="AU182" s="165" t="s">
        <v>85</v>
      </c>
      <c r="AY182" s="164" t="s">
        <v>165</v>
      </c>
      <c r="BK182" s="166">
        <f>SUM(BK183:BK193)</f>
        <v>0</v>
      </c>
    </row>
    <row r="183" spans="2:65" s="1" customFormat="1" ht="25.5" customHeight="1">
      <c r="B183" s="36"/>
      <c r="C183" s="168" t="s">
        <v>264</v>
      </c>
      <c r="D183" s="168" t="s">
        <v>166</v>
      </c>
      <c r="E183" s="169" t="s">
        <v>265</v>
      </c>
      <c r="F183" s="366" t="s">
        <v>266</v>
      </c>
      <c r="G183" s="366"/>
      <c r="H183" s="366"/>
      <c r="I183" s="366"/>
      <c r="J183" s="170" t="s">
        <v>169</v>
      </c>
      <c r="K183" s="171">
        <v>98.127</v>
      </c>
      <c r="L183" s="376">
        <v>0</v>
      </c>
      <c r="M183" s="377"/>
      <c r="N183" s="375">
        <f>ROUND(L183*K183,2)</f>
        <v>0</v>
      </c>
      <c r="O183" s="375"/>
      <c r="P183" s="375"/>
      <c r="Q183" s="375"/>
      <c r="R183" s="38"/>
      <c r="T183" s="172" t="s">
        <v>22</v>
      </c>
      <c r="U183" s="45" t="s">
        <v>42</v>
      </c>
      <c r="V183" s="37"/>
      <c r="W183" s="173">
        <f>V183*K183</f>
        <v>0</v>
      </c>
      <c r="X183" s="173">
        <v>0</v>
      </c>
      <c r="Y183" s="173">
        <f>X183*K183</f>
        <v>0</v>
      </c>
      <c r="Z183" s="173">
        <v>0</v>
      </c>
      <c r="AA183" s="173">
        <f>Z183*K183</f>
        <v>0</v>
      </c>
      <c r="AB183" s="174" t="s">
        <v>22</v>
      </c>
      <c r="AR183" s="20" t="s">
        <v>236</v>
      </c>
      <c r="AT183" s="20" t="s">
        <v>166</v>
      </c>
      <c r="AU183" s="20" t="s">
        <v>112</v>
      </c>
      <c r="AY183" s="20" t="s">
        <v>165</v>
      </c>
      <c r="BE183" s="111">
        <f>IF(U183="základní",N183,0)</f>
        <v>0</v>
      </c>
      <c r="BF183" s="111">
        <f>IF(U183="snížená",N183,0)</f>
        <v>0</v>
      </c>
      <c r="BG183" s="111">
        <f>IF(U183="zákl. přenesená",N183,0)</f>
        <v>0</v>
      </c>
      <c r="BH183" s="111">
        <f>IF(U183="sníž. přenesená",N183,0)</f>
        <v>0</v>
      </c>
      <c r="BI183" s="111">
        <f>IF(U183="nulová",N183,0)</f>
        <v>0</v>
      </c>
      <c r="BJ183" s="20" t="s">
        <v>85</v>
      </c>
      <c r="BK183" s="111">
        <f>ROUND(L183*K183,2)</f>
        <v>0</v>
      </c>
      <c r="BL183" s="20" t="s">
        <v>236</v>
      </c>
      <c r="BM183" s="20" t="s">
        <v>267</v>
      </c>
    </row>
    <row r="184" spans="2:51" s="10" customFormat="1" ht="16.5" customHeight="1">
      <c r="B184" s="175"/>
      <c r="C184" s="176"/>
      <c r="D184" s="176"/>
      <c r="E184" s="177" t="s">
        <v>22</v>
      </c>
      <c r="F184" s="378" t="s">
        <v>268</v>
      </c>
      <c r="G184" s="379"/>
      <c r="H184" s="379"/>
      <c r="I184" s="379"/>
      <c r="J184" s="176"/>
      <c r="K184" s="178">
        <v>98.127</v>
      </c>
      <c r="L184" s="176"/>
      <c r="M184" s="176"/>
      <c r="N184" s="176"/>
      <c r="O184" s="176"/>
      <c r="P184" s="176"/>
      <c r="Q184" s="176"/>
      <c r="R184" s="179"/>
      <c r="T184" s="180"/>
      <c r="U184" s="176"/>
      <c r="V184" s="176"/>
      <c r="W184" s="176"/>
      <c r="X184" s="176"/>
      <c r="Y184" s="176"/>
      <c r="Z184" s="176"/>
      <c r="AA184" s="176"/>
      <c r="AB184" s="181"/>
      <c r="AT184" s="182" t="s">
        <v>173</v>
      </c>
      <c r="AU184" s="182" t="s">
        <v>112</v>
      </c>
      <c r="AV184" s="10" t="s">
        <v>112</v>
      </c>
      <c r="AW184" s="10" t="s">
        <v>34</v>
      </c>
      <c r="AX184" s="10" t="s">
        <v>85</v>
      </c>
      <c r="AY184" s="182" t="s">
        <v>165</v>
      </c>
    </row>
    <row r="185" spans="2:65" s="1" customFormat="1" ht="25.5" customHeight="1">
      <c r="B185" s="36"/>
      <c r="C185" s="168" t="s">
        <v>269</v>
      </c>
      <c r="D185" s="168" t="s">
        <v>166</v>
      </c>
      <c r="E185" s="169" t="s">
        <v>270</v>
      </c>
      <c r="F185" s="366" t="s">
        <v>271</v>
      </c>
      <c r="G185" s="366"/>
      <c r="H185" s="366"/>
      <c r="I185" s="366"/>
      <c r="J185" s="170" t="s">
        <v>169</v>
      </c>
      <c r="K185" s="171">
        <v>20.379</v>
      </c>
      <c r="L185" s="376">
        <v>0</v>
      </c>
      <c r="M185" s="377"/>
      <c r="N185" s="375">
        <f>ROUND(L185*K185,2)</f>
        <v>0</v>
      </c>
      <c r="O185" s="375"/>
      <c r="P185" s="375"/>
      <c r="Q185" s="375"/>
      <c r="R185" s="38"/>
      <c r="T185" s="172" t="s">
        <v>22</v>
      </c>
      <c r="U185" s="45" t="s">
        <v>42</v>
      </c>
      <c r="V185" s="37"/>
      <c r="W185" s="173">
        <f>V185*K185</f>
        <v>0</v>
      </c>
      <c r="X185" s="173">
        <v>0</v>
      </c>
      <c r="Y185" s="173">
        <f>X185*K185</f>
        <v>0</v>
      </c>
      <c r="Z185" s="173">
        <v>0</v>
      </c>
      <c r="AA185" s="173">
        <f>Z185*K185</f>
        <v>0</v>
      </c>
      <c r="AB185" s="174" t="s">
        <v>22</v>
      </c>
      <c r="AR185" s="20" t="s">
        <v>236</v>
      </c>
      <c r="AT185" s="20" t="s">
        <v>166</v>
      </c>
      <c r="AU185" s="20" t="s">
        <v>112</v>
      </c>
      <c r="AY185" s="20" t="s">
        <v>165</v>
      </c>
      <c r="BE185" s="111">
        <f>IF(U185="základní",N185,0)</f>
        <v>0</v>
      </c>
      <c r="BF185" s="111">
        <f>IF(U185="snížená",N185,0)</f>
        <v>0</v>
      </c>
      <c r="BG185" s="111">
        <f>IF(U185="zákl. přenesená",N185,0)</f>
        <v>0</v>
      </c>
      <c r="BH185" s="111">
        <f>IF(U185="sníž. přenesená",N185,0)</f>
        <v>0</v>
      </c>
      <c r="BI185" s="111">
        <f>IF(U185="nulová",N185,0)</f>
        <v>0</v>
      </c>
      <c r="BJ185" s="20" t="s">
        <v>85</v>
      </c>
      <c r="BK185" s="111">
        <f>ROUND(L185*K185,2)</f>
        <v>0</v>
      </c>
      <c r="BL185" s="20" t="s">
        <v>236</v>
      </c>
      <c r="BM185" s="20" t="s">
        <v>272</v>
      </c>
    </row>
    <row r="186" spans="2:51" s="10" customFormat="1" ht="16.5" customHeight="1">
      <c r="B186" s="175"/>
      <c r="C186" s="176"/>
      <c r="D186" s="176"/>
      <c r="E186" s="177" t="s">
        <v>22</v>
      </c>
      <c r="F186" s="378" t="s">
        <v>273</v>
      </c>
      <c r="G186" s="379"/>
      <c r="H186" s="379"/>
      <c r="I186" s="379"/>
      <c r="J186" s="176"/>
      <c r="K186" s="178">
        <v>3.778</v>
      </c>
      <c r="L186" s="176"/>
      <c r="M186" s="176"/>
      <c r="N186" s="176"/>
      <c r="O186" s="176"/>
      <c r="P186" s="176"/>
      <c r="Q186" s="176"/>
      <c r="R186" s="179"/>
      <c r="T186" s="180"/>
      <c r="U186" s="176"/>
      <c r="V186" s="176"/>
      <c r="W186" s="176"/>
      <c r="X186" s="176"/>
      <c r="Y186" s="176"/>
      <c r="Z186" s="176"/>
      <c r="AA186" s="176"/>
      <c r="AB186" s="181"/>
      <c r="AT186" s="182" t="s">
        <v>173</v>
      </c>
      <c r="AU186" s="182" t="s">
        <v>112</v>
      </c>
      <c r="AV186" s="10" t="s">
        <v>112</v>
      </c>
      <c r="AW186" s="10" t="s">
        <v>34</v>
      </c>
      <c r="AX186" s="10" t="s">
        <v>77</v>
      </c>
      <c r="AY186" s="182" t="s">
        <v>165</v>
      </c>
    </row>
    <row r="187" spans="2:51" s="10" customFormat="1" ht="16.5" customHeight="1">
      <c r="B187" s="175"/>
      <c r="C187" s="176"/>
      <c r="D187" s="176"/>
      <c r="E187" s="177" t="s">
        <v>22</v>
      </c>
      <c r="F187" s="367" t="s">
        <v>274</v>
      </c>
      <c r="G187" s="368"/>
      <c r="H187" s="368"/>
      <c r="I187" s="368"/>
      <c r="J187" s="176"/>
      <c r="K187" s="178">
        <v>12.067</v>
      </c>
      <c r="L187" s="176"/>
      <c r="M187" s="176"/>
      <c r="N187" s="176"/>
      <c r="O187" s="176"/>
      <c r="P187" s="176"/>
      <c r="Q187" s="176"/>
      <c r="R187" s="179"/>
      <c r="T187" s="180"/>
      <c r="U187" s="176"/>
      <c r="V187" s="176"/>
      <c r="W187" s="176"/>
      <c r="X187" s="176"/>
      <c r="Y187" s="176"/>
      <c r="Z187" s="176"/>
      <c r="AA187" s="176"/>
      <c r="AB187" s="181"/>
      <c r="AT187" s="182" t="s">
        <v>173</v>
      </c>
      <c r="AU187" s="182" t="s">
        <v>112</v>
      </c>
      <c r="AV187" s="10" t="s">
        <v>112</v>
      </c>
      <c r="AW187" s="10" t="s">
        <v>34</v>
      </c>
      <c r="AX187" s="10" t="s">
        <v>77</v>
      </c>
      <c r="AY187" s="182" t="s">
        <v>165</v>
      </c>
    </row>
    <row r="188" spans="2:51" s="10" customFormat="1" ht="16.5" customHeight="1">
      <c r="B188" s="175"/>
      <c r="C188" s="176"/>
      <c r="D188" s="176"/>
      <c r="E188" s="177" t="s">
        <v>22</v>
      </c>
      <c r="F188" s="367" t="s">
        <v>275</v>
      </c>
      <c r="G188" s="368"/>
      <c r="H188" s="368"/>
      <c r="I188" s="368"/>
      <c r="J188" s="176"/>
      <c r="K188" s="178">
        <v>2.635</v>
      </c>
      <c r="L188" s="176"/>
      <c r="M188" s="176"/>
      <c r="N188" s="176"/>
      <c r="O188" s="176"/>
      <c r="P188" s="176"/>
      <c r="Q188" s="176"/>
      <c r="R188" s="179"/>
      <c r="T188" s="180"/>
      <c r="U188" s="176"/>
      <c r="V188" s="176"/>
      <c r="W188" s="176"/>
      <c r="X188" s="176"/>
      <c r="Y188" s="176"/>
      <c r="Z188" s="176"/>
      <c r="AA188" s="176"/>
      <c r="AB188" s="181"/>
      <c r="AT188" s="182" t="s">
        <v>173</v>
      </c>
      <c r="AU188" s="182" t="s">
        <v>112</v>
      </c>
      <c r="AV188" s="10" t="s">
        <v>112</v>
      </c>
      <c r="AW188" s="10" t="s">
        <v>34</v>
      </c>
      <c r="AX188" s="10" t="s">
        <v>77</v>
      </c>
      <c r="AY188" s="182" t="s">
        <v>165</v>
      </c>
    </row>
    <row r="189" spans="2:51" s="10" customFormat="1" ht="16.5" customHeight="1">
      <c r="B189" s="175"/>
      <c r="C189" s="176"/>
      <c r="D189" s="176"/>
      <c r="E189" s="177" t="s">
        <v>22</v>
      </c>
      <c r="F189" s="367" t="s">
        <v>276</v>
      </c>
      <c r="G189" s="368"/>
      <c r="H189" s="368"/>
      <c r="I189" s="368"/>
      <c r="J189" s="176"/>
      <c r="K189" s="178">
        <v>1.899</v>
      </c>
      <c r="L189" s="176"/>
      <c r="M189" s="176"/>
      <c r="N189" s="176"/>
      <c r="O189" s="176"/>
      <c r="P189" s="176"/>
      <c r="Q189" s="176"/>
      <c r="R189" s="179"/>
      <c r="T189" s="180"/>
      <c r="U189" s="176"/>
      <c r="V189" s="176"/>
      <c r="W189" s="176"/>
      <c r="X189" s="176"/>
      <c r="Y189" s="176"/>
      <c r="Z189" s="176"/>
      <c r="AA189" s="176"/>
      <c r="AB189" s="181"/>
      <c r="AT189" s="182" t="s">
        <v>173</v>
      </c>
      <c r="AU189" s="182" t="s">
        <v>112</v>
      </c>
      <c r="AV189" s="10" t="s">
        <v>112</v>
      </c>
      <c r="AW189" s="10" t="s">
        <v>34</v>
      </c>
      <c r="AX189" s="10" t="s">
        <v>77</v>
      </c>
      <c r="AY189" s="182" t="s">
        <v>165</v>
      </c>
    </row>
    <row r="190" spans="2:51" s="11" customFormat="1" ht="16.5" customHeight="1">
      <c r="B190" s="183"/>
      <c r="C190" s="184"/>
      <c r="D190" s="184"/>
      <c r="E190" s="185" t="s">
        <v>22</v>
      </c>
      <c r="F190" s="369" t="s">
        <v>178</v>
      </c>
      <c r="G190" s="370"/>
      <c r="H190" s="370"/>
      <c r="I190" s="370"/>
      <c r="J190" s="184"/>
      <c r="K190" s="186">
        <v>20.379</v>
      </c>
      <c r="L190" s="184"/>
      <c r="M190" s="184"/>
      <c r="N190" s="184"/>
      <c r="O190" s="184"/>
      <c r="P190" s="184"/>
      <c r="Q190" s="184"/>
      <c r="R190" s="187"/>
      <c r="T190" s="188"/>
      <c r="U190" s="184"/>
      <c r="V190" s="184"/>
      <c r="W190" s="184"/>
      <c r="X190" s="184"/>
      <c r="Y190" s="184"/>
      <c r="Z190" s="184"/>
      <c r="AA190" s="184"/>
      <c r="AB190" s="189"/>
      <c r="AT190" s="190" t="s">
        <v>173</v>
      </c>
      <c r="AU190" s="190" t="s">
        <v>112</v>
      </c>
      <c r="AV190" s="11" t="s">
        <v>170</v>
      </c>
      <c r="AW190" s="11" t="s">
        <v>34</v>
      </c>
      <c r="AX190" s="11" t="s">
        <v>85</v>
      </c>
      <c r="AY190" s="190" t="s">
        <v>165</v>
      </c>
    </row>
    <row r="191" spans="2:65" s="1" customFormat="1" ht="25.5" customHeight="1">
      <c r="B191" s="36"/>
      <c r="C191" s="191" t="s">
        <v>277</v>
      </c>
      <c r="D191" s="191" t="s">
        <v>278</v>
      </c>
      <c r="E191" s="192" t="s">
        <v>279</v>
      </c>
      <c r="F191" s="371" t="s">
        <v>280</v>
      </c>
      <c r="G191" s="371"/>
      <c r="H191" s="371"/>
      <c r="I191" s="371"/>
      <c r="J191" s="193" t="s">
        <v>169</v>
      </c>
      <c r="K191" s="194">
        <v>21.398</v>
      </c>
      <c r="L191" s="372">
        <v>0</v>
      </c>
      <c r="M191" s="373"/>
      <c r="N191" s="374">
        <f>ROUND(L191*K191,2)</f>
        <v>0</v>
      </c>
      <c r="O191" s="375"/>
      <c r="P191" s="375"/>
      <c r="Q191" s="375"/>
      <c r="R191" s="38"/>
      <c r="T191" s="172" t="s">
        <v>22</v>
      </c>
      <c r="U191" s="45" t="s">
        <v>42</v>
      </c>
      <c r="V191" s="37"/>
      <c r="W191" s="173">
        <f>V191*K191</f>
        <v>0</v>
      </c>
      <c r="X191" s="173">
        <v>0</v>
      </c>
      <c r="Y191" s="173">
        <f>X191*K191</f>
        <v>0</v>
      </c>
      <c r="Z191" s="173">
        <v>0</v>
      </c>
      <c r="AA191" s="173">
        <f>Z191*K191</f>
        <v>0</v>
      </c>
      <c r="AB191" s="174" t="s">
        <v>22</v>
      </c>
      <c r="AR191" s="20" t="s">
        <v>281</v>
      </c>
      <c r="AT191" s="20" t="s">
        <v>278</v>
      </c>
      <c r="AU191" s="20" t="s">
        <v>112</v>
      </c>
      <c r="AY191" s="20" t="s">
        <v>165</v>
      </c>
      <c r="BE191" s="111">
        <f>IF(U191="základní",N191,0)</f>
        <v>0</v>
      </c>
      <c r="BF191" s="111">
        <f>IF(U191="snížená",N191,0)</f>
        <v>0</v>
      </c>
      <c r="BG191" s="111">
        <f>IF(U191="zákl. přenesená",N191,0)</f>
        <v>0</v>
      </c>
      <c r="BH191" s="111">
        <f>IF(U191="sníž. přenesená",N191,0)</f>
        <v>0</v>
      </c>
      <c r="BI191" s="111">
        <f>IF(U191="nulová",N191,0)</f>
        <v>0</v>
      </c>
      <c r="BJ191" s="20" t="s">
        <v>85</v>
      </c>
      <c r="BK191" s="111">
        <f>ROUND(L191*K191,2)</f>
        <v>0</v>
      </c>
      <c r="BL191" s="20" t="s">
        <v>236</v>
      </c>
      <c r="BM191" s="20" t="s">
        <v>282</v>
      </c>
    </row>
    <row r="192" spans="2:65" s="1" customFormat="1" ht="38.25" customHeight="1">
      <c r="B192" s="36"/>
      <c r="C192" s="168" t="s">
        <v>283</v>
      </c>
      <c r="D192" s="168" t="s">
        <v>166</v>
      </c>
      <c r="E192" s="169" t="s">
        <v>284</v>
      </c>
      <c r="F192" s="366" t="s">
        <v>285</v>
      </c>
      <c r="G192" s="366"/>
      <c r="H192" s="366"/>
      <c r="I192" s="366"/>
      <c r="J192" s="170" t="s">
        <v>169</v>
      </c>
      <c r="K192" s="171">
        <v>67.632</v>
      </c>
      <c r="L192" s="376">
        <v>0</v>
      </c>
      <c r="M192" s="377"/>
      <c r="N192" s="375">
        <f>ROUND(L192*K192,2)</f>
        <v>0</v>
      </c>
      <c r="O192" s="375"/>
      <c r="P192" s="375"/>
      <c r="Q192" s="375"/>
      <c r="R192" s="38"/>
      <c r="T192" s="172" t="s">
        <v>22</v>
      </c>
      <c r="U192" s="45" t="s">
        <v>42</v>
      </c>
      <c r="V192" s="37"/>
      <c r="W192" s="173">
        <f>V192*K192</f>
        <v>0</v>
      </c>
      <c r="X192" s="173">
        <v>0.00026</v>
      </c>
      <c r="Y192" s="173">
        <f>X192*K192</f>
        <v>0.01758432</v>
      </c>
      <c r="Z192" s="173">
        <v>0</v>
      </c>
      <c r="AA192" s="173">
        <f>Z192*K192</f>
        <v>0</v>
      </c>
      <c r="AB192" s="174" t="s">
        <v>22</v>
      </c>
      <c r="AR192" s="20" t="s">
        <v>236</v>
      </c>
      <c r="AT192" s="20" t="s">
        <v>166</v>
      </c>
      <c r="AU192" s="20" t="s">
        <v>112</v>
      </c>
      <c r="AY192" s="20" t="s">
        <v>165</v>
      </c>
      <c r="BE192" s="111">
        <f>IF(U192="základní",N192,0)</f>
        <v>0</v>
      </c>
      <c r="BF192" s="111">
        <f>IF(U192="snížená",N192,0)</f>
        <v>0</v>
      </c>
      <c r="BG192" s="111">
        <f>IF(U192="zákl. přenesená",N192,0)</f>
        <v>0</v>
      </c>
      <c r="BH192" s="111">
        <f>IF(U192="sníž. přenesená",N192,0)</f>
        <v>0</v>
      </c>
      <c r="BI192" s="111">
        <f>IF(U192="nulová",N192,0)</f>
        <v>0</v>
      </c>
      <c r="BJ192" s="20" t="s">
        <v>85</v>
      </c>
      <c r="BK192" s="111">
        <f>ROUND(L192*K192,2)</f>
        <v>0</v>
      </c>
      <c r="BL192" s="20" t="s">
        <v>236</v>
      </c>
      <c r="BM192" s="20" t="s">
        <v>286</v>
      </c>
    </row>
    <row r="193" spans="2:51" s="10" customFormat="1" ht="16.5" customHeight="1">
      <c r="B193" s="175"/>
      <c r="C193" s="176"/>
      <c r="D193" s="176"/>
      <c r="E193" s="177" t="s">
        <v>22</v>
      </c>
      <c r="F193" s="378" t="s">
        <v>123</v>
      </c>
      <c r="G193" s="379"/>
      <c r="H193" s="379"/>
      <c r="I193" s="379"/>
      <c r="J193" s="176"/>
      <c r="K193" s="178">
        <v>67.632</v>
      </c>
      <c r="L193" s="176"/>
      <c r="M193" s="176"/>
      <c r="N193" s="176"/>
      <c r="O193" s="176"/>
      <c r="P193" s="176"/>
      <c r="Q193" s="176"/>
      <c r="R193" s="179"/>
      <c r="T193" s="180"/>
      <c r="U193" s="176"/>
      <c r="V193" s="176"/>
      <c r="W193" s="176"/>
      <c r="X193" s="176"/>
      <c r="Y193" s="176"/>
      <c r="Z193" s="176"/>
      <c r="AA193" s="176"/>
      <c r="AB193" s="181"/>
      <c r="AT193" s="182" t="s">
        <v>173</v>
      </c>
      <c r="AU193" s="182" t="s">
        <v>112</v>
      </c>
      <c r="AV193" s="10" t="s">
        <v>112</v>
      </c>
      <c r="AW193" s="10" t="s">
        <v>34</v>
      </c>
      <c r="AX193" s="10" t="s">
        <v>85</v>
      </c>
      <c r="AY193" s="182" t="s">
        <v>165</v>
      </c>
    </row>
    <row r="194" spans="2:63" s="1" customFormat="1" ht="49.9" customHeight="1">
      <c r="B194" s="36"/>
      <c r="C194" s="37"/>
      <c r="D194" s="159" t="s">
        <v>287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80">
        <f>BK194</f>
        <v>0</v>
      </c>
      <c r="O194" s="381"/>
      <c r="P194" s="381"/>
      <c r="Q194" s="381"/>
      <c r="R194" s="38"/>
      <c r="T194" s="149"/>
      <c r="U194" s="57"/>
      <c r="V194" s="57"/>
      <c r="W194" s="57"/>
      <c r="X194" s="57"/>
      <c r="Y194" s="57"/>
      <c r="Z194" s="57"/>
      <c r="AA194" s="57"/>
      <c r="AB194" s="59"/>
      <c r="AT194" s="20" t="s">
        <v>76</v>
      </c>
      <c r="AU194" s="20" t="s">
        <v>77</v>
      </c>
      <c r="AY194" s="20" t="s">
        <v>288</v>
      </c>
      <c r="BK194" s="111">
        <v>0</v>
      </c>
    </row>
    <row r="195" spans="2:18" s="1" customFormat="1" ht="6.95" customHeight="1">
      <c r="B195" s="60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2"/>
    </row>
  </sheetData>
  <sheetProtection algorithmName="SHA-512" hashValue="EZvBXXQOg9/fF1GQE76FuP6AvWIVhyAccvQUOh+vEhtXFsOibqMGOhFp3K6i9wX/lH8TJ0HPsWRBHFwaSq3dUQ==" saltValue="TmtVyX1P7OS3CPHKT6W9vYhtENGuw5quiIA8Ga8zfrmJTsRzv3rYlH/ZHRExrqWJSjr9Q3urbfLHECu9FBdEGg==" spinCount="10" sheet="1" objects="1" scenarios="1" formatColumns="0" formatRows="0"/>
  <mergeCells count="192">
    <mergeCell ref="N151:Q151"/>
    <mergeCell ref="F152:I152"/>
    <mergeCell ref="F155:I155"/>
    <mergeCell ref="F153:I153"/>
    <mergeCell ref="F154:I154"/>
    <mergeCell ref="L155:M155"/>
    <mergeCell ref="N155:Q155"/>
    <mergeCell ref="F156:I156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F144:I144"/>
    <mergeCell ref="F145:I145"/>
    <mergeCell ref="F146:I146"/>
    <mergeCell ref="F147:I147"/>
    <mergeCell ref="F148:I148"/>
    <mergeCell ref="F149:I149"/>
    <mergeCell ref="F150:I150"/>
    <mergeCell ref="F151:I151"/>
    <mergeCell ref="L151:M151"/>
    <mergeCell ref="F134:I134"/>
    <mergeCell ref="F138:I138"/>
    <mergeCell ref="F135:I135"/>
    <mergeCell ref="F136:I136"/>
    <mergeCell ref="F137:I137"/>
    <mergeCell ref="F139:I139"/>
    <mergeCell ref="F140:I140"/>
    <mergeCell ref="F141:I141"/>
    <mergeCell ref="F143:I143"/>
    <mergeCell ref="L135:M135"/>
    <mergeCell ref="N135:Q135"/>
    <mergeCell ref="L140:M140"/>
    <mergeCell ref="N140:Q140"/>
    <mergeCell ref="L143:M143"/>
    <mergeCell ref="N143:Q143"/>
    <mergeCell ref="L144:M144"/>
    <mergeCell ref="N144:Q144"/>
    <mergeCell ref="L145:M145"/>
    <mergeCell ref="N145:Q145"/>
    <mergeCell ref="N142:Q142"/>
    <mergeCell ref="F129:I129"/>
    <mergeCell ref="F127:I127"/>
    <mergeCell ref="F128:I128"/>
    <mergeCell ref="F130:I130"/>
    <mergeCell ref="F131:I131"/>
    <mergeCell ref="F132:I132"/>
    <mergeCell ref="F133:I133"/>
    <mergeCell ref="L133:M133"/>
    <mergeCell ref="N133:Q133"/>
    <mergeCell ref="M120:Q120"/>
    <mergeCell ref="L122:M122"/>
    <mergeCell ref="N122:Q122"/>
    <mergeCell ref="F122:I122"/>
    <mergeCell ref="L126:M126"/>
    <mergeCell ref="N126:Q126"/>
    <mergeCell ref="N123:Q123"/>
    <mergeCell ref="N124:Q124"/>
    <mergeCell ref="N125:Q125"/>
    <mergeCell ref="F126:I126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86:Q86"/>
    <mergeCell ref="N88:Q88"/>
    <mergeCell ref="N89:Q89"/>
    <mergeCell ref="N90:Q90"/>
    <mergeCell ref="N91:Q91"/>
    <mergeCell ref="N92:Q92"/>
    <mergeCell ref="N93:Q93"/>
    <mergeCell ref="N96:Q96"/>
    <mergeCell ref="N94:Q94"/>
    <mergeCell ref="N95:Q95"/>
    <mergeCell ref="F188:I188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F179:I179"/>
    <mergeCell ref="N179:Q179"/>
    <mergeCell ref="F180:I180"/>
    <mergeCell ref="F181:I181"/>
    <mergeCell ref="L181:M181"/>
    <mergeCell ref="N181:Q181"/>
    <mergeCell ref="N182:Q182"/>
    <mergeCell ref="F183:I183"/>
    <mergeCell ref="F187:I187"/>
    <mergeCell ref="L183:M183"/>
    <mergeCell ref="N183:Q183"/>
    <mergeCell ref="F184:I184"/>
    <mergeCell ref="F185:I185"/>
    <mergeCell ref="L185:M185"/>
    <mergeCell ref="N185:Q185"/>
    <mergeCell ref="F186:I186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F157:I157"/>
    <mergeCell ref="N159:Q159"/>
    <mergeCell ref="N160:Q160"/>
    <mergeCell ref="N161:Q161"/>
    <mergeCell ref="N162:Q162"/>
    <mergeCell ref="N164:Q164"/>
    <mergeCell ref="N165:Q165"/>
    <mergeCell ref="N166:Q166"/>
    <mergeCell ref="N169:Q169"/>
    <mergeCell ref="N158:Q158"/>
    <mergeCell ref="N163:Q163"/>
    <mergeCell ref="N167:Q167"/>
    <mergeCell ref="N168:Q168"/>
    <mergeCell ref="F159:I159"/>
    <mergeCell ref="F165:I165"/>
    <mergeCell ref="F161:I161"/>
    <mergeCell ref="F160:I160"/>
    <mergeCell ref="F162:I162"/>
    <mergeCell ref="F164:I164"/>
    <mergeCell ref="F166:I166"/>
    <mergeCell ref="F169:I169"/>
    <mergeCell ref="N194:Q194"/>
    <mergeCell ref="L169:M169"/>
    <mergeCell ref="L159:M159"/>
    <mergeCell ref="L160:M160"/>
    <mergeCell ref="L161:M161"/>
    <mergeCell ref="L162:M162"/>
    <mergeCell ref="L164:M164"/>
    <mergeCell ref="L165:M165"/>
    <mergeCell ref="L166:M166"/>
    <mergeCell ref="L173:M173"/>
    <mergeCell ref="L177:M177"/>
    <mergeCell ref="L179:M179"/>
    <mergeCell ref="N173:Q173"/>
    <mergeCell ref="N177:Q177"/>
    <mergeCell ref="F192:I192"/>
    <mergeCell ref="F189:I189"/>
    <mergeCell ref="F190:I190"/>
    <mergeCell ref="F191:I191"/>
    <mergeCell ref="L191:M191"/>
    <mergeCell ref="N191:Q191"/>
    <mergeCell ref="L192:M192"/>
    <mergeCell ref="N192:Q192"/>
    <mergeCell ref="F193:I193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2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160156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0"/>
      <c r="B1" s="13"/>
      <c r="C1" s="13"/>
      <c r="D1" s="14" t="s">
        <v>1</v>
      </c>
      <c r="E1" s="13"/>
      <c r="F1" s="15" t="s">
        <v>105</v>
      </c>
      <c r="G1" s="15"/>
      <c r="H1" s="406" t="s">
        <v>106</v>
      </c>
      <c r="I1" s="406"/>
      <c r="J1" s="406"/>
      <c r="K1" s="406"/>
      <c r="L1" s="15" t="s">
        <v>107</v>
      </c>
      <c r="M1" s="13"/>
      <c r="N1" s="13"/>
      <c r="O1" s="14" t="s">
        <v>108</v>
      </c>
      <c r="P1" s="13"/>
      <c r="Q1" s="13"/>
      <c r="R1" s="13"/>
      <c r="S1" s="15" t="s">
        <v>109</v>
      </c>
      <c r="T1" s="15"/>
      <c r="U1" s="120"/>
      <c r="V1" s="12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331" t="s">
        <v>7</v>
      </c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T2" s="20" t="s">
        <v>89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112</v>
      </c>
    </row>
    <row r="4" spans="2:46" ht="36.95" customHeight="1">
      <c r="B4" s="24"/>
      <c r="C4" s="333" t="s">
        <v>116</v>
      </c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25"/>
      <c r="T4" s="19" t="s">
        <v>13</v>
      </c>
      <c r="AT4" s="20" t="s">
        <v>6</v>
      </c>
    </row>
    <row r="5" spans="2:18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ht="25.35" customHeight="1">
      <c r="B6" s="24"/>
      <c r="C6" s="27"/>
      <c r="D6" s="31" t="s">
        <v>19</v>
      </c>
      <c r="E6" s="27"/>
      <c r="F6" s="393" t="str">
        <f>'Rekapitulace stavby'!K6</f>
        <v>Rekonstrukce kotelny VULHM</v>
      </c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27"/>
      <c r="R6" s="25"/>
    </row>
    <row r="7" spans="2:18" s="1" customFormat="1" ht="32.85" customHeight="1">
      <c r="B7" s="36"/>
      <c r="C7" s="37"/>
      <c r="D7" s="30" t="s">
        <v>125</v>
      </c>
      <c r="E7" s="37"/>
      <c r="F7" s="342" t="s">
        <v>289</v>
      </c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7"/>
      <c r="R7" s="38"/>
    </row>
    <row r="8" spans="2:18" s="1" customFormat="1" ht="14.45" customHeight="1">
      <c r="B8" s="36"/>
      <c r="C8" s="37"/>
      <c r="D8" s="31" t="s">
        <v>21</v>
      </c>
      <c r="E8" s="37"/>
      <c r="F8" s="29" t="s">
        <v>22</v>
      </c>
      <c r="G8" s="37"/>
      <c r="H8" s="37"/>
      <c r="I8" s="37"/>
      <c r="J8" s="37"/>
      <c r="K8" s="37"/>
      <c r="L8" s="37"/>
      <c r="M8" s="31" t="s">
        <v>23</v>
      </c>
      <c r="N8" s="37"/>
      <c r="O8" s="29" t="s">
        <v>22</v>
      </c>
      <c r="P8" s="37"/>
      <c r="Q8" s="37"/>
      <c r="R8" s="38"/>
    </row>
    <row r="9" spans="2:18" s="1" customFormat="1" ht="14.45" customHeight="1">
      <c r="B9" s="36"/>
      <c r="C9" s="37"/>
      <c r="D9" s="31" t="s">
        <v>24</v>
      </c>
      <c r="E9" s="37"/>
      <c r="F9" s="29" t="s">
        <v>25</v>
      </c>
      <c r="G9" s="37"/>
      <c r="H9" s="37"/>
      <c r="I9" s="37"/>
      <c r="J9" s="37"/>
      <c r="K9" s="37"/>
      <c r="L9" s="37"/>
      <c r="M9" s="31" t="s">
        <v>26</v>
      </c>
      <c r="N9" s="37"/>
      <c r="O9" s="407" t="str">
        <f>'Rekapitulace stavby'!AN8</f>
        <v>25. 10. 2018</v>
      </c>
      <c r="P9" s="395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5" customHeight="1">
      <c r="B11" s="36"/>
      <c r="C11" s="37"/>
      <c r="D11" s="31" t="s">
        <v>28</v>
      </c>
      <c r="E11" s="37"/>
      <c r="F11" s="37"/>
      <c r="G11" s="37"/>
      <c r="H11" s="37"/>
      <c r="I11" s="37"/>
      <c r="J11" s="37"/>
      <c r="K11" s="37"/>
      <c r="L11" s="37"/>
      <c r="M11" s="31" t="s">
        <v>29</v>
      </c>
      <c r="N11" s="37"/>
      <c r="O11" s="337" t="str">
        <f>IF('Rekapitulace stavby'!AN10="","",'Rekapitulace stavby'!AN10)</f>
        <v/>
      </c>
      <c r="P11" s="337"/>
      <c r="Q11" s="37"/>
      <c r="R11" s="38"/>
    </row>
    <row r="12" spans="2:18" s="1" customFormat="1" ht="18" customHeight="1">
      <c r="B12" s="36"/>
      <c r="C12" s="37"/>
      <c r="D12" s="37"/>
      <c r="E12" s="29" t="str">
        <f>IF('Rekapitulace stavby'!E11="","",'Rekapitulace stavby'!E11)</f>
        <v xml:space="preserve"> </v>
      </c>
      <c r="F12" s="37"/>
      <c r="G12" s="37"/>
      <c r="H12" s="37"/>
      <c r="I12" s="37"/>
      <c r="J12" s="37"/>
      <c r="K12" s="37"/>
      <c r="L12" s="37"/>
      <c r="M12" s="31" t="s">
        <v>30</v>
      </c>
      <c r="N12" s="37"/>
      <c r="O12" s="337" t="str">
        <f>IF('Rekapitulace stavby'!AN11="","",'Rekapitulace stavby'!AN11)</f>
        <v/>
      </c>
      <c r="P12" s="337"/>
      <c r="Q12" s="37"/>
      <c r="R12" s="38"/>
    </row>
    <row r="13" spans="2:18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5" customHeight="1">
      <c r="B14" s="36"/>
      <c r="C14" s="37"/>
      <c r="D14" s="31" t="s">
        <v>31</v>
      </c>
      <c r="E14" s="37"/>
      <c r="F14" s="37"/>
      <c r="G14" s="37"/>
      <c r="H14" s="37"/>
      <c r="I14" s="37"/>
      <c r="J14" s="37"/>
      <c r="K14" s="37"/>
      <c r="L14" s="37"/>
      <c r="M14" s="31" t="s">
        <v>29</v>
      </c>
      <c r="N14" s="37"/>
      <c r="O14" s="408" t="str">
        <f>IF('Rekapitulace stavby'!AN13="","",'Rekapitulace stavby'!AN13)</f>
        <v>Vyplň údaj</v>
      </c>
      <c r="P14" s="337"/>
      <c r="Q14" s="37"/>
      <c r="R14" s="38"/>
    </row>
    <row r="15" spans="2:18" s="1" customFormat="1" ht="18" customHeight="1">
      <c r="B15" s="36"/>
      <c r="C15" s="37"/>
      <c r="D15" s="37"/>
      <c r="E15" s="408" t="str">
        <f>IF('Rekapitulace stavby'!E14="","",'Rekapitulace stavby'!E14)</f>
        <v>Vyplň údaj</v>
      </c>
      <c r="F15" s="409"/>
      <c r="G15" s="409"/>
      <c r="H15" s="409"/>
      <c r="I15" s="409"/>
      <c r="J15" s="409"/>
      <c r="K15" s="409"/>
      <c r="L15" s="409"/>
      <c r="M15" s="31" t="s">
        <v>30</v>
      </c>
      <c r="N15" s="37"/>
      <c r="O15" s="408" t="str">
        <f>IF('Rekapitulace stavby'!AN14="","",'Rekapitulace stavby'!AN14)</f>
        <v>Vyplň údaj</v>
      </c>
      <c r="P15" s="337"/>
      <c r="Q15" s="37"/>
      <c r="R15" s="38"/>
    </row>
    <row r="16" spans="2:18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33</v>
      </c>
      <c r="E17" s="37"/>
      <c r="F17" s="37"/>
      <c r="G17" s="37"/>
      <c r="H17" s="37"/>
      <c r="I17" s="37"/>
      <c r="J17" s="37"/>
      <c r="K17" s="37"/>
      <c r="L17" s="37"/>
      <c r="M17" s="31" t="s">
        <v>29</v>
      </c>
      <c r="N17" s="37"/>
      <c r="O17" s="337" t="str">
        <f>IF('Rekapitulace stavby'!AN16="","",'Rekapitulace stavby'!AN16)</f>
        <v/>
      </c>
      <c r="P17" s="337"/>
      <c r="Q17" s="37"/>
      <c r="R17" s="38"/>
    </row>
    <row r="18" spans="2:18" s="1" customFormat="1" ht="18" customHeight="1">
      <c r="B18" s="36"/>
      <c r="C18" s="37"/>
      <c r="D18" s="37"/>
      <c r="E18" s="29" t="str">
        <f>IF('Rekapitulace stavby'!E17="","",'Rekapitulace stavby'!E17)</f>
        <v xml:space="preserve"> </v>
      </c>
      <c r="F18" s="37"/>
      <c r="G18" s="37"/>
      <c r="H18" s="37"/>
      <c r="I18" s="37"/>
      <c r="J18" s="37"/>
      <c r="K18" s="37"/>
      <c r="L18" s="37"/>
      <c r="M18" s="31" t="s">
        <v>30</v>
      </c>
      <c r="N18" s="37"/>
      <c r="O18" s="337" t="str">
        <f>IF('Rekapitulace stavby'!AN17="","",'Rekapitulace stavby'!AN17)</f>
        <v/>
      </c>
      <c r="P18" s="337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35</v>
      </c>
      <c r="E20" s="37"/>
      <c r="F20" s="37"/>
      <c r="G20" s="37"/>
      <c r="H20" s="37"/>
      <c r="I20" s="37"/>
      <c r="J20" s="37"/>
      <c r="K20" s="37"/>
      <c r="L20" s="37"/>
      <c r="M20" s="31" t="s">
        <v>29</v>
      </c>
      <c r="N20" s="37"/>
      <c r="O20" s="337" t="str">
        <f>IF('Rekapitulace stavby'!AN19="","",'Rekapitulace stavby'!AN19)</f>
        <v/>
      </c>
      <c r="P20" s="337"/>
      <c r="Q20" s="37"/>
      <c r="R20" s="38"/>
    </row>
    <row r="21" spans="2:18" s="1" customFormat="1" ht="18" customHeight="1">
      <c r="B21" s="36"/>
      <c r="C21" s="37"/>
      <c r="D21" s="37"/>
      <c r="E21" s="29" t="str">
        <f>IF('Rekapitulace stavby'!E20="","",'Rekapitulace stavby'!E20)</f>
        <v xml:space="preserve"> </v>
      </c>
      <c r="F21" s="37"/>
      <c r="G21" s="37"/>
      <c r="H21" s="37"/>
      <c r="I21" s="37"/>
      <c r="J21" s="37"/>
      <c r="K21" s="37"/>
      <c r="L21" s="37"/>
      <c r="M21" s="31" t="s">
        <v>30</v>
      </c>
      <c r="N21" s="37"/>
      <c r="O21" s="337" t="str">
        <f>IF('Rekapitulace stavby'!AN20="","",'Rekapitulace stavby'!AN20)</f>
        <v/>
      </c>
      <c r="P21" s="337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36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16.5" customHeight="1">
      <c r="B24" s="36"/>
      <c r="C24" s="37"/>
      <c r="D24" s="37"/>
      <c r="E24" s="325" t="s">
        <v>22</v>
      </c>
      <c r="F24" s="325"/>
      <c r="G24" s="325"/>
      <c r="H24" s="325"/>
      <c r="I24" s="325"/>
      <c r="J24" s="325"/>
      <c r="K24" s="325"/>
      <c r="L24" s="325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22" t="s">
        <v>127</v>
      </c>
      <c r="E27" s="37"/>
      <c r="F27" s="37"/>
      <c r="G27" s="37"/>
      <c r="H27" s="37"/>
      <c r="I27" s="37"/>
      <c r="J27" s="37"/>
      <c r="K27" s="37"/>
      <c r="L27" s="37"/>
      <c r="M27" s="326">
        <f>N88</f>
        <v>0</v>
      </c>
      <c r="N27" s="326"/>
      <c r="O27" s="326"/>
      <c r="P27" s="326"/>
      <c r="Q27" s="37"/>
      <c r="R27" s="38"/>
    </row>
    <row r="28" spans="2:18" s="1" customFormat="1" ht="14.45" customHeight="1">
      <c r="B28" s="36"/>
      <c r="C28" s="37"/>
      <c r="D28" s="35" t="s">
        <v>99</v>
      </c>
      <c r="E28" s="37"/>
      <c r="F28" s="37"/>
      <c r="G28" s="37"/>
      <c r="H28" s="37"/>
      <c r="I28" s="37"/>
      <c r="J28" s="37"/>
      <c r="K28" s="37"/>
      <c r="L28" s="37"/>
      <c r="M28" s="326">
        <f>N92</f>
        <v>0</v>
      </c>
      <c r="N28" s="326"/>
      <c r="O28" s="326"/>
      <c r="P28" s="326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23" t="s">
        <v>40</v>
      </c>
      <c r="E30" s="37"/>
      <c r="F30" s="37"/>
      <c r="G30" s="37"/>
      <c r="H30" s="37"/>
      <c r="I30" s="37"/>
      <c r="J30" s="37"/>
      <c r="K30" s="37"/>
      <c r="L30" s="37"/>
      <c r="M30" s="388">
        <f>ROUND(M27+M28,2)</f>
        <v>0</v>
      </c>
      <c r="N30" s="389"/>
      <c r="O30" s="389"/>
      <c r="P30" s="389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41</v>
      </c>
      <c r="E32" s="43" t="s">
        <v>42</v>
      </c>
      <c r="F32" s="44">
        <v>0.21</v>
      </c>
      <c r="G32" s="124" t="s">
        <v>43</v>
      </c>
      <c r="H32" s="390">
        <f>(SUM(BE92:BE99)+SUM(BE117:BE120))</f>
        <v>0</v>
      </c>
      <c r="I32" s="389"/>
      <c r="J32" s="389"/>
      <c r="K32" s="37"/>
      <c r="L32" s="37"/>
      <c r="M32" s="390">
        <f>ROUND((SUM(BE92:BE99)+SUM(BE117:BE120)),2)*F32</f>
        <v>0</v>
      </c>
      <c r="N32" s="389"/>
      <c r="O32" s="389"/>
      <c r="P32" s="389"/>
      <c r="Q32" s="37"/>
      <c r="R32" s="38"/>
    </row>
    <row r="33" spans="2:18" s="1" customFormat="1" ht="14.45" customHeight="1">
      <c r="B33" s="36"/>
      <c r="C33" s="37"/>
      <c r="D33" s="37"/>
      <c r="E33" s="43" t="s">
        <v>44</v>
      </c>
      <c r="F33" s="44">
        <v>0.15</v>
      </c>
      <c r="G33" s="124" t="s">
        <v>43</v>
      </c>
      <c r="H33" s="390">
        <f>(SUM(BF92:BF99)+SUM(BF117:BF120))</f>
        <v>0</v>
      </c>
      <c r="I33" s="389"/>
      <c r="J33" s="389"/>
      <c r="K33" s="37"/>
      <c r="L33" s="37"/>
      <c r="M33" s="390">
        <f>ROUND((SUM(BF92:BF99)+SUM(BF117:BF120)),2)*F33</f>
        <v>0</v>
      </c>
      <c r="N33" s="389"/>
      <c r="O33" s="389"/>
      <c r="P33" s="389"/>
      <c r="Q33" s="37"/>
      <c r="R33" s="38"/>
    </row>
    <row r="34" spans="2:18" s="1" customFormat="1" ht="14.45" customHeight="1" hidden="1">
      <c r="B34" s="36"/>
      <c r="C34" s="37"/>
      <c r="D34" s="37"/>
      <c r="E34" s="43" t="s">
        <v>45</v>
      </c>
      <c r="F34" s="44">
        <v>0.21</v>
      </c>
      <c r="G34" s="124" t="s">
        <v>43</v>
      </c>
      <c r="H34" s="390">
        <f>(SUM(BG92:BG99)+SUM(BG117:BG120))</f>
        <v>0</v>
      </c>
      <c r="I34" s="389"/>
      <c r="J34" s="389"/>
      <c r="K34" s="37"/>
      <c r="L34" s="37"/>
      <c r="M34" s="390">
        <v>0</v>
      </c>
      <c r="N34" s="389"/>
      <c r="O34" s="389"/>
      <c r="P34" s="389"/>
      <c r="Q34" s="37"/>
      <c r="R34" s="38"/>
    </row>
    <row r="35" spans="2:18" s="1" customFormat="1" ht="14.45" customHeight="1" hidden="1">
      <c r="B35" s="36"/>
      <c r="C35" s="37"/>
      <c r="D35" s="37"/>
      <c r="E35" s="43" t="s">
        <v>46</v>
      </c>
      <c r="F35" s="44">
        <v>0.15</v>
      </c>
      <c r="G35" s="124" t="s">
        <v>43</v>
      </c>
      <c r="H35" s="390">
        <f>(SUM(BH92:BH99)+SUM(BH117:BH120))</f>
        <v>0</v>
      </c>
      <c r="I35" s="389"/>
      <c r="J35" s="389"/>
      <c r="K35" s="37"/>
      <c r="L35" s="37"/>
      <c r="M35" s="390">
        <v>0</v>
      </c>
      <c r="N35" s="389"/>
      <c r="O35" s="389"/>
      <c r="P35" s="389"/>
      <c r="Q35" s="37"/>
      <c r="R35" s="38"/>
    </row>
    <row r="36" spans="2:18" s="1" customFormat="1" ht="14.45" customHeight="1" hidden="1">
      <c r="B36" s="36"/>
      <c r="C36" s="37"/>
      <c r="D36" s="37"/>
      <c r="E36" s="43" t="s">
        <v>47</v>
      </c>
      <c r="F36" s="44">
        <v>0</v>
      </c>
      <c r="G36" s="124" t="s">
        <v>43</v>
      </c>
      <c r="H36" s="390">
        <f>(SUM(BI92:BI99)+SUM(BI117:BI120))</f>
        <v>0</v>
      </c>
      <c r="I36" s="389"/>
      <c r="J36" s="389"/>
      <c r="K36" s="37"/>
      <c r="L36" s="37"/>
      <c r="M36" s="390">
        <v>0</v>
      </c>
      <c r="N36" s="389"/>
      <c r="O36" s="389"/>
      <c r="P36" s="389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9"/>
      <c r="D38" s="125" t="s">
        <v>48</v>
      </c>
      <c r="E38" s="80"/>
      <c r="F38" s="80"/>
      <c r="G38" s="126" t="s">
        <v>49</v>
      </c>
      <c r="H38" s="127" t="s">
        <v>50</v>
      </c>
      <c r="I38" s="80"/>
      <c r="J38" s="80"/>
      <c r="K38" s="80"/>
      <c r="L38" s="391">
        <f>SUM(M30:M36)</f>
        <v>0</v>
      </c>
      <c r="M38" s="391"/>
      <c r="N38" s="391"/>
      <c r="O38" s="391"/>
      <c r="P38" s="392"/>
      <c r="Q38" s="119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3.5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6"/>
      <c r="C50" s="37"/>
      <c r="D50" s="51" t="s">
        <v>51</v>
      </c>
      <c r="E50" s="52"/>
      <c r="F50" s="52"/>
      <c r="G50" s="52"/>
      <c r="H50" s="53"/>
      <c r="I50" s="37"/>
      <c r="J50" s="51" t="s">
        <v>52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4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5"/>
    </row>
    <row r="52" spans="2:18" ht="13.5">
      <c r="B52" s="24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5"/>
    </row>
    <row r="53" spans="2:18" ht="13.5">
      <c r="B53" s="24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5"/>
    </row>
    <row r="54" spans="2:18" ht="13.5">
      <c r="B54" s="24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5"/>
    </row>
    <row r="55" spans="2:18" ht="13.5">
      <c r="B55" s="24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5"/>
    </row>
    <row r="56" spans="2:18" ht="13.5">
      <c r="B56" s="24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5"/>
    </row>
    <row r="57" spans="2:18" ht="13.5">
      <c r="B57" s="24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5"/>
    </row>
    <row r="58" spans="2:18" ht="13.5">
      <c r="B58" s="24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5"/>
    </row>
    <row r="59" spans="2:18" s="1" customFormat="1" ht="15">
      <c r="B59" s="36"/>
      <c r="C59" s="37"/>
      <c r="D59" s="56" t="s">
        <v>53</v>
      </c>
      <c r="E59" s="57"/>
      <c r="F59" s="57"/>
      <c r="G59" s="58" t="s">
        <v>54</v>
      </c>
      <c r="H59" s="59"/>
      <c r="I59" s="37"/>
      <c r="J59" s="56" t="s">
        <v>53</v>
      </c>
      <c r="K59" s="57"/>
      <c r="L59" s="57"/>
      <c r="M59" s="57"/>
      <c r="N59" s="58" t="s">
        <v>54</v>
      </c>
      <c r="O59" s="57"/>
      <c r="P59" s="59"/>
      <c r="Q59" s="37"/>
      <c r="R59" s="38"/>
    </row>
    <row r="60" spans="2:18" ht="13.5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6"/>
      <c r="C61" s="37"/>
      <c r="D61" s="51" t="s">
        <v>55</v>
      </c>
      <c r="E61" s="52"/>
      <c r="F61" s="52"/>
      <c r="G61" s="52"/>
      <c r="H61" s="53"/>
      <c r="I61" s="37"/>
      <c r="J61" s="51" t="s">
        <v>56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4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5"/>
    </row>
    <row r="63" spans="2:18" ht="13.5">
      <c r="B63" s="24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5"/>
    </row>
    <row r="64" spans="2:18" ht="13.5">
      <c r="B64" s="24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5"/>
    </row>
    <row r="65" spans="2:18" ht="13.5">
      <c r="B65" s="24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5"/>
    </row>
    <row r="66" spans="2:18" ht="13.5">
      <c r="B66" s="24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5"/>
    </row>
    <row r="67" spans="2:18" ht="13.5">
      <c r="B67" s="24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5"/>
    </row>
    <row r="68" spans="2:18" ht="13.5">
      <c r="B68" s="24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5"/>
    </row>
    <row r="69" spans="2:18" ht="13.5">
      <c r="B69" s="24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5"/>
    </row>
    <row r="70" spans="2:18" s="1" customFormat="1" ht="15">
      <c r="B70" s="36"/>
      <c r="C70" s="37"/>
      <c r="D70" s="56" t="s">
        <v>53</v>
      </c>
      <c r="E70" s="57"/>
      <c r="F70" s="57"/>
      <c r="G70" s="58" t="s">
        <v>54</v>
      </c>
      <c r="H70" s="59"/>
      <c r="I70" s="37"/>
      <c r="J70" s="56" t="s">
        <v>53</v>
      </c>
      <c r="K70" s="57"/>
      <c r="L70" s="57"/>
      <c r="M70" s="57"/>
      <c r="N70" s="58" t="s">
        <v>54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95" customHeight="1">
      <c r="B76" s="36"/>
      <c r="C76" s="333" t="s">
        <v>128</v>
      </c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8"/>
      <c r="T76" s="131"/>
      <c r="U76" s="131"/>
    </row>
    <row r="77" spans="2:21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1"/>
      <c r="U77" s="131"/>
    </row>
    <row r="78" spans="2:21" s="1" customFormat="1" ht="30" customHeight="1">
      <c r="B78" s="36"/>
      <c r="C78" s="31" t="s">
        <v>19</v>
      </c>
      <c r="D78" s="37"/>
      <c r="E78" s="37"/>
      <c r="F78" s="393" t="str">
        <f>F6</f>
        <v>Rekonstrukce kotelny VULHM</v>
      </c>
      <c r="G78" s="394"/>
      <c r="H78" s="394"/>
      <c r="I78" s="394"/>
      <c r="J78" s="394"/>
      <c r="K78" s="394"/>
      <c r="L78" s="394"/>
      <c r="M78" s="394"/>
      <c r="N78" s="394"/>
      <c r="O78" s="394"/>
      <c r="P78" s="394"/>
      <c r="Q78" s="37"/>
      <c r="R78" s="38"/>
      <c r="T78" s="131"/>
      <c r="U78" s="131"/>
    </row>
    <row r="79" spans="2:21" s="1" customFormat="1" ht="36.95" customHeight="1">
      <c r="B79" s="36"/>
      <c r="C79" s="70" t="s">
        <v>125</v>
      </c>
      <c r="D79" s="37"/>
      <c r="E79" s="37"/>
      <c r="F79" s="347" t="str">
        <f>F7</f>
        <v>02 - Plynovod</v>
      </c>
      <c r="G79" s="389"/>
      <c r="H79" s="389"/>
      <c r="I79" s="389"/>
      <c r="J79" s="389"/>
      <c r="K79" s="389"/>
      <c r="L79" s="389"/>
      <c r="M79" s="389"/>
      <c r="N79" s="389"/>
      <c r="O79" s="389"/>
      <c r="P79" s="389"/>
      <c r="Q79" s="37"/>
      <c r="R79" s="38"/>
      <c r="T79" s="131"/>
      <c r="U79" s="131"/>
    </row>
    <row r="80" spans="2:21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1"/>
      <c r="U80" s="131"/>
    </row>
    <row r="81" spans="2:21" s="1" customFormat="1" ht="18" customHeight="1">
      <c r="B81" s="36"/>
      <c r="C81" s="31" t="s">
        <v>24</v>
      </c>
      <c r="D81" s="37"/>
      <c r="E81" s="37"/>
      <c r="F81" s="29" t="str">
        <f>F9</f>
        <v xml:space="preserve"> </v>
      </c>
      <c r="G81" s="37"/>
      <c r="H81" s="37"/>
      <c r="I81" s="37"/>
      <c r="J81" s="37"/>
      <c r="K81" s="31" t="s">
        <v>26</v>
      </c>
      <c r="L81" s="37"/>
      <c r="M81" s="395" t="str">
        <f>IF(O9="","",O9)</f>
        <v>25. 10. 2018</v>
      </c>
      <c r="N81" s="395"/>
      <c r="O81" s="395"/>
      <c r="P81" s="395"/>
      <c r="Q81" s="37"/>
      <c r="R81" s="38"/>
      <c r="T81" s="131"/>
      <c r="U81" s="131"/>
    </row>
    <row r="82" spans="2:21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1"/>
      <c r="U82" s="131"/>
    </row>
    <row r="83" spans="2:21" s="1" customFormat="1" ht="15">
      <c r="B83" s="36"/>
      <c r="C83" s="31" t="s">
        <v>28</v>
      </c>
      <c r="D83" s="37"/>
      <c r="E83" s="37"/>
      <c r="F83" s="29" t="str">
        <f>E12</f>
        <v xml:space="preserve"> </v>
      </c>
      <c r="G83" s="37"/>
      <c r="H83" s="37"/>
      <c r="I83" s="37"/>
      <c r="J83" s="37"/>
      <c r="K83" s="31" t="s">
        <v>33</v>
      </c>
      <c r="L83" s="37"/>
      <c r="M83" s="337" t="str">
        <f>E18</f>
        <v xml:space="preserve"> </v>
      </c>
      <c r="N83" s="337"/>
      <c r="O83" s="337"/>
      <c r="P83" s="337"/>
      <c r="Q83" s="337"/>
      <c r="R83" s="38"/>
      <c r="T83" s="131"/>
      <c r="U83" s="131"/>
    </row>
    <row r="84" spans="2:21" s="1" customFormat="1" ht="14.45" customHeight="1">
      <c r="B84" s="36"/>
      <c r="C84" s="31" t="s">
        <v>31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35</v>
      </c>
      <c r="L84" s="37"/>
      <c r="M84" s="337" t="str">
        <f>E21</f>
        <v xml:space="preserve"> </v>
      </c>
      <c r="N84" s="337"/>
      <c r="O84" s="337"/>
      <c r="P84" s="337"/>
      <c r="Q84" s="337"/>
      <c r="R84" s="38"/>
      <c r="T84" s="131"/>
      <c r="U84" s="131"/>
    </row>
    <row r="85" spans="2:21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1"/>
      <c r="U85" s="131"/>
    </row>
    <row r="86" spans="2:21" s="1" customFormat="1" ht="29.25" customHeight="1">
      <c r="B86" s="36"/>
      <c r="C86" s="396" t="s">
        <v>129</v>
      </c>
      <c r="D86" s="397"/>
      <c r="E86" s="397"/>
      <c r="F86" s="397"/>
      <c r="G86" s="397"/>
      <c r="H86" s="119"/>
      <c r="I86" s="119"/>
      <c r="J86" s="119"/>
      <c r="K86" s="119"/>
      <c r="L86" s="119"/>
      <c r="M86" s="119"/>
      <c r="N86" s="396" t="s">
        <v>130</v>
      </c>
      <c r="O86" s="397"/>
      <c r="P86" s="397"/>
      <c r="Q86" s="397"/>
      <c r="R86" s="38"/>
      <c r="T86" s="131"/>
      <c r="U86" s="131"/>
    </row>
    <row r="87" spans="2:21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1"/>
      <c r="U87" s="131"/>
    </row>
    <row r="88" spans="2:47" s="1" customFormat="1" ht="29.25" customHeight="1">
      <c r="B88" s="36"/>
      <c r="C88" s="132" t="s">
        <v>131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41">
        <f>N117</f>
        <v>0</v>
      </c>
      <c r="O88" s="398"/>
      <c r="P88" s="398"/>
      <c r="Q88" s="398"/>
      <c r="R88" s="38"/>
      <c r="T88" s="131"/>
      <c r="U88" s="131"/>
      <c r="AU88" s="20" t="s">
        <v>132</v>
      </c>
    </row>
    <row r="89" spans="2:21" s="6" customFormat="1" ht="24.95" customHeight="1">
      <c r="B89" s="133"/>
      <c r="C89" s="134"/>
      <c r="D89" s="135" t="s">
        <v>138</v>
      </c>
      <c r="E89" s="134"/>
      <c r="F89" s="134"/>
      <c r="G89" s="134"/>
      <c r="H89" s="134"/>
      <c r="I89" s="134"/>
      <c r="J89" s="134"/>
      <c r="K89" s="134"/>
      <c r="L89" s="134"/>
      <c r="M89" s="134"/>
      <c r="N89" s="381">
        <f>N118</f>
        <v>0</v>
      </c>
      <c r="O89" s="399"/>
      <c r="P89" s="399"/>
      <c r="Q89" s="399"/>
      <c r="R89" s="136"/>
      <c r="T89" s="137"/>
      <c r="U89" s="137"/>
    </row>
    <row r="90" spans="2:21" s="7" customFormat="1" ht="19.9" customHeight="1">
      <c r="B90" s="138"/>
      <c r="C90" s="139"/>
      <c r="D90" s="107" t="s">
        <v>290</v>
      </c>
      <c r="E90" s="139"/>
      <c r="F90" s="139"/>
      <c r="G90" s="139"/>
      <c r="H90" s="139"/>
      <c r="I90" s="139"/>
      <c r="J90" s="139"/>
      <c r="K90" s="139"/>
      <c r="L90" s="139"/>
      <c r="M90" s="139"/>
      <c r="N90" s="338">
        <f>N119</f>
        <v>0</v>
      </c>
      <c r="O90" s="400"/>
      <c r="P90" s="400"/>
      <c r="Q90" s="400"/>
      <c r="R90" s="140"/>
      <c r="T90" s="141"/>
      <c r="U90" s="141"/>
    </row>
    <row r="91" spans="2:21" s="1" customFormat="1" ht="21.75" customHeight="1"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8"/>
      <c r="T91" s="131"/>
      <c r="U91" s="131"/>
    </row>
    <row r="92" spans="2:21" s="1" customFormat="1" ht="29.25" customHeight="1">
      <c r="B92" s="36"/>
      <c r="C92" s="132" t="s">
        <v>141</v>
      </c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98">
        <f>ROUND(N93+N94+N95+N96+N97+N98,2)</f>
        <v>0</v>
      </c>
      <c r="O92" s="401"/>
      <c r="P92" s="401"/>
      <c r="Q92" s="401"/>
      <c r="R92" s="38"/>
      <c r="T92" s="142"/>
      <c r="U92" s="143" t="s">
        <v>41</v>
      </c>
    </row>
    <row r="93" spans="2:65" s="1" customFormat="1" ht="18" customHeight="1">
      <c r="B93" s="36"/>
      <c r="C93" s="37"/>
      <c r="D93" s="349" t="s">
        <v>142</v>
      </c>
      <c r="E93" s="350"/>
      <c r="F93" s="350"/>
      <c r="G93" s="350"/>
      <c r="H93" s="350"/>
      <c r="I93" s="37"/>
      <c r="J93" s="37"/>
      <c r="K93" s="37"/>
      <c r="L93" s="37"/>
      <c r="M93" s="37"/>
      <c r="N93" s="351">
        <f>ROUND(N88*T93,2)</f>
        <v>0</v>
      </c>
      <c r="O93" s="338"/>
      <c r="P93" s="338"/>
      <c r="Q93" s="338"/>
      <c r="R93" s="38"/>
      <c r="S93" s="144"/>
      <c r="T93" s="145"/>
      <c r="U93" s="146" t="s">
        <v>42</v>
      </c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7" t="s">
        <v>143</v>
      </c>
      <c r="AZ93" s="144"/>
      <c r="BA93" s="144"/>
      <c r="BB93" s="144"/>
      <c r="BC93" s="144"/>
      <c r="BD93" s="144"/>
      <c r="BE93" s="148">
        <f aca="true" t="shared" si="0" ref="BE93:BE98">IF(U93="základní",N93,0)</f>
        <v>0</v>
      </c>
      <c r="BF93" s="148">
        <f aca="true" t="shared" si="1" ref="BF93:BF98">IF(U93="snížená",N93,0)</f>
        <v>0</v>
      </c>
      <c r="BG93" s="148">
        <f aca="true" t="shared" si="2" ref="BG93:BG98">IF(U93="zákl. přenesená",N93,0)</f>
        <v>0</v>
      </c>
      <c r="BH93" s="148">
        <f aca="true" t="shared" si="3" ref="BH93:BH98">IF(U93="sníž. přenesená",N93,0)</f>
        <v>0</v>
      </c>
      <c r="BI93" s="148">
        <f aca="true" t="shared" si="4" ref="BI93:BI98">IF(U93="nulová",N93,0)</f>
        <v>0</v>
      </c>
      <c r="BJ93" s="147" t="s">
        <v>85</v>
      </c>
      <c r="BK93" s="144"/>
      <c r="BL93" s="144"/>
      <c r="BM93" s="144"/>
    </row>
    <row r="94" spans="2:65" s="1" customFormat="1" ht="18" customHeight="1">
      <c r="B94" s="36"/>
      <c r="C94" s="37"/>
      <c r="D94" s="349" t="s">
        <v>144</v>
      </c>
      <c r="E94" s="350"/>
      <c r="F94" s="350"/>
      <c r="G94" s="350"/>
      <c r="H94" s="350"/>
      <c r="I94" s="37"/>
      <c r="J94" s="37"/>
      <c r="K94" s="37"/>
      <c r="L94" s="37"/>
      <c r="M94" s="37"/>
      <c r="N94" s="351">
        <f>ROUND(N88*T94,2)</f>
        <v>0</v>
      </c>
      <c r="O94" s="338"/>
      <c r="P94" s="338"/>
      <c r="Q94" s="338"/>
      <c r="R94" s="38"/>
      <c r="S94" s="144"/>
      <c r="T94" s="145"/>
      <c r="U94" s="146" t="s">
        <v>42</v>
      </c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7" t="s">
        <v>143</v>
      </c>
      <c r="AZ94" s="144"/>
      <c r="BA94" s="144"/>
      <c r="BB94" s="144"/>
      <c r="BC94" s="144"/>
      <c r="BD94" s="144"/>
      <c r="BE94" s="148">
        <f t="shared" si="0"/>
        <v>0</v>
      </c>
      <c r="BF94" s="148">
        <f t="shared" si="1"/>
        <v>0</v>
      </c>
      <c r="BG94" s="148">
        <f t="shared" si="2"/>
        <v>0</v>
      </c>
      <c r="BH94" s="148">
        <f t="shared" si="3"/>
        <v>0</v>
      </c>
      <c r="BI94" s="148">
        <f t="shared" si="4"/>
        <v>0</v>
      </c>
      <c r="BJ94" s="147" t="s">
        <v>85</v>
      </c>
      <c r="BK94" s="144"/>
      <c r="BL94" s="144"/>
      <c r="BM94" s="144"/>
    </row>
    <row r="95" spans="2:65" s="1" customFormat="1" ht="18" customHeight="1">
      <c r="B95" s="36"/>
      <c r="C95" s="37"/>
      <c r="D95" s="349" t="s">
        <v>145</v>
      </c>
      <c r="E95" s="350"/>
      <c r="F95" s="350"/>
      <c r="G95" s="350"/>
      <c r="H95" s="350"/>
      <c r="I95" s="37"/>
      <c r="J95" s="37"/>
      <c r="K95" s="37"/>
      <c r="L95" s="37"/>
      <c r="M95" s="37"/>
      <c r="N95" s="351">
        <f>ROUND(N88*T95,2)</f>
        <v>0</v>
      </c>
      <c r="O95" s="338"/>
      <c r="P95" s="338"/>
      <c r="Q95" s="338"/>
      <c r="R95" s="38"/>
      <c r="S95" s="144"/>
      <c r="T95" s="145"/>
      <c r="U95" s="146" t="s">
        <v>42</v>
      </c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7" t="s">
        <v>143</v>
      </c>
      <c r="AZ95" s="144"/>
      <c r="BA95" s="144"/>
      <c r="BB95" s="144"/>
      <c r="BC95" s="144"/>
      <c r="BD95" s="144"/>
      <c r="BE95" s="148">
        <f t="shared" si="0"/>
        <v>0</v>
      </c>
      <c r="BF95" s="148">
        <f t="shared" si="1"/>
        <v>0</v>
      </c>
      <c r="BG95" s="148">
        <f t="shared" si="2"/>
        <v>0</v>
      </c>
      <c r="BH95" s="148">
        <f t="shared" si="3"/>
        <v>0</v>
      </c>
      <c r="BI95" s="148">
        <f t="shared" si="4"/>
        <v>0</v>
      </c>
      <c r="BJ95" s="147" t="s">
        <v>85</v>
      </c>
      <c r="BK95" s="144"/>
      <c r="BL95" s="144"/>
      <c r="BM95" s="144"/>
    </row>
    <row r="96" spans="2:65" s="1" customFormat="1" ht="18" customHeight="1">
      <c r="B96" s="36"/>
      <c r="C96" s="37"/>
      <c r="D96" s="349" t="s">
        <v>146</v>
      </c>
      <c r="E96" s="350"/>
      <c r="F96" s="350"/>
      <c r="G96" s="350"/>
      <c r="H96" s="350"/>
      <c r="I96" s="37"/>
      <c r="J96" s="37"/>
      <c r="K96" s="37"/>
      <c r="L96" s="37"/>
      <c r="M96" s="37"/>
      <c r="N96" s="351">
        <f>ROUND(N88*T96,2)</f>
        <v>0</v>
      </c>
      <c r="O96" s="338"/>
      <c r="P96" s="338"/>
      <c r="Q96" s="338"/>
      <c r="R96" s="38"/>
      <c r="S96" s="144"/>
      <c r="T96" s="145"/>
      <c r="U96" s="146" t="s">
        <v>42</v>
      </c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7" t="s">
        <v>143</v>
      </c>
      <c r="AZ96" s="144"/>
      <c r="BA96" s="144"/>
      <c r="BB96" s="144"/>
      <c r="BC96" s="144"/>
      <c r="BD96" s="144"/>
      <c r="BE96" s="148">
        <f t="shared" si="0"/>
        <v>0</v>
      </c>
      <c r="BF96" s="148">
        <f t="shared" si="1"/>
        <v>0</v>
      </c>
      <c r="BG96" s="148">
        <f t="shared" si="2"/>
        <v>0</v>
      </c>
      <c r="BH96" s="148">
        <f t="shared" si="3"/>
        <v>0</v>
      </c>
      <c r="BI96" s="148">
        <f t="shared" si="4"/>
        <v>0</v>
      </c>
      <c r="BJ96" s="147" t="s">
        <v>85</v>
      </c>
      <c r="BK96" s="144"/>
      <c r="BL96" s="144"/>
      <c r="BM96" s="144"/>
    </row>
    <row r="97" spans="2:65" s="1" customFormat="1" ht="18" customHeight="1">
      <c r="B97" s="36"/>
      <c r="C97" s="37"/>
      <c r="D97" s="349" t="s">
        <v>147</v>
      </c>
      <c r="E97" s="350"/>
      <c r="F97" s="350"/>
      <c r="G97" s="350"/>
      <c r="H97" s="350"/>
      <c r="I97" s="37"/>
      <c r="J97" s="37"/>
      <c r="K97" s="37"/>
      <c r="L97" s="37"/>
      <c r="M97" s="37"/>
      <c r="N97" s="351">
        <f>ROUND(N88*T97,2)</f>
        <v>0</v>
      </c>
      <c r="O97" s="338"/>
      <c r="P97" s="338"/>
      <c r="Q97" s="338"/>
      <c r="R97" s="38"/>
      <c r="S97" s="144"/>
      <c r="T97" s="145"/>
      <c r="U97" s="146" t="s">
        <v>42</v>
      </c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7" t="s">
        <v>143</v>
      </c>
      <c r="AZ97" s="144"/>
      <c r="BA97" s="144"/>
      <c r="BB97" s="144"/>
      <c r="BC97" s="144"/>
      <c r="BD97" s="144"/>
      <c r="BE97" s="148">
        <f t="shared" si="0"/>
        <v>0</v>
      </c>
      <c r="BF97" s="148">
        <f t="shared" si="1"/>
        <v>0</v>
      </c>
      <c r="BG97" s="148">
        <f t="shared" si="2"/>
        <v>0</v>
      </c>
      <c r="BH97" s="148">
        <f t="shared" si="3"/>
        <v>0</v>
      </c>
      <c r="BI97" s="148">
        <f t="shared" si="4"/>
        <v>0</v>
      </c>
      <c r="BJ97" s="147" t="s">
        <v>85</v>
      </c>
      <c r="BK97" s="144"/>
      <c r="BL97" s="144"/>
      <c r="BM97" s="144"/>
    </row>
    <row r="98" spans="2:65" s="1" customFormat="1" ht="18" customHeight="1">
      <c r="B98" s="36"/>
      <c r="C98" s="37"/>
      <c r="D98" s="107" t="s">
        <v>148</v>
      </c>
      <c r="E98" s="37"/>
      <c r="F98" s="37"/>
      <c r="G98" s="37"/>
      <c r="H98" s="37"/>
      <c r="I98" s="37"/>
      <c r="J98" s="37"/>
      <c r="K98" s="37"/>
      <c r="L98" s="37"/>
      <c r="M98" s="37"/>
      <c r="N98" s="351">
        <f>ROUND(N88*T98,2)</f>
        <v>0</v>
      </c>
      <c r="O98" s="338"/>
      <c r="P98" s="338"/>
      <c r="Q98" s="338"/>
      <c r="R98" s="38"/>
      <c r="S98" s="144"/>
      <c r="T98" s="149"/>
      <c r="U98" s="150" t="s">
        <v>42</v>
      </c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7" t="s">
        <v>149</v>
      </c>
      <c r="AZ98" s="144"/>
      <c r="BA98" s="144"/>
      <c r="BB98" s="144"/>
      <c r="BC98" s="144"/>
      <c r="BD98" s="144"/>
      <c r="BE98" s="148">
        <f t="shared" si="0"/>
        <v>0</v>
      </c>
      <c r="BF98" s="148">
        <f t="shared" si="1"/>
        <v>0</v>
      </c>
      <c r="BG98" s="148">
        <f t="shared" si="2"/>
        <v>0</v>
      </c>
      <c r="BH98" s="148">
        <f t="shared" si="3"/>
        <v>0</v>
      </c>
      <c r="BI98" s="148">
        <f t="shared" si="4"/>
        <v>0</v>
      </c>
      <c r="BJ98" s="147" t="s">
        <v>85</v>
      </c>
      <c r="BK98" s="144"/>
      <c r="BL98" s="144"/>
      <c r="BM98" s="144"/>
    </row>
    <row r="99" spans="2:21" s="1" customFormat="1" ht="13.5"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8"/>
      <c r="T99" s="131"/>
      <c r="U99" s="131"/>
    </row>
    <row r="100" spans="2:21" s="1" customFormat="1" ht="29.25" customHeight="1">
      <c r="B100" s="36"/>
      <c r="C100" s="118" t="s">
        <v>104</v>
      </c>
      <c r="D100" s="119"/>
      <c r="E100" s="119"/>
      <c r="F100" s="119"/>
      <c r="G100" s="119"/>
      <c r="H100" s="119"/>
      <c r="I100" s="119"/>
      <c r="J100" s="119"/>
      <c r="K100" s="119"/>
      <c r="L100" s="363">
        <f>ROUND(SUM(N88+N92),2)</f>
        <v>0</v>
      </c>
      <c r="M100" s="363"/>
      <c r="N100" s="363"/>
      <c r="O100" s="363"/>
      <c r="P100" s="363"/>
      <c r="Q100" s="363"/>
      <c r="R100" s="38"/>
      <c r="T100" s="131"/>
      <c r="U100" s="131"/>
    </row>
    <row r="101" spans="2:21" s="1" customFormat="1" ht="6.95" customHeight="1"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2"/>
      <c r="T101" s="131"/>
      <c r="U101" s="131"/>
    </row>
    <row r="105" spans="2:18" s="1" customFormat="1" ht="6.95" customHeight="1"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5"/>
    </row>
    <row r="106" spans="2:18" s="1" customFormat="1" ht="36.95" customHeight="1">
      <c r="B106" s="36"/>
      <c r="C106" s="333" t="s">
        <v>150</v>
      </c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"/>
    </row>
    <row r="107" spans="2:18" s="1" customFormat="1" ht="6.95" customHeight="1"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8"/>
    </row>
    <row r="108" spans="2:18" s="1" customFormat="1" ht="30" customHeight="1">
      <c r="B108" s="36"/>
      <c r="C108" s="31" t="s">
        <v>19</v>
      </c>
      <c r="D108" s="37"/>
      <c r="E108" s="37"/>
      <c r="F108" s="393" t="str">
        <f>F6</f>
        <v>Rekonstrukce kotelny VULHM</v>
      </c>
      <c r="G108" s="394"/>
      <c r="H108" s="394"/>
      <c r="I108" s="394"/>
      <c r="J108" s="394"/>
      <c r="K108" s="394"/>
      <c r="L108" s="394"/>
      <c r="M108" s="394"/>
      <c r="N108" s="394"/>
      <c r="O108" s="394"/>
      <c r="P108" s="394"/>
      <c r="Q108" s="37"/>
      <c r="R108" s="38"/>
    </row>
    <row r="109" spans="2:18" s="1" customFormat="1" ht="36.95" customHeight="1">
      <c r="B109" s="36"/>
      <c r="C109" s="70" t="s">
        <v>125</v>
      </c>
      <c r="D109" s="37"/>
      <c r="E109" s="37"/>
      <c r="F109" s="347" t="str">
        <f>F7</f>
        <v>02 - Plynovod</v>
      </c>
      <c r="G109" s="389"/>
      <c r="H109" s="389"/>
      <c r="I109" s="389"/>
      <c r="J109" s="389"/>
      <c r="K109" s="389"/>
      <c r="L109" s="389"/>
      <c r="M109" s="389"/>
      <c r="N109" s="389"/>
      <c r="O109" s="389"/>
      <c r="P109" s="389"/>
      <c r="Q109" s="37"/>
      <c r="R109" s="38"/>
    </row>
    <row r="110" spans="2:18" s="1" customFormat="1" ht="6.95" customHeight="1"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8"/>
    </row>
    <row r="111" spans="2:18" s="1" customFormat="1" ht="18" customHeight="1">
      <c r="B111" s="36"/>
      <c r="C111" s="31" t="s">
        <v>24</v>
      </c>
      <c r="D111" s="37"/>
      <c r="E111" s="37"/>
      <c r="F111" s="29" t="str">
        <f>F9</f>
        <v xml:space="preserve"> </v>
      </c>
      <c r="G111" s="37"/>
      <c r="H111" s="37"/>
      <c r="I111" s="37"/>
      <c r="J111" s="37"/>
      <c r="K111" s="31" t="s">
        <v>26</v>
      </c>
      <c r="L111" s="37"/>
      <c r="M111" s="395" t="str">
        <f>IF(O9="","",O9)</f>
        <v>25. 10. 2018</v>
      </c>
      <c r="N111" s="395"/>
      <c r="O111" s="395"/>
      <c r="P111" s="395"/>
      <c r="Q111" s="37"/>
      <c r="R111" s="38"/>
    </row>
    <row r="112" spans="2:18" s="1" customFormat="1" ht="6.9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2:18" s="1" customFormat="1" ht="15">
      <c r="B113" s="36"/>
      <c r="C113" s="31" t="s">
        <v>28</v>
      </c>
      <c r="D113" s="37"/>
      <c r="E113" s="37"/>
      <c r="F113" s="29" t="str">
        <f>E12</f>
        <v xml:space="preserve"> </v>
      </c>
      <c r="G113" s="37"/>
      <c r="H113" s="37"/>
      <c r="I113" s="37"/>
      <c r="J113" s="37"/>
      <c r="K113" s="31" t="s">
        <v>33</v>
      </c>
      <c r="L113" s="37"/>
      <c r="M113" s="337" t="str">
        <f>E18</f>
        <v xml:space="preserve"> </v>
      </c>
      <c r="N113" s="337"/>
      <c r="O113" s="337"/>
      <c r="P113" s="337"/>
      <c r="Q113" s="337"/>
      <c r="R113" s="38"/>
    </row>
    <row r="114" spans="2:18" s="1" customFormat="1" ht="14.45" customHeight="1">
      <c r="B114" s="36"/>
      <c r="C114" s="31" t="s">
        <v>31</v>
      </c>
      <c r="D114" s="37"/>
      <c r="E114" s="37"/>
      <c r="F114" s="29" t="str">
        <f>IF(E15="","",E15)</f>
        <v>Vyplň údaj</v>
      </c>
      <c r="G114" s="37"/>
      <c r="H114" s="37"/>
      <c r="I114" s="37"/>
      <c r="J114" s="37"/>
      <c r="K114" s="31" t="s">
        <v>35</v>
      </c>
      <c r="L114" s="37"/>
      <c r="M114" s="337" t="str">
        <f>E21</f>
        <v xml:space="preserve"> </v>
      </c>
      <c r="N114" s="337"/>
      <c r="O114" s="337"/>
      <c r="P114" s="337"/>
      <c r="Q114" s="337"/>
      <c r="R114" s="38"/>
    </row>
    <row r="115" spans="2:18" s="1" customFormat="1" ht="10.35" customHeight="1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8"/>
    </row>
    <row r="116" spans="2:28" s="8" customFormat="1" ht="29.25" customHeight="1">
      <c r="B116" s="151"/>
      <c r="C116" s="152" t="s">
        <v>151</v>
      </c>
      <c r="D116" s="153" t="s">
        <v>152</v>
      </c>
      <c r="E116" s="153" t="s">
        <v>59</v>
      </c>
      <c r="F116" s="402" t="s">
        <v>153</v>
      </c>
      <c r="G116" s="402"/>
      <c r="H116" s="402"/>
      <c r="I116" s="402"/>
      <c r="J116" s="153" t="s">
        <v>154</v>
      </c>
      <c r="K116" s="153" t="s">
        <v>155</v>
      </c>
      <c r="L116" s="402" t="s">
        <v>156</v>
      </c>
      <c r="M116" s="402"/>
      <c r="N116" s="402" t="s">
        <v>130</v>
      </c>
      <c r="O116" s="402"/>
      <c r="P116" s="402"/>
      <c r="Q116" s="403"/>
      <c r="R116" s="154"/>
      <c r="T116" s="81" t="s">
        <v>157</v>
      </c>
      <c r="U116" s="82" t="s">
        <v>41</v>
      </c>
      <c r="V116" s="82" t="s">
        <v>158</v>
      </c>
      <c r="W116" s="82" t="s">
        <v>159</v>
      </c>
      <c r="X116" s="82" t="s">
        <v>160</v>
      </c>
      <c r="Y116" s="82" t="s">
        <v>161</v>
      </c>
      <c r="Z116" s="82" t="s">
        <v>162</v>
      </c>
      <c r="AA116" s="82" t="s">
        <v>163</v>
      </c>
      <c r="AB116" s="83" t="s">
        <v>164</v>
      </c>
    </row>
    <row r="117" spans="2:63" s="1" customFormat="1" ht="29.25" customHeight="1">
      <c r="B117" s="36"/>
      <c r="C117" s="85" t="s">
        <v>127</v>
      </c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404">
        <f>BK117</f>
        <v>0</v>
      </c>
      <c r="O117" s="405"/>
      <c r="P117" s="405"/>
      <c r="Q117" s="405"/>
      <c r="R117" s="38"/>
      <c r="T117" s="84"/>
      <c r="U117" s="52"/>
      <c r="V117" s="52"/>
      <c r="W117" s="155">
        <f>W118+W121</f>
        <v>0</v>
      </c>
      <c r="X117" s="52"/>
      <c r="Y117" s="155">
        <f>Y118+Y121</f>
        <v>0.00147</v>
      </c>
      <c r="Z117" s="52"/>
      <c r="AA117" s="155">
        <f>AA118+AA121</f>
        <v>0</v>
      </c>
      <c r="AB117" s="53"/>
      <c r="AT117" s="20" t="s">
        <v>76</v>
      </c>
      <c r="AU117" s="20" t="s">
        <v>132</v>
      </c>
      <c r="BK117" s="156">
        <f>BK118+BK121</f>
        <v>0</v>
      </c>
    </row>
    <row r="118" spans="2:63" s="9" customFormat="1" ht="37.35" customHeight="1">
      <c r="B118" s="157"/>
      <c r="C118" s="158"/>
      <c r="D118" s="159" t="s">
        <v>138</v>
      </c>
      <c r="E118" s="159"/>
      <c r="F118" s="159"/>
      <c r="G118" s="159"/>
      <c r="H118" s="159"/>
      <c r="I118" s="159"/>
      <c r="J118" s="159"/>
      <c r="K118" s="159"/>
      <c r="L118" s="159"/>
      <c r="M118" s="159"/>
      <c r="N118" s="380">
        <f>BK118</f>
        <v>0</v>
      </c>
      <c r="O118" s="381"/>
      <c r="P118" s="381"/>
      <c r="Q118" s="381"/>
      <c r="R118" s="160"/>
      <c r="T118" s="161"/>
      <c r="U118" s="158"/>
      <c r="V118" s="158"/>
      <c r="W118" s="162">
        <f>W119</f>
        <v>0</v>
      </c>
      <c r="X118" s="158"/>
      <c r="Y118" s="162">
        <f>Y119</f>
        <v>0.00147</v>
      </c>
      <c r="Z118" s="158"/>
      <c r="AA118" s="162">
        <f>AA119</f>
        <v>0</v>
      </c>
      <c r="AB118" s="163"/>
      <c r="AR118" s="164" t="s">
        <v>112</v>
      </c>
      <c r="AT118" s="165" t="s">
        <v>76</v>
      </c>
      <c r="AU118" s="165" t="s">
        <v>77</v>
      </c>
      <c r="AY118" s="164" t="s">
        <v>165</v>
      </c>
      <c r="BK118" s="166">
        <f>BK119</f>
        <v>0</v>
      </c>
    </row>
    <row r="119" spans="2:63" s="9" customFormat="1" ht="19.9" customHeight="1">
      <c r="B119" s="157"/>
      <c r="C119" s="158"/>
      <c r="D119" s="167" t="s">
        <v>290</v>
      </c>
      <c r="E119" s="167"/>
      <c r="F119" s="167"/>
      <c r="G119" s="167"/>
      <c r="H119" s="167"/>
      <c r="I119" s="167"/>
      <c r="J119" s="167"/>
      <c r="K119" s="167"/>
      <c r="L119" s="167"/>
      <c r="M119" s="167"/>
      <c r="N119" s="382">
        <f>BK119</f>
        <v>0</v>
      </c>
      <c r="O119" s="383"/>
      <c r="P119" s="383"/>
      <c r="Q119" s="383"/>
      <c r="R119" s="160"/>
      <c r="T119" s="161"/>
      <c r="U119" s="158"/>
      <c r="V119" s="158"/>
      <c r="W119" s="162">
        <f>W120</f>
        <v>0</v>
      </c>
      <c r="X119" s="158"/>
      <c r="Y119" s="162">
        <f>Y120</f>
        <v>0.00147</v>
      </c>
      <c r="Z119" s="158"/>
      <c r="AA119" s="162">
        <f>AA120</f>
        <v>0</v>
      </c>
      <c r="AB119" s="163"/>
      <c r="AR119" s="164" t="s">
        <v>112</v>
      </c>
      <c r="AT119" s="165" t="s">
        <v>76</v>
      </c>
      <c r="AU119" s="165" t="s">
        <v>85</v>
      </c>
      <c r="AY119" s="164" t="s">
        <v>165</v>
      </c>
      <c r="BK119" s="166">
        <f>BK120</f>
        <v>0</v>
      </c>
    </row>
    <row r="120" spans="2:65" s="1" customFormat="1" ht="16.5" customHeight="1">
      <c r="B120" s="36"/>
      <c r="C120" s="168" t="s">
        <v>85</v>
      </c>
      <c r="D120" s="168" t="s">
        <v>166</v>
      </c>
      <c r="E120" s="169" t="s">
        <v>291</v>
      </c>
      <c r="F120" s="366" t="s">
        <v>88</v>
      </c>
      <c r="G120" s="366"/>
      <c r="H120" s="366"/>
      <c r="I120" s="366"/>
      <c r="J120" s="170" t="s">
        <v>292</v>
      </c>
      <c r="K120" s="171">
        <v>1</v>
      </c>
      <c r="L120" s="376">
        <v>0</v>
      </c>
      <c r="M120" s="377"/>
      <c r="N120" s="375">
        <f>ROUND(L120*K120,2)</f>
        <v>0</v>
      </c>
      <c r="O120" s="375"/>
      <c r="P120" s="375"/>
      <c r="Q120" s="375"/>
      <c r="R120" s="38"/>
      <c r="T120" s="172" t="s">
        <v>22</v>
      </c>
      <c r="U120" s="45" t="s">
        <v>42</v>
      </c>
      <c r="V120" s="37"/>
      <c r="W120" s="173">
        <f>V120*K120</f>
        <v>0</v>
      </c>
      <c r="X120" s="173">
        <v>0.00147</v>
      </c>
      <c r="Y120" s="173">
        <f>X120*K120</f>
        <v>0.00147</v>
      </c>
      <c r="Z120" s="173">
        <v>0</v>
      </c>
      <c r="AA120" s="173">
        <f>Z120*K120</f>
        <v>0</v>
      </c>
      <c r="AB120" s="174" t="s">
        <v>22</v>
      </c>
      <c r="AR120" s="20" t="s">
        <v>236</v>
      </c>
      <c r="AT120" s="20" t="s">
        <v>166</v>
      </c>
      <c r="AU120" s="20" t="s">
        <v>112</v>
      </c>
      <c r="AY120" s="20" t="s">
        <v>165</v>
      </c>
      <c r="BE120" s="111">
        <f>IF(U120="základní",N120,0)</f>
        <v>0</v>
      </c>
      <c r="BF120" s="111">
        <f>IF(U120="snížená",N120,0)</f>
        <v>0</v>
      </c>
      <c r="BG120" s="111">
        <f>IF(U120="zákl. přenesená",N120,0)</f>
        <v>0</v>
      </c>
      <c r="BH120" s="111">
        <f>IF(U120="sníž. přenesená",N120,0)</f>
        <v>0</v>
      </c>
      <c r="BI120" s="111">
        <f>IF(U120="nulová",N120,0)</f>
        <v>0</v>
      </c>
      <c r="BJ120" s="20" t="s">
        <v>85</v>
      </c>
      <c r="BK120" s="111">
        <f>ROUND(L120*K120,2)</f>
        <v>0</v>
      </c>
      <c r="BL120" s="20" t="s">
        <v>236</v>
      </c>
      <c r="BM120" s="20" t="s">
        <v>293</v>
      </c>
    </row>
    <row r="121" spans="2:63" s="1" customFormat="1" ht="49.9" customHeight="1">
      <c r="B121" s="36"/>
      <c r="C121" s="37"/>
      <c r="D121" s="159" t="s">
        <v>287</v>
      </c>
      <c r="E121" s="37"/>
      <c r="F121" s="37"/>
      <c r="G121" s="37"/>
      <c r="H121" s="37"/>
      <c r="I121" s="37"/>
      <c r="J121" s="37"/>
      <c r="K121" s="37"/>
      <c r="L121" s="37"/>
      <c r="M121" s="37"/>
      <c r="N121" s="386">
        <f>BK121</f>
        <v>0</v>
      </c>
      <c r="O121" s="387"/>
      <c r="P121" s="387"/>
      <c r="Q121" s="387"/>
      <c r="R121" s="38"/>
      <c r="T121" s="149"/>
      <c r="U121" s="57"/>
      <c r="V121" s="57"/>
      <c r="W121" s="57"/>
      <c r="X121" s="57"/>
      <c r="Y121" s="57"/>
      <c r="Z121" s="57"/>
      <c r="AA121" s="57"/>
      <c r="AB121" s="59"/>
      <c r="AT121" s="20" t="s">
        <v>76</v>
      </c>
      <c r="AU121" s="20" t="s">
        <v>77</v>
      </c>
      <c r="AY121" s="20" t="s">
        <v>288</v>
      </c>
      <c r="BK121" s="111">
        <v>0</v>
      </c>
    </row>
    <row r="122" spans="2:18" s="1" customFormat="1" ht="6.95" customHeight="1">
      <c r="B122" s="60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2"/>
    </row>
  </sheetData>
  <sheetProtection algorithmName="SHA-512" hashValue="KM5lPLOs9pO/8NUOBRiwjcOiXbsGtW86ZefmdOnf7/iwbqquqMrDmJEaQMgIf1JMO1xqjUcIE1E1BjBmzpi3Ng==" saltValue="afxSfLsNi6fsIaAW1iqWefMptuTNrYMhY7jInoc1JPZyl1M1CAexLzZKCRxQqUkurqv+flfujor6l6n4Jv1Bqg==" spinCount="10" sheet="1" objects="1" scenarios="1" formatColumns="0" formatRows="0"/>
  <mergeCells count="71">
    <mergeCell ref="N95:Q95"/>
    <mergeCell ref="N96:Q96"/>
    <mergeCell ref="N98:Q98"/>
    <mergeCell ref="L100:Q100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N121:Q121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N97:Q97"/>
    <mergeCell ref="N93:Q93"/>
    <mergeCell ref="N94:Q94"/>
    <mergeCell ref="F120:I120"/>
    <mergeCell ref="L120:M120"/>
    <mergeCell ref="N120:Q120"/>
    <mergeCell ref="N117:Q117"/>
    <mergeCell ref="N118:Q118"/>
    <mergeCell ref="N119:Q119"/>
    <mergeCell ref="F116:I116"/>
    <mergeCell ref="C106:Q106"/>
    <mergeCell ref="F108:P108"/>
    <mergeCell ref="F109:P109"/>
    <mergeCell ref="M111:P111"/>
    <mergeCell ref="M113:Q113"/>
    <mergeCell ref="M114:Q114"/>
    <mergeCell ref="L116:M116"/>
    <mergeCell ref="N116:Q116"/>
    <mergeCell ref="H35:J35"/>
    <mergeCell ref="M35:P35"/>
    <mergeCell ref="H36:J36"/>
    <mergeCell ref="M36:P36"/>
    <mergeCell ref="L38:P38"/>
    <mergeCell ref="H32:J32"/>
    <mergeCell ref="M32:P32"/>
    <mergeCell ref="H33:J33"/>
    <mergeCell ref="M33:P33"/>
    <mergeCell ref="H34:J34"/>
    <mergeCell ref="M34:P34"/>
    <mergeCell ref="E24:L24"/>
    <mergeCell ref="S2:AC2"/>
    <mergeCell ref="M27:P27"/>
    <mergeCell ref="M28:P28"/>
    <mergeCell ref="M30:P30"/>
    <mergeCell ref="O18:P18"/>
    <mergeCell ref="O20:P20"/>
    <mergeCell ref="O21:P21"/>
    <mergeCell ref="D95:H95"/>
    <mergeCell ref="D93:H93"/>
    <mergeCell ref="D94:H94"/>
    <mergeCell ref="D96:H96"/>
    <mergeCell ref="D97:H97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S36"/>
  <sheetViews>
    <sheetView showGridLines="0" showZeros="0" workbookViewId="0" topLeftCell="A1">
      <selection activeCell="G11" sqref="G11"/>
    </sheetView>
  </sheetViews>
  <sheetFormatPr defaultColWidth="9.33203125" defaultRowHeight="13.5"/>
  <cols>
    <col min="1" max="1" width="9" style="416" customWidth="1"/>
    <col min="2" max="2" width="7.66015625" style="416" hidden="1" customWidth="1"/>
    <col min="3" max="3" width="7.16015625" style="416" hidden="1" customWidth="1"/>
    <col min="4" max="4" width="82" style="416" customWidth="1"/>
    <col min="5" max="5" width="5.33203125" style="416" customWidth="1"/>
    <col min="6" max="6" width="12.33203125" style="416" customWidth="1"/>
    <col min="7" max="7" width="18.5" style="416" customWidth="1"/>
    <col min="8" max="8" width="1.171875" style="416" hidden="1" customWidth="1"/>
    <col min="9" max="9" width="20.83203125" style="416" customWidth="1"/>
    <col min="10" max="10" width="19.5" style="416" hidden="1" customWidth="1"/>
    <col min="11" max="11" width="0.1640625" style="416" hidden="1" customWidth="1"/>
    <col min="12" max="12" width="18.33203125" style="416" hidden="1" customWidth="1"/>
    <col min="13" max="13" width="0.328125" style="416" hidden="1" customWidth="1"/>
    <col min="14" max="14" width="10.66015625" style="416" hidden="1" customWidth="1"/>
    <col min="15" max="1025" width="10.66015625" style="416" customWidth="1"/>
    <col min="1026" max="16384" width="9.33203125" style="416" customWidth="1"/>
  </cols>
  <sheetData>
    <row r="1" spans="1:14" ht="16.5" customHeight="1">
      <c r="A1" s="411" t="s">
        <v>19</v>
      </c>
      <c r="B1" s="412" t="s">
        <v>302</v>
      </c>
      <c r="C1" s="412"/>
      <c r="D1" s="412" t="s">
        <v>303</v>
      </c>
      <c r="E1" s="413"/>
      <c r="F1" s="414"/>
      <c r="G1" s="414"/>
      <c r="H1" s="414"/>
      <c r="I1" s="414"/>
      <c r="J1" s="413"/>
      <c r="K1" s="413"/>
      <c r="L1" s="413"/>
      <c r="M1" s="415"/>
      <c r="N1" s="413"/>
    </row>
    <row r="2" spans="1:14" ht="32.25" customHeight="1">
      <c r="A2" s="411" t="s">
        <v>304</v>
      </c>
      <c r="B2" s="412"/>
      <c r="C2" s="412"/>
      <c r="D2" s="417" t="s">
        <v>305</v>
      </c>
      <c r="E2" s="413"/>
      <c r="F2" s="413"/>
      <c r="G2" s="413"/>
      <c r="H2" s="413"/>
      <c r="I2" s="413"/>
      <c r="J2" s="413"/>
      <c r="K2" s="413"/>
      <c r="L2" s="413"/>
      <c r="M2" s="415"/>
      <c r="N2" s="413"/>
    </row>
    <row r="3" spans="1:14" s="421" customFormat="1" ht="17.25" customHeight="1">
      <c r="A3" s="418" t="s">
        <v>56</v>
      </c>
      <c r="B3" s="418"/>
      <c r="C3" s="418"/>
      <c r="D3" s="412" t="s">
        <v>306</v>
      </c>
      <c r="E3" s="419"/>
      <c r="F3" s="419"/>
      <c r="G3" s="419"/>
      <c r="H3" s="419"/>
      <c r="I3" s="419"/>
      <c r="J3" s="419"/>
      <c r="K3" s="419"/>
      <c r="L3" s="419"/>
      <c r="M3" s="420"/>
      <c r="N3" s="419"/>
    </row>
    <row r="4" spans="1:14" ht="12.75" customHeight="1">
      <c r="A4" s="418" t="s">
        <v>307</v>
      </c>
      <c r="B4" s="418"/>
      <c r="C4" s="418"/>
      <c r="D4" s="422" t="s">
        <v>308</v>
      </c>
      <c r="E4" s="419"/>
      <c r="F4" s="419"/>
      <c r="G4" s="419"/>
      <c r="H4" s="419"/>
      <c r="I4" s="419"/>
      <c r="J4" s="419"/>
      <c r="K4" s="419"/>
      <c r="L4" s="419"/>
      <c r="M4" s="420"/>
      <c r="N4" s="419"/>
    </row>
    <row r="5" spans="1:14" ht="19.5" customHeight="1">
      <c r="A5" s="195"/>
      <c r="B5" s="195" t="s">
        <v>309</v>
      </c>
      <c r="C5" s="195" t="s">
        <v>310</v>
      </c>
      <c r="D5" s="195" t="s">
        <v>311</v>
      </c>
      <c r="E5" s="195" t="s">
        <v>154</v>
      </c>
      <c r="F5" s="195" t="s">
        <v>312</v>
      </c>
      <c r="G5" s="195" t="s">
        <v>313</v>
      </c>
      <c r="H5" s="195" t="e">
        <f>#REF!</f>
        <v>#REF!</v>
      </c>
      <c r="I5" s="195" t="s">
        <v>314</v>
      </c>
      <c r="J5" s="196" t="s">
        <v>315</v>
      </c>
      <c r="K5" s="197" t="e">
        <f>#REF!</f>
        <v>#REF!</v>
      </c>
      <c r="L5" s="197" t="e">
        <f>#REF!</f>
        <v>#REF!</v>
      </c>
      <c r="M5" s="198" t="s">
        <v>157</v>
      </c>
      <c r="N5" s="423"/>
    </row>
    <row r="6" spans="1:14" s="426" customFormat="1" ht="13.5">
      <c r="A6" s="199"/>
      <c r="B6" s="200"/>
      <c r="C6" s="200"/>
      <c r="D6" s="201"/>
      <c r="E6" s="202"/>
      <c r="F6" s="203"/>
      <c r="G6" s="204"/>
      <c r="H6" s="205"/>
      <c r="I6" s="206">
        <f>ROUND(F6*(G6+H6),2)</f>
        <v>0</v>
      </c>
      <c r="J6" s="207"/>
      <c r="K6" s="208"/>
      <c r="L6" s="208"/>
      <c r="M6" s="424"/>
      <c r="N6" s="425"/>
    </row>
    <row r="7" spans="1:253" s="431" customFormat="1" ht="13.5">
      <c r="A7" s="199" t="s">
        <v>115</v>
      </c>
      <c r="B7" s="200"/>
      <c r="C7" s="200"/>
      <c r="D7" s="209" t="s">
        <v>316</v>
      </c>
      <c r="E7" s="427" t="s">
        <v>317</v>
      </c>
      <c r="F7" s="428">
        <v>5</v>
      </c>
      <c r="G7" s="210"/>
      <c r="H7" s="428"/>
      <c r="I7" s="428">
        <f aca="true" t="shared" si="0" ref="I7:I17">F7*G7</f>
        <v>0</v>
      </c>
      <c r="J7" s="199"/>
      <c r="K7" s="200"/>
      <c r="L7" s="200"/>
      <c r="M7" s="211"/>
      <c r="N7" s="211"/>
      <c r="O7" s="200"/>
      <c r="P7" s="200"/>
      <c r="Q7" s="212"/>
      <c r="R7" s="429"/>
      <c r="S7" s="429"/>
      <c r="T7" s="206"/>
      <c r="U7" s="430"/>
      <c r="V7" s="199"/>
      <c r="W7" s="200"/>
      <c r="X7" s="200"/>
      <c r="Y7" s="211"/>
      <c r="Z7" s="211"/>
      <c r="AA7" s="200"/>
      <c r="AB7" s="200"/>
      <c r="AC7" s="212"/>
      <c r="AD7" s="429"/>
      <c r="AE7" s="429"/>
      <c r="AF7" s="206"/>
      <c r="AG7" s="430"/>
      <c r="AH7" s="199"/>
      <c r="AI7" s="200"/>
      <c r="AJ7" s="200"/>
      <c r="AK7" s="211"/>
      <c r="AL7" s="211"/>
      <c r="AM7" s="200"/>
      <c r="AN7" s="200"/>
      <c r="AO7" s="212"/>
      <c r="AP7" s="429"/>
      <c r="AQ7" s="429"/>
      <c r="AR7" s="206"/>
      <c r="AS7" s="430"/>
      <c r="AT7" s="199"/>
      <c r="AU7" s="200"/>
      <c r="AV7" s="200"/>
      <c r="AW7" s="211"/>
      <c r="AX7" s="211"/>
      <c r="AY7" s="200"/>
      <c r="AZ7" s="200"/>
      <c r="BA7" s="212"/>
      <c r="BB7" s="429"/>
      <c r="BC7" s="429"/>
      <c r="BD7" s="206"/>
      <c r="BE7" s="430"/>
      <c r="BF7" s="199"/>
      <c r="BG7" s="200"/>
      <c r="BH7" s="200"/>
      <c r="BI7" s="211"/>
      <c r="BJ7" s="211"/>
      <c r="BK7" s="200"/>
      <c r="BL7" s="200"/>
      <c r="BM7" s="212"/>
      <c r="BN7" s="429"/>
      <c r="BO7" s="429"/>
      <c r="BP7" s="206"/>
      <c r="BQ7" s="430"/>
      <c r="BR7" s="199"/>
      <c r="BS7" s="200"/>
      <c r="BT7" s="200"/>
      <c r="BU7" s="211"/>
      <c r="BV7" s="211"/>
      <c r="BW7" s="200"/>
      <c r="BX7" s="200"/>
      <c r="BY7" s="212"/>
      <c r="BZ7" s="429"/>
      <c r="CA7" s="429"/>
      <c r="CB7" s="206"/>
      <c r="CC7" s="430"/>
      <c r="CD7" s="199"/>
      <c r="CE7" s="200"/>
      <c r="CF7" s="200"/>
      <c r="CG7" s="211"/>
      <c r="CH7" s="211"/>
      <c r="CI7" s="200"/>
      <c r="CJ7" s="200"/>
      <c r="CK7" s="212"/>
      <c r="CL7" s="429"/>
      <c r="CM7" s="429"/>
      <c r="CN7" s="206"/>
      <c r="CO7" s="430"/>
      <c r="CP7" s="199"/>
      <c r="CQ7" s="200"/>
      <c r="CR7" s="200"/>
      <c r="CS7" s="211"/>
      <c r="CT7" s="211"/>
      <c r="CU7" s="200"/>
      <c r="CV7" s="200"/>
      <c r="CW7" s="212"/>
      <c r="CX7" s="429"/>
      <c r="CY7" s="429"/>
      <c r="CZ7" s="206"/>
      <c r="DA7" s="430"/>
      <c r="DB7" s="199"/>
      <c r="DC7" s="200"/>
      <c r="DD7" s="200"/>
      <c r="DE7" s="211"/>
      <c r="DF7" s="211"/>
      <c r="DG7" s="200"/>
      <c r="DH7" s="200"/>
      <c r="DI7" s="212"/>
      <c r="DJ7" s="429"/>
      <c r="DK7" s="429"/>
      <c r="DL7" s="206"/>
      <c r="DM7" s="430"/>
      <c r="DN7" s="199"/>
      <c r="DO7" s="200"/>
      <c r="DP7" s="200"/>
      <c r="DQ7" s="211"/>
      <c r="DR7" s="211"/>
      <c r="DS7" s="200"/>
      <c r="DT7" s="200"/>
      <c r="DU7" s="212"/>
      <c r="DV7" s="429"/>
      <c r="DW7" s="429"/>
      <c r="DX7" s="206"/>
      <c r="DY7" s="430"/>
      <c r="DZ7" s="199"/>
      <c r="EA7" s="200"/>
      <c r="EB7" s="200"/>
      <c r="EC7" s="211"/>
      <c r="ED7" s="211"/>
      <c r="EE7" s="200"/>
      <c r="EF7" s="200"/>
      <c r="EG7" s="212"/>
      <c r="EH7" s="429"/>
      <c r="EI7" s="429"/>
      <c r="EJ7" s="206"/>
      <c r="EK7" s="430"/>
      <c r="EL7" s="199"/>
      <c r="EM7" s="200"/>
      <c r="EN7" s="200"/>
      <c r="EO7" s="211"/>
      <c r="EP7" s="211"/>
      <c r="EQ7" s="200"/>
      <c r="ER7" s="200"/>
      <c r="ES7" s="212"/>
      <c r="ET7" s="429"/>
      <c r="EU7" s="429"/>
      <c r="EV7" s="206"/>
      <c r="EW7" s="430"/>
      <c r="EX7" s="199"/>
      <c r="EY7" s="200"/>
      <c r="EZ7" s="200"/>
      <c r="FA7" s="211"/>
      <c r="FB7" s="211"/>
      <c r="FC7" s="200"/>
      <c r="FD7" s="200"/>
      <c r="FE7" s="212"/>
      <c r="FF7" s="429"/>
      <c r="FG7" s="429"/>
      <c r="FH7" s="206"/>
      <c r="FI7" s="430"/>
      <c r="FJ7" s="199"/>
      <c r="FK7" s="200"/>
      <c r="FL7" s="200"/>
      <c r="FM7" s="211"/>
      <c r="FN7" s="211"/>
      <c r="FO7" s="200"/>
      <c r="FP7" s="200"/>
      <c r="FQ7" s="212"/>
      <c r="FR7" s="429"/>
      <c r="FS7" s="429"/>
      <c r="FT7" s="206"/>
      <c r="FU7" s="430"/>
      <c r="FV7" s="199"/>
      <c r="FW7" s="200"/>
      <c r="FX7" s="200"/>
      <c r="FY7" s="211"/>
      <c r="FZ7" s="211"/>
      <c r="GA7" s="200"/>
      <c r="GB7" s="200"/>
      <c r="GC7" s="212"/>
      <c r="GD7" s="429"/>
      <c r="GE7" s="429"/>
      <c r="GF7" s="206"/>
      <c r="GG7" s="430"/>
      <c r="GH7" s="199"/>
      <c r="GI7" s="200"/>
      <c r="GJ7" s="200"/>
      <c r="GK7" s="211"/>
      <c r="GL7" s="211"/>
      <c r="GM7" s="200"/>
      <c r="GN7" s="200"/>
      <c r="GO7" s="212"/>
      <c r="GP7" s="429"/>
      <c r="GQ7" s="429"/>
      <c r="GR7" s="206"/>
      <c r="GS7" s="430"/>
      <c r="GT7" s="199"/>
      <c r="GU7" s="200"/>
      <c r="GV7" s="200"/>
      <c r="GW7" s="211"/>
      <c r="GX7" s="211"/>
      <c r="GY7" s="200"/>
      <c r="GZ7" s="200"/>
      <c r="HA7" s="212"/>
      <c r="HB7" s="429"/>
      <c r="HC7" s="429"/>
      <c r="HD7" s="206"/>
      <c r="HE7" s="430"/>
      <c r="HF7" s="199"/>
      <c r="HG7" s="200"/>
      <c r="HH7" s="200"/>
      <c r="HI7" s="211"/>
      <c r="HJ7" s="211"/>
      <c r="HK7" s="200"/>
      <c r="HL7" s="200"/>
      <c r="HM7" s="212"/>
      <c r="HN7" s="429"/>
      <c r="HO7" s="429"/>
      <c r="HP7" s="206"/>
      <c r="HQ7" s="430"/>
      <c r="HR7" s="199"/>
      <c r="HS7" s="200"/>
      <c r="HT7" s="200"/>
      <c r="HU7" s="211"/>
      <c r="HV7" s="211"/>
      <c r="HW7" s="200"/>
      <c r="HX7" s="200"/>
      <c r="HY7" s="212"/>
      <c r="HZ7" s="429"/>
      <c r="IA7" s="429"/>
      <c r="IB7" s="206"/>
      <c r="IC7" s="430"/>
      <c r="ID7" s="199"/>
      <c r="IE7" s="200"/>
      <c r="IF7" s="200"/>
      <c r="IG7" s="211"/>
      <c r="IH7" s="211"/>
      <c r="II7" s="200"/>
      <c r="IJ7" s="200"/>
      <c r="IK7" s="212"/>
      <c r="IL7" s="429"/>
      <c r="IM7" s="429"/>
      <c r="IN7" s="206"/>
      <c r="IO7" s="430"/>
      <c r="IP7" s="199"/>
      <c r="IQ7" s="200"/>
      <c r="IR7" s="200"/>
      <c r="IS7" s="211"/>
    </row>
    <row r="8" spans="1:253" s="431" customFormat="1" ht="13.5">
      <c r="A8" s="199" t="s">
        <v>170</v>
      </c>
      <c r="B8" s="200"/>
      <c r="C8" s="200"/>
      <c r="D8" s="209" t="s">
        <v>318</v>
      </c>
      <c r="E8" s="427" t="s">
        <v>317</v>
      </c>
      <c r="F8" s="428">
        <v>1</v>
      </c>
      <c r="G8" s="210"/>
      <c r="H8" s="428"/>
      <c r="I8" s="428">
        <f t="shared" si="0"/>
        <v>0</v>
      </c>
      <c r="J8" s="199"/>
      <c r="K8" s="200"/>
      <c r="L8" s="200"/>
      <c r="M8" s="211"/>
      <c r="N8" s="211"/>
      <c r="O8" s="200"/>
      <c r="P8" s="200"/>
      <c r="Q8" s="212"/>
      <c r="R8" s="429"/>
      <c r="S8" s="429"/>
      <c r="T8" s="206"/>
      <c r="U8" s="430"/>
      <c r="V8" s="199"/>
      <c r="W8" s="200"/>
      <c r="X8" s="200"/>
      <c r="Y8" s="211"/>
      <c r="Z8" s="211"/>
      <c r="AA8" s="200"/>
      <c r="AB8" s="200"/>
      <c r="AC8" s="212"/>
      <c r="AD8" s="429"/>
      <c r="AE8" s="429"/>
      <c r="AF8" s="206"/>
      <c r="AG8" s="430"/>
      <c r="AH8" s="199"/>
      <c r="AI8" s="200"/>
      <c r="AJ8" s="200"/>
      <c r="AK8" s="211"/>
      <c r="AL8" s="211"/>
      <c r="AM8" s="200"/>
      <c r="AN8" s="200"/>
      <c r="AO8" s="212"/>
      <c r="AP8" s="429"/>
      <c r="AQ8" s="429"/>
      <c r="AR8" s="206"/>
      <c r="AS8" s="430"/>
      <c r="AT8" s="199"/>
      <c r="AU8" s="200"/>
      <c r="AV8" s="200"/>
      <c r="AW8" s="211"/>
      <c r="AX8" s="211"/>
      <c r="AY8" s="200"/>
      <c r="AZ8" s="200"/>
      <c r="BA8" s="212"/>
      <c r="BB8" s="429"/>
      <c r="BC8" s="429"/>
      <c r="BD8" s="206"/>
      <c r="BE8" s="430"/>
      <c r="BF8" s="199"/>
      <c r="BG8" s="200"/>
      <c r="BH8" s="200"/>
      <c r="BI8" s="211"/>
      <c r="BJ8" s="211"/>
      <c r="BK8" s="200"/>
      <c r="BL8" s="200"/>
      <c r="BM8" s="212"/>
      <c r="BN8" s="429"/>
      <c r="BO8" s="429"/>
      <c r="BP8" s="206"/>
      <c r="BQ8" s="430"/>
      <c r="BR8" s="199"/>
      <c r="BS8" s="200"/>
      <c r="BT8" s="200"/>
      <c r="BU8" s="211"/>
      <c r="BV8" s="211"/>
      <c r="BW8" s="200"/>
      <c r="BX8" s="200"/>
      <c r="BY8" s="212"/>
      <c r="BZ8" s="429"/>
      <c r="CA8" s="429"/>
      <c r="CB8" s="206"/>
      <c r="CC8" s="430"/>
      <c r="CD8" s="199"/>
      <c r="CE8" s="200"/>
      <c r="CF8" s="200"/>
      <c r="CG8" s="211"/>
      <c r="CH8" s="211"/>
      <c r="CI8" s="200"/>
      <c r="CJ8" s="200"/>
      <c r="CK8" s="212"/>
      <c r="CL8" s="429"/>
      <c r="CM8" s="429"/>
      <c r="CN8" s="206"/>
      <c r="CO8" s="430"/>
      <c r="CP8" s="199"/>
      <c r="CQ8" s="200"/>
      <c r="CR8" s="200"/>
      <c r="CS8" s="211"/>
      <c r="CT8" s="211"/>
      <c r="CU8" s="200"/>
      <c r="CV8" s="200"/>
      <c r="CW8" s="212"/>
      <c r="CX8" s="429"/>
      <c r="CY8" s="429"/>
      <c r="CZ8" s="206"/>
      <c r="DA8" s="430"/>
      <c r="DB8" s="199"/>
      <c r="DC8" s="200"/>
      <c r="DD8" s="200"/>
      <c r="DE8" s="211"/>
      <c r="DF8" s="211"/>
      <c r="DG8" s="200"/>
      <c r="DH8" s="200"/>
      <c r="DI8" s="212"/>
      <c r="DJ8" s="429"/>
      <c r="DK8" s="429"/>
      <c r="DL8" s="206"/>
      <c r="DM8" s="430"/>
      <c r="DN8" s="199"/>
      <c r="DO8" s="200"/>
      <c r="DP8" s="200"/>
      <c r="DQ8" s="211"/>
      <c r="DR8" s="211"/>
      <c r="DS8" s="200"/>
      <c r="DT8" s="200"/>
      <c r="DU8" s="212"/>
      <c r="DV8" s="429"/>
      <c r="DW8" s="429"/>
      <c r="DX8" s="206"/>
      <c r="DY8" s="430"/>
      <c r="DZ8" s="199"/>
      <c r="EA8" s="200"/>
      <c r="EB8" s="200"/>
      <c r="EC8" s="211"/>
      <c r="ED8" s="211"/>
      <c r="EE8" s="200"/>
      <c r="EF8" s="200"/>
      <c r="EG8" s="212"/>
      <c r="EH8" s="429"/>
      <c r="EI8" s="429"/>
      <c r="EJ8" s="206"/>
      <c r="EK8" s="430"/>
      <c r="EL8" s="199"/>
      <c r="EM8" s="200"/>
      <c r="EN8" s="200"/>
      <c r="EO8" s="211"/>
      <c r="EP8" s="211"/>
      <c r="EQ8" s="200"/>
      <c r="ER8" s="200"/>
      <c r="ES8" s="212"/>
      <c r="ET8" s="429"/>
      <c r="EU8" s="429"/>
      <c r="EV8" s="206"/>
      <c r="EW8" s="430"/>
      <c r="EX8" s="199"/>
      <c r="EY8" s="200"/>
      <c r="EZ8" s="200"/>
      <c r="FA8" s="211"/>
      <c r="FB8" s="211"/>
      <c r="FC8" s="200"/>
      <c r="FD8" s="200"/>
      <c r="FE8" s="212"/>
      <c r="FF8" s="429"/>
      <c r="FG8" s="429"/>
      <c r="FH8" s="206"/>
      <c r="FI8" s="430"/>
      <c r="FJ8" s="199"/>
      <c r="FK8" s="200"/>
      <c r="FL8" s="200"/>
      <c r="FM8" s="211"/>
      <c r="FN8" s="211"/>
      <c r="FO8" s="200"/>
      <c r="FP8" s="200"/>
      <c r="FQ8" s="212"/>
      <c r="FR8" s="429"/>
      <c r="FS8" s="429"/>
      <c r="FT8" s="206"/>
      <c r="FU8" s="430"/>
      <c r="FV8" s="199"/>
      <c r="FW8" s="200"/>
      <c r="FX8" s="200"/>
      <c r="FY8" s="211"/>
      <c r="FZ8" s="211"/>
      <c r="GA8" s="200"/>
      <c r="GB8" s="200"/>
      <c r="GC8" s="212"/>
      <c r="GD8" s="429"/>
      <c r="GE8" s="429"/>
      <c r="GF8" s="206"/>
      <c r="GG8" s="430"/>
      <c r="GH8" s="199"/>
      <c r="GI8" s="200"/>
      <c r="GJ8" s="200"/>
      <c r="GK8" s="211"/>
      <c r="GL8" s="211"/>
      <c r="GM8" s="200"/>
      <c r="GN8" s="200"/>
      <c r="GO8" s="212"/>
      <c r="GP8" s="429"/>
      <c r="GQ8" s="429"/>
      <c r="GR8" s="206"/>
      <c r="GS8" s="430"/>
      <c r="GT8" s="199"/>
      <c r="GU8" s="200"/>
      <c r="GV8" s="200"/>
      <c r="GW8" s="211"/>
      <c r="GX8" s="211"/>
      <c r="GY8" s="200"/>
      <c r="GZ8" s="200"/>
      <c r="HA8" s="212"/>
      <c r="HB8" s="429"/>
      <c r="HC8" s="429"/>
      <c r="HD8" s="206"/>
      <c r="HE8" s="430"/>
      <c r="HF8" s="199"/>
      <c r="HG8" s="200"/>
      <c r="HH8" s="200"/>
      <c r="HI8" s="211"/>
      <c r="HJ8" s="211"/>
      <c r="HK8" s="200"/>
      <c r="HL8" s="200"/>
      <c r="HM8" s="212"/>
      <c r="HN8" s="429"/>
      <c r="HO8" s="429"/>
      <c r="HP8" s="206"/>
      <c r="HQ8" s="430"/>
      <c r="HR8" s="199"/>
      <c r="HS8" s="200"/>
      <c r="HT8" s="200"/>
      <c r="HU8" s="211"/>
      <c r="HV8" s="211"/>
      <c r="HW8" s="200"/>
      <c r="HX8" s="200"/>
      <c r="HY8" s="212"/>
      <c r="HZ8" s="429"/>
      <c r="IA8" s="429"/>
      <c r="IB8" s="206"/>
      <c r="IC8" s="430"/>
      <c r="ID8" s="199"/>
      <c r="IE8" s="200"/>
      <c r="IF8" s="200"/>
      <c r="IG8" s="211"/>
      <c r="IH8" s="211"/>
      <c r="II8" s="200"/>
      <c r="IJ8" s="200"/>
      <c r="IK8" s="212"/>
      <c r="IL8" s="429"/>
      <c r="IM8" s="429"/>
      <c r="IN8" s="206"/>
      <c r="IO8" s="430"/>
      <c r="IP8" s="199"/>
      <c r="IQ8" s="200"/>
      <c r="IR8" s="200"/>
      <c r="IS8" s="211"/>
    </row>
    <row r="9" spans="1:253" s="431" customFormat="1" ht="13.5">
      <c r="A9" s="199" t="s">
        <v>191</v>
      </c>
      <c r="B9" s="200"/>
      <c r="C9" s="200"/>
      <c r="D9" s="209" t="s">
        <v>319</v>
      </c>
      <c r="E9" s="427" t="s">
        <v>317</v>
      </c>
      <c r="F9" s="428">
        <v>1</v>
      </c>
      <c r="G9" s="210"/>
      <c r="H9" s="428"/>
      <c r="I9" s="428">
        <f t="shared" si="0"/>
        <v>0</v>
      </c>
      <c r="J9" s="199"/>
      <c r="K9" s="200"/>
      <c r="L9" s="200"/>
      <c r="M9" s="211"/>
      <c r="N9" s="211"/>
      <c r="O9" s="200"/>
      <c r="P9" s="200"/>
      <c r="Q9" s="212"/>
      <c r="R9" s="429"/>
      <c r="S9" s="429"/>
      <c r="T9" s="206"/>
      <c r="U9" s="430"/>
      <c r="V9" s="199"/>
      <c r="W9" s="200"/>
      <c r="X9" s="200"/>
      <c r="Y9" s="211"/>
      <c r="Z9" s="211"/>
      <c r="AA9" s="200"/>
      <c r="AB9" s="200"/>
      <c r="AC9" s="212"/>
      <c r="AD9" s="429"/>
      <c r="AE9" s="429"/>
      <c r="AF9" s="206"/>
      <c r="AG9" s="430"/>
      <c r="AH9" s="199"/>
      <c r="AI9" s="200"/>
      <c r="AJ9" s="200"/>
      <c r="AK9" s="211"/>
      <c r="AL9" s="211"/>
      <c r="AM9" s="200"/>
      <c r="AN9" s="200"/>
      <c r="AO9" s="212"/>
      <c r="AP9" s="429"/>
      <c r="AQ9" s="429"/>
      <c r="AR9" s="206"/>
      <c r="AS9" s="430"/>
      <c r="AT9" s="199"/>
      <c r="AU9" s="200"/>
      <c r="AV9" s="200"/>
      <c r="AW9" s="211"/>
      <c r="AX9" s="211"/>
      <c r="AY9" s="200"/>
      <c r="AZ9" s="200"/>
      <c r="BA9" s="212"/>
      <c r="BB9" s="429"/>
      <c r="BC9" s="429"/>
      <c r="BD9" s="206"/>
      <c r="BE9" s="430"/>
      <c r="BF9" s="199"/>
      <c r="BG9" s="200"/>
      <c r="BH9" s="200"/>
      <c r="BI9" s="211"/>
      <c r="BJ9" s="211"/>
      <c r="BK9" s="200"/>
      <c r="BL9" s="200"/>
      <c r="BM9" s="212"/>
      <c r="BN9" s="429"/>
      <c r="BO9" s="429"/>
      <c r="BP9" s="206"/>
      <c r="BQ9" s="430"/>
      <c r="BR9" s="199"/>
      <c r="BS9" s="200"/>
      <c r="BT9" s="200"/>
      <c r="BU9" s="211"/>
      <c r="BV9" s="211"/>
      <c r="BW9" s="200"/>
      <c r="BX9" s="200"/>
      <c r="BY9" s="212"/>
      <c r="BZ9" s="429"/>
      <c r="CA9" s="429"/>
      <c r="CB9" s="206"/>
      <c r="CC9" s="430"/>
      <c r="CD9" s="199"/>
      <c r="CE9" s="200"/>
      <c r="CF9" s="200"/>
      <c r="CG9" s="211"/>
      <c r="CH9" s="211"/>
      <c r="CI9" s="200"/>
      <c r="CJ9" s="200"/>
      <c r="CK9" s="212"/>
      <c r="CL9" s="429"/>
      <c r="CM9" s="429"/>
      <c r="CN9" s="206"/>
      <c r="CO9" s="430"/>
      <c r="CP9" s="199"/>
      <c r="CQ9" s="200"/>
      <c r="CR9" s="200"/>
      <c r="CS9" s="211"/>
      <c r="CT9" s="211"/>
      <c r="CU9" s="200"/>
      <c r="CV9" s="200"/>
      <c r="CW9" s="212"/>
      <c r="CX9" s="429"/>
      <c r="CY9" s="429"/>
      <c r="CZ9" s="206"/>
      <c r="DA9" s="430"/>
      <c r="DB9" s="199"/>
      <c r="DC9" s="200"/>
      <c r="DD9" s="200"/>
      <c r="DE9" s="211"/>
      <c r="DF9" s="211"/>
      <c r="DG9" s="200"/>
      <c r="DH9" s="200"/>
      <c r="DI9" s="212"/>
      <c r="DJ9" s="429"/>
      <c r="DK9" s="429"/>
      <c r="DL9" s="206"/>
      <c r="DM9" s="430"/>
      <c r="DN9" s="199"/>
      <c r="DO9" s="200"/>
      <c r="DP9" s="200"/>
      <c r="DQ9" s="211"/>
      <c r="DR9" s="211"/>
      <c r="DS9" s="200"/>
      <c r="DT9" s="200"/>
      <c r="DU9" s="212"/>
      <c r="DV9" s="429"/>
      <c r="DW9" s="429"/>
      <c r="DX9" s="206"/>
      <c r="DY9" s="430"/>
      <c r="DZ9" s="199"/>
      <c r="EA9" s="200"/>
      <c r="EB9" s="200"/>
      <c r="EC9" s="211"/>
      <c r="ED9" s="211"/>
      <c r="EE9" s="200"/>
      <c r="EF9" s="200"/>
      <c r="EG9" s="212"/>
      <c r="EH9" s="429"/>
      <c r="EI9" s="429"/>
      <c r="EJ9" s="206"/>
      <c r="EK9" s="430"/>
      <c r="EL9" s="199"/>
      <c r="EM9" s="200"/>
      <c r="EN9" s="200"/>
      <c r="EO9" s="211"/>
      <c r="EP9" s="211"/>
      <c r="EQ9" s="200"/>
      <c r="ER9" s="200"/>
      <c r="ES9" s="212"/>
      <c r="ET9" s="429"/>
      <c r="EU9" s="429"/>
      <c r="EV9" s="206"/>
      <c r="EW9" s="430"/>
      <c r="EX9" s="199"/>
      <c r="EY9" s="200"/>
      <c r="EZ9" s="200"/>
      <c r="FA9" s="211"/>
      <c r="FB9" s="211"/>
      <c r="FC9" s="200"/>
      <c r="FD9" s="200"/>
      <c r="FE9" s="212"/>
      <c r="FF9" s="429"/>
      <c r="FG9" s="429"/>
      <c r="FH9" s="206"/>
      <c r="FI9" s="430"/>
      <c r="FJ9" s="199"/>
      <c r="FK9" s="200"/>
      <c r="FL9" s="200"/>
      <c r="FM9" s="211"/>
      <c r="FN9" s="211"/>
      <c r="FO9" s="200"/>
      <c r="FP9" s="200"/>
      <c r="FQ9" s="212"/>
      <c r="FR9" s="429"/>
      <c r="FS9" s="429"/>
      <c r="FT9" s="206"/>
      <c r="FU9" s="430"/>
      <c r="FV9" s="199"/>
      <c r="FW9" s="200"/>
      <c r="FX9" s="200"/>
      <c r="FY9" s="211"/>
      <c r="FZ9" s="211"/>
      <c r="GA9" s="200"/>
      <c r="GB9" s="200"/>
      <c r="GC9" s="212"/>
      <c r="GD9" s="429"/>
      <c r="GE9" s="429"/>
      <c r="GF9" s="206"/>
      <c r="GG9" s="430"/>
      <c r="GH9" s="199"/>
      <c r="GI9" s="200"/>
      <c r="GJ9" s="200"/>
      <c r="GK9" s="211"/>
      <c r="GL9" s="211"/>
      <c r="GM9" s="200"/>
      <c r="GN9" s="200"/>
      <c r="GO9" s="212"/>
      <c r="GP9" s="429"/>
      <c r="GQ9" s="429"/>
      <c r="GR9" s="206"/>
      <c r="GS9" s="430"/>
      <c r="GT9" s="199"/>
      <c r="GU9" s="200"/>
      <c r="GV9" s="200"/>
      <c r="GW9" s="211"/>
      <c r="GX9" s="211"/>
      <c r="GY9" s="200"/>
      <c r="GZ9" s="200"/>
      <c r="HA9" s="212"/>
      <c r="HB9" s="429"/>
      <c r="HC9" s="429"/>
      <c r="HD9" s="206"/>
      <c r="HE9" s="430"/>
      <c r="HF9" s="199"/>
      <c r="HG9" s="200"/>
      <c r="HH9" s="200"/>
      <c r="HI9" s="211"/>
      <c r="HJ9" s="211"/>
      <c r="HK9" s="200"/>
      <c r="HL9" s="200"/>
      <c r="HM9" s="212"/>
      <c r="HN9" s="429"/>
      <c r="HO9" s="429"/>
      <c r="HP9" s="206"/>
      <c r="HQ9" s="430"/>
      <c r="HR9" s="199"/>
      <c r="HS9" s="200"/>
      <c r="HT9" s="200"/>
      <c r="HU9" s="211"/>
      <c r="HV9" s="211"/>
      <c r="HW9" s="200"/>
      <c r="HX9" s="200"/>
      <c r="HY9" s="212"/>
      <c r="HZ9" s="429"/>
      <c r="IA9" s="429"/>
      <c r="IB9" s="206"/>
      <c r="IC9" s="430"/>
      <c r="ID9" s="199"/>
      <c r="IE9" s="200"/>
      <c r="IF9" s="200"/>
      <c r="IG9" s="211"/>
      <c r="IH9" s="211"/>
      <c r="II9" s="200"/>
      <c r="IJ9" s="200"/>
      <c r="IK9" s="212"/>
      <c r="IL9" s="429"/>
      <c r="IM9" s="429"/>
      <c r="IN9" s="206"/>
      <c r="IO9" s="430"/>
      <c r="IP9" s="199"/>
      <c r="IQ9" s="200"/>
      <c r="IR9" s="200"/>
      <c r="IS9" s="211"/>
    </row>
    <row r="10" spans="1:253" s="431" customFormat="1" ht="13.5">
      <c r="A10" s="199" t="s">
        <v>195</v>
      </c>
      <c r="B10" s="200"/>
      <c r="C10" s="200"/>
      <c r="D10" s="209" t="s">
        <v>320</v>
      </c>
      <c r="E10" s="427" t="s">
        <v>317</v>
      </c>
      <c r="F10" s="428">
        <v>1</v>
      </c>
      <c r="G10" s="210"/>
      <c r="H10" s="428"/>
      <c r="I10" s="428">
        <f t="shared" si="0"/>
        <v>0</v>
      </c>
      <c r="J10" s="199"/>
      <c r="K10" s="200"/>
      <c r="L10" s="200"/>
      <c r="M10" s="211"/>
      <c r="N10" s="211"/>
      <c r="O10" s="200"/>
      <c r="P10" s="200"/>
      <c r="Q10" s="212"/>
      <c r="R10" s="429"/>
      <c r="S10" s="429"/>
      <c r="T10" s="206"/>
      <c r="U10" s="430"/>
      <c r="V10" s="199"/>
      <c r="W10" s="200"/>
      <c r="X10" s="200"/>
      <c r="Y10" s="211"/>
      <c r="Z10" s="211"/>
      <c r="AA10" s="200"/>
      <c r="AB10" s="200"/>
      <c r="AC10" s="212"/>
      <c r="AD10" s="429"/>
      <c r="AE10" s="429"/>
      <c r="AF10" s="206"/>
      <c r="AG10" s="430"/>
      <c r="AH10" s="199"/>
      <c r="AI10" s="200"/>
      <c r="AJ10" s="200"/>
      <c r="AK10" s="211"/>
      <c r="AL10" s="211"/>
      <c r="AM10" s="200"/>
      <c r="AN10" s="200"/>
      <c r="AO10" s="212"/>
      <c r="AP10" s="429"/>
      <c r="AQ10" s="429"/>
      <c r="AR10" s="206"/>
      <c r="AS10" s="430"/>
      <c r="AT10" s="199"/>
      <c r="AU10" s="200"/>
      <c r="AV10" s="200"/>
      <c r="AW10" s="211"/>
      <c r="AX10" s="211"/>
      <c r="AY10" s="200"/>
      <c r="AZ10" s="200"/>
      <c r="BA10" s="212"/>
      <c r="BB10" s="429"/>
      <c r="BC10" s="429"/>
      <c r="BD10" s="206"/>
      <c r="BE10" s="430"/>
      <c r="BF10" s="199"/>
      <c r="BG10" s="200"/>
      <c r="BH10" s="200"/>
      <c r="BI10" s="211"/>
      <c r="BJ10" s="211"/>
      <c r="BK10" s="200"/>
      <c r="BL10" s="200"/>
      <c r="BM10" s="212"/>
      <c r="BN10" s="429"/>
      <c r="BO10" s="429"/>
      <c r="BP10" s="206"/>
      <c r="BQ10" s="430"/>
      <c r="BR10" s="199"/>
      <c r="BS10" s="200"/>
      <c r="BT10" s="200"/>
      <c r="BU10" s="211"/>
      <c r="BV10" s="211"/>
      <c r="BW10" s="200"/>
      <c r="BX10" s="200"/>
      <c r="BY10" s="212"/>
      <c r="BZ10" s="429"/>
      <c r="CA10" s="429"/>
      <c r="CB10" s="206"/>
      <c r="CC10" s="430"/>
      <c r="CD10" s="199"/>
      <c r="CE10" s="200"/>
      <c r="CF10" s="200"/>
      <c r="CG10" s="211"/>
      <c r="CH10" s="211"/>
      <c r="CI10" s="200"/>
      <c r="CJ10" s="200"/>
      <c r="CK10" s="212"/>
      <c r="CL10" s="429"/>
      <c r="CM10" s="429"/>
      <c r="CN10" s="206"/>
      <c r="CO10" s="430"/>
      <c r="CP10" s="199"/>
      <c r="CQ10" s="200"/>
      <c r="CR10" s="200"/>
      <c r="CS10" s="211"/>
      <c r="CT10" s="211"/>
      <c r="CU10" s="200"/>
      <c r="CV10" s="200"/>
      <c r="CW10" s="212"/>
      <c r="CX10" s="429"/>
      <c r="CY10" s="429"/>
      <c r="CZ10" s="206"/>
      <c r="DA10" s="430"/>
      <c r="DB10" s="199"/>
      <c r="DC10" s="200"/>
      <c r="DD10" s="200"/>
      <c r="DE10" s="211"/>
      <c r="DF10" s="211"/>
      <c r="DG10" s="200"/>
      <c r="DH10" s="200"/>
      <c r="DI10" s="212"/>
      <c r="DJ10" s="429"/>
      <c r="DK10" s="429"/>
      <c r="DL10" s="206"/>
      <c r="DM10" s="430"/>
      <c r="DN10" s="199"/>
      <c r="DO10" s="200"/>
      <c r="DP10" s="200"/>
      <c r="DQ10" s="211"/>
      <c r="DR10" s="211"/>
      <c r="DS10" s="200"/>
      <c r="DT10" s="200"/>
      <c r="DU10" s="212"/>
      <c r="DV10" s="429"/>
      <c r="DW10" s="429"/>
      <c r="DX10" s="206"/>
      <c r="DY10" s="430"/>
      <c r="DZ10" s="199"/>
      <c r="EA10" s="200"/>
      <c r="EB10" s="200"/>
      <c r="EC10" s="211"/>
      <c r="ED10" s="211"/>
      <c r="EE10" s="200"/>
      <c r="EF10" s="200"/>
      <c r="EG10" s="212"/>
      <c r="EH10" s="429"/>
      <c r="EI10" s="429"/>
      <c r="EJ10" s="206"/>
      <c r="EK10" s="430"/>
      <c r="EL10" s="199"/>
      <c r="EM10" s="200"/>
      <c r="EN10" s="200"/>
      <c r="EO10" s="211"/>
      <c r="EP10" s="211"/>
      <c r="EQ10" s="200"/>
      <c r="ER10" s="200"/>
      <c r="ES10" s="212"/>
      <c r="ET10" s="429"/>
      <c r="EU10" s="429"/>
      <c r="EV10" s="206"/>
      <c r="EW10" s="430"/>
      <c r="EX10" s="199"/>
      <c r="EY10" s="200"/>
      <c r="EZ10" s="200"/>
      <c r="FA10" s="211"/>
      <c r="FB10" s="211"/>
      <c r="FC10" s="200"/>
      <c r="FD10" s="200"/>
      <c r="FE10" s="212"/>
      <c r="FF10" s="429"/>
      <c r="FG10" s="429"/>
      <c r="FH10" s="206"/>
      <c r="FI10" s="430"/>
      <c r="FJ10" s="199"/>
      <c r="FK10" s="200"/>
      <c r="FL10" s="200"/>
      <c r="FM10" s="211"/>
      <c r="FN10" s="211"/>
      <c r="FO10" s="200"/>
      <c r="FP10" s="200"/>
      <c r="FQ10" s="212"/>
      <c r="FR10" s="429"/>
      <c r="FS10" s="429"/>
      <c r="FT10" s="206"/>
      <c r="FU10" s="430"/>
      <c r="FV10" s="199"/>
      <c r="FW10" s="200"/>
      <c r="FX10" s="200"/>
      <c r="FY10" s="211"/>
      <c r="FZ10" s="211"/>
      <c r="GA10" s="200"/>
      <c r="GB10" s="200"/>
      <c r="GC10" s="212"/>
      <c r="GD10" s="429"/>
      <c r="GE10" s="429"/>
      <c r="GF10" s="206"/>
      <c r="GG10" s="430"/>
      <c r="GH10" s="199"/>
      <c r="GI10" s="200"/>
      <c r="GJ10" s="200"/>
      <c r="GK10" s="211"/>
      <c r="GL10" s="211"/>
      <c r="GM10" s="200"/>
      <c r="GN10" s="200"/>
      <c r="GO10" s="212"/>
      <c r="GP10" s="429"/>
      <c r="GQ10" s="429"/>
      <c r="GR10" s="206"/>
      <c r="GS10" s="430"/>
      <c r="GT10" s="199"/>
      <c r="GU10" s="200"/>
      <c r="GV10" s="200"/>
      <c r="GW10" s="211"/>
      <c r="GX10" s="211"/>
      <c r="GY10" s="200"/>
      <c r="GZ10" s="200"/>
      <c r="HA10" s="212"/>
      <c r="HB10" s="429"/>
      <c r="HC10" s="429"/>
      <c r="HD10" s="206"/>
      <c r="HE10" s="430"/>
      <c r="HF10" s="199"/>
      <c r="HG10" s="200"/>
      <c r="HH10" s="200"/>
      <c r="HI10" s="211"/>
      <c r="HJ10" s="211"/>
      <c r="HK10" s="200"/>
      <c r="HL10" s="200"/>
      <c r="HM10" s="212"/>
      <c r="HN10" s="429"/>
      <c r="HO10" s="429"/>
      <c r="HP10" s="206"/>
      <c r="HQ10" s="430"/>
      <c r="HR10" s="199"/>
      <c r="HS10" s="200"/>
      <c r="HT10" s="200"/>
      <c r="HU10" s="211"/>
      <c r="HV10" s="211"/>
      <c r="HW10" s="200"/>
      <c r="HX10" s="200"/>
      <c r="HY10" s="212"/>
      <c r="HZ10" s="429"/>
      <c r="IA10" s="429"/>
      <c r="IB10" s="206"/>
      <c r="IC10" s="430"/>
      <c r="ID10" s="199"/>
      <c r="IE10" s="200"/>
      <c r="IF10" s="200"/>
      <c r="IG10" s="211"/>
      <c r="IH10" s="211"/>
      <c r="II10" s="200"/>
      <c r="IJ10" s="200"/>
      <c r="IK10" s="212"/>
      <c r="IL10" s="429"/>
      <c r="IM10" s="429"/>
      <c r="IN10" s="206"/>
      <c r="IO10" s="430"/>
      <c r="IP10" s="199"/>
      <c r="IQ10" s="200"/>
      <c r="IR10" s="200"/>
      <c r="IS10" s="211"/>
    </row>
    <row r="11" spans="1:253" s="431" customFormat="1" ht="13.5">
      <c r="A11" s="199" t="s">
        <v>191</v>
      </c>
      <c r="B11" s="200"/>
      <c r="C11" s="200"/>
      <c r="D11" s="209" t="s">
        <v>321</v>
      </c>
      <c r="E11" s="427" t="s">
        <v>322</v>
      </c>
      <c r="F11" s="428">
        <v>15</v>
      </c>
      <c r="G11" s="210"/>
      <c r="H11" s="428"/>
      <c r="I11" s="428">
        <f t="shared" si="0"/>
        <v>0</v>
      </c>
      <c r="J11" s="199"/>
      <c r="K11" s="200"/>
      <c r="L11" s="200"/>
      <c r="M11" s="211"/>
      <c r="N11" s="211"/>
      <c r="O11" s="200"/>
      <c r="P11" s="200"/>
      <c r="Q11" s="212"/>
      <c r="R11" s="429"/>
      <c r="S11" s="429"/>
      <c r="T11" s="206"/>
      <c r="U11" s="430"/>
      <c r="V11" s="199"/>
      <c r="W11" s="200"/>
      <c r="X11" s="200"/>
      <c r="Y11" s="211"/>
      <c r="Z11" s="211"/>
      <c r="AA11" s="200"/>
      <c r="AB11" s="200"/>
      <c r="AC11" s="212"/>
      <c r="AD11" s="429"/>
      <c r="AE11" s="429"/>
      <c r="AF11" s="206"/>
      <c r="AG11" s="430"/>
      <c r="AH11" s="199"/>
      <c r="AI11" s="200"/>
      <c r="AJ11" s="200"/>
      <c r="AK11" s="211"/>
      <c r="AL11" s="211"/>
      <c r="AM11" s="200"/>
      <c r="AN11" s="200"/>
      <c r="AO11" s="212"/>
      <c r="AP11" s="429"/>
      <c r="AQ11" s="429"/>
      <c r="AR11" s="206"/>
      <c r="AS11" s="430"/>
      <c r="AT11" s="199"/>
      <c r="AU11" s="200"/>
      <c r="AV11" s="200"/>
      <c r="AW11" s="211"/>
      <c r="AX11" s="211"/>
      <c r="AY11" s="200"/>
      <c r="AZ11" s="200"/>
      <c r="BA11" s="212"/>
      <c r="BB11" s="429"/>
      <c r="BC11" s="429"/>
      <c r="BD11" s="206"/>
      <c r="BE11" s="430"/>
      <c r="BF11" s="199"/>
      <c r="BG11" s="200"/>
      <c r="BH11" s="200"/>
      <c r="BI11" s="211"/>
      <c r="BJ11" s="211"/>
      <c r="BK11" s="200"/>
      <c r="BL11" s="200"/>
      <c r="BM11" s="212"/>
      <c r="BN11" s="429"/>
      <c r="BO11" s="429"/>
      <c r="BP11" s="206"/>
      <c r="BQ11" s="430"/>
      <c r="BR11" s="199"/>
      <c r="BS11" s="200"/>
      <c r="BT11" s="200"/>
      <c r="BU11" s="211"/>
      <c r="BV11" s="211"/>
      <c r="BW11" s="200"/>
      <c r="BX11" s="200"/>
      <c r="BY11" s="212"/>
      <c r="BZ11" s="429"/>
      <c r="CA11" s="429"/>
      <c r="CB11" s="206"/>
      <c r="CC11" s="430"/>
      <c r="CD11" s="199"/>
      <c r="CE11" s="200"/>
      <c r="CF11" s="200"/>
      <c r="CG11" s="211"/>
      <c r="CH11" s="211"/>
      <c r="CI11" s="200"/>
      <c r="CJ11" s="200"/>
      <c r="CK11" s="212"/>
      <c r="CL11" s="429"/>
      <c r="CM11" s="429"/>
      <c r="CN11" s="206"/>
      <c r="CO11" s="430"/>
      <c r="CP11" s="199"/>
      <c r="CQ11" s="200"/>
      <c r="CR11" s="200"/>
      <c r="CS11" s="211"/>
      <c r="CT11" s="211"/>
      <c r="CU11" s="200"/>
      <c r="CV11" s="200"/>
      <c r="CW11" s="212"/>
      <c r="CX11" s="429"/>
      <c r="CY11" s="429"/>
      <c r="CZ11" s="206"/>
      <c r="DA11" s="430"/>
      <c r="DB11" s="199"/>
      <c r="DC11" s="200"/>
      <c r="DD11" s="200"/>
      <c r="DE11" s="211"/>
      <c r="DF11" s="211"/>
      <c r="DG11" s="200"/>
      <c r="DH11" s="200"/>
      <c r="DI11" s="212"/>
      <c r="DJ11" s="429"/>
      <c r="DK11" s="429"/>
      <c r="DL11" s="206"/>
      <c r="DM11" s="430"/>
      <c r="DN11" s="199"/>
      <c r="DO11" s="200"/>
      <c r="DP11" s="200"/>
      <c r="DQ11" s="211"/>
      <c r="DR11" s="211"/>
      <c r="DS11" s="200"/>
      <c r="DT11" s="200"/>
      <c r="DU11" s="212"/>
      <c r="DV11" s="429"/>
      <c r="DW11" s="429"/>
      <c r="DX11" s="206"/>
      <c r="DY11" s="430"/>
      <c r="DZ11" s="199"/>
      <c r="EA11" s="200"/>
      <c r="EB11" s="200"/>
      <c r="EC11" s="211"/>
      <c r="ED11" s="211"/>
      <c r="EE11" s="200"/>
      <c r="EF11" s="200"/>
      <c r="EG11" s="212"/>
      <c r="EH11" s="429"/>
      <c r="EI11" s="429"/>
      <c r="EJ11" s="206"/>
      <c r="EK11" s="430"/>
      <c r="EL11" s="199"/>
      <c r="EM11" s="200"/>
      <c r="EN11" s="200"/>
      <c r="EO11" s="211"/>
      <c r="EP11" s="211"/>
      <c r="EQ11" s="200"/>
      <c r="ER11" s="200"/>
      <c r="ES11" s="212"/>
      <c r="ET11" s="429"/>
      <c r="EU11" s="429"/>
      <c r="EV11" s="206"/>
      <c r="EW11" s="430"/>
      <c r="EX11" s="199"/>
      <c r="EY11" s="200"/>
      <c r="EZ11" s="200"/>
      <c r="FA11" s="211"/>
      <c r="FB11" s="211"/>
      <c r="FC11" s="200"/>
      <c r="FD11" s="200"/>
      <c r="FE11" s="212"/>
      <c r="FF11" s="429"/>
      <c r="FG11" s="429"/>
      <c r="FH11" s="206"/>
      <c r="FI11" s="430"/>
      <c r="FJ11" s="199"/>
      <c r="FK11" s="200"/>
      <c r="FL11" s="200"/>
      <c r="FM11" s="211"/>
      <c r="FN11" s="211"/>
      <c r="FO11" s="200"/>
      <c r="FP11" s="200"/>
      <c r="FQ11" s="212"/>
      <c r="FR11" s="429"/>
      <c r="FS11" s="429"/>
      <c r="FT11" s="206"/>
      <c r="FU11" s="430"/>
      <c r="FV11" s="199"/>
      <c r="FW11" s="200"/>
      <c r="FX11" s="200"/>
      <c r="FY11" s="211"/>
      <c r="FZ11" s="211"/>
      <c r="GA11" s="200"/>
      <c r="GB11" s="200"/>
      <c r="GC11" s="212"/>
      <c r="GD11" s="429"/>
      <c r="GE11" s="429"/>
      <c r="GF11" s="206"/>
      <c r="GG11" s="430"/>
      <c r="GH11" s="199"/>
      <c r="GI11" s="200"/>
      <c r="GJ11" s="200"/>
      <c r="GK11" s="211"/>
      <c r="GL11" s="211"/>
      <c r="GM11" s="200"/>
      <c r="GN11" s="200"/>
      <c r="GO11" s="212"/>
      <c r="GP11" s="429"/>
      <c r="GQ11" s="429"/>
      <c r="GR11" s="206"/>
      <c r="GS11" s="430"/>
      <c r="GT11" s="199"/>
      <c r="GU11" s="200"/>
      <c r="GV11" s="200"/>
      <c r="GW11" s="211"/>
      <c r="GX11" s="211"/>
      <c r="GY11" s="200"/>
      <c r="GZ11" s="200"/>
      <c r="HA11" s="212"/>
      <c r="HB11" s="429"/>
      <c r="HC11" s="429"/>
      <c r="HD11" s="206"/>
      <c r="HE11" s="430"/>
      <c r="HF11" s="199"/>
      <c r="HG11" s="200"/>
      <c r="HH11" s="200"/>
      <c r="HI11" s="211"/>
      <c r="HJ11" s="211"/>
      <c r="HK11" s="200"/>
      <c r="HL11" s="200"/>
      <c r="HM11" s="212"/>
      <c r="HN11" s="429"/>
      <c r="HO11" s="429"/>
      <c r="HP11" s="206"/>
      <c r="HQ11" s="430"/>
      <c r="HR11" s="199"/>
      <c r="HS11" s="200"/>
      <c r="HT11" s="200"/>
      <c r="HU11" s="211"/>
      <c r="HV11" s="211"/>
      <c r="HW11" s="200"/>
      <c r="HX11" s="200"/>
      <c r="HY11" s="212"/>
      <c r="HZ11" s="429"/>
      <c r="IA11" s="429"/>
      <c r="IB11" s="206"/>
      <c r="IC11" s="430"/>
      <c r="ID11" s="199"/>
      <c r="IE11" s="200"/>
      <c r="IF11" s="200"/>
      <c r="IG11" s="211"/>
      <c r="IH11" s="211"/>
      <c r="II11" s="200"/>
      <c r="IJ11" s="200"/>
      <c r="IK11" s="212"/>
      <c r="IL11" s="429"/>
      <c r="IM11" s="429"/>
      <c r="IN11" s="206"/>
      <c r="IO11" s="430"/>
      <c r="IP11" s="199"/>
      <c r="IQ11" s="200"/>
      <c r="IR11" s="200"/>
      <c r="IS11" s="211"/>
    </row>
    <row r="12" spans="1:253" s="431" customFormat="1" ht="13.5">
      <c r="A12" s="199" t="s">
        <v>195</v>
      </c>
      <c r="B12" s="200"/>
      <c r="C12" s="200"/>
      <c r="D12" s="209" t="s">
        <v>323</v>
      </c>
      <c r="E12" s="427" t="s">
        <v>322</v>
      </c>
      <c r="F12" s="428">
        <v>3</v>
      </c>
      <c r="G12" s="210"/>
      <c r="H12" s="428"/>
      <c r="I12" s="428">
        <f t="shared" si="0"/>
        <v>0</v>
      </c>
      <c r="J12" s="199"/>
      <c r="K12" s="200"/>
      <c r="L12" s="200"/>
      <c r="M12" s="211"/>
      <c r="N12" s="211"/>
      <c r="O12" s="200"/>
      <c r="P12" s="200"/>
      <c r="Q12" s="212"/>
      <c r="R12" s="429"/>
      <c r="S12" s="429"/>
      <c r="T12" s="206"/>
      <c r="U12" s="430"/>
      <c r="V12" s="199"/>
      <c r="W12" s="200"/>
      <c r="X12" s="200"/>
      <c r="Y12" s="211"/>
      <c r="Z12" s="211"/>
      <c r="AA12" s="200"/>
      <c r="AB12" s="200"/>
      <c r="AC12" s="212"/>
      <c r="AD12" s="429"/>
      <c r="AE12" s="429"/>
      <c r="AF12" s="206"/>
      <c r="AG12" s="430"/>
      <c r="AH12" s="199"/>
      <c r="AI12" s="200"/>
      <c r="AJ12" s="200"/>
      <c r="AK12" s="211"/>
      <c r="AL12" s="211"/>
      <c r="AM12" s="200"/>
      <c r="AN12" s="200"/>
      <c r="AO12" s="212"/>
      <c r="AP12" s="429"/>
      <c r="AQ12" s="429"/>
      <c r="AR12" s="206"/>
      <c r="AS12" s="430"/>
      <c r="AT12" s="199"/>
      <c r="AU12" s="200"/>
      <c r="AV12" s="200"/>
      <c r="AW12" s="211"/>
      <c r="AX12" s="211"/>
      <c r="AY12" s="200"/>
      <c r="AZ12" s="200"/>
      <c r="BA12" s="212"/>
      <c r="BB12" s="429"/>
      <c r="BC12" s="429"/>
      <c r="BD12" s="206"/>
      <c r="BE12" s="430"/>
      <c r="BF12" s="199"/>
      <c r="BG12" s="200"/>
      <c r="BH12" s="200"/>
      <c r="BI12" s="211"/>
      <c r="BJ12" s="211"/>
      <c r="BK12" s="200"/>
      <c r="BL12" s="200"/>
      <c r="BM12" s="212"/>
      <c r="BN12" s="429"/>
      <c r="BO12" s="429"/>
      <c r="BP12" s="206"/>
      <c r="BQ12" s="430"/>
      <c r="BR12" s="199"/>
      <c r="BS12" s="200"/>
      <c r="BT12" s="200"/>
      <c r="BU12" s="211"/>
      <c r="BV12" s="211"/>
      <c r="BW12" s="200"/>
      <c r="BX12" s="200"/>
      <c r="BY12" s="212"/>
      <c r="BZ12" s="429"/>
      <c r="CA12" s="429"/>
      <c r="CB12" s="206"/>
      <c r="CC12" s="430"/>
      <c r="CD12" s="199"/>
      <c r="CE12" s="200"/>
      <c r="CF12" s="200"/>
      <c r="CG12" s="211"/>
      <c r="CH12" s="211"/>
      <c r="CI12" s="200"/>
      <c r="CJ12" s="200"/>
      <c r="CK12" s="212"/>
      <c r="CL12" s="429"/>
      <c r="CM12" s="429"/>
      <c r="CN12" s="206"/>
      <c r="CO12" s="430"/>
      <c r="CP12" s="199"/>
      <c r="CQ12" s="200"/>
      <c r="CR12" s="200"/>
      <c r="CS12" s="211"/>
      <c r="CT12" s="211"/>
      <c r="CU12" s="200"/>
      <c r="CV12" s="200"/>
      <c r="CW12" s="212"/>
      <c r="CX12" s="429"/>
      <c r="CY12" s="429"/>
      <c r="CZ12" s="206"/>
      <c r="DA12" s="430"/>
      <c r="DB12" s="199"/>
      <c r="DC12" s="200"/>
      <c r="DD12" s="200"/>
      <c r="DE12" s="211"/>
      <c r="DF12" s="211"/>
      <c r="DG12" s="200"/>
      <c r="DH12" s="200"/>
      <c r="DI12" s="212"/>
      <c r="DJ12" s="429"/>
      <c r="DK12" s="429"/>
      <c r="DL12" s="206"/>
      <c r="DM12" s="430"/>
      <c r="DN12" s="199"/>
      <c r="DO12" s="200"/>
      <c r="DP12" s="200"/>
      <c r="DQ12" s="211"/>
      <c r="DR12" s="211"/>
      <c r="DS12" s="200"/>
      <c r="DT12" s="200"/>
      <c r="DU12" s="212"/>
      <c r="DV12" s="429"/>
      <c r="DW12" s="429"/>
      <c r="DX12" s="206"/>
      <c r="DY12" s="430"/>
      <c r="DZ12" s="199"/>
      <c r="EA12" s="200"/>
      <c r="EB12" s="200"/>
      <c r="EC12" s="211"/>
      <c r="ED12" s="211"/>
      <c r="EE12" s="200"/>
      <c r="EF12" s="200"/>
      <c r="EG12" s="212"/>
      <c r="EH12" s="429"/>
      <c r="EI12" s="429"/>
      <c r="EJ12" s="206"/>
      <c r="EK12" s="430"/>
      <c r="EL12" s="199"/>
      <c r="EM12" s="200"/>
      <c r="EN12" s="200"/>
      <c r="EO12" s="211"/>
      <c r="EP12" s="211"/>
      <c r="EQ12" s="200"/>
      <c r="ER12" s="200"/>
      <c r="ES12" s="212"/>
      <c r="ET12" s="429"/>
      <c r="EU12" s="429"/>
      <c r="EV12" s="206"/>
      <c r="EW12" s="430"/>
      <c r="EX12" s="199"/>
      <c r="EY12" s="200"/>
      <c r="EZ12" s="200"/>
      <c r="FA12" s="211"/>
      <c r="FB12" s="211"/>
      <c r="FC12" s="200"/>
      <c r="FD12" s="200"/>
      <c r="FE12" s="212"/>
      <c r="FF12" s="429"/>
      <c r="FG12" s="429"/>
      <c r="FH12" s="206"/>
      <c r="FI12" s="430"/>
      <c r="FJ12" s="199"/>
      <c r="FK12" s="200"/>
      <c r="FL12" s="200"/>
      <c r="FM12" s="211"/>
      <c r="FN12" s="211"/>
      <c r="FO12" s="200"/>
      <c r="FP12" s="200"/>
      <c r="FQ12" s="212"/>
      <c r="FR12" s="429"/>
      <c r="FS12" s="429"/>
      <c r="FT12" s="206"/>
      <c r="FU12" s="430"/>
      <c r="FV12" s="199"/>
      <c r="FW12" s="200"/>
      <c r="FX12" s="200"/>
      <c r="FY12" s="211"/>
      <c r="FZ12" s="211"/>
      <c r="GA12" s="200"/>
      <c r="GB12" s="200"/>
      <c r="GC12" s="212"/>
      <c r="GD12" s="429"/>
      <c r="GE12" s="429"/>
      <c r="GF12" s="206"/>
      <c r="GG12" s="430"/>
      <c r="GH12" s="199"/>
      <c r="GI12" s="200"/>
      <c r="GJ12" s="200"/>
      <c r="GK12" s="211"/>
      <c r="GL12" s="211"/>
      <c r="GM12" s="200"/>
      <c r="GN12" s="200"/>
      <c r="GO12" s="212"/>
      <c r="GP12" s="429"/>
      <c r="GQ12" s="429"/>
      <c r="GR12" s="206"/>
      <c r="GS12" s="430"/>
      <c r="GT12" s="199"/>
      <c r="GU12" s="200"/>
      <c r="GV12" s="200"/>
      <c r="GW12" s="211"/>
      <c r="GX12" s="211"/>
      <c r="GY12" s="200"/>
      <c r="GZ12" s="200"/>
      <c r="HA12" s="212"/>
      <c r="HB12" s="429"/>
      <c r="HC12" s="429"/>
      <c r="HD12" s="206"/>
      <c r="HE12" s="430"/>
      <c r="HF12" s="199"/>
      <c r="HG12" s="200"/>
      <c r="HH12" s="200"/>
      <c r="HI12" s="211"/>
      <c r="HJ12" s="211"/>
      <c r="HK12" s="200"/>
      <c r="HL12" s="200"/>
      <c r="HM12" s="212"/>
      <c r="HN12" s="429"/>
      <c r="HO12" s="429"/>
      <c r="HP12" s="206"/>
      <c r="HQ12" s="430"/>
      <c r="HR12" s="199"/>
      <c r="HS12" s="200"/>
      <c r="HT12" s="200"/>
      <c r="HU12" s="211"/>
      <c r="HV12" s="211"/>
      <c r="HW12" s="200"/>
      <c r="HX12" s="200"/>
      <c r="HY12" s="212"/>
      <c r="HZ12" s="429"/>
      <c r="IA12" s="429"/>
      <c r="IB12" s="206"/>
      <c r="IC12" s="430"/>
      <c r="ID12" s="199"/>
      <c r="IE12" s="200"/>
      <c r="IF12" s="200"/>
      <c r="IG12" s="211"/>
      <c r="IH12" s="211"/>
      <c r="II12" s="200"/>
      <c r="IJ12" s="200"/>
      <c r="IK12" s="212"/>
      <c r="IL12" s="429"/>
      <c r="IM12" s="429"/>
      <c r="IN12" s="206"/>
      <c r="IO12" s="430"/>
      <c r="IP12" s="199"/>
      <c r="IQ12" s="200"/>
      <c r="IR12" s="200"/>
      <c r="IS12" s="211"/>
    </row>
    <row r="13" spans="1:253" s="431" customFormat="1" ht="13.5">
      <c r="A13" s="199" t="s">
        <v>199</v>
      </c>
      <c r="B13" s="200"/>
      <c r="C13" s="200"/>
      <c r="D13" s="209" t="s">
        <v>324</v>
      </c>
      <c r="E13" s="427" t="s">
        <v>322</v>
      </c>
      <c r="F13" s="428">
        <v>8</v>
      </c>
      <c r="G13" s="210"/>
      <c r="H13" s="428"/>
      <c r="I13" s="428">
        <f t="shared" si="0"/>
        <v>0</v>
      </c>
      <c r="J13" s="199"/>
      <c r="K13" s="200"/>
      <c r="L13" s="200"/>
      <c r="M13" s="211"/>
      <c r="N13" s="211"/>
      <c r="O13" s="200"/>
      <c r="P13" s="200"/>
      <c r="Q13" s="212"/>
      <c r="R13" s="429"/>
      <c r="S13" s="429"/>
      <c r="T13" s="206"/>
      <c r="U13" s="430"/>
      <c r="V13" s="199"/>
      <c r="W13" s="200"/>
      <c r="X13" s="200"/>
      <c r="Y13" s="211"/>
      <c r="Z13" s="211"/>
      <c r="AA13" s="200"/>
      <c r="AB13" s="200"/>
      <c r="AC13" s="212"/>
      <c r="AD13" s="429"/>
      <c r="AE13" s="429"/>
      <c r="AF13" s="206"/>
      <c r="AG13" s="430"/>
      <c r="AH13" s="199"/>
      <c r="AI13" s="200"/>
      <c r="AJ13" s="200"/>
      <c r="AK13" s="211"/>
      <c r="AL13" s="211"/>
      <c r="AM13" s="200"/>
      <c r="AN13" s="200"/>
      <c r="AO13" s="212"/>
      <c r="AP13" s="429"/>
      <c r="AQ13" s="429"/>
      <c r="AR13" s="206"/>
      <c r="AS13" s="430"/>
      <c r="AT13" s="199"/>
      <c r="AU13" s="200"/>
      <c r="AV13" s="200"/>
      <c r="AW13" s="211"/>
      <c r="AX13" s="211"/>
      <c r="AY13" s="200"/>
      <c r="AZ13" s="200"/>
      <c r="BA13" s="212"/>
      <c r="BB13" s="429"/>
      <c r="BC13" s="429"/>
      <c r="BD13" s="206"/>
      <c r="BE13" s="430"/>
      <c r="BF13" s="199"/>
      <c r="BG13" s="200"/>
      <c r="BH13" s="200"/>
      <c r="BI13" s="211"/>
      <c r="BJ13" s="211"/>
      <c r="BK13" s="200"/>
      <c r="BL13" s="200"/>
      <c r="BM13" s="212"/>
      <c r="BN13" s="429"/>
      <c r="BO13" s="429"/>
      <c r="BP13" s="206"/>
      <c r="BQ13" s="430"/>
      <c r="BR13" s="199"/>
      <c r="BS13" s="200"/>
      <c r="BT13" s="200"/>
      <c r="BU13" s="211"/>
      <c r="BV13" s="211"/>
      <c r="BW13" s="200"/>
      <c r="BX13" s="200"/>
      <c r="BY13" s="212"/>
      <c r="BZ13" s="429"/>
      <c r="CA13" s="429"/>
      <c r="CB13" s="206"/>
      <c r="CC13" s="430"/>
      <c r="CD13" s="199"/>
      <c r="CE13" s="200"/>
      <c r="CF13" s="200"/>
      <c r="CG13" s="211"/>
      <c r="CH13" s="211"/>
      <c r="CI13" s="200"/>
      <c r="CJ13" s="200"/>
      <c r="CK13" s="212"/>
      <c r="CL13" s="429"/>
      <c r="CM13" s="429"/>
      <c r="CN13" s="206"/>
      <c r="CO13" s="430"/>
      <c r="CP13" s="199"/>
      <c r="CQ13" s="200"/>
      <c r="CR13" s="200"/>
      <c r="CS13" s="211"/>
      <c r="CT13" s="211"/>
      <c r="CU13" s="200"/>
      <c r="CV13" s="200"/>
      <c r="CW13" s="212"/>
      <c r="CX13" s="429"/>
      <c r="CY13" s="429"/>
      <c r="CZ13" s="206"/>
      <c r="DA13" s="430"/>
      <c r="DB13" s="199"/>
      <c r="DC13" s="200"/>
      <c r="DD13" s="200"/>
      <c r="DE13" s="211"/>
      <c r="DF13" s="211"/>
      <c r="DG13" s="200"/>
      <c r="DH13" s="200"/>
      <c r="DI13" s="212"/>
      <c r="DJ13" s="429"/>
      <c r="DK13" s="429"/>
      <c r="DL13" s="206"/>
      <c r="DM13" s="430"/>
      <c r="DN13" s="199"/>
      <c r="DO13" s="200"/>
      <c r="DP13" s="200"/>
      <c r="DQ13" s="211"/>
      <c r="DR13" s="211"/>
      <c r="DS13" s="200"/>
      <c r="DT13" s="200"/>
      <c r="DU13" s="212"/>
      <c r="DV13" s="429"/>
      <c r="DW13" s="429"/>
      <c r="DX13" s="206"/>
      <c r="DY13" s="430"/>
      <c r="DZ13" s="199"/>
      <c r="EA13" s="200"/>
      <c r="EB13" s="200"/>
      <c r="EC13" s="211"/>
      <c r="ED13" s="211"/>
      <c r="EE13" s="200"/>
      <c r="EF13" s="200"/>
      <c r="EG13" s="212"/>
      <c r="EH13" s="429"/>
      <c r="EI13" s="429"/>
      <c r="EJ13" s="206"/>
      <c r="EK13" s="430"/>
      <c r="EL13" s="199"/>
      <c r="EM13" s="200"/>
      <c r="EN13" s="200"/>
      <c r="EO13" s="211"/>
      <c r="EP13" s="211"/>
      <c r="EQ13" s="200"/>
      <c r="ER13" s="200"/>
      <c r="ES13" s="212"/>
      <c r="ET13" s="429"/>
      <c r="EU13" s="429"/>
      <c r="EV13" s="206"/>
      <c r="EW13" s="430"/>
      <c r="EX13" s="199"/>
      <c r="EY13" s="200"/>
      <c r="EZ13" s="200"/>
      <c r="FA13" s="211"/>
      <c r="FB13" s="211"/>
      <c r="FC13" s="200"/>
      <c r="FD13" s="200"/>
      <c r="FE13" s="212"/>
      <c r="FF13" s="429"/>
      <c r="FG13" s="429"/>
      <c r="FH13" s="206"/>
      <c r="FI13" s="430"/>
      <c r="FJ13" s="199"/>
      <c r="FK13" s="200"/>
      <c r="FL13" s="200"/>
      <c r="FM13" s="211"/>
      <c r="FN13" s="211"/>
      <c r="FO13" s="200"/>
      <c r="FP13" s="200"/>
      <c r="FQ13" s="212"/>
      <c r="FR13" s="429"/>
      <c r="FS13" s="429"/>
      <c r="FT13" s="206"/>
      <c r="FU13" s="430"/>
      <c r="FV13" s="199"/>
      <c r="FW13" s="200"/>
      <c r="FX13" s="200"/>
      <c r="FY13" s="211"/>
      <c r="FZ13" s="211"/>
      <c r="GA13" s="200"/>
      <c r="GB13" s="200"/>
      <c r="GC13" s="212"/>
      <c r="GD13" s="429"/>
      <c r="GE13" s="429"/>
      <c r="GF13" s="206"/>
      <c r="GG13" s="430"/>
      <c r="GH13" s="199"/>
      <c r="GI13" s="200"/>
      <c r="GJ13" s="200"/>
      <c r="GK13" s="211"/>
      <c r="GL13" s="211"/>
      <c r="GM13" s="200"/>
      <c r="GN13" s="200"/>
      <c r="GO13" s="212"/>
      <c r="GP13" s="429"/>
      <c r="GQ13" s="429"/>
      <c r="GR13" s="206"/>
      <c r="GS13" s="430"/>
      <c r="GT13" s="199"/>
      <c r="GU13" s="200"/>
      <c r="GV13" s="200"/>
      <c r="GW13" s="211"/>
      <c r="GX13" s="211"/>
      <c r="GY13" s="200"/>
      <c r="GZ13" s="200"/>
      <c r="HA13" s="212"/>
      <c r="HB13" s="429"/>
      <c r="HC13" s="429"/>
      <c r="HD13" s="206"/>
      <c r="HE13" s="430"/>
      <c r="HF13" s="199"/>
      <c r="HG13" s="200"/>
      <c r="HH13" s="200"/>
      <c r="HI13" s="211"/>
      <c r="HJ13" s="211"/>
      <c r="HK13" s="200"/>
      <c r="HL13" s="200"/>
      <c r="HM13" s="212"/>
      <c r="HN13" s="429"/>
      <c r="HO13" s="429"/>
      <c r="HP13" s="206"/>
      <c r="HQ13" s="430"/>
      <c r="HR13" s="199"/>
      <c r="HS13" s="200"/>
      <c r="HT13" s="200"/>
      <c r="HU13" s="211"/>
      <c r="HV13" s="211"/>
      <c r="HW13" s="200"/>
      <c r="HX13" s="200"/>
      <c r="HY13" s="212"/>
      <c r="HZ13" s="429"/>
      <c r="IA13" s="429"/>
      <c r="IB13" s="206"/>
      <c r="IC13" s="430"/>
      <c r="ID13" s="199"/>
      <c r="IE13" s="200"/>
      <c r="IF13" s="200"/>
      <c r="IG13" s="211"/>
      <c r="IH13" s="211"/>
      <c r="II13" s="200"/>
      <c r="IJ13" s="200"/>
      <c r="IK13" s="212"/>
      <c r="IL13" s="429"/>
      <c r="IM13" s="429"/>
      <c r="IN13" s="206"/>
      <c r="IO13" s="430"/>
      <c r="IP13" s="199"/>
      <c r="IQ13" s="200"/>
      <c r="IR13" s="200"/>
      <c r="IS13" s="211"/>
    </row>
    <row r="14" spans="1:253" s="431" customFormat="1" ht="13.5">
      <c r="A14" s="199" t="s">
        <v>212</v>
      </c>
      <c r="B14" s="200"/>
      <c r="C14" s="200"/>
      <c r="D14" s="209" t="s">
        <v>325</v>
      </c>
      <c r="E14" s="427" t="s">
        <v>317</v>
      </c>
      <c r="F14" s="428">
        <v>10</v>
      </c>
      <c r="G14" s="210"/>
      <c r="H14" s="428"/>
      <c r="I14" s="428">
        <f t="shared" si="0"/>
        <v>0</v>
      </c>
      <c r="J14" s="199"/>
      <c r="K14" s="200"/>
      <c r="L14" s="200"/>
      <c r="M14" s="211"/>
      <c r="N14" s="211"/>
      <c r="O14" s="200"/>
      <c r="P14" s="200"/>
      <c r="Q14" s="212"/>
      <c r="R14" s="429"/>
      <c r="S14" s="429"/>
      <c r="T14" s="206"/>
      <c r="U14" s="430"/>
      <c r="V14" s="199"/>
      <c r="W14" s="200"/>
      <c r="X14" s="200"/>
      <c r="Y14" s="211"/>
      <c r="Z14" s="211"/>
      <c r="AA14" s="200"/>
      <c r="AB14" s="200"/>
      <c r="AC14" s="212"/>
      <c r="AD14" s="429"/>
      <c r="AE14" s="429"/>
      <c r="AF14" s="206"/>
      <c r="AG14" s="430"/>
      <c r="AH14" s="199"/>
      <c r="AI14" s="200"/>
      <c r="AJ14" s="200"/>
      <c r="AK14" s="211"/>
      <c r="AL14" s="211"/>
      <c r="AM14" s="200"/>
      <c r="AN14" s="200"/>
      <c r="AO14" s="212"/>
      <c r="AP14" s="429"/>
      <c r="AQ14" s="429"/>
      <c r="AR14" s="206"/>
      <c r="AS14" s="430"/>
      <c r="AT14" s="199"/>
      <c r="AU14" s="200"/>
      <c r="AV14" s="200"/>
      <c r="AW14" s="211"/>
      <c r="AX14" s="211"/>
      <c r="AY14" s="200"/>
      <c r="AZ14" s="200"/>
      <c r="BA14" s="212"/>
      <c r="BB14" s="429"/>
      <c r="BC14" s="429"/>
      <c r="BD14" s="206"/>
      <c r="BE14" s="430"/>
      <c r="BF14" s="199"/>
      <c r="BG14" s="200"/>
      <c r="BH14" s="200"/>
      <c r="BI14" s="211"/>
      <c r="BJ14" s="211"/>
      <c r="BK14" s="200"/>
      <c r="BL14" s="200"/>
      <c r="BM14" s="212"/>
      <c r="BN14" s="429"/>
      <c r="BO14" s="429"/>
      <c r="BP14" s="206"/>
      <c r="BQ14" s="430"/>
      <c r="BR14" s="199"/>
      <c r="BS14" s="200"/>
      <c r="BT14" s="200"/>
      <c r="BU14" s="211"/>
      <c r="BV14" s="211"/>
      <c r="BW14" s="200"/>
      <c r="BX14" s="200"/>
      <c r="BY14" s="212"/>
      <c r="BZ14" s="429"/>
      <c r="CA14" s="429"/>
      <c r="CB14" s="206"/>
      <c r="CC14" s="430"/>
      <c r="CD14" s="199"/>
      <c r="CE14" s="200"/>
      <c r="CF14" s="200"/>
      <c r="CG14" s="211"/>
      <c r="CH14" s="211"/>
      <c r="CI14" s="200"/>
      <c r="CJ14" s="200"/>
      <c r="CK14" s="212"/>
      <c r="CL14" s="429"/>
      <c r="CM14" s="429"/>
      <c r="CN14" s="206"/>
      <c r="CO14" s="430"/>
      <c r="CP14" s="199"/>
      <c r="CQ14" s="200"/>
      <c r="CR14" s="200"/>
      <c r="CS14" s="211"/>
      <c r="CT14" s="211"/>
      <c r="CU14" s="200"/>
      <c r="CV14" s="200"/>
      <c r="CW14" s="212"/>
      <c r="CX14" s="429"/>
      <c r="CY14" s="429"/>
      <c r="CZ14" s="206"/>
      <c r="DA14" s="430"/>
      <c r="DB14" s="199"/>
      <c r="DC14" s="200"/>
      <c r="DD14" s="200"/>
      <c r="DE14" s="211"/>
      <c r="DF14" s="211"/>
      <c r="DG14" s="200"/>
      <c r="DH14" s="200"/>
      <c r="DI14" s="212"/>
      <c r="DJ14" s="429"/>
      <c r="DK14" s="429"/>
      <c r="DL14" s="206"/>
      <c r="DM14" s="430"/>
      <c r="DN14" s="199"/>
      <c r="DO14" s="200"/>
      <c r="DP14" s="200"/>
      <c r="DQ14" s="211"/>
      <c r="DR14" s="211"/>
      <c r="DS14" s="200"/>
      <c r="DT14" s="200"/>
      <c r="DU14" s="212"/>
      <c r="DV14" s="429"/>
      <c r="DW14" s="429"/>
      <c r="DX14" s="206"/>
      <c r="DY14" s="430"/>
      <c r="DZ14" s="199"/>
      <c r="EA14" s="200"/>
      <c r="EB14" s="200"/>
      <c r="EC14" s="211"/>
      <c r="ED14" s="211"/>
      <c r="EE14" s="200"/>
      <c r="EF14" s="200"/>
      <c r="EG14" s="212"/>
      <c r="EH14" s="429"/>
      <c r="EI14" s="429"/>
      <c r="EJ14" s="206"/>
      <c r="EK14" s="430"/>
      <c r="EL14" s="199"/>
      <c r="EM14" s="200"/>
      <c r="EN14" s="200"/>
      <c r="EO14" s="211"/>
      <c r="EP14" s="211"/>
      <c r="EQ14" s="200"/>
      <c r="ER14" s="200"/>
      <c r="ES14" s="212"/>
      <c r="ET14" s="429"/>
      <c r="EU14" s="429"/>
      <c r="EV14" s="206"/>
      <c r="EW14" s="430"/>
      <c r="EX14" s="199"/>
      <c r="EY14" s="200"/>
      <c r="EZ14" s="200"/>
      <c r="FA14" s="211"/>
      <c r="FB14" s="211"/>
      <c r="FC14" s="200"/>
      <c r="FD14" s="200"/>
      <c r="FE14" s="212"/>
      <c r="FF14" s="429"/>
      <c r="FG14" s="429"/>
      <c r="FH14" s="206"/>
      <c r="FI14" s="430"/>
      <c r="FJ14" s="199"/>
      <c r="FK14" s="200"/>
      <c r="FL14" s="200"/>
      <c r="FM14" s="211"/>
      <c r="FN14" s="211"/>
      <c r="FO14" s="200"/>
      <c r="FP14" s="200"/>
      <c r="FQ14" s="212"/>
      <c r="FR14" s="429"/>
      <c r="FS14" s="429"/>
      <c r="FT14" s="206"/>
      <c r="FU14" s="430"/>
      <c r="FV14" s="199"/>
      <c r="FW14" s="200"/>
      <c r="FX14" s="200"/>
      <c r="FY14" s="211"/>
      <c r="FZ14" s="211"/>
      <c r="GA14" s="200"/>
      <c r="GB14" s="200"/>
      <c r="GC14" s="212"/>
      <c r="GD14" s="429"/>
      <c r="GE14" s="429"/>
      <c r="GF14" s="206"/>
      <c r="GG14" s="430"/>
      <c r="GH14" s="199"/>
      <c r="GI14" s="200"/>
      <c r="GJ14" s="200"/>
      <c r="GK14" s="211"/>
      <c r="GL14" s="211"/>
      <c r="GM14" s="200"/>
      <c r="GN14" s="200"/>
      <c r="GO14" s="212"/>
      <c r="GP14" s="429"/>
      <c r="GQ14" s="429"/>
      <c r="GR14" s="206"/>
      <c r="GS14" s="430"/>
      <c r="GT14" s="199"/>
      <c r="GU14" s="200"/>
      <c r="GV14" s="200"/>
      <c r="GW14" s="211"/>
      <c r="GX14" s="211"/>
      <c r="GY14" s="200"/>
      <c r="GZ14" s="200"/>
      <c r="HA14" s="212"/>
      <c r="HB14" s="429"/>
      <c r="HC14" s="429"/>
      <c r="HD14" s="206"/>
      <c r="HE14" s="430"/>
      <c r="HF14" s="199"/>
      <c r="HG14" s="200"/>
      <c r="HH14" s="200"/>
      <c r="HI14" s="211"/>
      <c r="HJ14" s="211"/>
      <c r="HK14" s="200"/>
      <c r="HL14" s="200"/>
      <c r="HM14" s="212"/>
      <c r="HN14" s="429"/>
      <c r="HO14" s="429"/>
      <c r="HP14" s="206"/>
      <c r="HQ14" s="430"/>
      <c r="HR14" s="199"/>
      <c r="HS14" s="200"/>
      <c r="HT14" s="200"/>
      <c r="HU14" s="211"/>
      <c r="HV14" s="211"/>
      <c r="HW14" s="200"/>
      <c r="HX14" s="200"/>
      <c r="HY14" s="212"/>
      <c r="HZ14" s="429"/>
      <c r="IA14" s="429"/>
      <c r="IB14" s="206"/>
      <c r="IC14" s="430"/>
      <c r="ID14" s="199"/>
      <c r="IE14" s="200"/>
      <c r="IF14" s="200"/>
      <c r="IG14" s="211"/>
      <c r="IH14" s="211"/>
      <c r="II14" s="200"/>
      <c r="IJ14" s="200"/>
      <c r="IK14" s="212"/>
      <c r="IL14" s="429"/>
      <c r="IM14" s="429"/>
      <c r="IN14" s="206"/>
      <c r="IO14" s="430"/>
      <c r="IP14" s="199"/>
      <c r="IQ14" s="200"/>
      <c r="IR14" s="200"/>
      <c r="IS14" s="211"/>
    </row>
    <row r="15" spans="1:253" s="431" customFormat="1" ht="13.5">
      <c r="A15" s="199" t="s">
        <v>217</v>
      </c>
      <c r="B15" s="200"/>
      <c r="C15" s="200"/>
      <c r="D15" s="209" t="s">
        <v>326</v>
      </c>
      <c r="E15" s="427" t="s">
        <v>292</v>
      </c>
      <c r="F15" s="428">
        <v>1</v>
      </c>
      <c r="G15" s="210"/>
      <c r="H15" s="428"/>
      <c r="I15" s="428">
        <f t="shared" si="0"/>
        <v>0</v>
      </c>
      <c r="J15" s="199"/>
      <c r="K15" s="200"/>
      <c r="L15" s="200"/>
      <c r="M15" s="211"/>
      <c r="N15" s="211"/>
      <c r="O15" s="200"/>
      <c r="P15" s="200"/>
      <c r="Q15" s="212"/>
      <c r="R15" s="429"/>
      <c r="S15" s="429"/>
      <c r="T15" s="206"/>
      <c r="U15" s="430"/>
      <c r="V15" s="199"/>
      <c r="W15" s="200"/>
      <c r="X15" s="200"/>
      <c r="Y15" s="211"/>
      <c r="Z15" s="211"/>
      <c r="AA15" s="200"/>
      <c r="AB15" s="200"/>
      <c r="AC15" s="212"/>
      <c r="AD15" s="429"/>
      <c r="AE15" s="429"/>
      <c r="AF15" s="206"/>
      <c r="AG15" s="430"/>
      <c r="AH15" s="199"/>
      <c r="AI15" s="200"/>
      <c r="AJ15" s="200"/>
      <c r="AK15" s="211"/>
      <c r="AL15" s="211"/>
      <c r="AM15" s="200"/>
      <c r="AN15" s="200"/>
      <c r="AO15" s="212"/>
      <c r="AP15" s="429"/>
      <c r="AQ15" s="429"/>
      <c r="AR15" s="206"/>
      <c r="AS15" s="430"/>
      <c r="AT15" s="199"/>
      <c r="AU15" s="200"/>
      <c r="AV15" s="200"/>
      <c r="AW15" s="211"/>
      <c r="AX15" s="211"/>
      <c r="AY15" s="200"/>
      <c r="AZ15" s="200"/>
      <c r="BA15" s="212"/>
      <c r="BB15" s="429"/>
      <c r="BC15" s="429"/>
      <c r="BD15" s="206"/>
      <c r="BE15" s="430"/>
      <c r="BF15" s="199"/>
      <c r="BG15" s="200"/>
      <c r="BH15" s="200"/>
      <c r="BI15" s="211"/>
      <c r="BJ15" s="211"/>
      <c r="BK15" s="200"/>
      <c r="BL15" s="200"/>
      <c r="BM15" s="212"/>
      <c r="BN15" s="429"/>
      <c r="BO15" s="429"/>
      <c r="BP15" s="206"/>
      <c r="BQ15" s="430"/>
      <c r="BR15" s="199"/>
      <c r="BS15" s="200"/>
      <c r="BT15" s="200"/>
      <c r="BU15" s="211"/>
      <c r="BV15" s="211"/>
      <c r="BW15" s="200"/>
      <c r="BX15" s="200"/>
      <c r="BY15" s="212"/>
      <c r="BZ15" s="429"/>
      <c r="CA15" s="429"/>
      <c r="CB15" s="206"/>
      <c r="CC15" s="430"/>
      <c r="CD15" s="199"/>
      <c r="CE15" s="200"/>
      <c r="CF15" s="200"/>
      <c r="CG15" s="211"/>
      <c r="CH15" s="211"/>
      <c r="CI15" s="200"/>
      <c r="CJ15" s="200"/>
      <c r="CK15" s="212"/>
      <c r="CL15" s="429"/>
      <c r="CM15" s="429"/>
      <c r="CN15" s="206"/>
      <c r="CO15" s="430"/>
      <c r="CP15" s="199"/>
      <c r="CQ15" s="200"/>
      <c r="CR15" s="200"/>
      <c r="CS15" s="211"/>
      <c r="CT15" s="211"/>
      <c r="CU15" s="200"/>
      <c r="CV15" s="200"/>
      <c r="CW15" s="212"/>
      <c r="CX15" s="429"/>
      <c r="CY15" s="429"/>
      <c r="CZ15" s="206"/>
      <c r="DA15" s="430"/>
      <c r="DB15" s="199"/>
      <c r="DC15" s="200"/>
      <c r="DD15" s="200"/>
      <c r="DE15" s="211"/>
      <c r="DF15" s="211"/>
      <c r="DG15" s="200"/>
      <c r="DH15" s="200"/>
      <c r="DI15" s="212"/>
      <c r="DJ15" s="429"/>
      <c r="DK15" s="429"/>
      <c r="DL15" s="206"/>
      <c r="DM15" s="430"/>
      <c r="DN15" s="199"/>
      <c r="DO15" s="200"/>
      <c r="DP15" s="200"/>
      <c r="DQ15" s="211"/>
      <c r="DR15" s="211"/>
      <c r="DS15" s="200"/>
      <c r="DT15" s="200"/>
      <c r="DU15" s="212"/>
      <c r="DV15" s="429"/>
      <c r="DW15" s="429"/>
      <c r="DX15" s="206"/>
      <c r="DY15" s="430"/>
      <c r="DZ15" s="199"/>
      <c r="EA15" s="200"/>
      <c r="EB15" s="200"/>
      <c r="EC15" s="211"/>
      <c r="ED15" s="211"/>
      <c r="EE15" s="200"/>
      <c r="EF15" s="200"/>
      <c r="EG15" s="212"/>
      <c r="EH15" s="429"/>
      <c r="EI15" s="429"/>
      <c r="EJ15" s="206"/>
      <c r="EK15" s="430"/>
      <c r="EL15" s="199"/>
      <c r="EM15" s="200"/>
      <c r="EN15" s="200"/>
      <c r="EO15" s="211"/>
      <c r="EP15" s="211"/>
      <c r="EQ15" s="200"/>
      <c r="ER15" s="200"/>
      <c r="ES15" s="212"/>
      <c r="ET15" s="429"/>
      <c r="EU15" s="429"/>
      <c r="EV15" s="206"/>
      <c r="EW15" s="430"/>
      <c r="EX15" s="199"/>
      <c r="EY15" s="200"/>
      <c r="EZ15" s="200"/>
      <c r="FA15" s="211"/>
      <c r="FB15" s="211"/>
      <c r="FC15" s="200"/>
      <c r="FD15" s="200"/>
      <c r="FE15" s="212"/>
      <c r="FF15" s="429"/>
      <c r="FG15" s="429"/>
      <c r="FH15" s="206"/>
      <c r="FI15" s="430"/>
      <c r="FJ15" s="199"/>
      <c r="FK15" s="200"/>
      <c r="FL15" s="200"/>
      <c r="FM15" s="211"/>
      <c r="FN15" s="211"/>
      <c r="FO15" s="200"/>
      <c r="FP15" s="200"/>
      <c r="FQ15" s="212"/>
      <c r="FR15" s="429"/>
      <c r="FS15" s="429"/>
      <c r="FT15" s="206"/>
      <c r="FU15" s="430"/>
      <c r="FV15" s="199"/>
      <c r="FW15" s="200"/>
      <c r="FX15" s="200"/>
      <c r="FY15" s="211"/>
      <c r="FZ15" s="211"/>
      <c r="GA15" s="200"/>
      <c r="GB15" s="200"/>
      <c r="GC15" s="212"/>
      <c r="GD15" s="429"/>
      <c r="GE15" s="429"/>
      <c r="GF15" s="206"/>
      <c r="GG15" s="430"/>
      <c r="GH15" s="199"/>
      <c r="GI15" s="200"/>
      <c r="GJ15" s="200"/>
      <c r="GK15" s="211"/>
      <c r="GL15" s="211"/>
      <c r="GM15" s="200"/>
      <c r="GN15" s="200"/>
      <c r="GO15" s="212"/>
      <c r="GP15" s="429"/>
      <c r="GQ15" s="429"/>
      <c r="GR15" s="206"/>
      <c r="GS15" s="430"/>
      <c r="GT15" s="199"/>
      <c r="GU15" s="200"/>
      <c r="GV15" s="200"/>
      <c r="GW15" s="211"/>
      <c r="GX15" s="211"/>
      <c r="GY15" s="200"/>
      <c r="GZ15" s="200"/>
      <c r="HA15" s="212"/>
      <c r="HB15" s="429"/>
      <c r="HC15" s="429"/>
      <c r="HD15" s="206"/>
      <c r="HE15" s="430"/>
      <c r="HF15" s="199"/>
      <c r="HG15" s="200"/>
      <c r="HH15" s="200"/>
      <c r="HI15" s="211"/>
      <c r="HJ15" s="211"/>
      <c r="HK15" s="200"/>
      <c r="HL15" s="200"/>
      <c r="HM15" s="212"/>
      <c r="HN15" s="429"/>
      <c r="HO15" s="429"/>
      <c r="HP15" s="206"/>
      <c r="HQ15" s="430"/>
      <c r="HR15" s="199"/>
      <c r="HS15" s="200"/>
      <c r="HT15" s="200"/>
      <c r="HU15" s="211"/>
      <c r="HV15" s="211"/>
      <c r="HW15" s="200"/>
      <c r="HX15" s="200"/>
      <c r="HY15" s="212"/>
      <c r="HZ15" s="429"/>
      <c r="IA15" s="429"/>
      <c r="IB15" s="206"/>
      <c r="IC15" s="430"/>
      <c r="ID15" s="199"/>
      <c r="IE15" s="200"/>
      <c r="IF15" s="200"/>
      <c r="IG15" s="211"/>
      <c r="IH15" s="211"/>
      <c r="II15" s="200"/>
      <c r="IJ15" s="200"/>
      <c r="IK15" s="212"/>
      <c r="IL15" s="429"/>
      <c r="IM15" s="429"/>
      <c r="IN15" s="206"/>
      <c r="IO15" s="430"/>
      <c r="IP15" s="199"/>
      <c r="IQ15" s="200"/>
      <c r="IR15" s="200"/>
      <c r="IS15" s="211"/>
    </row>
    <row r="16" spans="1:253" s="431" customFormat="1" ht="13.5">
      <c r="A16" s="199" t="s">
        <v>221</v>
      </c>
      <c r="B16" s="200"/>
      <c r="C16" s="200"/>
      <c r="D16" s="209" t="s">
        <v>327</v>
      </c>
      <c r="E16" s="427" t="s">
        <v>292</v>
      </c>
      <c r="F16" s="428">
        <v>1</v>
      </c>
      <c r="G16" s="210"/>
      <c r="H16" s="428"/>
      <c r="I16" s="428">
        <f t="shared" si="0"/>
        <v>0</v>
      </c>
      <c r="J16" s="199"/>
      <c r="K16" s="200"/>
      <c r="L16" s="200"/>
      <c r="M16" s="211"/>
      <c r="N16" s="211"/>
      <c r="O16" s="200"/>
      <c r="P16" s="200"/>
      <c r="Q16" s="212"/>
      <c r="R16" s="429"/>
      <c r="S16" s="429"/>
      <c r="T16" s="206"/>
      <c r="U16" s="430"/>
      <c r="V16" s="199"/>
      <c r="W16" s="200"/>
      <c r="X16" s="200"/>
      <c r="Y16" s="211"/>
      <c r="Z16" s="211"/>
      <c r="AA16" s="200"/>
      <c r="AB16" s="200"/>
      <c r="AC16" s="212"/>
      <c r="AD16" s="429"/>
      <c r="AE16" s="429"/>
      <c r="AF16" s="206"/>
      <c r="AG16" s="430"/>
      <c r="AH16" s="199"/>
      <c r="AI16" s="200"/>
      <c r="AJ16" s="200"/>
      <c r="AK16" s="211"/>
      <c r="AL16" s="211"/>
      <c r="AM16" s="200"/>
      <c r="AN16" s="200"/>
      <c r="AO16" s="212"/>
      <c r="AP16" s="429"/>
      <c r="AQ16" s="429"/>
      <c r="AR16" s="206"/>
      <c r="AS16" s="430"/>
      <c r="AT16" s="199"/>
      <c r="AU16" s="200"/>
      <c r="AV16" s="200"/>
      <c r="AW16" s="211"/>
      <c r="AX16" s="211"/>
      <c r="AY16" s="200"/>
      <c r="AZ16" s="200"/>
      <c r="BA16" s="212"/>
      <c r="BB16" s="429"/>
      <c r="BC16" s="429"/>
      <c r="BD16" s="206"/>
      <c r="BE16" s="430"/>
      <c r="BF16" s="199"/>
      <c r="BG16" s="200"/>
      <c r="BH16" s="200"/>
      <c r="BI16" s="211"/>
      <c r="BJ16" s="211"/>
      <c r="BK16" s="200"/>
      <c r="BL16" s="200"/>
      <c r="BM16" s="212"/>
      <c r="BN16" s="429"/>
      <c r="BO16" s="429"/>
      <c r="BP16" s="206"/>
      <c r="BQ16" s="430"/>
      <c r="BR16" s="199"/>
      <c r="BS16" s="200"/>
      <c r="BT16" s="200"/>
      <c r="BU16" s="211"/>
      <c r="BV16" s="211"/>
      <c r="BW16" s="200"/>
      <c r="BX16" s="200"/>
      <c r="BY16" s="212"/>
      <c r="BZ16" s="429"/>
      <c r="CA16" s="429"/>
      <c r="CB16" s="206"/>
      <c r="CC16" s="430"/>
      <c r="CD16" s="199"/>
      <c r="CE16" s="200"/>
      <c r="CF16" s="200"/>
      <c r="CG16" s="211"/>
      <c r="CH16" s="211"/>
      <c r="CI16" s="200"/>
      <c r="CJ16" s="200"/>
      <c r="CK16" s="212"/>
      <c r="CL16" s="429"/>
      <c r="CM16" s="429"/>
      <c r="CN16" s="206"/>
      <c r="CO16" s="430"/>
      <c r="CP16" s="199"/>
      <c r="CQ16" s="200"/>
      <c r="CR16" s="200"/>
      <c r="CS16" s="211"/>
      <c r="CT16" s="211"/>
      <c r="CU16" s="200"/>
      <c r="CV16" s="200"/>
      <c r="CW16" s="212"/>
      <c r="CX16" s="429"/>
      <c r="CY16" s="429"/>
      <c r="CZ16" s="206"/>
      <c r="DA16" s="430"/>
      <c r="DB16" s="199"/>
      <c r="DC16" s="200"/>
      <c r="DD16" s="200"/>
      <c r="DE16" s="211"/>
      <c r="DF16" s="211"/>
      <c r="DG16" s="200"/>
      <c r="DH16" s="200"/>
      <c r="DI16" s="212"/>
      <c r="DJ16" s="429"/>
      <c r="DK16" s="429"/>
      <c r="DL16" s="206"/>
      <c r="DM16" s="430"/>
      <c r="DN16" s="199"/>
      <c r="DO16" s="200"/>
      <c r="DP16" s="200"/>
      <c r="DQ16" s="211"/>
      <c r="DR16" s="211"/>
      <c r="DS16" s="200"/>
      <c r="DT16" s="200"/>
      <c r="DU16" s="212"/>
      <c r="DV16" s="429"/>
      <c r="DW16" s="429"/>
      <c r="DX16" s="206"/>
      <c r="DY16" s="430"/>
      <c r="DZ16" s="199"/>
      <c r="EA16" s="200"/>
      <c r="EB16" s="200"/>
      <c r="EC16" s="211"/>
      <c r="ED16" s="211"/>
      <c r="EE16" s="200"/>
      <c r="EF16" s="200"/>
      <c r="EG16" s="212"/>
      <c r="EH16" s="429"/>
      <c r="EI16" s="429"/>
      <c r="EJ16" s="206"/>
      <c r="EK16" s="430"/>
      <c r="EL16" s="199"/>
      <c r="EM16" s="200"/>
      <c r="EN16" s="200"/>
      <c r="EO16" s="211"/>
      <c r="EP16" s="211"/>
      <c r="EQ16" s="200"/>
      <c r="ER16" s="200"/>
      <c r="ES16" s="212"/>
      <c r="ET16" s="429"/>
      <c r="EU16" s="429"/>
      <c r="EV16" s="206"/>
      <c r="EW16" s="430"/>
      <c r="EX16" s="199"/>
      <c r="EY16" s="200"/>
      <c r="EZ16" s="200"/>
      <c r="FA16" s="211"/>
      <c r="FB16" s="211"/>
      <c r="FC16" s="200"/>
      <c r="FD16" s="200"/>
      <c r="FE16" s="212"/>
      <c r="FF16" s="429"/>
      <c r="FG16" s="429"/>
      <c r="FH16" s="206"/>
      <c r="FI16" s="430"/>
      <c r="FJ16" s="199"/>
      <c r="FK16" s="200"/>
      <c r="FL16" s="200"/>
      <c r="FM16" s="211"/>
      <c r="FN16" s="211"/>
      <c r="FO16" s="200"/>
      <c r="FP16" s="200"/>
      <c r="FQ16" s="212"/>
      <c r="FR16" s="429"/>
      <c r="FS16" s="429"/>
      <c r="FT16" s="206"/>
      <c r="FU16" s="430"/>
      <c r="FV16" s="199"/>
      <c r="FW16" s="200"/>
      <c r="FX16" s="200"/>
      <c r="FY16" s="211"/>
      <c r="FZ16" s="211"/>
      <c r="GA16" s="200"/>
      <c r="GB16" s="200"/>
      <c r="GC16" s="212"/>
      <c r="GD16" s="429"/>
      <c r="GE16" s="429"/>
      <c r="GF16" s="206"/>
      <c r="GG16" s="430"/>
      <c r="GH16" s="199"/>
      <c r="GI16" s="200"/>
      <c r="GJ16" s="200"/>
      <c r="GK16" s="211"/>
      <c r="GL16" s="211"/>
      <c r="GM16" s="200"/>
      <c r="GN16" s="200"/>
      <c r="GO16" s="212"/>
      <c r="GP16" s="429"/>
      <c r="GQ16" s="429"/>
      <c r="GR16" s="206"/>
      <c r="GS16" s="430"/>
      <c r="GT16" s="199"/>
      <c r="GU16" s="200"/>
      <c r="GV16" s="200"/>
      <c r="GW16" s="211"/>
      <c r="GX16" s="211"/>
      <c r="GY16" s="200"/>
      <c r="GZ16" s="200"/>
      <c r="HA16" s="212"/>
      <c r="HB16" s="429"/>
      <c r="HC16" s="429"/>
      <c r="HD16" s="206"/>
      <c r="HE16" s="430"/>
      <c r="HF16" s="199"/>
      <c r="HG16" s="200"/>
      <c r="HH16" s="200"/>
      <c r="HI16" s="211"/>
      <c r="HJ16" s="211"/>
      <c r="HK16" s="200"/>
      <c r="HL16" s="200"/>
      <c r="HM16" s="212"/>
      <c r="HN16" s="429"/>
      <c r="HO16" s="429"/>
      <c r="HP16" s="206"/>
      <c r="HQ16" s="430"/>
      <c r="HR16" s="199"/>
      <c r="HS16" s="200"/>
      <c r="HT16" s="200"/>
      <c r="HU16" s="211"/>
      <c r="HV16" s="211"/>
      <c r="HW16" s="200"/>
      <c r="HX16" s="200"/>
      <c r="HY16" s="212"/>
      <c r="HZ16" s="429"/>
      <c r="IA16" s="429"/>
      <c r="IB16" s="206"/>
      <c r="IC16" s="430"/>
      <c r="ID16" s="199"/>
      <c r="IE16" s="200"/>
      <c r="IF16" s="200"/>
      <c r="IG16" s="211"/>
      <c r="IH16" s="211"/>
      <c r="II16" s="200"/>
      <c r="IJ16" s="200"/>
      <c r="IK16" s="212"/>
      <c r="IL16" s="429"/>
      <c r="IM16" s="429"/>
      <c r="IN16" s="206"/>
      <c r="IO16" s="430"/>
      <c r="IP16" s="199"/>
      <c r="IQ16" s="200"/>
      <c r="IR16" s="200"/>
      <c r="IS16" s="211"/>
    </row>
    <row r="17" spans="1:253" s="431" customFormat="1" ht="13.5">
      <c r="A17" s="199" t="s">
        <v>225</v>
      </c>
      <c r="B17" s="200"/>
      <c r="C17" s="200"/>
      <c r="D17" s="209" t="s">
        <v>328</v>
      </c>
      <c r="E17" s="427" t="s">
        <v>317</v>
      </c>
      <c r="F17" s="428">
        <v>2</v>
      </c>
      <c r="G17" s="210"/>
      <c r="H17" s="428"/>
      <c r="I17" s="428">
        <f t="shared" si="0"/>
        <v>0</v>
      </c>
      <c r="J17" s="199"/>
      <c r="K17" s="200"/>
      <c r="L17" s="200"/>
      <c r="M17" s="211"/>
      <c r="N17" s="211"/>
      <c r="O17" s="200"/>
      <c r="P17" s="200"/>
      <c r="Q17" s="212"/>
      <c r="R17" s="429"/>
      <c r="S17" s="429"/>
      <c r="T17" s="206"/>
      <c r="U17" s="430"/>
      <c r="V17" s="199"/>
      <c r="W17" s="200"/>
      <c r="X17" s="200"/>
      <c r="Y17" s="211"/>
      <c r="Z17" s="211"/>
      <c r="AA17" s="200"/>
      <c r="AB17" s="200"/>
      <c r="AC17" s="212"/>
      <c r="AD17" s="429"/>
      <c r="AE17" s="429"/>
      <c r="AF17" s="206"/>
      <c r="AG17" s="430"/>
      <c r="AH17" s="199"/>
      <c r="AI17" s="200"/>
      <c r="AJ17" s="200"/>
      <c r="AK17" s="211"/>
      <c r="AL17" s="211"/>
      <c r="AM17" s="200"/>
      <c r="AN17" s="200"/>
      <c r="AO17" s="212"/>
      <c r="AP17" s="429"/>
      <c r="AQ17" s="429"/>
      <c r="AR17" s="206"/>
      <c r="AS17" s="430"/>
      <c r="AT17" s="199"/>
      <c r="AU17" s="200"/>
      <c r="AV17" s="200"/>
      <c r="AW17" s="211"/>
      <c r="AX17" s="211"/>
      <c r="AY17" s="200"/>
      <c r="AZ17" s="200"/>
      <c r="BA17" s="212"/>
      <c r="BB17" s="429"/>
      <c r="BC17" s="429"/>
      <c r="BD17" s="206"/>
      <c r="BE17" s="430"/>
      <c r="BF17" s="199"/>
      <c r="BG17" s="200"/>
      <c r="BH17" s="200"/>
      <c r="BI17" s="211"/>
      <c r="BJ17" s="211"/>
      <c r="BK17" s="200"/>
      <c r="BL17" s="200"/>
      <c r="BM17" s="212"/>
      <c r="BN17" s="429"/>
      <c r="BO17" s="429"/>
      <c r="BP17" s="206"/>
      <c r="BQ17" s="430"/>
      <c r="BR17" s="199"/>
      <c r="BS17" s="200"/>
      <c r="BT17" s="200"/>
      <c r="BU17" s="211"/>
      <c r="BV17" s="211"/>
      <c r="BW17" s="200"/>
      <c r="BX17" s="200"/>
      <c r="BY17" s="212"/>
      <c r="BZ17" s="429"/>
      <c r="CA17" s="429"/>
      <c r="CB17" s="206"/>
      <c r="CC17" s="430"/>
      <c r="CD17" s="199"/>
      <c r="CE17" s="200"/>
      <c r="CF17" s="200"/>
      <c r="CG17" s="211"/>
      <c r="CH17" s="211"/>
      <c r="CI17" s="200"/>
      <c r="CJ17" s="200"/>
      <c r="CK17" s="212"/>
      <c r="CL17" s="429"/>
      <c r="CM17" s="429"/>
      <c r="CN17" s="206"/>
      <c r="CO17" s="430"/>
      <c r="CP17" s="199"/>
      <c r="CQ17" s="200"/>
      <c r="CR17" s="200"/>
      <c r="CS17" s="211"/>
      <c r="CT17" s="211"/>
      <c r="CU17" s="200"/>
      <c r="CV17" s="200"/>
      <c r="CW17" s="212"/>
      <c r="CX17" s="429"/>
      <c r="CY17" s="429"/>
      <c r="CZ17" s="206"/>
      <c r="DA17" s="430"/>
      <c r="DB17" s="199"/>
      <c r="DC17" s="200"/>
      <c r="DD17" s="200"/>
      <c r="DE17" s="211"/>
      <c r="DF17" s="211"/>
      <c r="DG17" s="200"/>
      <c r="DH17" s="200"/>
      <c r="DI17" s="212"/>
      <c r="DJ17" s="429"/>
      <c r="DK17" s="429"/>
      <c r="DL17" s="206"/>
      <c r="DM17" s="430"/>
      <c r="DN17" s="199"/>
      <c r="DO17" s="200"/>
      <c r="DP17" s="200"/>
      <c r="DQ17" s="211"/>
      <c r="DR17" s="211"/>
      <c r="DS17" s="200"/>
      <c r="DT17" s="200"/>
      <c r="DU17" s="212"/>
      <c r="DV17" s="429"/>
      <c r="DW17" s="429"/>
      <c r="DX17" s="206"/>
      <c r="DY17" s="430"/>
      <c r="DZ17" s="199"/>
      <c r="EA17" s="200"/>
      <c r="EB17" s="200"/>
      <c r="EC17" s="211"/>
      <c r="ED17" s="211"/>
      <c r="EE17" s="200"/>
      <c r="EF17" s="200"/>
      <c r="EG17" s="212"/>
      <c r="EH17" s="429"/>
      <c r="EI17" s="429"/>
      <c r="EJ17" s="206"/>
      <c r="EK17" s="430"/>
      <c r="EL17" s="199"/>
      <c r="EM17" s="200"/>
      <c r="EN17" s="200"/>
      <c r="EO17" s="211"/>
      <c r="EP17" s="211"/>
      <c r="EQ17" s="200"/>
      <c r="ER17" s="200"/>
      <c r="ES17" s="212"/>
      <c r="ET17" s="429"/>
      <c r="EU17" s="429"/>
      <c r="EV17" s="206"/>
      <c r="EW17" s="430"/>
      <c r="EX17" s="199"/>
      <c r="EY17" s="200"/>
      <c r="EZ17" s="200"/>
      <c r="FA17" s="211"/>
      <c r="FB17" s="211"/>
      <c r="FC17" s="200"/>
      <c r="FD17" s="200"/>
      <c r="FE17" s="212"/>
      <c r="FF17" s="429"/>
      <c r="FG17" s="429"/>
      <c r="FH17" s="206"/>
      <c r="FI17" s="430"/>
      <c r="FJ17" s="199"/>
      <c r="FK17" s="200"/>
      <c r="FL17" s="200"/>
      <c r="FM17" s="211"/>
      <c r="FN17" s="211"/>
      <c r="FO17" s="200"/>
      <c r="FP17" s="200"/>
      <c r="FQ17" s="212"/>
      <c r="FR17" s="429"/>
      <c r="FS17" s="429"/>
      <c r="FT17" s="206"/>
      <c r="FU17" s="430"/>
      <c r="FV17" s="199"/>
      <c r="FW17" s="200"/>
      <c r="FX17" s="200"/>
      <c r="FY17" s="211"/>
      <c r="FZ17" s="211"/>
      <c r="GA17" s="200"/>
      <c r="GB17" s="200"/>
      <c r="GC17" s="212"/>
      <c r="GD17" s="429"/>
      <c r="GE17" s="429"/>
      <c r="GF17" s="206"/>
      <c r="GG17" s="430"/>
      <c r="GH17" s="199"/>
      <c r="GI17" s="200"/>
      <c r="GJ17" s="200"/>
      <c r="GK17" s="211"/>
      <c r="GL17" s="211"/>
      <c r="GM17" s="200"/>
      <c r="GN17" s="200"/>
      <c r="GO17" s="212"/>
      <c r="GP17" s="429"/>
      <c r="GQ17" s="429"/>
      <c r="GR17" s="206"/>
      <c r="GS17" s="430"/>
      <c r="GT17" s="199"/>
      <c r="GU17" s="200"/>
      <c r="GV17" s="200"/>
      <c r="GW17" s="211"/>
      <c r="GX17" s="211"/>
      <c r="GY17" s="200"/>
      <c r="GZ17" s="200"/>
      <c r="HA17" s="212"/>
      <c r="HB17" s="429"/>
      <c r="HC17" s="429"/>
      <c r="HD17" s="206"/>
      <c r="HE17" s="430"/>
      <c r="HF17" s="199"/>
      <c r="HG17" s="200"/>
      <c r="HH17" s="200"/>
      <c r="HI17" s="211"/>
      <c r="HJ17" s="211"/>
      <c r="HK17" s="200"/>
      <c r="HL17" s="200"/>
      <c r="HM17" s="212"/>
      <c r="HN17" s="429"/>
      <c r="HO17" s="429"/>
      <c r="HP17" s="206"/>
      <c r="HQ17" s="430"/>
      <c r="HR17" s="199"/>
      <c r="HS17" s="200"/>
      <c r="HT17" s="200"/>
      <c r="HU17" s="211"/>
      <c r="HV17" s="211"/>
      <c r="HW17" s="200"/>
      <c r="HX17" s="200"/>
      <c r="HY17" s="212"/>
      <c r="HZ17" s="429"/>
      <c r="IA17" s="429"/>
      <c r="IB17" s="206"/>
      <c r="IC17" s="430"/>
      <c r="ID17" s="199"/>
      <c r="IE17" s="200"/>
      <c r="IF17" s="200"/>
      <c r="IG17" s="211"/>
      <c r="IH17" s="211"/>
      <c r="II17" s="200"/>
      <c r="IJ17" s="200"/>
      <c r="IK17" s="212"/>
      <c r="IL17" s="429"/>
      <c r="IM17" s="429"/>
      <c r="IN17" s="206"/>
      <c r="IO17" s="430"/>
      <c r="IP17" s="199"/>
      <c r="IQ17" s="200"/>
      <c r="IR17" s="200"/>
      <c r="IS17" s="211"/>
    </row>
    <row r="18" spans="5:9" ht="13.5">
      <c r="E18" s="432"/>
      <c r="F18" s="432"/>
      <c r="G18" s="433"/>
      <c r="H18" s="434"/>
      <c r="I18" s="434"/>
    </row>
    <row r="19" spans="4:9" ht="13.5">
      <c r="D19" s="213" t="s">
        <v>329</v>
      </c>
      <c r="E19" s="432"/>
      <c r="F19" s="432"/>
      <c r="G19" s="433"/>
      <c r="H19" s="434"/>
      <c r="I19" s="435">
        <f>SUM(I7:I17)</f>
        <v>0</v>
      </c>
    </row>
    <row r="20" spans="5:9" ht="13.5">
      <c r="E20" s="432"/>
      <c r="F20" s="432"/>
      <c r="G20" s="433"/>
      <c r="H20" s="434"/>
      <c r="I20" s="434"/>
    </row>
    <row r="21" spans="4:9" ht="13.15" customHeight="1">
      <c r="D21" s="410" t="s">
        <v>330</v>
      </c>
      <c r="E21" s="410"/>
      <c r="F21" s="410"/>
      <c r="G21" s="410"/>
      <c r="H21" s="410"/>
      <c r="I21" s="410"/>
    </row>
    <row r="22" spans="4:9" ht="13.15" customHeight="1">
      <c r="D22" s="410" t="s">
        <v>331</v>
      </c>
      <c r="E22" s="410"/>
      <c r="F22" s="410"/>
      <c r="G22" s="410"/>
      <c r="H22" s="410"/>
      <c r="I22" s="410"/>
    </row>
    <row r="23" spans="4:9" ht="13.15" customHeight="1">
      <c r="D23" s="410" t="s">
        <v>332</v>
      </c>
      <c r="E23" s="410"/>
      <c r="F23" s="410"/>
      <c r="G23" s="410"/>
      <c r="H23" s="410"/>
      <c r="I23" s="410"/>
    </row>
    <row r="24" spans="4:9" ht="13.15" customHeight="1">
      <c r="D24" s="410" t="s">
        <v>333</v>
      </c>
      <c r="E24" s="410"/>
      <c r="F24" s="410"/>
      <c r="G24" s="410"/>
      <c r="H24" s="410"/>
      <c r="I24" s="410"/>
    </row>
    <row r="25" spans="4:9" ht="13.15" customHeight="1">
      <c r="D25" s="410" t="s">
        <v>334</v>
      </c>
      <c r="E25" s="410"/>
      <c r="F25" s="410"/>
      <c r="G25" s="410"/>
      <c r="H25" s="410"/>
      <c r="I25" s="410"/>
    </row>
    <row r="26" spans="4:9" ht="13.15" customHeight="1">
      <c r="D26" s="410" t="s">
        <v>335</v>
      </c>
      <c r="E26" s="410"/>
      <c r="F26" s="410"/>
      <c r="G26" s="410"/>
      <c r="H26" s="410"/>
      <c r="I26" s="410"/>
    </row>
    <row r="27" spans="4:9" ht="13.15" customHeight="1">
      <c r="D27" s="410" t="s">
        <v>336</v>
      </c>
      <c r="E27" s="410"/>
      <c r="F27" s="410"/>
      <c r="G27" s="410"/>
      <c r="H27" s="410"/>
      <c r="I27" s="410"/>
    </row>
    <row r="28" spans="4:9" ht="13.15" customHeight="1">
      <c r="D28" s="410" t="s">
        <v>337</v>
      </c>
      <c r="E28" s="410"/>
      <c r="F28" s="410"/>
      <c r="G28" s="410"/>
      <c r="H28" s="410"/>
      <c r="I28" s="410"/>
    </row>
    <row r="29" spans="4:9" ht="13.15" customHeight="1">
      <c r="D29" s="410" t="s">
        <v>338</v>
      </c>
      <c r="E29" s="410"/>
      <c r="F29" s="410"/>
      <c r="G29" s="410"/>
      <c r="H29" s="410"/>
      <c r="I29" s="410"/>
    </row>
    <row r="30" spans="4:9" ht="13.15" customHeight="1">
      <c r="D30" s="410" t="s">
        <v>339</v>
      </c>
      <c r="E30" s="410"/>
      <c r="F30" s="410"/>
      <c r="G30" s="410"/>
      <c r="H30" s="410"/>
      <c r="I30" s="410"/>
    </row>
    <row r="31" spans="4:9" ht="13.15" customHeight="1">
      <c r="D31" s="410" t="s">
        <v>340</v>
      </c>
      <c r="E31" s="410"/>
      <c r="F31" s="410"/>
      <c r="G31" s="410"/>
      <c r="H31" s="410"/>
      <c r="I31" s="410"/>
    </row>
    <row r="32" spans="4:9" ht="13.15" customHeight="1">
      <c r="D32" s="410" t="s">
        <v>341</v>
      </c>
      <c r="E32" s="410"/>
      <c r="F32" s="410"/>
      <c r="G32" s="410"/>
      <c r="H32" s="410"/>
      <c r="I32" s="410"/>
    </row>
    <row r="33" spans="4:9" ht="13.15" customHeight="1">
      <c r="D33" s="410" t="s">
        <v>342</v>
      </c>
      <c r="E33" s="410"/>
      <c r="F33" s="410"/>
      <c r="G33" s="410"/>
      <c r="H33" s="410"/>
      <c r="I33" s="410"/>
    </row>
    <row r="34" spans="4:9" ht="13.15" customHeight="1">
      <c r="D34" s="410" t="s">
        <v>343</v>
      </c>
      <c r="E34" s="410"/>
      <c r="F34" s="410"/>
      <c r="G34" s="410"/>
      <c r="H34" s="410"/>
      <c r="I34" s="410"/>
    </row>
    <row r="35" spans="4:9" ht="13.15" customHeight="1">
      <c r="D35" s="410" t="s">
        <v>344</v>
      </c>
      <c r="E35" s="410"/>
      <c r="F35" s="410"/>
      <c r="G35" s="410"/>
      <c r="H35" s="410"/>
      <c r="I35" s="410"/>
    </row>
    <row r="36" spans="4:9" ht="13.15" customHeight="1">
      <c r="D36" s="410" t="s">
        <v>345</v>
      </c>
      <c r="E36" s="410"/>
      <c r="F36" s="410"/>
      <c r="G36" s="410"/>
      <c r="H36" s="410"/>
      <c r="I36" s="410"/>
    </row>
  </sheetData>
  <sheetProtection algorithmName="SHA-512" hashValue="bT06h1R6Zy3EB8A9I8H+s9r1yRgnD8NcJoRKd3PvPijyaNmRzOlS36lO/+5y5gMcbiW21tbkFDri0YW18FmN1g==" saltValue="liwZ63ps9A7eYKDxxOC6zQ==" spinCount="100000" sheet="1" objects="1" scenarios="1"/>
  <mergeCells count="16">
    <mergeCell ref="D33:I33"/>
    <mergeCell ref="D34:I34"/>
    <mergeCell ref="D35:I35"/>
    <mergeCell ref="D36:I36"/>
    <mergeCell ref="D27:I27"/>
    <mergeCell ref="D28:I28"/>
    <mergeCell ref="D29:I29"/>
    <mergeCell ref="D30:I30"/>
    <mergeCell ref="D31:I31"/>
    <mergeCell ref="D32:I32"/>
    <mergeCell ref="D26:I26"/>
    <mergeCell ref="D21:I21"/>
    <mergeCell ref="D22:I22"/>
    <mergeCell ref="D23:I23"/>
    <mergeCell ref="D24:I24"/>
    <mergeCell ref="D25:I25"/>
  </mergeCells>
  <printOptions/>
  <pageMargins left="0.747916666666667" right="0.747916666666667" top="0.984027777777778" bottom="0.984027777777778" header="0.511805555555555" footer="0.511805555555555"/>
  <pageSetup horizontalDpi="300" verticalDpi="300" orientation="landscape" paperSize="9" r:id="rId1"/>
  <headerFooter>
    <oddHeader>&amp;LPřestavba školy - Čakovice&amp;RKanalizace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122"/>
  <sheetViews>
    <sheetView showGridLines="0" workbookViewId="0" topLeftCell="A1">
      <pane ySplit="1" topLeftCell="A11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160156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0"/>
      <c r="B1" s="13"/>
      <c r="C1" s="13"/>
      <c r="D1" s="14" t="s">
        <v>1</v>
      </c>
      <c r="E1" s="13"/>
      <c r="F1" s="15" t="s">
        <v>105</v>
      </c>
      <c r="G1" s="15"/>
      <c r="H1" s="406" t="s">
        <v>106</v>
      </c>
      <c r="I1" s="406"/>
      <c r="J1" s="406"/>
      <c r="K1" s="406"/>
      <c r="L1" s="15" t="s">
        <v>107</v>
      </c>
      <c r="M1" s="13"/>
      <c r="N1" s="13"/>
      <c r="O1" s="14" t="s">
        <v>108</v>
      </c>
      <c r="P1" s="13"/>
      <c r="Q1" s="13"/>
      <c r="R1" s="13"/>
      <c r="S1" s="15" t="s">
        <v>109</v>
      </c>
      <c r="T1" s="15"/>
      <c r="U1" s="120"/>
      <c r="V1" s="12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331" t="s">
        <v>7</v>
      </c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T2" s="20" t="s">
        <v>92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112</v>
      </c>
    </row>
    <row r="4" spans="2:46" ht="36.95" customHeight="1">
      <c r="B4" s="24"/>
      <c r="C4" s="333" t="s">
        <v>116</v>
      </c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25"/>
      <c r="T4" s="19" t="s">
        <v>13</v>
      </c>
      <c r="AT4" s="20" t="s">
        <v>6</v>
      </c>
    </row>
    <row r="5" spans="2:18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ht="25.35" customHeight="1">
      <c r="B6" s="24"/>
      <c r="C6" s="27"/>
      <c r="D6" s="31" t="s">
        <v>19</v>
      </c>
      <c r="E6" s="27"/>
      <c r="F6" s="393" t="str">
        <f>'Rekapitulace stavby'!K6</f>
        <v>Rekonstrukce kotelny VULHM</v>
      </c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27"/>
      <c r="R6" s="25"/>
    </row>
    <row r="7" spans="2:18" s="1" customFormat="1" ht="32.85" customHeight="1">
      <c r="B7" s="36"/>
      <c r="C7" s="37"/>
      <c r="D7" s="30" t="s">
        <v>125</v>
      </c>
      <c r="E7" s="37"/>
      <c r="F7" s="342" t="s">
        <v>294</v>
      </c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7"/>
      <c r="R7" s="38"/>
    </row>
    <row r="8" spans="2:18" s="1" customFormat="1" ht="14.45" customHeight="1">
      <c r="B8" s="36"/>
      <c r="C8" s="37"/>
      <c r="D8" s="31" t="s">
        <v>21</v>
      </c>
      <c r="E8" s="37"/>
      <c r="F8" s="29" t="s">
        <v>22</v>
      </c>
      <c r="G8" s="37"/>
      <c r="H8" s="37"/>
      <c r="I8" s="37"/>
      <c r="J8" s="37"/>
      <c r="K8" s="37"/>
      <c r="L8" s="37"/>
      <c r="M8" s="31" t="s">
        <v>23</v>
      </c>
      <c r="N8" s="37"/>
      <c r="O8" s="29" t="s">
        <v>22</v>
      </c>
      <c r="P8" s="37"/>
      <c r="Q8" s="37"/>
      <c r="R8" s="38"/>
    </row>
    <row r="9" spans="2:18" s="1" customFormat="1" ht="14.45" customHeight="1">
      <c r="B9" s="36"/>
      <c r="C9" s="37"/>
      <c r="D9" s="31" t="s">
        <v>24</v>
      </c>
      <c r="E9" s="37"/>
      <c r="F9" s="29" t="s">
        <v>25</v>
      </c>
      <c r="G9" s="37"/>
      <c r="H9" s="37"/>
      <c r="I9" s="37"/>
      <c r="J9" s="37"/>
      <c r="K9" s="37"/>
      <c r="L9" s="37"/>
      <c r="M9" s="31" t="s">
        <v>26</v>
      </c>
      <c r="N9" s="37"/>
      <c r="O9" s="407" t="str">
        <f>'Rekapitulace stavby'!AN8</f>
        <v>25. 10. 2018</v>
      </c>
      <c r="P9" s="395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5" customHeight="1">
      <c r="B11" s="36"/>
      <c r="C11" s="37"/>
      <c r="D11" s="31" t="s">
        <v>28</v>
      </c>
      <c r="E11" s="37"/>
      <c r="F11" s="37"/>
      <c r="G11" s="37"/>
      <c r="H11" s="37"/>
      <c r="I11" s="37"/>
      <c r="J11" s="37"/>
      <c r="K11" s="37"/>
      <c r="L11" s="37"/>
      <c r="M11" s="31" t="s">
        <v>29</v>
      </c>
      <c r="N11" s="37"/>
      <c r="O11" s="337" t="str">
        <f>IF('Rekapitulace stavby'!AN10="","",'Rekapitulace stavby'!AN10)</f>
        <v/>
      </c>
      <c r="P11" s="337"/>
      <c r="Q11" s="37"/>
      <c r="R11" s="38"/>
    </row>
    <row r="12" spans="2:18" s="1" customFormat="1" ht="18" customHeight="1">
      <c r="B12" s="36"/>
      <c r="C12" s="37"/>
      <c r="D12" s="37"/>
      <c r="E12" s="29" t="str">
        <f>IF('Rekapitulace stavby'!E11="","",'Rekapitulace stavby'!E11)</f>
        <v xml:space="preserve"> </v>
      </c>
      <c r="F12" s="37"/>
      <c r="G12" s="37"/>
      <c r="H12" s="37"/>
      <c r="I12" s="37"/>
      <c r="J12" s="37"/>
      <c r="K12" s="37"/>
      <c r="L12" s="37"/>
      <c r="M12" s="31" t="s">
        <v>30</v>
      </c>
      <c r="N12" s="37"/>
      <c r="O12" s="337" t="str">
        <f>IF('Rekapitulace stavby'!AN11="","",'Rekapitulace stavby'!AN11)</f>
        <v/>
      </c>
      <c r="P12" s="337"/>
      <c r="Q12" s="37"/>
      <c r="R12" s="38"/>
    </row>
    <row r="13" spans="2:18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5" customHeight="1">
      <c r="B14" s="36"/>
      <c r="C14" s="37"/>
      <c r="D14" s="31" t="s">
        <v>31</v>
      </c>
      <c r="E14" s="37"/>
      <c r="F14" s="37"/>
      <c r="G14" s="37"/>
      <c r="H14" s="37"/>
      <c r="I14" s="37"/>
      <c r="J14" s="37"/>
      <c r="K14" s="37"/>
      <c r="L14" s="37"/>
      <c r="M14" s="31" t="s">
        <v>29</v>
      </c>
      <c r="N14" s="37"/>
      <c r="O14" s="408" t="str">
        <f>IF('Rekapitulace stavby'!AN13="","",'Rekapitulace stavby'!AN13)</f>
        <v>Vyplň údaj</v>
      </c>
      <c r="P14" s="337"/>
      <c r="Q14" s="37"/>
      <c r="R14" s="38"/>
    </row>
    <row r="15" spans="2:18" s="1" customFormat="1" ht="18" customHeight="1">
      <c r="B15" s="36"/>
      <c r="C15" s="37"/>
      <c r="D15" s="37"/>
      <c r="E15" s="408" t="str">
        <f>IF('Rekapitulace stavby'!E14="","",'Rekapitulace stavby'!E14)</f>
        <v>Vyplň údaj</v>
      </c>
      <c r="F15" s="409"/>
      <c r="G15" s="409"/>
      <c r="H15" s="409"/>
      <c r="I15" s="409"/>
      <c r="J15" s="409"/>
      <c r="K15" s="409"/>
      <c r="L15" s="409"/>
      <c r="M15" s="31" t="s">
        <v>30</v>
      </c>
      <c r="N15" s="37"/>
      <c r="O15" s="408" t="str">
        <f>IF('Rekapitulace stavby'!AN14="","",'Rekapitulace stavby'!AN14)</f>
        <v>Vyplň údaj</v>
      </c>
      <c r="P15" s="337"/>
      <c r="Q15" s="37"/>
      <c r="R15" s="38"/>
    </row>
    <row r="16" spans="2:18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33</v>
      </c>
      <c r="E17" s="37"/>
      <c r="F17" s="37"/>
      <c r="G17" s="37"/>
      <c r="H17" s="37"/>
      <c r="I17" s="37"/>
      <c r="J17" s="37"/>
      <c r="K17" s="37"/>
      <c r="L17" s="37"/>
      <c r="M17" s="31" t="s">
        <v>29</v>
      </c>
      <c r="N17" s="37"/>
      <c r="O17" s="337" t="str">
        <f>IF('Rekapitulace stavby'!AN16="","",'Rekapitulace stavby'!AN16)</f>
        <v/>
      </c>
      <c r="P17" s="337"/>
      <c r="Q17" s="37"/>
      <c r="R17" s="38"/>
    </row>
    <row r="18" spans="2:18" s="1" customFormat="1" ht="18" customHeight="1">
      <c r="B18" s="36"/>
      <c r="C18" s="37"/>
      <c r="D18" s="37"/>
      <c r="E18" s="29" t="str">
        <f>IF('Rekapitulace stavby'!E17="","",'Rekapitulace stavby'!E17)</f>
        <v xml:space="preserve"> </v>
      </c>
      <c r="F18" s="37"/>
      <c r="G18" s="37"/>
      <c r="H18" s="37"/>
      <c r="I18" s="37"/>
      <c r="J18" s="37"/>
      <c r="K18" s="37"/>
      <c r="L18" s="37"/>
      <c r="M18" s="31" t="s">
        <v>30</v>
      </c>
      <c r="N18" s="37"/>
      <c r="O18" s="337" t="str">
        <f>IF('Rekapitulace stavby'!AN17="","",'Rekapitulace stavby'!AN17)</f>
        <v/>
      </c>
      <c r="P18" s="337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35</v>
      </c>
      <c r="E20" s="37"/>
      <c r="F20" s="37"/>
      <c r="G20" s="37"/>
      <c r="H20" s="37"/>
      <c r="I20" s="37"/>
      <c r="J20" s="37"/>
      <c r="K20" s="37"/>
      <c r="L20" s="37"/>
      <c r="M20" s="31" t="s">
        <v>29</v>
      </c>
      <c r="N20" s="37"/>
      <c r="O20" s="337" t="str">
        <f>IF('Rekapitulace stavby'!AN19="","",'Rekapitulace stavby'!AN19)</f>
        <v/>
      </c>
      <c r="P20" s="337"/>
      <c r="Q20" s="37"/>
      <c r="R20" s="38"/>
    </row>
    <row r="21" spans="2:18" s="1" customFormat="1" ht="18" customHeight="1">
      <c r="B21" s="36"/>
      <c r="C21" s="37"/>
      <c r="D21" s="37"/>
      <c r="E21" s="29" t="str">
        <f>IF('Rekapitulace stavby'!E20="","",'Rekapitulace stavby'!E20)</f>
        <v xml:space="preserve"> </v>
      </c>
      <c r="F21" s="37"/>
      <c r="G21" s="37"/>
      <c r="H21" s="37"/>
      <c r="I21" s="37"/>
      <c r="J21" s="37"/>
      <c r="K21" s="37"/>
      <c r="L21" s="37"/>
      <c r="M21" s="31" t="s">
        <v>30</v>
      </c>
      <c r="N21" s="37"/>
      <c r="O21" s="337" t="str">
        <f>IF('Rekapitulace stavby'!AN20="","",'Rekapitulace stavby'!AN20)</f>
        <v/>
      </c>
      <c r="P21" s="337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36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16.5" customHeight="1">
      <c r="B24" s="36"/>
      <c r="C24" s="37"/>
      <c r="D24" s="37"/>
      <c r="E24" s="325" t="s">
        <v>22</v>
      </c>
      <c r="F24" s="325"/>
      <c r="G24" s="325"/>
      <c r="H24" s="325"/>
      <c r="I24" s="325"/>
      <c r="J24" s="325"/>
      <c r="K24" s="325"/>
      <c r="L24" s="325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22" t="s">
        <v>127</v>
      </c>
      <c r="E27" s="37"/>
      <c r="F27" s="37"/>
      <c r="G27" s="37"/>
      <c r="H27" s="37"/>
      <c r="I27" s="37"/>
      <c r="J27" s="37"/>
      <c r="K27" s="37"/>
      <c r="L27" s="37"/>
      <c r="M27" s="326">
        <f>N88</f>
        <v>0</v>
      </c>
      <c r="N27" s="326"/>
      <c r="O27" s="326"/>
      <c r="P27" s="326"/>
      <c r="Q27" s="37"/>
      <c r="R27" s="38"/>
    </row>
    <row r="28" spans="2:18" s="1" customFormat="1" ht="14.45" customHeight="1">
      <c r="B28" s="36"/>
      <c r="C28" s="37"/>
      <c r="D28" s="35" t="s">
        <v>99</v>
      </c>
      <c r="E28" s="37"/>
      <c r="F28" s="37"/>
      <c r="G28" s="37"/>
      <c r="H28" s="37"/>
      <c r="I28" s="37"/>
      <c r="J28" s="37"/>
      <c r="K28" s="37"/>
      <c r="L28" s="37"/>
      <c r="M28" s="326">
        <f>N92</f>
        <v>0</v>
      </c>
      <c r="N28" s="326"/>
      <c r="O28" s="326"/>
      <c r="P28" s="326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23" t="s">
        <v>40</v>
      </c>
      <c r="E30" s="37"/>
      <c r="F30" s="37"/>
      <c r="G30" s="37"/>
      <c r="H30" s="37"/>
      <c r="I30" s="37"/>
      <c r="J30" s="37"/>
      <c r="K30" s="37"/>
      <c r="L30" s="37"/>
      <c r="M30" s="388">
        <f>ROUND(M27+M28,2)</f>
        <v>0</v>
      </c>
      <c r="N30" s="389"/>
      <c r="O30" s="389"/>
      <c r="P30" s="389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41</v>
      </c>
      <c r="E32" s="43" t="s">
        <v>42</v>
      </c>
      <c r="F32" s="44">
        <v>0.21</v>
      </c>
      <c r="G32" s="124" t="s">
        <v>43</v>
      </c>
      <c r="H32" s="390">
        <f>(SUM(BE92:BE99)+SUM(BE117:BE120))</f>
        <v>0</v>
      </c>
      <c r="I32" s="389"/>
      <c r="J32" s="389"/>
      <c r="K32" s="37"/>
      <c r="L32" s="37"/>
      <c r="M32" s="390">
        <f>ROUND((SUM(BE92:BE99)+SUM(BE117:BE120)),2)*F32</f>
        <v>0</v>
      </c>
      <c r="N32" s="389"/>
      <c r="O32" s="389"/>
      <c r="P32" s="389"/>
      <c r="Q32" s="37"/>
      <c r="R32" s="38"/>
    </row>
    <row r="33" spans="2:18" s="1" customFormat="1" ht="14.45" customHeight="1">
      <c r="B33" s="36"/>
      <c r="C33" s="37"/>
      <c r="D33" s="37"/>
      <c r="E33" s="43" t="s">
        <v>44</v>
      </c>
      <c r="F33" s="44">
        <v>0.15</v>
      </c>
      <c r="G33" s="124" t="s">
        <v>43</v>
      </c>
      <c r="H33" s="390">
        <f>(SUM(BF92:BF99)+SUM(BF117:BF120))</f>
        <v>0</v>
      </c>
      <c r="I33" s="389"/>
      <c r="J33" s="389"/>
      <c r="K33" s="37"/>
      <c r="L33" s="37"/>
      <c r="M33" s="390">
        <f>ROUND((SUM(BF92:BF99)+SUM(BF117:BF120)),2)*F33</f>
        <v>0</v>
      </c>
      <c r="N33" s="389"/>
      <c r="O33" s="389"/>
      <c r="P33" s="389"/>
      <c r="Q33" s="37"/>
      <c r="R33" s="38"/>
    </row>
    <row r="34" spans="2:18" s="1" customFormat="1" ht="14.45" customHeight="1" hidden="1">
      <c r="B34" s="36"/>
      <c r="C34" s="37"/>
      <c r="D34" s="37"/>
      <c r="E34" s="43" t="s">
        <v>45</v>
      </c>
      <c r="F34" s="44">
        <v>0.21</v>
      </c>
      <c r="G34" s="124" t="s">
        <v>43</v>
      </c>
      <c r="H34" s="390">
        <f>(SUM(BG92:BG99)+SUM(BG117:BG120))</f>
        <v>0</v>
      </c>
      <c r="I34" s="389"/>
      <c r="J34" s="389"/>
      <c r="K34" s="37"/>
      <c r="L34" s="37"/>
      <c r="M34" s="390">
        <v>0</v>
      </c>
      <c r="N34" s="389"/>
      <c r="O34" s="389"/>
      <c r="P34" s="389"/>
      <c r="Q34" s="37"/>
      <c r="R34" s="38"/>
    </row>
    <row r="35" spans="2:18" s="1" customFormat="1" ht="14.45" customHeight="1" hidden="1">
      <c r="B35" s="36"/>
      <c r="C35" s="37"/>
      <c r="D35" s="37"/>
      <c r="E35" s="43" t="s">
        <v>46</v>
      </c>
      <c r="F35" s="44">
        <v>0.15</v>
      </c>
      <c r="G35" s="124" t="s">
        <v>43</v>
      </c>
      <c r="H35" s="390">
        <f>(SUM(BH92:BH99)+SUM(BH117:BH120))</f>
        <v>0</v>
      </c>
      <c r="I35" s="389"/>
      <c r="J35" s="389"/>
      <c r="K35" s="37"/>
      <c r="L35" s="37"/>
      <c r="M35" s="390">
        <v>0</v>
      </c>
      <c r="N35" s="389"/>
      <c r="O35" s="389"/>
      <c r="P35" s="389"/>
      <c r="Q35" s="37"/>
      <c r="R35" s="38"/>
    </row>
    <row r="36" spans="2:18" s="1" customFormat="1" ht="14.45" customHeight="1" hidden="1">
      <c r="B36" s="36"/>
      <c r="C36" s="37"/>
      <c r="D36" s="37"/>
      <c r="E36" s="43" t="s">
        <v>47</v>
      </c>
      <c r="F36" s="44">
        <v>0</v>
      </c>
      <c r="G36" s="124" t="s">
        <v>43</v>
      </c>
      <c r="H36" s="390">
        <f>(SUM(BI92:BI99)+SUM(BI117:BI120))</f>
        <v>0</v>
      </c>
      <c r="I36" s="389"/>
      <c r="J36" s="389"/>
      <c r="K36" s="37"/>
      <c r="L36" s="37"/>
      <c r="M36" s="390">
        <v>0</v>
      </c>
      <c r="N36" s="389"/>
      <c r="O36" s="389"/>
      <c r="P36" s="389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9"/>
      <c r="D38" s="125" t="s">
        <v>48</v>
      </c>
      <c r="E38" s="80"/>
      <c r="F38" s="80"/>
      <c r="G38" s="126" t="s">
        <v>49</v>
      </c>
      <c r="H38" s="127" t="s">
        <v>50</v>
      </c>
      <c r="I38" s="80"/>
      <c r="J38" s="80"/>
      <c r="K38" s="80"/>
      <c r="L38" s="391">
        <f>SUM(M30:M36)</f>
        <v>0</v>
      </c>
      <c r="M38" s="391"/>
      <c r="N38" s="391"/>
      <c r="O38" s="391"/>
      <c r="P38" s="392"/>
      <c r="Q38" s="119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3.5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6"/>
      <c r="C50" s="37"/>
      <c r="D50" s="51" t="s">
        <v>51</v>
      </c>
      <c r="E50" s="52"/>
      <c r="F50" s="52"/>
      <c r="G50" s="52"/>
      <c r="H50" s="53"/>
      <c r="I50" s="37"/>
      <c r="J50" s="51" t="s">
        <v>52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4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5"/>
    </row>
    <row r="52" spans="2:18" ht="13.5">
      <c r="B52" s="24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5"/>
    </row>
    <row r="53" spans="2:18" ht="13.5">
      <c r="B53" s="24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5"/>
    </row>
    <row r="54" spans="2:18" ht="13.5">
      <c r="B54" s="24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5"/>
    </row>
    <row r="55" spans="2:18" ht="13.5">
      <c r="B55" s="24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5"/>
    </row>
    <row r="56" spans="2:18" ht="13.5">
      <c r="B56" s="24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5"/>
    </row>
    <row r="57" spans="2:18" ht="13.5">
      <c r="B57" s="24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5"/>
    </row>
    <row r="58" spans="2:18" ht="13.5">
      <c r="B58" s="24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5"/>
    </row>
    <row r="59" spans="2:18" s="1" customFormat="1" ht="15">
      <c r="B59" s="36"/>
      <c r="C59" s="37"/>
      <c r="D59" s="56" t="s">
        <v>53</v>
      </c>
      <c r="E59" s="57"/>
      <c r="F59" s="57"/>
      <c r="G59" s="58" t="s">
        <v>54</v>
      </c>
      <c r="H59" s="59"/>
      <c r="I59" s="37"/>
      <c r="J59" s="56" t="s">
        <v>53</v>
      </c>
      <c r="K59" s="57"/>
      <c r="L59" s="57"/>
      <c r="M59" s="57"/>
      <c r="N59" s="58" t="s">
        <v>54</v>
      </c>
      <c r="O59" s="57"/>
      <c r="P59" s="59"/>
      <c r="Q59" s="37"/>
      <c r="R59" s="38"/>
    </row>
    <row r="60" spans="2:18" ht="13.5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6"/>
      <c r="C61" s="37"/>
      <c r="D61" s="51" t="s">
        <v>55</v>
      </c>
      <c r="E61" s="52"/>
      <c r="F61" s="52"/>
      <c r="G61" s="52"/>
      <c r="H61" s="53"/>
      <c r="I61" s="37"/>
      <c r="J61" s="51" t="s">
        <v>56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4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5"/>
    </row>
    <row r="63" spans="2:18" ht="13.5">
      <c r="B63" s="24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5"/>
    </row>
    <row r="64" spans="2:18" ht="13.5">
      <c r="B64" s="24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5"/>
    </row>
    <row r="65" spans="2:18" ht="13.5">
      <c r="B65" s="24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5"/>
    </row>
    <row r="66" spans="2:18" ht="13.5">
      <c r="B66" s="24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5"/>
    </row>
    <row r="67" spans="2:18" ht="13.5">
      <c r="B67" s="24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5"/>
    </row>
    <row r="68" spans="2:18" ht="13.5">
      <c r="B68" s="24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5"/>
    </row>
    <row r="69" spans="2:18" ht="13.5">
      <c r="B69" s="24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5"/>
    </row>
    <row r="70" spans="2:18" s="1" customFormat="1" ht="15">
      <c r="B70" s="36"/>
      <c r="C70" s="37"/>
      <c r="D70" s="56" t="s">
        <v>53</v>
      </c>
      <c r="E70" s="57"/>
      <c r="F70" s="57"/>
      <c r="G70" s="58" t="s">
        <v>54</v>
      </c>
      <c r="H70" s="59"/>
      <c r="I70" s="37"/>
      <c r="J70" s="56" t="s">
        <v>53</v>
      </c>
      <c r="K70" s="57"/>
      <c r="L70" s="57"/>
      <c r="M70" s="57"/>
      <c r="N70" s="58" t="s">
        <v>54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95" customHeight="1">
      <c r="B76" s="36"/>
      <c r="C76" s="333" t="s">
        <v>128</v>
      </c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8"/>
      <c r="T76" s="131"/>
      <c r="U76" s="131"/>
    </row>
    <row r="77" spans="2:21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1"/>
      <c r="U77" s="131"/>
    </row>
    <row r="78" spans="2:21" s="1" customFormat="1" ht="30" customHeight="1">
      <c r="B78" s="36"/>
      <c r="C78" s="31" t="s">
        <v>19</v>
      </c>
      <c r="D78" s="37"/>
      <c r="E78" s="37"/>
      <c r="F78" s="393" t="str">
        <f>F6</f>
        <v>Rekonstrukce kotelny VULHM</v>
      </c>
      <c r="G78" s="394"/>
      <c r="H78" s="394"/>
      <c r="I78" s="394"/>
      <c r="J78" s="394"/>
      <c r="K78" s="394"/>
      <c r="L78" s="394"/>
      <c r="M78" s="394"/>
      <c r="N78" s="394"/>
      <c r="O78" s="394"/>
      <c r="P78" s="394"/>
      <c r="Q78" s="37"/>
      <c r="R78" s="38"/>
      <c r="T78" s="131"/>
      <c r="U78" s="131"/>
    </row>
    <row r="79" spans="2:21" s="1" customFormat="1" ht="36.95" customHeight="1">
      <c r="B79" s="36"/>
      <c r="C79" s="70" t="s">
        <v>125</v>
      </c>
      <c r="D79" s="37"/>
      <c r="E79" s="37"/>
      <c r="F79" s="347" t="str">
        <f>F7</f>
        <v>03 - Vytápění</v>
      </c>
      <c r="G79" s="389"/>
      <c r="H79" s="389"/>
      <c r="I79" s="389"/>
      <c r="J79" s="389"/>
      <c r="K79" s="389"/>
      <c r="L79" s="389"/>
      <c r="M79" s="389"/>
      <c r="N79" s="389"/>
      <c r="O79" s="389"/>
      <c r="P79" s="389"/>
      <c r="Q79" s="37"/>
      <c r="R79" s="38"/>
      <c r="T79" s="131"/>
      <c r="U79" s="131"/>
    </row>
    <row r="80" spans="2:21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1"/>
      <c r="U80" s="131"/>
    </row>
    <row r="81" spans="2:21" s="1" customFormat="1" ht="18" customHeight="1">
      <c r="B81" s="36"/>
      <c r="C81" s="31" t="s">
        <v>24</v>
      </c>
      <c r="D81" s="37"/>
      <c r="E81" s="37"/>
      <c r="F81" s="29" t="str">
        <f>F9</f>
        <v xml:space="preserve"> </v>
      </c>
      <c r="G81" s="37"/>
      <c r="H81" s="37"/>
      <c r="I81" s="37"/>
      <c r="J81" s="37"/>
      <c r="K81" s="31" t="s">
        <v>26</v>
      </c>
      <c r="L81" s="37"/>
      <c r="M81" s="395" t="str">
        <f>IF(O9="","",O9)</f>
        <v>25. 10. 2018</v>
      </c>
      <c r="N81" s="395"/>
      <c r="O81" s="395"/>
      <c r="P81" s="395"/>
      <c r="Q81" s="37"/>
      <c r="R81" s="38"/>
      <c r="T81" s="131"/>
      <c r="U81" s="131"/>
    </row>
    <row r="82" spans="2:21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1"/>
      <c r="U82" s="131"/>
    </row>
    <row r="83" spans="2:21" s="1" customFormat="1" ht="15">
      <c r="B83" s="36"/>
      <c r="C83" s="31" t="s">
        <v>28</v>
      </c>
      <c r="D83" s="37"/>
      <c r="E83" s="37"/>
      <c r="F83" s="29" t="str">
        <f>E12</f>
        <v xml:space="preserve"> </v>
      </c>
      <c r="G83" s="37"/>
      <c r="H83" s="37"/>
      <c r="I83" s="37"/>
      <c r="J83" s="37"/>
      <c r="K83" s="31" t="s">
        <v>33</v>
      </c>
      <c r="L83" s="37"/>
      <c r="M83" s="337" t="str">
        <f>E18</f>
        <v xml:space="preserve"> </v>
      </c>
      <c r="N83" s="337"/>
      <c r="O83" s="337"/>
      <c r="P83" s="337"/>
      <c r="Q83" s="337"/>
      <c r="R83" s="38"/>
      <c r="T83" s="131"/>
      <c r="U83" s="131"/>
    </row>
    <row r="84" spans="2:21" s="1" customFormat="1" ht="14.45" customHeight="1">
      <c r="B84" s="36"/>
      <c r="C84" s="31" t="s">
        <v>31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35</v>
      </c>
      <c r="L84" s="37"/>
      <c r="M84" s="337" t="str">
        <f>E21</f>
        <v xml:space="preserve"> </v>
      </c>
      <c r="N84" s="337"/>
      <c r="O84" s="337"/>
      <c r="P84" s="337"/>
      <c r="Q84" s="337"/>
      <c r="R84" s="38"/>
      <c r="T84" s="131"/>
      <c r="U84" s="131"/>
    </row>
    <row r="85" spans="2:21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1"/>
      <c r="U85" s="131"/>
    </row>
    <row r="86" spans="2:21" s="1" customFormat="1" ht="29.25" customHeight="1">
      <c r="B86" s="36"/>
      <c r="C86" s="396" t="s">
        <v>129</v>
      </c>
      <c r="D86" s="397"/>
      <c r="E86" s="397"/>
      <c r="F86" s="397"/>
      <c r="G86" s="397"/>
      <c r="H86" s="119"/>
      <c r="I86" s="119"/>
      <c r="J86" s="119"/>
      <c r="K86" s="119"/>
      <c r="L86" s="119"/>
      <c r="M86" s="119"/>
      <c r="N86" s="396" t="s">
        <v>130</v>
      </c>
      <c r="O86" s="397"/>
      <c r="P86" s="397"/>
      <c r="Q86" s="397"/>
      <c r="R86" s="38"/>
      <c r="T86" s="131"/>
      <c r="U86" s="131"/>
    </row>
    <row r="87" spans="2:21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1"/>
      <c r="U87" s="131"/>
    </row>
    <row r="88" spans="2:47" s="1" customFormat="1" ht="29.25" customHeight="1">
      <c r="B88" s="36"/>
      <c r="C88" s="132" t="s">
        <v>131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41">
        <f>N117</f>
        <v>0</v>
      </c>
      <c r="O88" s="398"/>
      <c r="P88" s="398"/>
      <c r="Q88" s="398"/>
      <c r="R88" s="38"/>
      <c r="T88" s="131"/>
      <c r="U88" s="131"/>
      <c r="AU88" s="20" t="s">
        <v>132</v>
      </c>
    </row>
    <row r="89" spans="2:21" s="6" customFormat="1" ht="24.95" customHeight="1">
      <c r="B89" s="133"/>
      <c r="C89" s="134"/>
      <c r="D89" s="135" t="s">
        <v>138</v>
      </c>
      <c r="E89" s="134"/>
      <c r="F89" s="134"/>
      <c r="G89" s="134"/>
      <c r="H89" s="134"/>
      <c r="I89" s="134"/>
      <c r="J89" s="134"/>
      <c r="K89" s="134"/>
      <c r="L89" s="134"/>
      <c r="M89" s="134"/>
      <c r="N89" s="381">
        <f>N118</f>
        <v>0</v>
      </c>
      <c r="O89" s="399"/>
      <c r="P89" s="399"/>
      <c r="Q89" s="399"/>
      <c r="R89" s="136"/>
      <c r="T89" s="137"/>
      <c r="U89" s="137"/>
    </row>
    <row r="90" spans="2:21" s="7" customFormat="1" ht="19.9" customHeight="1">
      <c r="B90" s="138"/>
      <c r="C90" s="139"/>
      <c r="D90" s="107" t="s">
        <v>295</v>
      </c>
      <c r="E90" s="139"/>
      <c r="F90" s="139"/>
      <c r="G90" s="139"/>
      <c r="H90" s="139"/>
      <c r="I90" s="139"/>
      <c r="J90" s="139"/>
      <c r="K90" s="139"/>
      <c r="L90" s="139"/>
      <c r="M90" s="139"/>
      <c r="N90" s="338">
        <f>N119</f>
        <v>0</v>
      </c>
      <c r="O90" s="400"/>
      <c r="P90" s="400"/>
      <c r="Q90" s="400"/>
      <c r="R90" s="140"/>
      <c r="T90" s="141"/>
      <c r="U90" s="141"/>
    </row>
    <row r="91" spans="2:21" s="1" customFormat="1" ht="21.75" customHeight="1"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8"/>
      <c r="T91" s="131"/>
      <c r="U91" s="131"/>
    </row>
    <row r="92" spans="2:21" s="1" customFormat="1" ht="29.25" customHeight="1">
      <c r="B92" s="36"/>
      <c r="C92" s="132" t="s">
        <v>141</v>
      </c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98">
        <f>ROUND(N93+N94+N95+N96+N97+N98,2)</f>
        <v>0</v>
      </c>
      <c r="O92" s="401"/>
      <c r="P92" s="401"/>
      <c r="Q92" s="401"/>
      <c r="R92" s="38"/>
      <c r="T92" s="142"/>
      <c r="U92" s="143" t="s">
        <v>41</v>
      </c>
    </row>
    <row r="93" spans="2:65" s="1" customFormat="1" ht="18" customHeight="1">
      <c r="B93" s="36"/>
      <c r="C93" s="37"/>
      <c r="D93" s="349" t="s">
        <v>142</v>
      </c>
      <c r="E93" s="350"/>
      <c r="F93" s="350"/>
      <c r="G93" s="350"/>
      <c r="H93" s="350"/>
      <c r="I93" s="37"/>
      <c r="J93" s="37"/>
      <c r="K93" s="37"/>
      <c r="L93" s="37"/>
      <c r="M93" s="37"/>
      <c r="N93" s="351">
        <f>ROUND(N88*T93,2)</f>
        <v>0</v>
      </c>
      <c r="O93" s="338"/>
      <c r="P93" s="338"/>
      <c r="Q93" s="338"/>
      <c r="R93" s="38"/>
      <c r="S93" s="144"/>
      <c r="T93" s="145"/>
      <c r="U93" s="146" t="s">
        <v>42</v>
      </c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7" t="s">
        <v>143</v>
      </c>
      <c r="AZ93" s="144"/>
      <c r="BA93" s="144"/>
      <c r="BB93" s="144"/>
      <c r="BC93" s="144"/>
      <c r="BD93" s="144"/>
      <c r="BE93" s="148">
        <f aca="true" t="shared" si="0" ref="BE93:BE98">IF(U93="základní",N93,0)</f>
        <v>0</v>
      </c>
      <c r="BF93" s="148">
        <f aca="true" t="shared" si="1" ref="BF93:BF98">IF(U93="snížená",N93,0)</f>
        <v>0</v>
      </c>
      <c r="BG93" s="148">
        <f aca="true" t="shared" si="2" ref="BG93:BG98">IF(U93="zákl. přenesená",N93,0)</f>
        <v>0</v>
      </c>
      <c r="BH93" s="148">
        <f aca="true" t="shared" si="3" ref="BH93:BH98">IF(U93="sníž. přenesená",N93,0)</f>
        <v>0</v>
      </c>
      <c r="BI93" s="148">
        <f aca="true" t="shared" si="4" ref="BI93:BI98">IF(U93="nulová",N93,0)</f>
        <v>0</v>
      </c>
      <c r="BJ93" s="147" t="s">
        <v>85</v>
      </c>
      <c r="BK93" s="144"/>
      <c r="BL93" s="144"/>
      <c r="BM93" s="144"/>
    </row>
    <row r="94" spans="2:65" s="1" customFormat="1" ht="18" customHeight="1">
      <c r="B94" s="36"/>
      <c r="C94" s="37"/>
      <c r="D94" s="349" t="s">
        <v>144</v>
      </c>
      <c r="E94" s="350"/>
      <c r="F94" s="350"/>
      <c r="G94" s="350"/>
      <c r="H94" s="350"/>
      <c r="I94" s="37"/>
      <c r="J94" s="37"/>
      <c r="K94" s="37"/>
      <c r="L94" s="37"/>
      <c r="M94" s="37"/>
      <c r="N94" s="351">
        <f>ROUND(N88*T94,2)</f>
        <v>0</v>
      </c>
      <c r="O94" s="338"/>
      <c r="P94" s="338"/>
      <c r="Q94" s="338"/>
      <c r="R94" s="38"/>
      <c r="S94" s="144"/>
      <c r="T94" s="145"/>
      <c r="U94" s="146" t="s">
        <v>42</v>
      </c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7" t="s">
        <v>143</v>
      </c>
      <c r="AZ94" s="144"/>
      <c r="BA94" s="144"/>
      <c r="BB94" s="144"/>
      <c r="BC94" s="144"/>
      <c r="BD94" s="144"/>
      <c r="BE94" s="148">
        <f t="shared" si="0"/>
        <v>0</v>
      </c>
      <c r="BF94" s="148">
        <f t="shared" si="1"/>
        <v>0</v>
      </c>
      <c r="BG94" s="148">
        <f t="shared" si="2"/>
        <v>0</v>
      </c>
      <c r="BH94" s="148">
        <f t="shared" si="3"/>
        <v>0</v>
      </c>
      <c r="BI94" s="148">
        <f t="shared" si="4"/>
        <v>0</v>
      </c>
      <c r="BJ94" s="147" t="s">
        <v>85</v>
      </c>
      <c r="BK94" s="144"/>
      <c r="BL94" s="144"/>
      <c r="BM94" s="144"/>
    </row>
    <row r="95" spans="2:65" s="1" customFormat="1" ht="18" customHeight="1">
      <c r="B95" s="36"/>
      <c r="C95" s="37"/>
      <c r="D95" s="349" t="s">
        <v>145</v>
      </c>
      <c r="E95" s="350"/>
      <c r="F95" s="350"/>
      <c r="G95" s="350"/>
      <c r="H95" s="350"/>
      <c r="I95" s="37"/>
      <c r="J95" s="37"/>
      <c r="K95" s="37"/>
      <c r="L95" s="37"/>
      <c r="M95" s="37"/>
      <c r="N95" s="351">
        <f>ROUND(N88*T95,2)</f>
        <v>0</v>
      </c>
      <c r="O95" s="338"/>
      <c r="P95" s="338"/>
      <c r="Q95" s="338"/>
      <c r="R95" s="38"/>
      <c r="S95" s="144"/>
      <c r="T95" s="145"/>
      <c r="U95" s="146" t="s">
        <v>42</v>
      </c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7" t="s">
        <v>143</v>
      </c>
      <c r="AZ95" s="144"/>
      <c r="BA95" s="144"/>
      <c r="BB95" s="144"/>
      <c r="BC95" s="144"/>
      <c r="BD95" s="144"/>
      <c r="BE95" s="148">
        <f t="shared" si="0"/>
        <v>0</v>
      </c>
      <c r="BF95" s="148">
        <f t="shared" si="1"/>
        <v>0</v>
      </c>
      <c r="BG95" s="148">
        <f t="shared" si="2"/>
        <v>0</v>
      </c>
      <c r="BH95" s="148">
        <f t="shared" si="3"/>
        <v>0</v>
      </c>
      <c r="BI95" s="148">
        <f t="shared" si="4"/>
        <v>0</v>
      </c>
      <c r="BJ95" s="147" t="s">
        <v>85</v>
      </c>
      <c r="BK95" s="144"/>
      <c r="BL95" s="144"/>
      <c r="BM95" s="144"/>
    </row>
    <row r="96" spans="2:65" s="1" customFormat="1" ht="18" customHeight="1">
      <c r="B96" s="36"/>
      <c r="C96" s="37"/>
      <c r="D96" s="349" t="s">
        <v>146</v>
      </c>
      <c r="E96" s="350"/>
      <c r="F96" s="350"/>
      <c r="G96" s="350"/>
      <c r="H96" s="350"/>
      <c r="I96" s="37"/>
      <c r="J96" s="37"/>
      <c r="K96" s="37"/>
      <c r="L96" s="37"/>
      <c r="M96" s="37"/>
      <c r="N96" s="351">
        <f>ROUND(N88*T96,2)</f>
        <v>0</v>
      </c>
      <c r="O96" s="338"/>
      <c r="P96" s="338"/>
      <c r="Q96" s="338"/>
      <c r="R96" s="38"/>
      <c r="S96" s="144"/>
      <c r="T96" s="145"/>
      <c r="U96" s="146" t="s">
        <v>42</v>
      </c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7" t="s">
        <v>143</v>
      </c>
      <c r="AZ96" s="144"/>
      <c r="BA96" s="144"/>
      <c r="BB96" s="144"/>
      <c r="BC96" s="144"/>
      <c r="BD96" s="144"/>
      <c r="BE96" s="148">
        <f t="shared" si="0"/>
        <v>0</v>
      </c>
      <c r="BF96" s="148">
        <f t="shared" si="1"/>
        <v>0</v>
      </c>
      <c r="BG96" s="148">
        <f t="shared" si="2"/>
        <v>0</v>
      </c>
      <c r="BH96" s="148">
        <f t="shared" si="3"/>
        <v>0</v>
      </c>
      <c r="BI96" s="148">
        <f t="shared" si="4"/>
        <v>0</v>
      </c>
      <c r="BJ96" s="147" t="s">
        <v>85</v>
      </c>
      <c r="BK96" s="144"/>
      <c r="BL96" s="144"/>
      <c r="BM96" s="144"/>
    </row>
    <row r="97" spans="2:65" s="1" customFormat="1" ht="18" customHeight="1">
      <c r="B97" s="36"/>
      <c r="C97" s="37"/>
      <c r="D97" s="349" t="s">
        <v>147</v>
      </c>
      <c r="E97" s="350"/>
      <c r="F97" s="350"/>
      <c r="G97" s="350"/>
      <c r="H97" s="350"/>
      <c r="I97" s="37"/>
      <c r="J97" s="37"/>
      <c r="K97" s="37"/>
      <c r="L97" s="37"/>
      <c r="M97" s="37"/>
      <c r="N97" s="351">
        <f>ROUND(N88*T97,2)</f>
        <v>0</v>
      </c>
      <c r="O97" s="338"/>
      <c r="P97" s="338"/>
      <c r="Q97" s="338"/>
      <c r="R97" s="38"/>
      <c r="S97" s="144"/>
      <c r="T97" s="145"/>
      <c r="U97" s="146" t="s">
        <v>42</v>
      </c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7" t="s">
        <v>143</v>
      </c>
      <c r="AZ97" s="144"/>
      <c r="BA97" s="144"/>
      <c r="BB97" s="144"/>
      <c r="BC97" s="144"/>
      <c r="BD97" s="144"/>
      <c r="BE97" s="148">
        <f t="shared" si="0"/>
        <v>0</v>
      </c>
      <c r="BF97" s="148">
        <f t="shared" si="1"/>
        <v>0</v>
      </c>
      <c r="BG97" s="148">
        <f t="shared" si="2"/>
        <v>0</v>
      </c>
      <c r="BH97" s="148">
        <f t="shared" si="3"/>
        <v>0</v>
      </c>
      <c r="BI97" s="148">
        <f t="shared" si="4"/>
        <v>0</v>
      </c>
      <c r="BJ97" s="147" t="s">
        <v>85</v>
      </c>
      <c r="BK97" s="144"/>
      <c r="BL97" s="144"/>
      <c r="BM97" s="144"/>
    </row>
    <row r="98" spans="2:65" s="1" customFormat="1" ht="18" customHeight="1">
      <c r="B98" s="36"/>
      <c r="C98" s="37"/>
      <c r="D98" s="107" t="s">
        <v>148</v>
      </c>
      <c r="E98" s="37"/>
      <c r="F98" s="37"/>
      <c r="G98" s="37"/>
      <c r="H98" s="37"/>
      <c r="I98" s="37"/>
      <c r="J98" s="37"/>
      <c r="K98" s="37"/>
      <c r="L98" s="37"/>
      <c r="M98" s="37"/>
      <c r="N98" s="351">
        <f>ROUND(N88*T98,2)</f>
        <v>0</v>
      </c>
      <c r="O98" s="338"/>
      <c r="P98" s="338"/>
      <c r="Q98" s="338"/>
      <c r="R98" s="38"/>
      <c r="S98" s="144"/>
      <c r="T98" s="149"/>
      <c r="U98" s="150" t="s">
        <v>42</v>
      </c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7" t="s">
        <v>149</v>
      </c>
      <c r="AZ98" s="144"/>
      <c r="BA98" s="144"/>
      <c r="BB98" s="144"/>
      <c r="BC98" s="144"/>
      <c r="BD98" s="144"/>
      <c r="BE98" s="148">
        <f t="shared" si="0"/>
        <v>0</v>
      </c>
      <c r="BF98" s="148">
        <f t="shared" si="1"/>
        <v>0</v>
      </c>
      <c r="BG98" s="148">
        <f t="shared" si="2"/>
        <v>0</v>
      </c>
      <c r="BH98" s="148">
        <f t="shared" si="3"/>
        <v>0</v>
      </c>
      <c r="BI98" s="148">
        <f t="shared" si="4"/>
        <v>0</v>
      </c>
      <c r="BJ98" s="147" t="s">
        <v>85</v>
      </c>
      <c r="BK98" s="144"/>
      <c r="BL98" s="144"/>
      <c r="BM98" s="144"/>
    </row>
    <row r="99" spans="2:21" s="1" customFormat="1" ht="13.5"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8"/>
      <c r="T99" s="131"/>
      <c r="U99" s="131"/>
    </row>
    <row r="100" spans="2:21" s="1" customFormat="1" ht="29.25" customHeight="1">
      <c r="B100" s="36"/>
      <c r="C100" s="118" t="s">
        <v>104</v>
      </c>
      <c r="D100" s="119"/>
      <c r="E100" s="119"/>
      <c r="F100" s="119"/>
      <c r="G100" s="119"/>
      <c r="H100" s="119"/>
      <c r="I100" s="119"/>
      <c r="J100" s="119"/>
      <c r="K100" s="119"/>
      <c r="L100" s="363">
        <f>ROUND(SUM(N88+N92),2)</f>
        <v>0</v>
      </c>
      <c r="M100" s="363"/>
      <c r="N100" s="363"/>
      <c r="O100" s="363"/>
      <c r="P100" s="363"/>
      <c r="Q100" s="363"/>
      <c r="R100" s="38"/>
      <c r="T100" s="131"/>
      <c r="U100" s="131"/>
    </row>
    <row r="101" spans="2:21" s="1" customFormat="1" ht="6.95" customHeight="1"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2"/>
      <c r="T101" s="131"/>
      <c r="U101" s="131"/>
    </row>
    <row r="105" spans="2:18" s="1" customFormat="1" ht="6.95" customHeight="1"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5"/>
    </row>
    <row r="106" spans="2:18" s="1" customFormat="1" ht="36.95" customHeight="1">
      <c r="B106" s="36"/>
      <c r="C106" s="333" t="s">
        <v>150</v>
      </c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"/>
    </row>
    <row r="107" spans="2:18" s="1" customFormat="1" ht="6.95" customHeight="1"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8"/>
    </row>
    <row r="108" spans="2:18" s="1" customFormat="1" ht="30" customHeight="1">
      <c r="B108" s="36"/>
      <c r="C108" s="31" t="s">
        <v>19</v>
      </c>
      <c r="D108" s="37"/>
      <c r="E108" s="37"/>
      <c r="F108" s="393" t="str">
        <f>F6</f>
        <v>Rekonstrukce kotelny VULHM</v>
      </c>
      <c r="G108" s="394"/>
      <c r="H108" s="394"/>
      <c r="I108" s="394"/>
      <c r="J108" s="394"/>
      <c r="K108" s="394"/>
      <c r="L108" s="394"/>
      <c r="M108" s="394"/>
      <c r="N108" s="394"/>
      <c r="O108" s="394"/>
      <c r="P108" s="394"/>
      <c r="Q108" s="37"/>
      <c r="R108" s="38"/>
    </row>
    <row r="109" spans="2:18" s="1" customFormat="1" ht="36.95" customHeight="1">
      <c r="B109" s="36"/>
      <c r="C109" s="70" t="s">
        <v>125</v>
      </c>
      <c r="D109" s="37"/>
      <c r="E109" s="37"/>
      <c r="F109" s="347" t="str">
        <f>F7</f>
        <v>03 - Vytápění</v>
      </c>
      <c r="G109" s="389"/>
      <c r="H109" s="389"/>
      <c r="I109" s="389"/>
      <c r="J109" s="389"/>
      <c r="K109" s="389"/>
      <c r="L109" s="389"/>
      <c r="M109" s="389"/>
      <c r="N109" s="389"/>
      <c r="O109" s="389"/>
      <c r="P109" s="389"/>
      <c r="Q109" s="37"/>
      <c r="R109" s="38"/>
    </row>
    <row r="110" spans="2:18" s="1" customFormat="1" ht="6.95" customHeight="1"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8"/>
    </row>
    <row r="111" spans="2:18" s="1" customFormat="1" ht="18" customHeight="1">
      <c r="B111" s="36"/>
      <c r="C111" s="31" t="s">
        <v>24</v>
      </c>
      <c r="D111" s="37"/>
      <c r="E111" s="37"/>
      <c r="F111" s="29" t="str">
        <f>F9</f>
        <v xml:space="preserve"> </v>
      </c>
      <c r="G111" s="37"/>
      <c r="H111" s="37"/>
      <c r="I111" s="37"/>
      <c r="J111" s="37"/>
      <c r="K111" s="31" t="s">
        <v>26</v>
      </c>
      <c r="L111" s="37"/>
      <c r="M111" s="395" t="str">
        <f>IF(O9="","",O9)</f>
        <v>25. 10. 2018</v>
      </c>
      <c r="N111" s="395"/>
      <c r="O111" s="395"/>
      <c r="P111" s="395"/>
      <c r="Q111" s="37"/>
      <c r="R111" s="38"/>
    </row>
    <row r="112" spans="2:18" s="1" customFormat="1" ht="6.9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2:18" s="1" customFormat="1" ht="15">
      <c r="B113" s="36"/>
      <c r="C113" s="31" t="s">
        <v>28</v>
      </c>
      <c r="D113" s="37"/>
      <c r="E113" s="37"/>
      <c r="F113" s="29" t="str">
        <f>E12</f>
        <v xml:space="preserve"> </v>
      </c>
      <c r="G113" s="37"/>
      <c r="H113" s="37"/>
      <c r="I113" s="37"/>
      <c r="J113" s="37"/>
      <c r="K113" s="31" t="s">
        <v>33</v>
      </c>
      <c r="L113" s="37"/>
      <c r="M113" s="337" t="str">
        <f>E18</f>
        <v xml:space="preserve"> </v>
      </c>
      <c r="N113" s="337"/>
      <c r="O113" s="337"/>
      <c r="P113" s="337"/>
      <c r="Q113" s="337"/>
      <c r="R113" s="38"/>
    </row>
    <row r="114" spans="2:18" s="1" customFormat="1" ht="14.45" customHeight="1">
      <c r="B114" s="36"/>
      <c r="C114" s="31" t="s">
        <v>31</v>
      </c>
      <c r="D114" s="37"/>
      <c r="E114" s="37"/>
      <c r="F114" s="29" t="str">
        <f>IF(E15="","",E15)</f>
        <v>Vyplň údaj</v>
      </c>
      <c r="G114" s="37"/>
      <c r="H114" s="37"/>
      <c r="I114" s="37"/>
      <c r="J114" s="37"/>
      <c r="K114" s="31" t="s">
        <v>35</v>
      </c>
      <c r="L114" s="37"/>
      <c r="M114" s="337" t="str">
        <f>E21</f>
        <v xml:space="preserve"> </v>
      </c>
      <c r="N114" s="337"/>
      <c r="O114" s="337"/>
      <c r="P114" s="337"/>
      <c r="Q114" s="337"/>
      <c r="R114" s="38"/>
    </row>
    <row r="115" spans="2:18" s="1" customFormat="1" ht="10.35" customHeight="1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8"/>
    </row>
    <row r="116" spans="2:28" s="8" customFormat="1" ht="29.25" customHeight="1">
      <c r="B116" s="151"/>
      <c r="C116" s="152" t="s">
        <v>151</v>
      </c>
      <c r="D116" s="153" t="s">
        <v>152</v>
      </c>
      <c r="E116" s="153" t="s">
        <v>59</v>
      </c>
      <c r="F116" s="402" t="s">
        <v>153</v>
      </c>
      <c r="G116" s="402"/>
      <c r="H116" s="402"/>
      <c r="I116" s="402"/>
      <c r="J116" s="153" t="s">
        <v>154</v>
      </c>
      <c r="K116" s="153" t="s">
        <v>155</v>
      </c>
      <c r="L116" s="402" t="s">
        <v>156</v>
      </c>
      <c r="M116" s="402"/>
      <c r="N116" s="402" t="s">
        <v>130</v>
      </c>
      <c r="O116" s="402"/>
      <c r="P116" s="402"/>
      <c r="Q116" s="403"/>
      <c r="R116" s="154"/>
      <c r="T116" s="81" t="s">
        <v>157</v>
      </c>
      <c r="U116" s="82" t="s">
        <v>41</v>
      </c>
      <c r="V116" s="82" t="s">
        <v>158</v>
      </c>
      <c r="W116" s="82" t="s">
        <v>159</v>
      </c>
      <c r="X116" s="82" t="s">
        <v>160</v>
      </c>
      <c r="Y116" s="82" t="s">
        <v>161</v>
      </c>
      <c r="Z116" s="82" t="s">
        <v>162</v>
      </c>
      <c r="AA116" s="82" t="s">
        <v>163</v>
      </c>
      <c r="AB116" s="83" t="s">
        <v>164</v>
      </c>
    </row>
    <row r="117" spans="2:63" s="1" customFormat="1" ht="29.25" customHeight="1">
      <c r="B117" s="36"/>
      <c r="C117" s="85" t="s">
        <v>127</v>
      </c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404">
        <f>BK117</f>
        <v>0</v>
      </c>
      <c r="O117" s="405"/>
      <c r="P117" s="405"/>
      <c r="Q117" s="405"/>
      <c r="R117" s="38"/>
      <c r="T117" s="84"/>
      <c r="U117" s="52"/>
      <c r="V117" s="52"/>
      <c r="W117" s="155">
        <f>W118+W121</f>
        <v>0</v>
      </c>
      <c r="X117" s="52"/>
      <c r="Y117" s="155">
        <f>Y118+Y121</f>
        <v>0.22262</v>
      </c>
      <c r="Z117" s="52"/>
      <c r="AA117" s="155">
        <f>AA118+AA121</f>
        <v>0</v>
      </c>
      <c r="AB117" s="53"/>
      <c r="AT117" s="20" t="s">
        <v>76</v>
      </c>
      <c r="AU117" s="20" t="s">
        <v>132</v>
      </c>
      <c r="BK117" s="156">
        <f>BK118+BK121</f>
        <v>0</v>
      </c>
    </row>
    <row r="118" spans="2:63" s="9" customFormat="1" ht="37.35" customHeight="1">
      <c r="B118" s="157"/>
      <c r="C118" s="158"/>
      <c r="D118" s="159" t="s">
        <v>138</v>
      </c>
      <c r="E118" s="159"/>
      <c r="F118" s="159"/>
      <c r="G118" s="159"/>
      <c r="H118" s="159"/>
      <c r="I118" s="159"/>
      <c r="J118" s="159"/>
      <c r="K118" s="159"/>
      <c r="L118" s="159"/>
      <c r="M118" s="159"/>
      <c r="N118" s="380">
        <f>BK118</f>
        <v>0</v>
      </c>
      <c r="O118" s="381"/>
      <c r="P118" s="381"/>
      <c r="Q118" s="381"/>
      <c r="R118" s="160"/>
      <c r="T118" s="161"/>
      <c r="U118" s="158"/>
      <c r="V118" s="158"/>
      <c r="W118" s="162">
        <f>W119</f>
        <v>0</v>
      </c>
      <c r="X118" s="158"/>
      <c r="Y118" s="162">
        <f>Y119</f>
        <v>0.22262</v>
      </c>
      <c r="Z118" s="158"/>
      <c r="AA118" s="162">
        <f>AA119</f>
        <v>0</v>
      </c>
      <c r="AB118" s="163"/>
      <c r="AR118" s="164" t="s">
        <v>112</v>
      </c>
      <c r="AT118" s="165" t="s">
        <v>76</v>
      </c>
      <c r="AU118" s="165" t="s">
        <v>77</v>
      </c>
      <c r="AY118" s="164" t="s">
        <v>165</v>
      </c>
      <c r="BK118" s="166">
        <f>BK119</f>
        <v>0</v>
      </c>
    </row>
    <row r="119" spans="2:63" s="9" customFormat="1" ht="19.9" customHeight="1">
      <c r="B119" s="157"/>
      <c r="C119" s="158"/>
      <c r="D119" s="167" t="s">
        <v>295</v>
      </c>
      <c r="E119" s="167"/>
      <c r="F119" s="167"/>
      <c r="G119" s="167"/>
      <c r="H119" s="167"/>
      <c r="I119" s="167"/>
      <c r="J119" s="167"/>
      <c r="K119" s="167"/>
      <c r="L119" s="167"/>
      <c r="M119" s="167"/>
      <c r="N119" s="382">
        <f>BK119</f>
        <v>0</v>
      </c>
      <c r="O119" s="383"/>
      <c r="P119" s="383"/>
      <c r="Q119" s="383"/>
      <c r="R119" s="160"/>
      <c r="T119" s="161"/>
      <c r="U119" s="158"/>
      <c r="V119" s="158"/>
      <c r="W119" s="162">
        <f>W120</f>
        <v>0</v>
      </c>
      <c r="X119" s="158"/>
      <c r="Y119" s="162">
        <f>Y120</f>
        <v>0.22262</v>
      </c>
      <c r="Z119" s="158"/>
      <c r="AA119" s="162">
        <f>AA120</f>
        <v>0</v>
      </c>
      <c r="AB119" s="163"/>
      <c r="AR119" s="164" t="s">
        <v>112</v>
      </c>
      <c r="AT119" s="165" t="s">
        <v>76</v>
      </c>
      <c r="AU119" s="165" t="s">
        <v>85</v>
      </c>
      <c r="AY119" s="164" t="s">
        <v>165</v>
      </c>
      <c r="BK119" s="166">
        <f>BK120</f>
        <v>0</v>
      </c>
    </row>
    <row r="120" spans="2:65" s="1" customFormat="1" ht="16.5" customHeight="1">
      <c r="B120" s="36"/>
      <c r="C120" s="168" t="s">
        <v>85</v>
      </c>
      <c r="D120" s="168" t="s">
        <v>166</v>
      </c>
      <c r="E120" s="169" t="s">
        <v>296</v>
      </c>
      <c r="F120" s="366" t="s">
        <v>91</v>
      </c>
      <c r="G120" s="366"/>
      <c r="H120" s="366"/>
      <c r="I120" s="366"/>
      <c r="J120" s="170" t="s">
        <v>292</v>
      </c>
      <c r="K120" s="171">
        <v>1</v>
      </c>
      <c r="L120" s="376">
        <v>0</v>
      </c>
      <c r="M120" s="377"/>
      <c r="N120" s="375">
        <f>ROUND(L120*K120,2)</f>
        <v>0</v>
      </c>
      <c r="O120" s="375"/>
      <c r="P120" s="375"/>
      <c r="Q120" s="375"/>
      <c r="R120" s="38"/>
      <c r="T120" s="172" t="s">
        <v>22</v>
      </c>
      <c r="U120" s="45" t="s">
        <v>42</v>
      </c>
      <c r="V120" s="37"/>
      <c r="W120" s="173">
        <f>V120*K120</f>
        <v>0</v>
      </c>
      <c r="X120" s="173">
        <v>0.22262</v>
      </c>
      <c r="Y120" s="173">
        <f>X120*K120</f>
        <v>0.22262</v>
      </c>
      <c r="Z120" s="173">
        <v>0</v>
      </c>
      <c r="AA120" s="173">
        <f>Z120*K120</f>
        <v>0</v>
      </c>
      <c r="AB120" s="174" t="s">
        <v>22</v>
      </c>
      <c r="AR120" s="20" t="s">
        <v>236</v>
      </c>
      <c r="AT120" s="20" t="s">
        <v>166</v>
      </c>
      <c r="AU120" s="20" t="s">
        <v>112</v>
      </c>
      <c r="AY120" s="20" t="s">
        <v>165</v>
      </c>
      <c r="BE120" s="111">
        <f>IF(U120="základní",N120,0)</f>
        <v>0</v>
      </c>
      <c r="BF120" s="111">
        <f>IF(U120="snížená",N120,0)</f>
        <v>0</v>
      </c>
      <c r="BG120" s="111">
        <f>IF(U120="zákl. přenesená",N120,0)</f>
        <v>0</v>
      </c>
      <c r="BH120" s="111">
        <f>IF(U120="sníž. přenesená",N120,0)</f>
        <v>0</v>
      </c>
      <c r="BI120" s="111">
        <f>IF(U120="nulová",N120,0)</f>
        <v>0</v>
      </c>
      <c r="BJ120" s="20" t="s">
        <v>85</v>
      </c>
      <c r="BK120" s="111">
        <f>ROUND(L120*K120,2)</f>
        <v>0</v>
      </c>
      <c r="BL120" s="20" t="s">
        <v>236</v>
      </c>
      <c r="BM120" s="20" t="s">
        <v>297</v>
      </c>
    </row>
    <row r="121" spans="2:63" s="1" customFormat="1" ht="49.9" customHeight="1">
      <c r="B121" s="36"/>
      <c r="C121" s="37"/>
      <c r="D121" s="159" t="s">
        <v>287</v>
      </c>
      <c r="E121" s="37"/>
      <c r="F121" s="37"/>
      <c r="G121" s="37"/>
      <c r="H121" s="37"/>
      <c r="I121" s="37"/>
      <c r="J121" s="37"/>
      <c r="K121" s="37"/>
      <c r="L121" s="37"/>
      <c r="M121" s="37"/>
      <c r="N121" s="386">
        <f>BK121</f>
        <v>0</v>
      </c>
      <c r="O121" s="387"/>
      <c r="P121" s="387"/>
      <c r="Q121" s="387"/>
      <c r="R121" s="38"/>
      <c r="T121" s="149"/>
      <c r="U121" s="57"/>
      <c r="V121" s="57"/>
      <c r="W121" s="57"/>
      <c r="X121" s="57"/>
      <c r="Y121" s="57"/>
      <c r="Z121" s="57"/>
      <c r="AA121" s="57"/>
      <c r="AB121" s="59"/>
      <c r="AT121" s="20" t="s">
        <v>76</v>
      </c>
      <c r="AU121" s="20" t="s">
        <v>77</v>
      </c>
      <c r="AY121" s="20" t="s">
        <v>288</v>
      </c>
      <c r="BK121" s="111">
        <v>0</v>
      </c>
    </row>
    <row r="122" spans="2:18" s="1" customFormat="1" ht="6.95" customHeight="1">
      <c r="B122" s="60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2"/>
    </row>
  </sheetData>
  <sheetProtection algorithmName="SHA-512" hashValue="s/8nrWJlOFBkEmdQ1WBPE/dKUjcQRf2QqyRbjSVbnUnG6vkcTcYQbMs4rb656TnZZdm/5KAh8B8Mn6tWYCQIlg==" saltValue="B7C5BX8onj445J2ltoT1nKKnPxK35+/MTXu8C6bBVBk5WNO9sbXYb92u0I/9dHy1QS+wKinkRGNgUbHZYPk0SA==" spinCount="10" sheet="1" objects="1" scenarios="1" formatColumns="0" formatRows="0"/>
  <mergeCells count="71">
    <mergeCell ref="N95:Q95"/>
    <mergeCell ref="N96:Q96"/>
    <mergeCell ref="N98:Q98"/>
    <mergeCell ref="L100:Q100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N121:Q121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N97:Q97"/>
    <mergeCell ref="N93:Q93"/>
    <mergeCell ref="N94:Q94"/>
    <mergeCell ref="F120:I120"/>
    <mergeCell ref="L120:M120"/>
    <mergeCell ref="N120:Q120"/>
    <mergeCell ref="N117:Q117"/>
    <mergeCell ref="N118:Q118"/>
    <mergeCell ref="N119:Q119"/>
    <mergeCell ref="F116:I116"/>
    <mergeCell ref="C106:Q106"/>
    <mergeCell ref="F108:P108"/>
    <mergeCell ref="F109:P109"/>
    <mergeCell ref="M111:P111"/>
    <mergeCell ref="M113:Q113"/>
    <mergeCell ref="M114:Q114"/>
    <mergeCell ref="L116:M116"/>
    <mergeCell ref="N116:Q116"/>
    <mergeCell ref="H35:J35"/>
    <mergeCell ref="M35:P35"/>
    <mergeCell ref="H36:J36"/>
    <mergeCell ref="M36:P36"/>
    <mergeCell ref="L38:P38"/>
    <mergeCell ref="H32:J32"/>
    <mergeCell ref="M32:P32"/>
    <mergeCell ref="H33:J33"/>
    <mergeCell ref="M33:P33"/>
    <mergeCell ref="H34:J34"/>
    <mergeCell ref="M34:P34"/>
    <mergeCell ref="E24:L24"/>
    <mergeCell ref="S2:AC2"/>
    <mergeCell ref="M27:P27"/>
    <mergeCell ref="M28:P28"/>
    <mergeCell ref="M30:P30"/>
    <mergeCell ref="O18:P18"/>
    <mergeCell ref="O20:P20"/>
    <mergeCell ref="O21:P21"/>
    <mergeCell ref="D95:H95"/>
    <mergeCell ref="D93:H93"/>
    <mergeCell ref="D94:H94"/>
    <mergeCell ref="D96:H96"/>
    <mergeCell ref="D97:H97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25"/>
  <sheetViews>
    <sheetView workbookViewId="0" topLeftCell="A73">
      <selection activeCell="H83" sqref="H83"/>
    </sheetView>
  </sheetViews>
  <sheetFormatPr defaultColWidth="10.66015625" defaultRowHeight="13.5"/>
  <cols>
    <col min="1" max="1" width="12.5" style="220" customWidth="1"/>
    <col min="2" max="2" width="9.83203125" style="220" customWidth="1"/>
    <col min="3" max="4" width="10.5" style="220" hidden="1" customWidth="1"/>
    <col min="5" max="5" width="46.33203125" style="220" customWidth="1"/>
    <col min="6" max="6" width="6.16015625" style="220" customWidth="1"/>
    <col min="7" max="7" width="9.83203125" style="302" customWidth="1"/>
    <col min="8" max="8" width="13" style="220" customWidth="1"/>
    <col min="9" max="9" width="13.5" style="220" customWidth="1"/>
    <col min="10" max="10" width="12.33203125" style="220" customWidth="1"/>
    <col min="11" max="11" width="13.83203125" style="220" customWidth="1"/>
    <col min="12" max="12" width="18" style="220" customWidth="1"/>
    <col min="13" max="256" width="10.66015625" style="220" customWidth="1"/>
    <col min="257" max="257" width="12.5" style="220" customWidth="1"/>
    <col min="258" max="258" width="9.83203125" style="220" customWidth="1"/>
    <col min="259" max="260" width="10.66015625" style="220" hidden="1" customWidth="1"/>
    <col min="261" max="261" width="46.33203125" style="220" customWidth="1"/>
    <col min="262" max="262" width="6.16015625" style="220" customWidth="1"/>
    <col min="263" max="263" width="9.83203125" style="220" customWidth="1"/>
    <col min="264" max="264" width="13" style="220" customWidth="1"/>
    <col min="265" max="265" width="13.5" style="220" customWidth="1"/>
    <col min="266" max="266" width="12.33203125" style="220" customWidth="1"/>
    <col min="267" max="267" width="13.83203125" style="220" customWidth="1"/>
    <col min="268" max="268" width="18" style="220" customWidth="1"/>
    <col min="269" max="512" width="10.66015625" style="220" customWidth="1"/>
    <col min="513" max="513" width="12.5" style="220" customWidth="1"/>
    <col min="514" max="514" width="9.83203125" style="220" customWidth="1"/>
    <col min="515" max="516" width="10.66015625" style="220" hidden="1" customWidth="1"/>
    <col min="517" max="517" width="46.33203125" style="220" customWidth="1"/>
    <col min="518" max="518" width="6.16015625" style="220" customWidth="1"/>
    <col min="519" max="519" width="9.83203125" style="220" customWidth="1"/>
    <col min="520" max="520" width="13" style="220" customWidth="1"/>
    <col min="521" max="521" width="13.5" style="220" customWidth="1"/>
    <col min="522" max="522" width="12.33203125" style="220" customWidth="1"/>
    <col min="523" max="523" width="13.83203125" style="220" customWidth="1"/>
    <col min="524" max="524" width="18" style="220" customWidth="1"/>
    <col min="525" max="768" width="10.66015625" style="220" customWidth="1"/>
    <col min="769" max="769" width="12.5" style="220" customWidth="1"/>
    <col min="770" max="770" width="9.83203125" style="220" customWidth="1"/>
    <col min="771" max="772" width="10.66015625" style="220" hidden="1" customWidth="1"/>
    <col min="773" max="773" width="46.33203125" style="220" customWidth="1"/>
    <col min="774" max="774" width="6.16015625" style="220" customWidth="1"/>
    <col min="775" max="775" width="9.83203125" style="220" customWidth="1"/>
    <col min="776" max="776" width="13" style="220" customWidth="1"/>
    <col min="777" max="777" width="13.5" style="220" customWidth="1"/>
    <col min="778" max="778" width="12.33203125" style="220" customWidth="1"/>
    <col min="779" max="779" width="13.83203125" style="220" customWidth="1"/>
    <col min="780" max="780" width="18" style="220" customWidth="1"/>
    <col min="781" max="1024" width="10.66015625" style="220" customWidth="1"/>
    <col min="1025" max="1025" width="12.5" style="220" customWidth="1"/>
    <col min="1026" max="1026" width="9.83203125" style="220" customWidth="1"/>
    <col min="1027" max="1028" width="10.66015625" style="220" hidden="1" customWidth="1"/>
    <col min="1029" max="1029" width="46.33203125" style="220" customWidth="1"/>
    <col min="1030" max="1030" width="6.16015625" style="220" customWidth="1"/>
    <col min="1031" max="1031" width="9.83203125" style="220" customWidth="1"/>
    <col min="1032" max="1032" width="13" style="220" customWidth="1"/>
    <col min="1033" max="1033" width="13.5" style="220" customWidth="1"/>
    <col min="1034" max="1034" width="12.33203125" style="220" customWidth="1"/>
    <col min="1035" max="1035" width="13.83203125" style="220" customWidth="1"/>
    <col min="1036" max="1036" width="18" style="220" customWidth="1"/>
    <col min="1037" max="1280" width="10.66015625" style="220" customWidth="1"/>
    <col min="1281" max="1281" width="12.5" style="220" customWidth="1"/>
    <col min="1282" max="1282" width="9.83203125" style="220" customWidth="1"/>
    <col min="1283" max="1284" width="10.66015625" style="220" hidden="1" customWidth="1"/>
    <col min="1285" max="1285" width="46.33203125" style="220" customWidth="1"/>
    <col min="1286" max="1286" width="6.16015625" style="220" customWidth="1"/>
    <col min="1287" max="1287" width="9.83203125" style="220" customWidth="1"/>
    <col min="1288" max="1288" width="13" style="220" customWidth="1"/>
    <col min="1289" max="1289" width="13.5" style="220" customWidth="1"/>
    <col min="1290" max="1290" width="12.33203125" style="220" customWidth="1"/>
    <col min="1291" max="1291" width="13.83203125" style="220" customWidth="1"/>
    <col min="1292" max="1292" width="18" style="220" customWidth="1"/>
    <col min="1293" max="1536" width="10.66015625" style="220" customWidth="1"/>
    <col min="1537" max="1537" width="12.5" style="220" customWidth="1"/>
    <col min="1538" max="1538" width="9.83203125" style="220" customWidth="1"/>
    <col min="1539" max="1540" width="10.66015625" style="220" hidden="1" customWidth="1"/>
    <col min="1541" max="1541" width="46.33203125" style="220" customWidth="1"/>
    <col min="1542" max="1542" width="6.16015625" style="220" customWidth="1"/>
    <col min="1543" max="1543" width="9.83203125" style="220" customWidth="1"/>
    <col min="1544" max="1544" width="13" style="220" customWidth="1"/>
    <col min="1545" max="1545" width="13.5" style="220" customWidth="1"/>
    <col min="1546" max="1546" width="12.33203125" style="220" customWidth="1"/>
    <col min="1547" max="1547" width="13.83203125" style="220" customWidth="1"/>
    <col min="1548" max="1548" width="18" style="220" customWidth="1"/>
    <col min="1549" max="1792" width="10.66015625" style="220" customWidth="1"/>
    <col min="1793" max="1793" width="12.5" style="220" customWidth="1"/>
    <col min="1794" max="1794" width="9.83203125" style="220" customWidth="1"/>
    <col min="1795" max="1796" width="10.66015625" style="220" hidden="1" customWidth="1"/>
    <col min="1797" max="1797" width="46.33203125" style="220" customWidth="1"/>
    <col min="1798" max="1798" width="6.16015625" style="220" customWidth="1"/>
    <col min="1799" max="1799" width="9.83203125" style="220" customWidth="1"/>
    <col min="1800" max="1800" width="13" style="220" customWidth="1"/>
    <col min="1801" max="1801" width="13.5" style="220" customWidth="1"/>
    <col min="1802" max="1802" width="12.33203125" style="220" customWidth="1"/>
    <col min="1803" max="1803" width="13.83203125" style="220" customWidth="1"/>
    <col min="1804" max="1804" width="18" style="220" customWidth="1"/>
    <col min="1805" max="2048" width="10.66015625" style="220" customWidth="1"/>
    <col min="2049" max="2049" width="12.5" style="220" customWidth="1"/>
    <col min="2050" max="2050" width="9.83203125" style="220" customWidth="1"/>
    <col min="2051" max="2052" width="10.66015625" style="220" hidden="1" customWidth="1"/>
    <col min="2053" max="2053" width="46.33203125" style="220" customWidth="1"/>
    <col min="2054" max="2054" width="6.16015625" style="220" customWidth="1"/>
    <col min="2055" max="2055" width="9.83203125" style="220" customWidth="1"/>
    <col min="2056" max="2056" width="13" style="220" customWidth="1"/>
    <col min="2057" max="2057" width="13.5" style="220" customWidth="1"/>
    <col min="2058" max="2058" width="12.33203125" style="220" customWidth="1"/>
    <col min="2059" max="2059" width="13.83203125" style="220" customWidth="1"/>
    <col min="2060" max="2060" width="18" style="220" customWidth="1"/>
    <col min="2061" max="2304" width="10.66015625" style="220" customWidth="1"/>
    <col min="2305" max="2305" width="12.5" style="220" customWidth="1"/>
    <col min="2306" max="2306" width="9.83203125" style="220" customWidth="1"/>
    <col min="2307" max="2308" width="10.66015625" style="220" hidden="1" customWidth="1"/>
    <col min="2309" max="2309" width="46.33203125" style="220" customWidth="1"/>
    <col min="2310" max="2310" width="6.16015625" style="220" customWidth="1"/>
    <col min="2311" max="2311" width="9.83203125" style="220" customWidth="1"/>
    <col min="2312" max="2312" width="13" style="220" customWidth="1"/>
    <col min="2313" max="2313" width="13.5" style="220" customWidth="1"/>
    <col min="2314" max="2314" width="12.33203125" style="220" customWidth="1"/>
    <col min="2315" max="2315" width="13.83203125" style="220" customWidth="1"/>
    <col min="2316" max="2316" width="18" style="220" customWidth="1"/>
    <col min="2317" max="2560" width="10.66015625" style="220" customWidth="1"/>
    <col min="2561" max="2561" width="12.5" style="220" customWidth="1"/>
    <col min="2562" max="2562" width="9.83203125" style="220" customWidth="1"/>
    <col min="2563" max="2564" width="10.66015625" style="220" hidden="1" customWidth="1"/>
    <col min="2565" max="2565" width="46.33203125" style="220" customWidth="1"/>
    <col min="2566" max="2566" width="6.16015625" style="220" customWidth="1"/>
    <col min="2567" max="2567" width="9.83203125" style="220" customWidth="1"/>
    <col min="2568" max="2568" width="13" style="220" customWidth="1"/>
    <col min="2569" max="2569" width="13.5" style="220" customWidth="1"/>
    <col min="2570" max="2570" width="12.33203125" style="220" customWidth="1"/>
    <col min="2571" max="2571" width="13.83203125" style="220" customWidth="1"/>
    <col min="2572" max="2572" width="18" style="220" customWidth="1"/>
    <col min="2573" max="2816" width="10.66015625" style="220" customWidth="1"/>
    <col min="2817" max="2817" width="12.5" style="220" customWidth="1"/>
    <col min="2818" max="2818" width="9.83203125" style="220" customWidth="1"/>
    <col min="2819" max="2820" width="10.66015625" style="220" hidden="1" customWidth="1"/>
    <col min="2821" max="2821" width="46.33203125" style="220" customWidth="1"/>
    <col min="2822" max="2822" width="6.16015625" style="220" customWidth="1"/>
    <col min="2823" max="2823" width="9.83203125" style="220" customWidth="1"/>
    <col min="2824" max="2824" width="13" style="220" customWidth="1"/>
    <col min="2825" max="2825" width="13.5" style="220" customWidth="1"/>
    <col min="2826" max="2826" width="12.33203125" style="220" customWidth="1"/>
    <col min="2827" max="2827" width="13.83203125" style="220" customWidth="1"/>
    <col min="2828" max="2828" width="18" style="220" customWidth="1"/>
    <col min="2829" max="3072" width="10.66015625" style="220" customWidth="1"/>
    <col min="3073" max="3073" width="12.5" style="220" customWidth="1"/>
    <col min="3074" max="3074" width="9.83203125" style="220" customWidth="1"/>
    <col min="3075" max="3076" width="10.66015625" style="220" hidden="1" customWidth="1"/>
    <col min="3077" max="3077" width="46.33203125" style="220" customWidth="1"/>
    <col min="3078" max="3078" width="6.16015625" style="220" customWidth="1"/>
    <col min="3079" max="3079" width="9.83203125" style="220" customWidth="1"/>
    <col min="3080" max="3080" width="13" style="220" customWidth="1"/>
    <col min="3081" max="3081" width="13.5" style="220" customWidth="1"/>
    <col min="3082" max="3082" width="12.33203125" style="220" customWidth="1"/>
    <col min="3083" max="3083" width="13.83203125" style="220" customWidth="1"/>
    <col min="3084" max="3084" width="18" style="220" customWidth="1"/>
    <col min="3085" max="3328" width="10.66015625" style="220" customWidth="1"/>
    <col min="3329" max="3329" width="12.5" style="220" customWidth="1"/>
    <col min="3330" max="3330" width="9.83203125" style="220" customWidth="1"/>
    <col min="3331" max="3332" width="10.66015625" style="220" hidden="1" customWidth="1"/>
    <col min="3333" max="3333" width="46.33203125" style="220" customWidth="1"/>
    <col min="3334" max="3334" width="6.16015625" style="220" customWidth="1"/>
    <col min="3335" max="3335" width="9.83203125" style="220" customWidth="1"/>
    <col min="3336" max="3336" width="13" style="220" customWidth="1"/>
    <col min="3337" max="3337" width="13.5" style="220" customWidth="1"/>
    <col min="3338" max="3338" width="12.33203125" style="220" customWidth="1"/>
    <col min="3339" max="3339" width="13.83203125" style="220" customWidth="1"/>
    <col min="3340" max="3340" width="18" style="220" customWidth="1"/>
    <col min="3341" max="3584" width="10.66015625" style="220" customWidth="1"/>
    <col min="3585" max="3585" width="12.5" style="220" customWidth="1"/>
    <col min="3586" max="3586" width="9.83203125" style="220" customWidth="1"/>
    <col min="3587" max="3588" width="10.66015625" style="220" hidden="1" customWidth="1"/>
    <col min="3589" max="3589" width="46.33203125" style="220" customWidth="1"/>
    <col min="3590" max="3590" width="6.16015625" style="220" customWidth="1"/>
    <col min="3591" max="3591" width="9.83203125" style="220" customWidth="1"/>
    <col min="3592" max="3592" width="13" style="220" customWidth="1"/>
    <col min="3593" max="3593" width="13.5" style="220" customWidth="1"/>
    <col min="3594" max="3594" width="12.33203125" style="220" customWidth="1"/>
    <col min="3595" max="3595" width="13.83203125" style="220" customWidth="1"/>
    <col min="3596" max="3596" width="18" style="220" customWidth="1"/>
    <col min="3597" max="3840" width="10.66015625" style="220" customWidth="1"/>
    <col min="3841" max="3841" width="12.5" style="220" customWidth="1"/>
    <col min="3842" max="3842" width="9.83203125" style="220" customWidth="1"/>
    <col min="3843" max="3844" width="10.66015625" style="220" hidden="1" customWidth="1"/>
    <col min="3845" max="3845" width="46.33203125" style="220" customWidth="1"/>
    <col min="3846" max="3846" width="6.16015625" style="220" customWidth="1"/>
    <col min="3847" max="3847" width="9.83203125" style="220" customWidth="1"/>
    <col min="3848" max="3848" width="13" style="220" customWidth="1"/>
    <col min="3849" max="3849" width="13.5" style="220" customWidth="1"/>
    <col min="3850" max="3850" width="12.33203125" style="220" customWidth="1"/>
    <col min="3851" max="3851" width="13.83203125" style="220" customWidth="1"/>
    <col min="3852" max="3852" width="18" style="220" customWidth="1"/>
    <col min="3853" max="4096" width="10.66015625" style="220" customWidth="1"/>
    <col min="4097" max="4097" width="12.5" style="220" customWidth="1"/>
    <col min="4098" max="4098" width="9.83203125" style="220" customWidth="1"/>
    <col min="4099" max="4100" width="10.66015625" style="220" hidden="1" customWidth="1"/>
    <col min="4101" max="4101" width="46.33203125" style="220" customWidth="1"/>
    <col min="4102" max="4102" width="6.16015625" style="220" customWidth="1"/>
    <col min="4103" max="4103" width="9.83203125" style="220" customWidth="1"/>
    <col min="4104" max="4104" width="13" style="220" customWidth="1"/>
    <col min="4105" max="4105" width="13.5" style="220" customWidth="1"/>
    <col min="4106" max="4106" width="12.33203125" style="220" customWidth="1"/>
    <col min="4107" max="4107" width="13.83203125" style="220" customWidth="1"/>
    <col min="4108" max="4108" width="18" style="220" customWidth="1"/>
    <col min="4109" max="4352" width="10.66015625" style="220" customWidth="1"/>
    <col min="4353" max="4353" width="12.5" style="220" customWidth="1"/>
    <col min="4354" max="4354" width="9.83203125" style="220" customWidth="1"/>
    <col min="4355" max="4356" width="10.66015625" style="220" hidden="1" customWidth="1"/>
    <col min="4357" max="4357" width="46.33203125" style="220" customWidth="1"/>
    <col min="4358" max="4358" width="6.16015625" style="220" customWidth="1"/>
    <col min="4359" max="4359" width="9.83203125" style="220" customWidth="1"/>
    <col min="4360" max="4360" width="13" style="220" customWidth="1"/>
    <col min="4361" max="4361" width="13.5" style="220" customWidth="1"/>
    <col min="4362" max="4362" width="12.33203125" style="220" customWidth="1"/>
    <col min="4363" max="4363" width="13.83203125" style="220" customWidth="1"/>
    <col min="4364" max="4364" width="18" style="220" customWidth="1"/>
    <col min="4365" max="4608" width="10.66015625" style="220" customWidth="1"/>
    <col min="4609" max="4609" width="12.5" style="220" customWidth="1"/>
    <col min="4610" max="4610" width="9.83203125" style="220" customWidth="1"/>
    <col min="4611" max="4612" width="10.66015625" style="220" hidden="1" customWidth="1"/>
    <col min="4613" max="4613" width="46.33203125" style="220" customWidth="1"/>
    <col min="4614" max="4614" width="6.16015625" style="220" customWidth="1"/>
    <col min="4615" max="4615" width="9.83203125" style="220" customWidth="1"/>
    <col min="4616" max="4616" width="13" style="220" customWidth="1"/>
    <col min="4617" max="4617" width="13.5" style="220" customWidth="1"/>
    <col min="4618" max="4618" width="12.33203125" style="220" customWidth="1"/>
    <col min="4619" max="4619" width="13.83203125" style="220" customWidth="1"/>
    <col min="4620" max="4620" width="18" style="220" customWidth="1"/>
    <col min="4621" max="4864" width="10.66015625" style="220" customWidth="1"/>
    <col min="4865" max="4865" width="12.5" style="220" customWidth="1"/>
    <col min="4866" max="4866" width="9.83203125" style="220" customWidth="1"/>
    <col min="4867" max="4868" width="10.66015625" style="220" hidden="1" customWidth="1"/>
    <col min="4869" max="4869" width="46.33203125" style="220" customWidth="1"/>
    <col min="4870" max="4870" width="6.16015625" style="220" customWidth="1"/>
    <col min="4871" max="4871" width="9.83203125" style="220" customWidth="1"/>
    <col min="4872" max="4872" width="13" style="220" customWidth="1"/>
    <col min="4873" max="4873" width="13.5" style="220" customWidth="1"/>
    <col min="4874" max="4874" width="12.33203125" style="220" customWidth="1"/>
    <col min="4875" max="4875" width="13.83203125" style="220" customWidth="1"/>
    <col min="4876" max="4876" width="18" style="220" customWidth="1"/>
    <col min="4877" max="5120" width="10.66015625" style="220" customWidth="1"/>
    <col min="5121" max="5121" width="12.5" style="220" customWidth="1"/>
    <col min="5122" max="5122" width="9.83203125" style="220" customWidth="1"/>
    <col min="5123" max="5124" width="10.66015625" style="220" hidden="1" customWidth="1"/>
    <col min="5125" max="5125" width="46.33203125" style="220" customWidth="1"/>
    <col min="5126" max="5126" width="6.16015625" style="220" customWidth="1"/>
    <col min="5127" max="5127" width="9.83203125" style="220" customWidth="1"/>
    <col min="5128" max="5128" width="13" style="220" customWidth="1"/>
    <col min="5129" max="5129" width="13.5" style="220" customWidth="1"/>
    <col min="5130" max="5130" width="12.33203125" style="220" customWidth="1"/>
    <col min="5131" max="5131" width="13.83203125" style="220" customWidth="1"/>
    <col min="5132" max="5132" width="18" style="220" customWidth="1"/>
    <col min="5133" max="5376" width="10.66015625" style="220" customWidth="1"/>
    <col min="5377" max="5377" width="12.5" style="220" customWidth="1"/>
    <col min="5378" max="5378" width="9.83203125" style="220" customWidth="1"/>
    <col min="5379" max="5380" width="10.66015625" style="220" hidden="1" customWidth="1"/>
    <col min="5381" max="5381" width="46.33203125" style="220" customWidth="1"/>
    <col min="5382" max="5382" width="6.16015625" style="220" customWidth="1"/>
    <col min="5383" max="5383" width="9.83203125" style="220" customWidth="1"/>
    <col min="5384" max="5384" width="13" style="220" customWidth="1"/>
    <col min="5385" max="5385" width="13.5" style="220" customWidth="1"/>
    <col min="5386" max="5386" width="12.33203125" style="220" customWidth="1"/>
    <col min="5387" max="5387" width="13.83203125" style="220" customWidth="1"/>
    <col min="5388" max="5388" width="18" style="220" customWidth="1"/>
    <col min="5389" max="5632" width="10.66015625" style="220" customWidth="1"/>
    <col min="5633" max="5633" width="12.5" style="220" customWidth="1"/>
    <col min="5634" max="5634" width="9.83203125" style="220" customWidth="1"/>
    <col min="5635" max="5636" width="10.66015625" style="220" hidden="1" customWidth="1"/>
    <col min="5637" max="5637" width="46.33203125" style="220" customWidth="1"/>
    <col min="5638" max="5638" width="6.16015625" style="220" customWidth="1"/>
    <col min="5639" max="5639" width="9.83203125" style="220" customWidth="1"/>
    <col min="5640" max="5640" width="13" style="220" customWidth="1"/>
    <col min="5641" max="5641" width="13.5" style="220" customWidth="1"/>
    <col min="5642" max="5642" width="12.33203125" style="220" customWidth="1"/>
    <col min="5643" max="5643" width="13.83203125" style="220" customWidth="1"/>
    <col min="5644" max="5644" width="18" style="220" customWidth="1"/>
    <col min="5645" max="5888" width="10.66015625" style="220" customWidth="1"/>
    <col min="5889" max="5889" width="12.5" style="220" customWidth="1"/>
    <col min="5890" max="5890" width="9.83203125" style="220" customWidth="1"/>
    <col min="5891" max="5892" width="10.66015625" style="220" hidden="1" customWidth="1"/>
    <col min="5893" max="5893" width="46.33203125" style="220" customWidth="1"/>
    <col min="5894" max="5894" width="6.16015625" style="220" customWidth="1"/>
    <col min="5895" max="5895" width="9.83203125" style="220" customWidth="1"/>
    <col min="5896" max="5896" width="13" style="220" customWidth="1"/>
    <col min="5897" max="5897" width="13.5" style="220" customWidth="1"/>
    <col min="5898" max="5898" width="12.33203125" style="220" customWidth="1"/>
    <col min="5899" max="5899" width="13.83203125" style="220" customWidth="1"/>
    <col min="5900" max="5900" width="18" style="220" customWidth="1"/>
    <col min="5901" max="6144" width="10.66015625" style="220" customWidth="1"/>
    <col min="6145" max="6145" width="12.5" style="220" customWidth="1"/>
    <col min="6146" max="6146" width="9.83203125" style="220" customWidth="1"/>
    <col min="6147" max="6148" width="10.66015625" style="220" hidden="1" customWidth="1"/>
    <col min="6149" max="6149" width="46.33203125" style="220" customWidth="1"/>
    <col min="6150" max="6150" width="6.16015625" style="220" customWidth="1"/>
    <col min="6151" max="6151" width="9.83203125" style="220" customWidth="1"/>
    <col min="6152" max="6152" width="13" style="220" customWidth="1"/>
    <col min="6153" max="6153" width="13.5" style="220" customWidth="1"/>
    <col min="6154" max="6154" width="12.33203125" style="220" customWidth="1"/>
    <col min="6155" max="6155" width="13.83203125" style="220" customWidth="1"/>
    <col min="6156" max="6156" width="18" style="220" customWidth="1"/>
    <col min="6157" max="6400" width="10.66015625" style="220" customWidth="1"/>
    <col min="6401" max="6401" width="12.5" style="220" customWidth="1"/>
    <col min="6402" max="6402" width="9.83203125" style="220" customWidth="1"/>
    <col min="6403" max="6404" width="10.66015625" style="220" hidden="1" customWidth="1"/>
    <col min="6405" max="6405" width="46.33203125" style="220" customWidth="1"/>
    <col min="6406" max="6406" width="6.16015625" style="220" customWidth="1"/>
    <col min="6407" max="6407" width="9.83203125" style="220" customWidth="1"/>
    <col min="6408" max="6408" width="13" style="220" customWidth="1"/>
    <col min="6409" max="6409" width="13.5" style="220" customWidth="1"/>
    <col min="6410" max="6410" width="12.33203125" style="220" customWidth="1"/>
    <col min="6411" max="6411" width="13.83203125" style="220" customWidth="1"/>
    <col min="6412" max="6412" width="18" style="220" customWidth="1"/>
    <col min="6413" max="6656" width="10.66015625" style="220" customWidth="1"/>
    <col min="6657" max="6657" width="12.5" style="220" customWidth="1"/>
    <col min="6658" max="6658" width="9.83203125" style="220" customWidth="1"/>
    <col min="6659" max="6660" width="10.66015625" style="220" hidden="1" customWidth="1"/>
    <col min="6661" max="6661" width="46.33203125" style="220" customWidth="1"/>
    <col min="6662" max="6662" width="6.16015625" style="220" customWidth="1"/>
    <col min="6663" max="6663" width="9.83203125" style="220" customWidth="1"/>
    <col min="6664" max="6664" width="13" style="220" customWidth="1"/>
    <col min="6665" max="6665" width="13.5" style="220" customWidth="1"/>
    <col min="6666" max="6666" width="12.33203125" style="220" customWidth="1"/>
    <col min="6667" max="6667" width="13.83203125" style="220" customWidth="1"/>
    <col min="6668" max="6668" width="18" style="220" customWidth="1"/>
    <col min="6669" max="6912" width="10.66015625" style="220" customWidth="1"/>
    <col min="6913" max="6913" width="12.5" style="220" customWidth="1"/>
    <col min="6914" max="6914" width="9.83203125" style="220" customWidth="1"/>
    <col min="6915" max="6916" width="10.66015625" style="220" hidden="1" customWidth="1"/>
    <col min="6917" max="6917" width="46.33203125" style="220" customWidth="1"/>
    <col min="6918" max="6918" width="6.16015625" style="220" customWidth="1"/>
    <col min="6919" max="6919" width="9.83203125" style="220" customWidth="1"/>
    <col min="6920" max="6920" width="13" style="220" customWidth="1"/>
    <col min="6921" max="6921" width="13.5" style="220" customWidth="1"/>
    <col min="6922" max="6922" width="12.33203125" style="220" customWidth="1"/>
    <col min="6923" max="6923" width="13.83203125" style="220" customWidth="1"/>
    <col min="6924" max="6924" width="18" style="220" customWidth="1"/>
    <col min="6925" max="7168" width="10.66015625" style="220" customWidth="1"/>
    <col min="7169" max="7169" width="12.5" style="220" customWidth="1"/>
    <col min="7170" max="7170" width="9.83203125" style="220" customWidth="1"/>
    <col min="7171" max="7172" width="10.66015625" style="220" hidden="1" customWidth="1"/>
    <col min="7173" max="7173" width="46.33203125" style="220" customWidth="1"/>
    <col min="7174" max="7174" width="6.16015625" style="220" customWidth="1"/>
    <col min="7175" max="7175" width="9.83203125" style="220" customWidth="1"/>
    <col min="7176" max="7176" width="13" style="220" customWidth="1"/>
    <col min="7177" max="7177" width="13.5" style="220" customWidth="1"/>
    <col min="7178" max="7178" width="12.33203125" style="220" customWidth="1"/>
    <col min="7179" max="7179" width="13.83203125" style="220" customWidth="1"/>
    <col min="7180" max="7180" width="18" style="220" customWidth="1"/>
    <col min="7181" max="7424" width="10.66015625" style="220" customWidth="1"/>
    <col min="7425" max="7425" width="12.5" style="220" customWidth="1"/>
    <col min="7426" max="7426" width="9.83203125" style="220" customWidth="1"/>
    <col min="7427" max="7428" width="10.66015625" style="220" hidden="1" customWidth="1"/>
    <col min="7429" max="7429" width="46.33203125" style="220" customWidth="1"/>
    <col min="7430" max="7430" width="6.16015625" style="220" customWidth="1"/>
    <col min="7431" max="7431" width="9.83203125" style="220" customWidth="1"/>
    <col min="7432" max="7432" width="13" style="220" customWidth="1"/>
    <col min="7433" max="7433" width="13.5" style="220" customWidth="1"/>
    <col min="7434" max="7434" width="12.33203125" style="220" customWidth="1"/>
    <col min="7435" max="7435" width="13.83203125" style="220" customWidth="1"/>
    <col min="7436" max="7436" width="18" style="220" customWidth="1"/>
    <col min="7437" max="7680" width="10.66015625" style="220" customWidth="1"/>
    <col min="7681" max="7681" width="12.5" style="220" customWidth="1"/>
    <col min="7682" max="7682" width="9.83203125" style="220" customWidth="1"/>
    <col min="7683" max="7684" width="10.66015625" style="220" hidden="1" customWidth="1"/>
    <col min="7685" max="7685" width="46.33203125" style="220" customWidth="1"/>
    <col min="7686" max="7686" width="6.16015625" style="220" customWidth="1"/>
    <col min="7687" max="7687" width="9.83203125" style="220" customWidth="1"/>
    <col min="7688" max="7688" width="13" style="220" customWidth="1"/>
    <col min="7689" max="7689" width="13.5" style="220" customWidth="1"/>
    <col min="7690" max="7690" width="12.33203125" style="220" customWidth="1"/>
    <col min="7691" max="7691" width="13.83203125" style="220" customWidth="1"/>
    <col min="7692" max="7692" width="18" style="220" customWidth="1"/>
    <col min="7693" max="7936" width="10.66015625" style="220" customWidth="1"/>
    <col min="7937" max="7937" width="12.5" style="220" customWidth="1"/>
    <col min="7938" max="7938" width="9.83203125" style="220" customWidth="1"/>
    <col min="7939" max="7940" width="10.66015625" style="220" hidden="1" customWidth="1"/>
    <col min="7941" max="7941" width="46.33203125" style="220" customWidth="1"/>
    <col min="7942" max="7942" width="6.16015625" style="220" customWidth="1"/>
    <col min="7943" max="7943" width="9.83203125" style="220" customWidth="1"/>
    <col min="7944" max="7944" width="13" style="220" customWidth="1"/>
    <col min="7945" max="7945" width="13.5" style="220" customWidth="1"/>
    <col min="7946" max="7946" width="12.33203125" style="220" customWidth="1"/>
    <col min="7947" max="7947" width="13.83203125" style="220" customWidth="1"/>
    <col min="7948" max="7948" width="18" style="220" customWidth="1"/>
    <col min="7949" max="8192" width="10.66015625" style="220" customWidth="1"/>
    <col min="8193" max="8193" width="12.5" style="220" customWidth="1"/>
    <col min="8194" max="8194" width="9.83203125" style="220" customWidth="1"/>
    <col min="8195" max="8196" width="10.66015625" style="220" hidden="1" customWidth="1"/>
    <col min="8197" max="8197" width="46.33203125" style="220" customWidth="1"/>
    <col min="8198" max="8198" width="6.16015625" style="220" customWidth="1"/>
    <col min="8199" max="8199" width="9.83203125" style="220" customWidth="1"/>
    <col min="8200" max="8200" width="13" style="220" customWidth="1"/>
    <col min="8201" max="8201" width="13.5" style="220" customWidth="1"/>
    <col min="8202" max="8202" width="12.33203125" style="220" customWidth="1"/>
    <col min="8203" max="8203" width="13.83203125" style="220" customWidth="1"/>
    <col min="8204" max="8204" width="18" style="220" customWidth="1"/>
    <col min="8205" max="8448" width="10.66015625" style="220" customWidth="1"/>
    <col min="8449" max="8449" width="12.5" style="220" customWidth="1"/>
    <col min="8450" max="8450" width="9.83203125" style="220" customWidth="1"/>
    <col min="8451" max="8452" width="10.66015625" style="220" hidden="1" customWidth="1"/>
    <col min="8453" max="8453" width="46.33203125" style="220" customWidth="1"/>
    <col min="8454" max="8454" width="6.16015625" style="220" customWidth="1"/>
    <col min="8455" max="8455" width="9.83203125" style="220" customWidth="1"/>
    <col min="8456" max="8456" width="13" style="220" customWidth="1"/>
    <col min="8457" max="8457" width="13.5" style="220" customWidth="1"/>
    <col min="8458" max="8458" width="12.33203125" style="220" customWidth="1"/>
    <col min="8459" max="8459" width="13.83203125" style="220" customWidth="1"/>
    <col min="8460" max="8460" width="18" style="220" customWidth="1"/>
    <col min="8461" max="8704" width="10.66015625" style="220" customWidth="1"/>
    <col min="8705" max="8705" width="12.5" style="220" customWidth="1"/>
    <col min="8706" max="8706" width="9.83203125" style="220" customWidth="1"/>
    <col min="8707" max="8708" width="10.66015625" style="220" hidden="1" customWidth="1"/>
    <col min="8709" max="8709" width="46.33203125" style="220" customWidth="1"/>
    <col min="8710" max="8710" width="6.16015625" style="220" customWidth="1"/>
    <col min="8711" max="8711" width="9.83203125" style="220" customWidth="1"/>
    <col min="8712" max="8712" width="13" style="220" customWidth="1"/>
    <col min="8713" max="8713" width="13.5" style="220" customWidth="1"/>
    <col min="8714" max="8714" width="12.33203125" style="220" customWidth="1"/>
    <col min="8715" max="8715" width="13.83203125" style="220" customWidth="1"/>
    <col min="8716" max="8716" width="18" style="220" customWidth="1"/>
    <col min="8717" max="8960" width="10.66015625" style="220" customWidth="1"/>
    <col min="8961" max="8961" width="12.5" style="220" customWidth="1"/>
    <col min="8962" max="8962" width="9.83203125" style="220" customWidth="1"/>
    <col min="8963" max="8964" width="10.66015625" style="220" hidden="1" customWidth="1"/>
    <col min="8965" max="8965" width="46.33203125" style="220" customWidth="1"/>
    <col min="8966" max="8966" width="6.16015625" style="220" customWidth="1"/>
    <col min="8967" max="8967" width="9.83203125" style="220" customWidth="1"/>
    <col min="8968" max="8968" width="13" style="220" customWidth="1"/>
    <col min="8969" max="8969" width="13.5" style="220" customWidth="1"/>
    <col min="8970" max="8970" width="12.33203125" style="220" customWidth="1"/>
    <col min="8971" max="8971" width="13.83203125" style="220" customWidth="1"/>
    <col min="8972" max="8972" width="18" style="220" customWidth="1"/>
    <col min="8973" max="9216" width="10.66015625" style="220" customWidth="1"/>
    <col min="9217" max="9217" width="12.5" style="220" customWidth="1"/>
    <col min="9218" max="9218" width="9.83203125" style="220" customWidth="1"/>
    <col min="9219" max="9220" width="10.66015625" style="220" hidden="1" customWidth="1"/>
    <col min="9221" max="9221" width="46.33203125" style="220" customWidth="1"/>
    <col min="9222" max="9222" width="6.16015625" style="220" customWidth="1"/>
    <col min="9223" max="9223" width="9.83203125" style="220" customWidth="1"/>
    <col min="9224" max="9224" width="13" style="220" customWidth="1"/>
    <col min="9225" max="9225" width="13.5" style="220" customWidth="1"/>
    <col min="9226" max="9226" width="12.33203125" style="220" customWidth="1"/>
    <col min="9227" max="9227" width="13.83203125" style="220" customWidth="1"/>
    <col min="9228" max="9228" width="18" style="220" customWidth="1"/>
    <col min="9229" max="9472" width="10.66015625" style="220" customWidth="1"/>
    <col min="9473" max="9473" width="12.5" style="220" customWidth="1"/>
    <col min="9474" max="9474" width="9.83203125" style="220" customWidth="1"/>
    <col min="9475" max="9476" width="10.66015625" style="220" hidden="1" customWidth="1"/>
    <col min="9477" max="9477" width="46.33203125" style="220" customWidth="1"/>
    <col min="9478" max="9478" width="6.16015625" style="220" customWidth="1"/>
    <col min="9479" max="9479" width="9.83203125" style="220" customWidth="1"/>
    <col min="9480" max="9480" width="13" style="220" customWidth="1"/>
    <col min="9481" max="9481" width="13.5" style="220" customWidth="1"/>
    <col min="9482" max="9482" width="12.33203125" style="220" customWidth="1"/>
    <col min="9483" max="9483" width="13.83203125" style="220" customWidth="1"/>
    <col min="9484" max="9484" width="18" style="220" customWidth="1"/>
    <col min="9485" max="9728" width="10.66015625" style="220" customWidth="1"/>
    <col min="9729" max="9729" width="12.5" style="220" customWidth="1"/>
    <col min="9730" max="9730" width="9.83203125" style="220" customWidth="1"/>
    <col min="9731" max="9732" width="10.66015625" style="220" hidden="1" customWidth="1"/>
    <col min="9733" max="9733" width="46.33203125" style="220" customWidth="1"/>
    <col min="9734" max="9734" width="6.16015625" style="220" customWidth="1"/>
    <col min="9735" max="9735" width="9.83203125" style="220" customWidth="1"/>
    <col min="9736" max="9736" width="13" style="220" customWidth="1"/>
    <col min="9737" max="9737" width="13.5" style="220" customWidth="1"/>
    <col min="9738" max="9738" width="12.33203125" style="220" customWidth="1"/>
    <col min="9739" max="9739" width="13.83203125" style="220" customWidth="1"/>
    <col min="9740" max="9740" width="18" style="220" customWidth="1"/>
    <col min="9741" max="9984" width="10.66015625" style="220" customWidth="1"/>
    <col min="9985" max="9985" width="12.5" style="220" customWidth="1"/>
    <col min="9986" max="9986" width="9.83203125" style="220" customWidth="1"/>
    <col min="9987" max="9988" width="10.66015625" style="220" hidden="1" customWidth="1"/>
    <col min="9989" max="9989" width="46.33203125" style="220" customWidth="1"/>
    <col min="9990" max="9990" width="6.16015625" style="220" customWidth="1"/>
    <col min="9991" max="9991" width="9.83203125" style="220" customWidth="1"/>
    <col min="9992" max="9992" width="13" style="220" customWidth="1"/>
    <col min="9993" max="9993" width="13.5" style="220" customWidth="1"/>
    <col min="9994" max="9994" width="12.33203125" style="220" customWidth="1"/>
    <col min="9995" max="9995" width="13.83203125" style="220" customWidth="1"/>
    <col min="9996" max="9996" width="18" style="220" customWidth="1"/>
    <col min="9997" max="10240" width="10.66015625" style="220" customWidth="1"/>
    <col min="10241" max="10241" width="12.5" style="220" customWidth="1"/>
    <col min="10242" max="10242" width="9.83203125" style="220" customWidth="1"/>
    <col min="10243" max="10244" width="10.66015625" style="220" hidden="1" customWidth="1"/>
    <col min="10245" max="10245" width="46.33203125" style="220" customWidth="1"/>
    <col min="10246" max="10246" width="6.16015625" style="220" customWidth="1"/>
    <col min="10247" max="10247" width="9.83203125" style="220" customWidth="1"/>
    <col min="10248" max="10248" width="13" style="220" customWidth="1"/>
    <col min="10249" max="10249" width="13.5" style="220" customWidth="1"/>
    <col min="10250" max="10250" width="12.33203125" style="220" customWidth="1"/>
    <col min="10251" max="10251" width="13.83203125" style="220" customWidth="1"/>
    <col min="10252" max="10252" width="18" style="220" customWidth="1"/>
    <col min="10253" max="10496" width="10.66015625" style="220" customWidth="1"/>
    <col min="10497" max="10497" width="12.5" style="220" customWidth="1"/>
    <col min="10498" max="10498" width="9.83203125" style="220" customWidth="1"/>
    <col min="10499" max="10500" width="10.66015625" style="220" hidden="1" customWidth="1"/>
    <col min="10501" max="10501" width="46.33203125" style="220" customWidth="1"/>
    <col min="10502" max="10502" width="6.16015625" style="220" customWidth="1"/>
    <col min="10503" max="10503" width="9.83203125" style="220" customWidth="1"/>
    <col min="10504" max="10504" width="13" style="220" customWidth="1"/>
    <col min="10505" max="10505" width="13.5" style="220" customWidth="1"/>
    <col min="10506" max="10506" width="12.33203125" style="220" customWidth="1"/>
    <col min="10507" max="10507" width="13.83203125" style="220" customWidth="1"/>
    <col min="10508" max="10508" width="18" style="220" customWidth="1"/>
    <col min="10509" max="10752" width="10.66015625" style="220" customWidth="1"/>
    <col min="10753" max="10753" width="12.5" style="220" customWidth="1"/>
    <col min="10754" max="10754" width="9.83203125" style="220" customWidth="1"/>
    <col min="10755" max="10756" width="10.66015625" style="220" hidden="1" customWidth="1"/>
    <col min="10757" max="10757" width="46.33203125" style="220" customWidth="1"/>
    <col min="10758" max="10758" width="6.16015625" style="220" customWidth="1"/>
    <col min="10759" max="10759" width="9.83203125" style="220" customWidth="1"/>
    <col min="10760" max="10760" width="13" style="220" customWidth="1"/>
    <col min="10761" max="10761" width="13.5" style="220" customWidth="1"/>
    <col min="10762" max="10762" width="12.33203125" style="220" customWidth="1"/>
    <col min="10763" max="10763" width="13.83203125" style="220" customWidth="1"/>
    <col min="10764" max="10764" width="18" style="220" customWidth="1"/>
    <col min="10765" max="11008" width="10.66015625" style="220" customWidth="1"/>
    <col min="11009" max="11009" width="12.5" style="220" customWidth="1"/>
    <col min="11010" max="11010" width="9.83203125" style="220" customWidth="1"/>
    <col min="11011" max="11012" width="10.66015625" style="220" hidden="1" customWidth="1"/>
    <col min="11013" max="11013" width="46.33203125" style="220" customWidth="1"/>
    <col min="11014" max="11014" width="6.16015625" style="220" customWidth="1"/>
    <col min="11015" max="11015" width="9.83203125" style="220" customWidth="1"/>
    <col min="11016" max="11016" width="13" style="220" customWidth="1"/>
    <col min="11017" max="11017" width="13.5" style="220" customWidth="1"/>
    <col min="11018" max="11018" width="12.33203125" style="220" customWidth="1"/>
    <col min="11019" max="11019" width="13.83203125" style="220" customWidth="1"/>
    <col min="11020" max="11020" width="18" style="220" customWidth="1"/>
    <col min="11021" max="11264" width="10.66015625" style="220" customWidth="1"/>
    <col min="11265" max="11265" width="12.5" style="220" customWidth="1"/>
    <col min="11266" max="11266" width="9.83203125" style="220" customWidth="1"/>
    <col min="11267" max="11268" width="10.66015625" style="220" hidden="1" customWidth="1"/>
    <col min="11269" max="11269" width="46.33203125" style="220" customWidth="1"/>
    <col min="11270" max="11270" width="6.16015625" style="220" customWidth="1"/>
    <col min="11271" max="11271" width="9.83203125" style="220" customWidth="1"/>
    <col min="11272" max="11272" width="13" style="220" customWidth="1"/>
    <col min="11273" max="11273" width="13.5" style="220" customWidth="1"/>
    <col min="11274" max="11274" width="12.33203125" style="220" customWidth="1"/>
    <col min="11275" max="11275" width="13.83203125" style="220" customWidth="1"/>
    <col min="11276" max="11276" width="18" style="220" customWidth="1"/>
    <col min="11277" max="11520" width="10.66015625" style="220" customWidth="1"/>
    <col min="11521" max="11521" width="12.5" style="220" customWidth="1"/>
    <col min="11522" max="11522" width="9.83203125" style="220" customWidth="1"/>
    <col min="11523" max="11524" width="10.66015625" style="220" hidden="1" customWidth="1"/>
    <col min="11525" max="11525" width="46.33203125" style="220" customWidth="1"/>
    <col min="11526" max="11526" width="6.16015625" style="220" customWidth="1"/>
    <col min="11527" max="11527" width="9.83203125" style="220" customWidth="1"/>
    <col min="11528" max="11528" width="13" style="220" customWidth="1"/>
    <col min="11529" max="11529" width="13.5" style="220" customWidth="1"/>
    <col min="11530" max="11530" width="12.33203125" style="220" customWidth="1"/>
    <col min="11531" max="11531" width="13.83203125" style="220" customWidth="1"/>
    <col min="11532" max="11532" width="18" style="220" customWidth="1"/>
    <col min="11533" max="11776" width="10.66015625" style="220" customWidth="1"/>
    <col min="11777" max="11777" width="12.5" style="220" customWidth="1"/>
    <col min="11778" max="11778" width="9.83203125" style="220" customWidth="1"/>
    <col min="11779" max="11780" width="10.66015625" style="220" hidden="1" customWidth="1"/>
    <col min="11781" max="11781" width="46.33203125" style="220" customWidth="1"/>
    <col min="11782" max="11782" width="6.16015625" style="220" customWidth="1"/>
    <col min="11783" max="11783" width="9.83203125" style="220" customWidth="1"/>
    <col min="11784" max="11784" width="13" style="220" customWidth="1"/>
    <col min="11785" max="11785" width="13.5" style="220" customWidth="1"/>
    <col min="11786" max="11786" width="12.33203125" style="220" customWidth="1"/>
    <col min="11787" max="11787" width="13.83203125" style="220" customWidth="1"/>
    <col min="11788" max="11788" width="18" style="220" customWidth="1"/>
    <col min="11789" max="12032" width="10.66015625" style="220" customWidth="1"/>
    <col min="12033" max="12033" width="12.5" style="220" customWidth="1"/>
    <col min="12034" max="12034" width="9.83203125" style="220" customWidth="1"/>
    <col min="12035" max="12036" width="10.66015625" style="220" hidden="1" customWidth="1"/>
    <col min="12037" max="12037" width="46.33203125" style="220" customWidth="1"/>
    <col min="12038" max="12038" width="6.16015625" style="220" customWidth="1"/>
    <col min="12039" max="12039" width="9.83203125" style="220" customWidth="1"/>
    <col min="12040" max="12040" width="13" style="220" customWidth="1"/>
    <col min="12041" max="12041" width="13.5" style="220" customWidth="1"/>
    <col min="12042" max="12042" width="12.33203125" style="220" customWidth="1"/>
    <col min="12043" max="12043" width="13.83203125" style="220" customWidth="1"/>
    <col min="12044" max="12044" width="18" style="220" customWidth="1"/>
    <col min="12045" max="12288" width="10.66015625" style="220" customWidth="1"/>
    <col min="12289" max="12289" width="12.5" style="220" customWidth="1"/>
    <col min="12290" max="12290" width="9.83203125" style="220" customWidth="1"/>
    <col min="12291" max="12292" width="10.66015625" style="220" hidden="1" customWidth="1"/>
    <col min="12293" max="12293" width="46.33203125" style="220" customWidth="1"/>
    <col min="12294" max="12294" width="6.16015625" style="220" customWidth="1"/>
    <col min="12295" max="12295" width="9.83203125" style="220" customWidth="1"/>
    <col min="12296" max="12296" width="13" style="220" customWidth="1"/>
    <col min="12297" max="12297" width="13.5" style="220" customWidth="1"/>
    <col min="12298" max="12298" width="12.33203125" style="220" customWidth="1"/>
    <col min="12299" max="12299" width="13.83203125" style="220" customWidth="1"/>
    <col min="12300" max="12300" width="18" style="220" customWidth="1"/>
    <col min="12301" max="12544" width="10.66015625" style="220" customWidth="1"/>
    <col min="12545" max="12545" width="12.5" style="220" customWidth="1"/>
    <col min="12546" max="12546" width="9.83203125" style="220" customWidth="1"/>
    <col min="12547" max="12548" width="10.66015625" style="220" hidden="1" customWidth="1"/>
    <col min="12549" max="12549" width="46.33203125" style="220" customWidth="1"/>
    <col min="12550" max="12550" width="6.16015625" style="220" customWidth="1"/>
    <col min="12551" max="12551" width="9.83203125" style="220" customWidth="1"/>
    <col min="12552" max="12552" width="13" style="220" customWidth="1"/>
    <col min="12553" max="12553" width="13.5" style="220" customWidth="1"/>
    <col min="12554" max="12554" width="12.33203125" style="220" customWidth="1"/>
    <col min="12555" max="12555" width="13.83203125" style="220" customWidth="1"/>
    <col min="12556" max="12556" width="18" style="220" customWidth="1"/>
    <col min="12557" max="12800" width="10.66015625" style="220" customWidth="1"/>
    <col min="12801" max="12801" width="12.5" style="220" customWidth="1"/>
    <col min="12802" max="12802" width="9.83203125" style="220" customWidth="1"/>
    <col min="12803" max="12804" width="10.66015625" style="220" hidden="1" customWidth="1"/>
    <col min="12805" max="12805" width="46.33203125" style="220" customWidth="1"/>
    <col min="12806" max="12806" width="6.16015625" style="220" customWidth="1"/>
    <col min="12807" max="12807" width="9.83203125" style="220" customWidth="1"/>
    <col min="12808" max="12808" width="13" style="220" customWidth="1"/>
    <col min="12809" max="12809" width="13.5" style="220" customWidth="1"/>
    <col min="12810" max="12810" width="12.33203125" style="220" customWidth="1"/>
    <col min="12811" max="12811" width="13.83203125" style="220" customWidth="1"/>
    <col min="12812" max="12812" width="18" style="220" customWidth="1"/>
    <col min="12813" max="13056" width="10.66015625" style="220" customWidth="1"/>
    <col min="13057" max="13057" width="12.5" style="220" customWidth="1"/>
    <col min="13058" max="13058" width="9.83203125" style="220" customWidth="1"/>
    <col min="13059" max="13060" width="10.66015625" style="220" hidden="1" customWidth="1"/>
    <col min="13061" max="13061" width="46.33203125" style="220" customWidth="1"/>
    <col min="13062" max="13062" width="6.16015625" style="220" customWidth="1"/>
    <col min="13063" max="13063" width="9.83203125" style="220" customWidth="1"/>
    <col min="13064" max="13064" width="13" style="220" customWidth="1"/>
    <col min="13065" max="13065" width="13.5" style="220" customWidth="1"/>
    <col min="13066" max="13066" width="12.33203125" style="220" customWidth="1"/>
    <col min="13067" max="13067" width="13.83203125" style="220" customWidth="1"/>
    <col min="13068" max="13068" width="18" style="220" customWidth="1"/>
    <col min="13069" max="13312" width="10.66015625" style="220" customWidth="1"/>
    <col min="13313" max="13313" width="12.5" style="220" customWidth="1"/>
    <col min="13314" max="13314" width="9.83203125" style="220" customWidth="1"/>
    <col min="13315" max="13316" width="10.66015625" style="220" hidden="1" customWidth="1"/>
    <col min="13317" max="13317" width="46.33203125" style="220" customWidth="1"/>
    <col min="13318" max="13318" width="6.16015625" style="220" customWidth="1"/>
    <col min="13319" max="13319" width="9.83203125" style="220" customWidth="1"/>
    <col min="13320" max="13320" width="13" style="220" customWidth="1"/>
    <col min="13321" max="13321" width="13.5" style="220" customWidth="1"/>
    <col min="13322" max="13322" width="12.33203125" style="220" customWidth="1"/>
    <col min="13323" max="13323" width="13.83203125" style="220" customWidth="1"/>
    <col min="13324" max="13324" width="18" style="220" customWidth="1"/>
    <col min="13325" max="13568" width="10.66015625" style="220" customWidth="1"/>
    <col min="13569" max="13569" width="12.5" style="220" customWidth="1"/>
    <col min="13570" max="13570" width="9.83203125" style="220" customWidth="1"/>
    <col min="13571" max="13572" width="10.66015625" style="220" hidden="1" customWidth="1"/>
    <col min="13573" max="13573" width="46.33203125" style="220" customWidth="1"/>
    <col min="13574" max="13574" width="6.16015625" style="220" customWidth="1"/>
    <col min="13575" max="13575" width="9.83203125" style="220" customWidth="1"/>
    <col min="13576" max="13576" width="13" style="220" customWidth="1"/>
    <col min="13577" max="13577" width="13.5" style="220" customWidth="1"/>
    <col min="13578" max="13578" width="12.33203125" style="220" customWidth="1"/>
    <col min="13579" max="13579" width="13.83203125" style="220" customWidth="1"/>
    <col min="13580" max="13580" width="18" style="220" customWidth="1"/>
    <col min="13581" max="13824" width="10.66015625" style="220" customWidth="1"/>
    <col min="13825" max="13825" width="12.5" style="220" customWidth="1"/>
    <col min="13826" max="13826" width="9.83203125" style="220" customWidth="1"/>
    <col min="13827" max="13828" width="10.66015625" style="220" hidden="1" customWidth="1"/>
    <col min="13829" max="13829" width="46.33203125" style="220" customWidth="1"/>
    <col min="13830" max="13830" width="6.16015625" style="220" customWidth="1"/>
    <col min="13831" max="13831" width="9.83203125" style="220" customWidth="1"/>
    <col min="13832" max="13832" width="13" style="220" customWidth="1"/>
    <col min="13833" max="13833" width="13.5" style="220" customWidth="1"/>
    <col min="13834" max="13834" width="12.33203125" style="220" customWidth="1"/>
    <col min="13835" max="13835" width="13.83203125" style="220" customWidth="1"/>
    <col min="13836" max="13836" width="18" style="220" customWidth="1"/>
    <col min="13837" max="14080" width="10.66015625" style="220" customWidth="1"/>
    <col min="14081" max="14081" width="12.5" style="220" customWidth="1"/>
    <col min="14082" max="14082" width="9.83203125" style="220" customWidth="1"/>
    <col min="14083" max="14084" width="10.66015625" style="220" hidden="1" customWidth="1"/>
    <col min="14085" max="14085" width="46.33203125" style="220" customWidth="1"/>
    <col min="14086" max="14086" width="6.16015625" style="220" customWidth="1"/>
    <col min="14087" max="14087" width="9.83203125" style="220" customWidth="1"/>
    <col min="14088" max="14088" width="13" style="220" customWidth="1"/>
    <col min="14089" max="14089" width="13.5" style="220" customWidth="1"/>
    <col min="14090" max="14090" width="12.33203125" style="220" customWidth="1"/>
    <col min="14091" max="14091" width="13.83203125" style="220" customWidth="1"/>
    <col min="14092" max="14092" width="18" style="220" customWidth="1"/>
    <col min="14093" max="14336" width="10.66015625" style="220" customWidth="1"/>
    <col min="14337" max="14337" width="12.5" style="220" customWidth="1"/>
    <col min="14338" max="14338" width="9.83203125" style="220" customWidth="1"/>
    <col min="14339" max="14340" width="10.66015625" style="220" hidden="1" customWidth="1"/>
    <col min="14341" max="14341" width="46.33203125" style="220" customWidth="1"/>
    <col min="14342" max="14342" width="6.16015625" style="220" customWidth="1"/>
    <col min="14343" max="14343" width="9.83203125" style="220" customWidth="1"/>
    <col min="14344" max="14344" width="13" style="220" customWidth="1"/>
    <col min="14345" max="14345" width="13.5" style="220" customWidth="1"/>
    <col min="14346" max="14346" width="12.33203125" style="220" customWidth="1"/>
    <col min="14347" max="14347" width="13.83203125" style="220" customWidth="1"/>
    <col min="14348" max="14348" width="18" style="220" customWidth="1"/>
    <col min="14349" max="14592" width="10.66015625" style="220" customWidth="1"/>
    <col min="14593" max="14593" width="12.5" style="220" customWidth="1"/>
    <col min="14594" max="14594" width="9.83203125" style="220" customWidth="1"/>
    <col min="14595" max="14596" width="10.66015625" style="220" hidden="1" customWidth="1"/>
    <col min="14597" max="14597" width="46.33203125" style="220" customWidth="1"/>
    <col min="14598" max="14598" width="6.16015625" style="220" customWidth="1"/>
    <col min="14599" max="14599" width="9.83203125" style="220" customWidth="1"/>
    <col min="14600" max="14600" width="13" style="220" customWidth="1"/>
    <col min="14601" max="14601" width="13.5" style="220" customWidth="1"/>
    <col min="14602" max="14602" width="12.33203125" style="220" customWidth="1"/>
    <col min="14603" max="14603" width="13.83203125" style="220" customWidth="1"/>
    <col min="14604" max="14604" width="18" style="220" customWidth="1"/>
    <col min="14605" max="14848" width="10.66015625" style="220" customWidth="1"/>
    <col min="14849" max="14849" width="12.5" style="220" customWidth="1"/>
    <col min="14850" max="14850" width="9.83203125" style="220" customWidth="1"/>
    <col min="14851" max="14852" width="10.66015625" style="220" hidden="1" customWidth="1"/>
    <col min="14853" max="14853" width="46.33203125" style="220" customWidth="1"/>
    <col min="14854" max="14854" width="6.16015625" style="220" customWidth="1"/>
    <col min="14855" max="14855" width="9.83203125" style="220" customWidth="1"/>
    <col min="14856" max="14856" width="13" style="220" customWidth="1"/>
    <col min="14857" max="14857" width="13.5" style="220" customWidth="1"/>
    <col min="14858" max="14858" width="12.33203125" style="220" customWidth="1"/>
    <col min="14859" max="14859" width="13.83203125" style="220" customWidth="1"/>
    <col min="14860" max="14860" width="18" style="220" customWidth="1"/>
    <col min="14861" max="15104" width="10.66015625" style="220" customWidth="1"/>
    <col min="15105" max="15105" width="12.5" style="220" customWidth="1"/>
    <col min="15106" max="15106" width="9.83203125" style="220" customWidth="1"/>
    <col min="15107" max="15108" width="10.66015625" style="220" hidden="1" customWidth="1"/>
    <col min="15109" max="15109" width="46.33203125" style="220" customWidth="1"/>
    <col min="15110" max="15110" width="6.16015625" style="220" customWidth="1"/>
    <col min="15111" max="15111" width="9.83203125" style="220" customWidth="1"/>
    <col min="15112" max="15112" width="13" style="220" customWidth="1"/>
    <col min="15113" max="15113" width="13.5" style="220" customWidth="1"/>
    <col min="15114" max="15114" width="12.33203125" style="220" customWidth="1"/>
    <col min="15115" max="15115" width="13.83203125" style="220" customWidth="1"/>
    <col min="15116" max="15116" width="18" style="220" customWidth="1"/>
    <col min="15117" max="15360" width="10.66015625" style="220" customWidth="1"/>
    <col min="15361" max="15361" width="12.5" style="220" customWidth="1"/>
    <col min="15362" max="15362" width="9.83203125" style="220" customWidth="1"/>
    <col min="15363" max="15364" width="10.66015625" style="220" hidden="1" customWidth="1"/>
    <col min="15365" max="15365" width="46.33203125" style="220" customWidth="1"/>
    <col min="15366" max="15366" width="6.16015625" style="220" customWidth="1"/>
    <col min="15367" max="15367" width="9.83203125" style="220" customWidth="1"/>
    <col min="15368" max="15368" width="13" style="220" customWidth="1"/>
    <col min="15369" max="15369" width="13.5" style="220" customWidth="1"/>
    <col min="15370" max="15370" width="12.33203125" style="220" customWidth="1"/>
    <col min="15371" max="15371" width="13.83203125" style="220" customWidth="1"/>
    <col min="15372" max="15372" width="18" style="220" customWidth="1"/>
    <col min="15373" max="15616" width="10.66015625" style="220" customWidth="1"/>
    <col min="15617" max="15617" width="12.5" style="220" customWidth="1"/>
    <col min="15618" max="15618" width="9.83203125" style="220" customWidth="1"/>
    <col min="15619" max="15620" width="10.66015625" style="220" hidden="1" customWidth="1"/>
    <col min="15621" max="15621" width="46.33203125" style="220" customWidth="1"/>
    <col min="15622" max="15622" width="6.16015625" style="220" customWidth="1"/>
    <col min="15623" max="15623" width="9.83203125" style="220" customWidth="1"/>
    <col min="15624" max="15624" width="13" style="220" customWidth="1"/>
    <col min="15625" max="15625" width="13.5" style="220" customWidth="1"/>
    <col min="15626" max="15626" width="12.33203125" style="220" customWidth="1"/>
    <col min="15627" max="15627" width="13.83203125" style="220" customWidth="1"/>
    <col min="15628" max="15628" width="18" style="220" customWidth="1"/>
    <col min="15629" max="15872" width="10.66015625" style="220" customWidth="1"/>
    <col min="15873" max="15873" width="12.5" style="220" customWidth="1"/>
    <col min="15874" max="15874" width="9.83203125" style="220" customWidth="1"/>
    <col min="15875" max="15876" width="10.66015625" style="220" hidden="1" customWidth="1"/>
    <col min="15877" max="15877" width="46.33203125" style="220" customWidth="1"/>
    <col min="15878" max="15878" width="6.16015625" style="220" customWidth="1"/>
    <col min="15879" max="15879" width="9.83203125" style="220" customWidth="1"/>
    <col min="15880" max="15880" width="13" style="220" customWidth="1"/>
    <col min="15881" max="15881" width="13.5" style="220" customWidth="1"/>
    <col min="15882" max="15882" width="12.33203125" style="220" customWidth="1"/>
    <col min="15883" max="15883" width="13.83203125" style="220" customWidth="1"/>
    <col min="15884" max="15884" width="18" style="220" customWidth="1"/>
    <col min="15885" max="16128" width="10.66015625" style="220" customWidth="1"/>
    <col min="16129" max="16129" width="12.5" style="220" customWidth="1"/>
    <col min="16130" max="16130" width="9.83203125" style="220" customWidth="1"/>
    <col min="16131" max="16132" width="10.66015625" style="220" hidden="1" customWidth="1"/>
    <col min="16133" max="16133" width="46.33203125" style="220" customWidth="1"/>
    <col min="16134" max="16134" width="6.16015625" style="220" customWidth="1"/>
    <col min="16135" max="16135" width="9.83203125" style="220" customWidth="1"/>
    <col min="16136" max="16136" width="13" style="220" customWidth="1"/>
    <col min="16137" max="16137" width="13.5" style="220" customWidth="1"/>
    <col min="16138" max="16138" width="12.33203125" style="220" customWidth="1"/>
    <col min="16139" max="16139" width="13.83203125" style="220" customWidth="1"/>
    <col min="16140" max="16140" width="18" style="220" customWidth="1"/>
    <col min="16141" max="16384" width="10.66015625" style="220" customWidth="1"/>
  </cols>
  <sheetData>
    <row r="1" spans="1:12" ht="13.5">
      <c r="A1" s="214" t="s">
        <v>346</v>
      </c>
      <c r="B1" s="215"/>
      <c r="C1" s="215"/>
      <c r="D1" s="215" t="s">
        <v>347</v>
      </c>
      <c r="E1" s="216" t="s">
        <v>348</v>
      </c>
      <c r="F1" s="215"/>
      <c r="G1" s="217"/>
      <c r="H1" s="215" t="s">
        <v>349</v>
      </c>
      <c r="I1" s="215" t="s">
        <v>350</v>
      </c>
      <c r="J1" s="215"/>
      <c r="K1" s="218"/>
      <c r="L1" s="219"/>
    </row>
    <row r="2" spans="1:12" ht="13.5">
      <c r="A2" s="221"/>
      <c r="B2" s="222"/>
      <c r="C2" s="222"/>
      <c r="D2" s="222"/>
      <c r="E2" s="223" t="s">
        <v>351</v>
      </c>
      <c r="F2" s="222"/>
      <c r="G2" s="224"/>
      <c r="H2" s="223" t="s">
        <v>352</v>
      </c>
      <c r="I2" s="225"/>
      <c r="J2" s="223" t="s">
        <v>91</v>
      </c>
      <c r="K2" s="225"/>
      <c r="L2" s="226"/>
    </row>
    <row r="3" spans="1:12" ht="13.5">
      <c r="A3" s="227"/>
      <c r="B3" s="225"/>
      <c r="C3" s="225"/>
      <c r="D3" s="225"/>
      <c r="E3" s="225"/>
      <c r="F3" s="225"/>
      <c r="G3" s="228"/>
      <c r="H3" s="223"/>
      <c r="I3" s="225"/>
      <c r="J3" s="223"/>
      <c r="K3" s="225"/>
      <c r="L3" s="226"/>
    </row>
    <row r="4" spans="1:12" ht="13.5" thickBot="1">
      <c r="A4" s="229"/>
      <c r="B4" s="230"/>
      <c r="C4" s="230"/>
      <c r="D4" s="230"/>
      <c r="E4" s="230"/>
      <c r="F4" s="230"/>
      <c r="G4" s="231"/>
      <c r="H4" s="232"/>
      <c r="I4" s="232"/>
      <c r="J4" s="232"/>
      <c r="K4" s="232"/>
      <c r="L4" s="233"/>
    </row>
    <row r="5" spans="1:12" ht="13.5">
      <c r="A5" s="234"/>
      <c r="B5" s="222"/>
      <c r="C5" s="222"/>
      <c r="D5" s="222"/>
      <c r="E5" s="222"/>
      <c r="F5" s="222"/>
      <c r="G5" s="235"/>
      <c r="H5" s="236"/>
      <c r="I5" s="236"/>
      <c r="J5" s="236"/>
      <c r="K5" s="236"/>
      <c r="L5" s="236"/>
    </row>
    <row r="6" spans="1:12" ht="13.5">
      <c r="A6" s="237" t="s">
        <v>353</v>
      </c>
      <c r="B6" s="238"/>
      <c r="C6" s="238"/>
      <c r="D6" s="238"/>
      <c r="E6" s="238"/>
      <c r="F6" s="238"/>
      <c r="G6" s="239"/>
      <c r="H6" s="240"/>
      <c r="I6" s="241"/>
      <c r="J6" s="241"/>
      <c r="K6" s="241"/>
      <c r="L6" s="241"/>
    </row>
    <row r="7" spans="1:12" ht="13.5">
      <c r="A7" s="237" t="s">
        <v>354</v>
      </c>
      <c r="B7" s="238"/>
      <c r="C7" s="238"/>
      <c r="D7" s="238"/>
      <c r="E7" s="238"/>
      <c r="F7" s="238"/>
      <c r="G7" s="239"/>
      <c r="H7" s="240"/>
      <c r="I7" s="242"/>
      <c r="J7" s="242"/>
      <c r="K7" s="242"/>
      <c r="L7" s="242"/>
    </row>
    <row r="8" spans="1:12" ht="13.5">
      <c r="A8" s="234"/>
      <c r="B8" s="234"/>
      <c r="C8" s="234"/>
      <c r="D8" s="234"/>
      <c r="E8" s="234"/>
      <c r="F8" s="222"/>
      <c r="G8" s="235"/>
      <c r="H8" s="236"/>
      <c r="I8" s="236"/>
      <c r="J8" s="236"/>
      <c r="K8" s="236"/>
      <c r="L8" s="236"/>
    </row>
    <row r="9" spans="1:12" ht="13.5">
      <c r="A9" s="243" t="s">
        <v>355</v>
      </c>
      <c r="B9" s="243"/>
      <c r="C9" s="243"/>
      <c r="D9" s="243"/>
      <c r="E9" s="243"/>
      <c r="F9" s="243"/>
      <c r="G9" s="243"/>
      <c r="H9" s="243"/>
      <c r="I9" s="243"/>
      <c r="J9" s="244"/>
      <c r="K9" s="244"/>
      <c r="L9" s="244"/>
    </row>
    <row r="10" spans="1:12" ht="13.5">
      <c r="A10" s="243" t="s">
        <v>356</v>
      </c>
      <c r="B10" s="243"/>
      <c r="C10" s="243"/>
      <c r="D10" s="243"/>
      <c r="E10" s="243"/>
      <c r="F10" s="243"/>
      <c r="G10" s="243"/>
      <c r="H10" s="243"/>
      <c r="I10" s="243"/>
      <c r="J10" s="244"/>
      <c r="K10" s="244"/>
      <c r="L10" s="244"/>
    </row>
    <row r="11" spans="1:12" ht="13.5">
      <c r="A11" s="243" t="s">
        <v>357</v>
      </c>
      <c r="B11" s="243"/>
      <c r="C11" s="243"/>
      <c r="D11" s="243"/>
      <c r="E11" s="243"/>
      <c r="F11" s="243"/>
      <c r="G11" s="243"/>
      <c r="H11" s="243"/>
      <c r="I11" s="243"/>
      <c r="J11" s="244"/>
      <c r="K11" s="244"/>
      <c r="L11" s="244"/>
    </row>
    <row r="12" spans="1:12" ht="13.5">
      <c r="A12" s="243" t="s">
        <v>358</v>
      </c>
      <c r="B12" s="243"/>
      <c r="C12" s="243"/>
      <c r="D12" s="243"/>
      <c r="E12" s="243"/>
      <c r="F12" s="243"/>
      <c r="G12" s="243"/>
      <c r="H12" s="243"/>
      <c r="I12" s="243"/>
      <c r="J12" s="244"/>
      <c r="K12" s="244"/>
      <c r="L12" s="244"/>
    </row>
    <row r="13" spans="1:12" ht="13.5">
      <c r="A13" s="243" t="s">
        <v>359</v>
      </c>
      <c r="B13" s="243"/>
      <c r="C13" s="243"/>
      <c r="D13" s="243"/>
      <c r="E13" s="243"/>
      <c r="F13" s="243"/>
      <c r="G13" s="243"/>
      <c r="H13" s="243"/>
      <c r="I13" s="243"/>
      <c r="J13" s="244"/>
      <c r="K13" s="244"/>
      <c r="L13" s="244"/>
    </row>
    <row r="14" spans="1:17" ht="13.5">
      <c r="A14" s="245" t="s">
        <v>360</v>
      </c>
      <c r="B14" s="245"/>
      <c r="C14" s="245"/>
      <c r="D14" s="245"/>
      <c r="E14" s="245"/>
      <c r="F14" s="245"/>
      <c r="G14" s="245"/>
      <c r="H14" s="245"/>
      <c r="I14" s="243"/>
      <c r="J14" s="245"/>
      <c r="K14" s="245"/>
      <c r="L14" s="245"/>
      <c r="M14" s="245"/>
      <c r="N14" s="245"/>
      <c r="O14" s="245"/>
      <c r="P14" s="245"/>
      <c r="Q14" s="245"/>
    </row>
    <row r="15" spans="1:12" ht="13.5">
      <c r="A15" s="245" t="s">
        <v>361</v>
      </c>
      <c r="B15" s="245"/>
      <c r="C15" s="245"/>
      <c r="D15" s="245"/>
      <c r="E15" s="245"/>
      <c r="F15" s="245"/>
      <c r="G15" s="245"/>
      <c r="H15" s="245"/>
      <c r="I15" s="243"/>
      <c r="J15" s="244"/>
      <c r="K15" s="244"/>
      <c r="L15" s="244"/>
    </row>
    <row r="16" spans="1:12" ht="13.5">
      <c r="A16" s="246" t="s">
        <v>362</v>
      </c>
      <c r="B16" s="242"/>
      <c r="C16" s="242"/>
      <c r="D16" s="242"/>
      <c r="E16" s="242"/>
      <c r="F16" s="245"/>
      <c r="G16" s="245"/>
      <c r="H16" s="245"/>
      <c r="I16" s="243"/>
      <c r="J16" s="244"/>
      <c r="K16" s="244"/>
      <c r="L16" s="244"/>
    </row>
    <row r="17" spans="1:12" ht="13.5">
      <c r="A17" s="243" t="s">
        <v>363</v>
      </c>
      <c r="B17" s="243"/>
      <c r="C17" s="243"/>
      <c r="D17" s="243"/>
      <c r="E17" s="243"/>
      <c r="F17" s="243"/>
      <c r="G17" s="243"/>
      <c r="H17" s="243"/>
      <c r="I17" s="243"/>
      <c r="J17" s="244"/>
      <c r="K17" s="244"/>
      <c r="L17" s="244"/>
    </row>
    <row r="18" spans="1:12" ht="13.5">
      <c r="A18" s="243" t="s">
        <v>364</v>
      </c>
      <c r="B18" s="243"/>
      <c r="C18" s="243"/>
      <c r="D18" s="243"/>
      <c r="E18" s="243"/>
      <c r="F18" s="243"/>
      <c r="G18" s="243"/>
      <c r="H18" s="243"/>
      <c r="I18" s="243"/>
      <c r="J18" s="244"/>
      <c r="K18" s="244"/>
      <c r="L18" s="244"/>
    </row>
    <row r="19" spans="1:12" ht="13.5">
      <c r="A19" s="245" t="s">
        <v>365</v>
      </c>
      <c r="B19" s="247"/>
      <c r="C19" s="247"/>
      <c r="D19" s="245" t="s">
        <v>366</v>
      </c>
      <c r="E19" s="245"/>
      <c r="F19" s="245"/>
      <c r="G19" s="245"/>
      <c r="H19" s="245"/>
      <c r="I19" s="245"/>
      <c r="J19" s="244"/>
      <c r="K19" s="244"/>
      <c r="L19" s="244"/>
    </row>
    <row r="20" spans="1:14" ht="13.5">
      <c r="A20" s="245" t="s">
        <v>367</v>
      </c>
      <c r="B20" s="245"/>
      <c r="C20" s="245"/>
      <c r="D20" s="245"/>
      <c r="E20" s="245"/>
      <c r="F20" s="245"/>
      <c r="G20" s="245"/>
      <c r="H20" s="245"/>
      <c r="I20" s="245"/>
      <c r="J20" s="244"/>
      <c r="K20" s="244"/>
      <c r="L20" s="244"/>
      <c r="N20" s="248"/>
    </row>
    <row r="21" spans="1:14" ht="13.5">
      <c r="A21" s="245" t="s">
        <v>368</v>
      </c>
      <c r="B21" s="245"/>
      <c r="C21" s="245"/>
      <c r="D21" s="245"/>
      <c r="E21" s="245"/>
      <c r="F21" s="245"/>
      <c r="G21" s="245"/>
      <c r="H21" s="245"/>
      <c r="I21" s="245"/>
      <c r="J21" s="243"/>
      <c r="K21" s="243"/>
      <c r="L21" s="243"/>
      <c r="M21" s="243"/>
      <c r="N21" s="248"/>
    </row>
    <row r="22" spans="1:12" ht="13.5">
      <c r="A22" s="245" t="s">
        <v>369</v>
      </c>
      <c r="B22" s="245"/>
      <c r="C22" s="245"/>
      <c r="D22" s="245"/>
      <c r="E22" s="245"/>
      <c r="F22" s="245"/>
      <c r="G22" s="245"/>
      <c r="H22" s="245"/>
      <c r="I22" s="245"/>
      <c r="J22" s="244"/>
      <c r="K22" s="244"/>
      <c r="L22" s="244"/>
    </row>
    <row r="23" spans="1:12" ht="13.5">
      <c r="A23" s="242" t="s">
        <v>370</v>
      </c>
      <c r="B23" s="245"/>
      <c r="C23" s="245"/>
      <c r="D23" s="245"/>
      <c r="E23" s="245"/>
      <c r="F23" s="245"/>
      <c r="G23" s="245"/>
      <c r="H23" s="245"/>
      <c r="I23" s="245"/>
      <c r="J23" s="244"/>
      <c r="K23" s="244"/>
      <c r="L23" s="244"/>
    </row>
    <row r="24" spans="1:12" ht="13.5">
      <c r="A24" s="242" t="s">
        <v>371</v>
      </c>
      <c r="B24" s="249"/>
      <c r="C24" s="249"/>
      <c r="D24" s="249"/>
      <c r="E24" s="249"/>
      <c r="F24" s="249"/>
      <c r="G24" s="250"/>
      <c r="H24" s="251"/>
      <c r="I24" s="251"/>
      <c r="J24" s="251"/>
      <c r="K24" s="244"/>
      <c r="L24" s="244"/>
    </row>
    <row r="25" spans="1:12" ht="13.5">
      <c r="A25" s="252"/>
      <c r="B25" s="249"/>
      <c r="C25" s="249"/>
      <c r="D25" s="249"/>
      <c r="E25" s="249"/>
      <c r="F25" s="249"/>
      <c r="G25" s="250"/>
      <c r="H25" s="251"/>
      <c r="I25" s="251"/>
      <c r="J25" s="251"/>
      <c r="K25" s="251"/>
      <c r="L25" s="251"/>
    </row>
    <row r="26" spans="1:12" ht="13.5">
      <c r="A26" s="252" t="s">
        <v>372</v>
      </c>
      <c r="B26" s="249"/>
      <c r="C26" s="249"/>
      <c r="D26" s="249"/>
      <c r="E26" s="249"/>
      <c r="F26" s="249"/>
      <c r="G26" s="250"/>
      <c r="H26" s="251"/>
      <c r="I26" s="251"/>
      <c r="J26" s="251"/>
      <c r="K26" s="251"/>
      <c r="L26" s="251"/>
    </row>
    <row r="27" spans="1:12" ht="13.5">
      <c r="A27" s="252" t="s">
        <v>373</v>
      </c>
      <c r="B27" s="249"/>
      <c r="C27" s="249"/>
      <c r="D27" s="249"/>
      <c r="E27" s="249"/>
      <c r="F27" s="249"/>
      <c r="G27" s="250"/>
      <c r="H27" s="251"/>
      <c r="I27" s="251"/>
      <c r="J27" s="251"/>
      <c r="K27" s="251"/>
      <c r="L27" s="251"/>
    </row>
    <row r="28" spans="1:12" ht="13.5">
      <c r="A28" s="249" t="s">
        <v>374</v>
      </c>
      <c r="B28" s="242"/>
      <c r="C28" s="242"/>
      <c r="D28" s="242"/>
      <c r="E28" s="242"/>
      <c r="F28" s="242"/>
      <c r="G28" s="253"/>
      <c r="H28" s="241"/>
      <c r="I28" s="241"/>
      <c r="J28" s="241"/>
      <c r="K28" s="241"/>
      <c r="L28" s="241"/>
    </row>
    <row r="29" spans="1:12" ht="13.5">
      <c r="A29" s="249" t="s">
        <v>375</v>
      </c>
      <c r="B29" s="245"/>
      <c r="C29" s="245"/>
      <c r="D29" s="245"/>
      <c r="E29" s="245"/>
      <c r="F29" s="245"/>
      <c r="G29" s="245"/>
      <c r="H29" s="245"/>
      <c r="I29" s="245"/>
      <c r="J29" s="254"/>
      <c r="K29" s="254"/>
      <c r="L29" s="254"/>
    </row>
    <row r="30" spans="1:12" ht="13.5">
      <c r="A30" s="249" t="s">
        <v>376</v>
      </c>
      <c r="B30" s="242"/>
      <c r="C30" s="242"/>
      <c r="D30" s="242"/>
      <c r="E30" s="242"/>
      <c r="F30" s="242"/>
      <c r="G30" s="242"/>
      <c r="H30" s="242"/>
      <c r="I30" s="241"/>
      <c r="J30" s="241"/>
      <c r="K30" s="241"/>
      <c r="L30" s="241"/>
    </row>
    <row r="31" spans="1:12" ht="13.5">
      <c r="A31" s="255"/>
      <c r="B31" s="243"/>
      <c r="C31" s="243"/>
      <c r="D31" s="243"/>
      <c r="E31" s="243"/>
      <c r="F31" s="243"/>
      <c r="G31" s="243"/>
      <c r="H31" s="243"/>
      <c r="I31" s="254"/>
      <c r="J31" s="254"/>
      <c r="K31" s="254"/>
      <c r="L31" s="254"/>
    </row>
    <row r="32" spans="1:12" ht="13.5">
      <c r="A32" s="249" t="s">
        <v>377</v>
      </c>
      <c r="B32" s="243"/>
      <c r="C32" s="243"/>
      <c r="D32" s="243"/>
      <c r="E32" s="243"/>
      <c r="F32" s="243"/>
      <c r="G32" s="243"/>
      <c r="H32" s="243"/>
      <c r="I32" s="254"/>
      <c r="J32" s="254"/>
      <c r="K32" s="254"/>
      <c r="L32" s="254"/>
    </row>
    <row r="33" spans="1:12" ht="13.5">
      <c r="A33" s="249" t="s">
        <v>378</v>
      </c>
      <c r="B33" s="243"/>
      <c r="C33" s="243"/>
      <c r="D33" s="243"/>
      <c r="E33" s="243"/>
      <c r="F33" s="243"/>
      <c r="G33" s="243"/>
      <c r="H33" s="243"/>
      <c r="I33" s="254"/>
      <c r="J33" s="254"/>
      <c r="K33" s="254"/>
      <c r="L33" s="254"/>
    </row>
    <row r="34" spans="1:12" ht="13.5">
      <c r="A34" s="249" t="s">
        <v>379</v>
      </c>
      <c r="B34" s="243"/>
      <c r="C34" s="243"/>
      <c r="D34" s="243"/>
      <c r="E34" s="243"/>
      <c r="F34" s="243"/>
      <c r="G34" s="243"/>
      <c r="H34" s="243"/>
      <c r="I34" s="254"/>
      <c r="J34" s="254"/>
      <c r="K34" s="254"/>
      <c r="L34" s="254"/>
    </row>
    <row r="35" spans="1:12" ht="13.5" thickBot="1">
      <c r="A35" s="249" t="s">
        <v>380</v>
      </c>
      <c r="B35" s="243"/>
      <c r="C35" s="243"/>
      <c r="D35" s="243"/>
      <c r="E35" s="243"/>
      <c r="F35" s="243"/>
      <c r="G35" s="243"/>
      <c r="H35" s="243"/>
      <c r="I35" s="254"/>
      <c r="J35" s="254"/>
      <c r="K35" s="254"/>
      <c r="L35" s="254"/>
    </row>
    <row r="36" spans="1:12" ht="13.5">
      <c r="A36" s="214" t="s">
        <v>346</v>
      </c>
      <c r="B36" s="215"/>
      <c r="C36" s="215"/>
      <c r="D36" s="215" t="s">
        <v>347</v>
      </c>
      <c r="E36" s="216" t="s">
        <v>348</v>
      </c>
      <c r="F36" s="215"/>
      <c r="G36" s="217"/>
      <c r="H36" s="215" t="s">
        <v>349</v>
      </c>
      <c r="I36" s="215" t="s">
        <v>350</v>
      </c>
      <c r="J36" s="215"/>
      <c r="K36" s="218"/>
      <c r="L36" s="219"/>
    </row>
    <row r="37" spans="1:12" ht="13.5">
      <c r="A37" s="221"/>
      <c r="B37" s="222"/>
      <c r="C37" s="222"/>
      <c r="D37" s="222"/>
      <c r="E37" s="223" t="s">
        <v>381</v>
      </c>
      <c r="F37" s="222"/>
      <c r="G37" s="224"/>
      <c r="H37" s="223" t="s">
        <v>352</v>
      </c>
      <c r="I37" s="225"/>
      <c r="J37" s="223" t="s">
        <v>91</v>
      </c>
      <c r="K37" s="225"/>
      <c r="L37" s="226"/>
    </row>
    <row r="38" spans="1:12" ht="13.5">
      <c r="A38" s="227"/>
      <c r="B38" s="225"/>
      <c r="C38" s="225"/>
      <c r="D38" s="225"/>
      <c r="E38" s="225"/>
      <c r="F38" s="225"/>
      <c r="G38" s="228"/>
      <c r="H38" s="223"/>
      <c r="I38" s="225"/>
      <c r="J38" s="223"/>
      <c r="K38" s="225"/>
      <c r="L38" s="226"/>
    </row>
    <row r="39" spans="1:12" ht="13.5" thickBot="1">
      <c r="A39" s="256" t="s">
        <v>382</v>
      </c>
      <c r="B39" s="257" t="s">
        <v>383</v>
      </c>
      <c r="C39" s="257"/>
      <c r="D39" s="257"/>
      <c r="E39" s="257"/>
      <c r="F39" s="257"/>
      <c r="G39" s="258"/>
      <c r="H39" s="259"/>
      <c r="I39" s="259" t="s">
        <v>384</v>
      </c>
      <c r="J39" s="259"/>
      <c r="K39" s="259" t="s">
        <v>385</v>
      </c>
      <c r="L39" s="260"/>
    </row>
    <row r="40" spans="1:12" ht="13.5">
      <c r="A40" s="261"/>
      <c r="B40" s="261"/>
      <c r="C40" s="261"/>
      <c r="D40" s="261"/>
      <c r="E40" s="261"/>
      <c r="F40" s="261"/>
      <c r="G40" s="262"/>
      <c r="H40" s="263"/>
      <c r="I40" s="263"/>
      <c r="J40" s="263"/>
      <c r="K40" s="263"/>
      <c r="L40" s="263"/>
    </row>
    <row r="41" spans="1:12" ht="13.5">
      <c r="A41" s="264"/>
      <c r="B41" s="264" t="s">
        <v>386</v>
      </c>
      <c r="C41" s="264"/>
      <c r="D41" s="264"/>
      <c r="E41" s="265" t="s">
        <v>91</v>
      </c>
      <c r="F41" s="264"/>
      <c r="G41" s="266"/>
      <c r="H41" s="267"/>
      <c r="I41" s="267"/>
      <c r="J41" s="267"/>
      <c r="K41" s="267"/>
      <c r="L41" s="267"/>
    </row>
    <row r="42" spans="1:12" ht="13.5">
      <c r="A42" s="264"/>
      <c r="B42" s="264"/>
      <c r="C42" s="264"/>
      <c r="D42" s="264"/>
      <c r="E42" s="264"/>
      <c r="F42" s="264"/>
      <c r="G42" s="266"/>
      <c r="H42" s="267"/>
      <c r="I42" s="267"/>
      <c r="J42" s="267"/>
      <c r="K42" s="267"/>
      <c r="L42" s="267"/>
    </row>
    <row r="43" spans="1:12" ht="13.5">
      <c r="A43" s="264" t="s">
        <v>387</v>
      </c>
      <c r="B43" s="264"/>
      <c r="C43" s="264"/>
      <c r="D43" s="264"/>
      <c r="E43" s="264" t="s">
        <v>388</v>
      </c>
      <c r="F43" s="264"/>
      <c r="G43" s="266"/>
      <c r="H43" s="267"/>
      <c r="I43" s="268">
        <f>L111</f>
        <v>0</v>
      </c>
      <c r="J43" s="267"/>
      <c r="K43" s="267"/>
      <c r="L43" s="267"/>
    </row>
    <row r="44" spans="1:12" ht="13.5">
      <c r="A44" s="264" t="s">
        <v>389</v>
      </c>
      <c r="B44" s="264"/>
      <c r="C44" s="264"/>
      <c r="D44" s="264"/>
      <c r="E44" s="264" t="s">
        <v>390</v>
      </c>
      <c r="F44" s="264"/>
      <c r="G44" s="266"/>
      <c r="H44" s="267"/>
      <c r="I44" s="268">
        <f>L139</f>
        <v>0</v>
      </c>
      <c r="J44" s="267"/>
      <c r="K44" s="267"/>
      <c r="L44" s="267"/>
    </row>
    <row r="45" spans="1:12" ht="13.5">
      <c r="A45" s="264" t="s">
        <v>391</v>
      </c>
      <c r="B45" s="264"/>
      <c r="C45" s="264"/>
      <c r="D45" s="264"/>
      <c r="E45" s="264" t="s">
        <v>392</v>
      </c>
      <c r="F45" s="264"/>
      <c r="G45" s="266"/>
      <c r="H45" s="267"/>
      <c r="I45" s="268">
        <f>L161</f>
        <v>0</v>
      </c>
      <c r="J45" s="267"/>
      <c r="K45" s="267"/>
      <c r="L45" s="267"/>
    </row>
    <row r="46" spans="1:12" ht="13.5">
      <c r="A46" s="264" t="s">
        <v>393</v>
      </c>
      <c r="B46" s="264"/>
      <c r="C46" s="264"/>
      <c r="D46" s="264"/>
      <c r="E46" s="264" t="s">
        <v>394</v>
      </c>
      <c r="F46" s="264"/>
      <c r="G46" s="266"/>
      <c r="H46" s="267"/>
      <c r="I46" s="268">
        <f>L169</f>
        <v>0</v>
      </c>
      <c r="J46" s="267"/>
      <c r="K46" s="267"/>
      <c r="L46" s="267"/>
    </row>
    <row r="47" spans="1:12" ht="13.5">
      <c r="A47" s="264" t="s">
        <v>395</v>
      </c>
      <c r="B47" s="264"/>
      <c r="C47" s="264"/>
      <c r="D47" s="264"/>
      <c r="E47" s="264" t="s">
        <v>396</v>
      </c>
      <c r="F47" s="264"/>
      <c r="G47" s="266"/>
      <c r="H47" s="267"/>
      <c r="I47" s="268">
        <f>L182</f>
        <v>0</v>
      </c>
      <c r="J47" s="267"/>
      <c r="K47" s="267"/>
      <c r="L47" s="267"/>
    </row>
    <row r="48" spans="1:12" ht="13.5">
      <c r="A48" s="264" t="s">
        <v>397</v>
      </c>
      <c r="B48" s="264"/>
      <c r="C48" s="264"/>
      <c r="D48" s="264"/>
      <c r="E48" s="264" t="s">
        <v>398</v>
      </c>
      <c r="F48" s="264"/>
      <c r="G48" s="266"/>
      <c r="H48" s="267"/>
      <c r="I48" s="268">
        <f>L190</f>
        <v>0</v>
      </c>
      <c r="J48" s="267"/>
      <c r="K48" s="267"/>
      <c r="L48" s="267"/>
    </row>
    <row r="49" spans="1:12" ht="13.5">
      <c r="A49" s="264" t="s">
        <v>399</v>
      </c>
      <c r="B49" s="264"/>
      <c r="C49" s="264"/>
      <c r="D49" s="264"/>
      <c r="E49" s="264" t="s">
        <v>400</v>
      </c>
      <c r="F49" s="264"/>
      <c r="G49" s="266"/>
      <c r="H49" s="267"/>
      <c r="I49" s="268">
        <f>L223</f>
        <v>0</v>
      </c>
      <c r="J49" s="267"/>
      <c r="K49" s="267"/>
      <c r="L49" s="267"/>
    </row>
    <row r="50" spans="1:12" ht="13.5">
      <c r="A50" s="264"/>
      <c r="B50" s="264"/>
      <c r="C50" s="264"/>
      <c r="D50" s="264"/>
      <c r="E50" s="264"/>
      <c r="F50" s="264"/>
      <c r="G50" s="266"/>
      <c r="H50" s="267"/>
      <c r="I50" s="268"/>
      <c r="J50" s="267"/>
      <c r="K50" s="267"/>
      <c r="L50" s="267"/>
    </row>
    <row r="51" spans="1:12" ht="13.5">
      <c r="A51" s="264"/>
      <c r="B51" s="264"/>
      <c r="C51" s="264"/>
      <c r="D51" s="264"/>
      <c r="E51" s="269" t="s">
        <v>401</v>
      </c>
      <c r="F51" s="264"/>
      <c r="G51" s="266"/>
      <c r="H51" s="267"/>
      <c r="I51" s="267"/>
      <c r="J51" s="268">
        <f>SUM(I43:I50)</f>
        <v>0</v>
      </c>
      <c r="K51" s="267"/>
      <c r="L51" s="267"/>
    </row>
    <row r="52" spans="1:12" ht="13.5">
      <c r="A52" s="264"/>
      <c r="B52" s="264"/>
      <c r="C52" s="264"/>
      <c r="D52" s="264"/>
      <c r="E52" s="264"/>
      <c r="F52" s="264"/>
      <c r="G52" s="266"/>
      <c r="H52" s="267"/>
      <c r="I52" s="266"/>
      <c r="J52" s="267"/>
      <c r="K52" s="267"/>
      <c r="L52" s="267"/>
    </row>
    <row r="53" spans="1:12" ht="13.5">
      <c r="A53" s="264"/>
      <c r="B53" s="264"/>
      <c r="C53" s="264"/>
      <c r="D53" s="264"/>
      <c r="E53" s="264"/>
      <c r="F53" s="264"/>
      <c r="G53" s="266"/>
      <c r="H53" s="267"/>
      <c r="I53" s="266"/>
      <c r="J53" s="267"/>
      <c r="K53" s="267"/>
      <c r="L53" s="267"/>
    </row>
    <row r="54" spans="1:12" ht="13.5">
      <c r="A54" s="264"/>
      <c r="B54" s="264"/>
      <c r="C54" s="264"/>
      <c r="D54" s="264"/>
      <c r="E54" s="264"/>
      <c r="F54" s="264"/>
      <c r="G54" s="266"/>
      <c r="H54" s="267"/>
      <c r="I54" s="266"/>
      <c r="J54" s="267"/>
      <c r="K54" s="267"/>
      <c r="L54" s="267"/>
    </row>
    <row r="55" spans="1:12" ht="13.5">
      <c r="A55" s="264"/>
      <c r="B55" s="264"/>
      <c r="C55" s="264"/>
      <c r="D55" s="264"/>
      <c r="E55" s="264"/>
      <c r="F55" s="264"/>
      <c r="G55" s="266"/>
      <c r="H55" s="267"/>
      <c r="I55" s="266"/>
      <c r="J55" s="267"/>
      <c r="K55" s="267"/>
      <c r="L55" s="267"/>
    </row>
    <row r="56" spans="1:12" ht="13.5">
      <c r="A56" s="264"/>
      <c r="B56" s="264"/>
      <c r="C56" s="264"/>
      <c r="D56" s="264"/>
      <c r="E56" s="264"/>
      <c r="F56" s="264"/>
      <c r="G56" s="266"/>
      <c r="H56" s="267"/>
      <c r="I56" s="266"/>
      <c r="J56" s="267"/>
      <c r="K56" s="267"/>
      <c r="L56" s="267"/>
    </row>
    <row r="57" spans="1:12" ht="13.5">
      <c r="A57" s="264"/>
      <c r="B57" s="264"/>
      <c r="C57" s="264"/>
      <c r="D57" s="264"/>
      <c r="E57" s="269"/>
      <c r="F57" s="264"/>
      <c r="G57" s="266"/>
      <c r="H57" s="267"/>
      <c r="I57" s="266"/>
      <c r="J57" s="268"/>
      <c r="K57" s="267"/>
      <c r="L57" s="267"/>
    </row>
    <row r="58" spans="1:12" ht="13.5">
      <c r="A58" s="264"/>
      <c r="B58" s="264"/>
      <c r="C58" s="264"/>
      <c r="D58" s="264"/>
      <c r="E58" s="265"/>
      <c r="F58" s="264"/>
      <c r="G58" s="266"/>
      <c r="H58" s="267"/>
      <c r="I58" s="266"/>
      <c r="J58" s="267"/>
      <c r="K58" s="267"/>
      <c r="L58" s="267"/>
    </row>
    <row r="59" spans="1:12" ht="13.5">
      <c r="A59" s="264"/>
      <c r="B59" s="264"/>
      <c r="C59" s="264"/>
      <c r="D59" s="264"/>
      <c r="E59" s="264"/>
      <c r="F59" s="264"/>
      <c r="G59" s="266"/>
      <c r="H59" s="267"/>
      <c r="I59" s="266"/>
      <c r="J59" s="267"/>
      <c r="K59" s="267"/>
      <c r="L59" s="267"/>
    </row>
    <row r="60" spans="1:12" ht="13.5">
      <c r="A60" s="264"/>
      <c r="B60" s="264"/>
      <c r="C60" s="264"/>
      <c r="D60" s="264"/>
      <c r="E60" s="264"/>
      <c r="F60" s="264"/>
      <c r="G60" s="266"/>
      <c r="H60" s="267"/>
      <c r="I60" s="266"/>
      <c r="J60" s="267"/>
      <c r="K60" s="267"/>
      <c r="L60" s="267"/>
    </row>
    <row r="61" spans="1:12" ht="13.5">
      <c r="A61" s="264"/>
      <c r="B61" s="264"/>
      <c r="C61" s="264"/>
      <c r="D61" s="264"/>
      <c r="E61" s="264"/>
      <c r="F61" s="264"/>
      <c r="G61" s="266"/>
      <c r="H61" s="267"/>
      <c r="I61" s="266"/>
      <c r="J61" s="267"/>
      <c r="K61" s="267"/>
      <c r="L61" s="267"/>
    </row>
    <row r="62" spans="1:12" ht="13.5">
      <c r="A62" s="264"/>
      <c r="B62" s="264"/>
      <c r="C62" s="264"/>
      <c r="D62" s="264"/>
      <c r="E62" s="264"/>
      <c r="F62" s="264"/>
      <c r="G62" s="266"/>
      <c r="H62" s="267"/>
      <c r="I62" s="266"/>
      <c r="J62" s="267"/>
      <c r="K62" s="267"/>
      <c r="L62" s="267"/>
    </row>
    <row r="63" spans="1:12" ht="13.5">
      <c r="A63" s="264"/>
      <c r="B63" s="264"/>
      <c r="C63" s="264"/>
      <c r="D63" s="264"/>
      <c r="E63" s="264"/>
      <c r="F63" s="264"/>
      <c r="G63" s="270"/>
      <c r="H63" s="267"/>
      <c r="I63" s="266"/>
      <c r="J63" s="267"/>
      <c r="K63" s="267"/>
      <c r="L63" s="267"/>
    </row>
    <row r="64" spans="1:12" ht="13.5">
      <c r="A64" s="264"/>
      <c r="B64" s="264"/>
      <c r="C64" s="264"/>
      <c r="D64" s="264"/>
      <c r="E64" s="264"/>
      <c r="F64" s="264"/>
      <c r="G64" s="266"/>
      <c r="H64" s="267"/>
      <c r="I64" s="266"/>
      <c r="J64" s="267"/>
      <c r="K64" s="267"/>
      <c r="L64" s="267"/>
    </row>
    <row r="65" spans="1:12" ht="13.5">
      <c r="A65" s="264"/>
      <c r="B65" s="264"/>
      <c r="C65" s="264"/>
      <c r="D65" s="264"/>
      <c r="E65" s="269"/>
      <c r="F65" s="264"/>
      <c r="G65" s="266"/>
      <c r="H65" s="267"/>
      <c r="I65" s="266"/>
      <c r="J65" s="268"/>
      <c r="K65" s="267"/>
      <c r="L65" s="267"/>
    </row>
    <row r="66" spans="1:12" ht="13.5">
      <c r="A66" s="264"/>
      <c r="B66" s="264"/>
      <c r="C66" s="264"/>
      <c r="D66" s="264"/>
      <c r="E66" s="264"/>
      <c r="F66" s="264"/>
      <c r="G66" s="266"/>
      <c r="H66" s="267"/>
      <c r="I66" s="266"/>
      <c r="J66" s="267"/>
      <c r="K66" s="267"/>
      <c r="L66" s="267"/>
    </row>
    <row r="67" spans="1:12" ht="13.5">
      <c r="A67" s="264"/>
      <c r="B67" s="264"/>
      <c r="C67" s="264"/>
      <c r="D67" s="264"/>
      <c r="E67" s="269"/>
      <c r="F67" s="264"/>
      <c r="G67" s="266"/>
      <c r="H67" s="267"/>
      <c r="I67" s="266"/>
      <c r="J67" s="267"/>
      <c r="K67" s="268"/>
      <c r="L67" s="267"/>
    </row>
    <row r="68" spans="1:12" ht="13.5">
      <c r="A68" s="271"/>
      <c r="B68" s="271"/>
      <c r="C68" s="271"/>
      <c r="D68" s="271"/>
      <c r="E68" s="271"/>
      <c r="F68" s="271"/>
      <c r="G68" s="272"/>
      <c r="H68" s="273"/>
      <c r="I68" s="272"/>
      <c r="J68" s="273"/>
      <c r="K68" s="273"/>
      <c r="L68" s="273"/>
    </row>
    <row r="69" spans="1:12" ht="13.5">
      <c r="A69" s="274"/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</row>
    <row r="70" spans="1:12" ht="13.5" thickBot="1">
      <c r="A70" s="234"/>
      <c r="B70" s="234"/>
      <c r="C70" s="234"/>
      <c r="D70" s="234"/>
      <c r="E70" s="234"/>
      <c r="F70" s="234"/>
      <c r="G70" s="275"/>
      <c r="H70" s="254"/>
      <c r="I70" s="254"/>
      <c r="J70" s="254"/>
      <c r="K70" s="254"/>
      <c r="L70" s="254"/>
    </row>
    <row r="71" spans="1:12" ht="13.5">
      <c r="A71" s="214" t="s">
        <v>346</v>
      </c>
      <c r="B71" s="215"/>
      <c r="C71" s="215"/>
      <c r="D71" s="215" t="s">
        <v>347</v>
      </c>
      <c r="E71" s="216" t="s">
        <v>402</v>
      </c>
      <c r="F71" s="215"/>
      <c r="G71" s="217"/>
      <c r="H71" s="215" t="s">
        <v>349</v>
      </c>
      <c r="I71" s="215" t="s">
        <v>350</v>
      </c>
      <c r="J71" s="215"/>
      <c r="K71" s="218"/>
      <c r="L71" s="219"/>
    </row>
    <row r="72" spans="1:12" ht="13.5">
      <c r="A72" s="221"/>
      <c r="B72" s="222"/>
      <c r="C72" s="222"/>
      <c r="D72" s="222"/>
      <c r="E72" s="276" t="s">
        <v>403</v>
      </c>
      <c r="F72" s="222"/>
      <c r="G72" s="224"/>
      <c r="H72" s="223" t="s">
        <v>352</v>
      </c>
      <c r="I72" s="225"/>
      <c r="J72" s="223" t="s">
        <v>91</v>
      </c>
      <c r="K72" s="225"/>
      <c r="L72" s="226"/>
    </row>
    <row r="73" spans="1:12" ht="13.5">
      <c r="A73" s="227"/>
      <c r="B73" s="222"/>
      <c r="C73" s="222"/>
      <c r="D73" s="222"/>
      <c r="E73" s="222"/>
      <c r="F73" s="222"/>
      <c r="G73" s="224"/>
      <c r="H73" s="222"/>
      <c r="I73" s="222"/>
      <c r="J73" s="222"/>
      <c r="K73" s="222"/>
      <c r="L73" s="277"/>
    </row>
    <row r="74" spans="1:12" ht="13.5">
      <c r="A74" s="278" t="s">
        <v>59</v>
      </c>
      <c r="B74" s="279" t="s">
        <v>404</v>
      </c>
      <c r="C74" s="279" t="s">
        <v>405</v>
      </c>
      <c r="D74" s="279"/>
      <c r="E74" s="279" t="s">
        <v>405</v>
      </c>
      <c r="F74" s="279" t="s">
        <v>406</v>
      </c>
      <c r="G74" s="280" t="s">
        <v>155</v>
      </c>
      <c r="H74" s="279" t="s">
        <v>407</v>
      </c>
      <c r="I74" s="279" t="s">
        <v>407</v>
      </c>
      <c r="J74" s="279" t="s">
        <v>408</v>
      </c>
      <c r="K74" s="279" t="s">
        <v>408</v>
      </c>
      <c r="L74" s="281" t="s">
        <v>409</v>
      </c>
    </row>
    <row r="75" spans="1:12" ht="13.5" thickBot="1">
      <c r="A75" s="282"/>
      <c r="B75" s="283" t="s">
        <v>410</v>
      </c>
      <c r="C75" s="283"/>
      <c r="D75" s="283"/>
      <c r="E75" s="283"/>
      <c r="F75" s="283" t="s">
        <v>411</v>
      </c>
      <c r="G75" s="284"/>
      <c r="H75" s="283" t="s">
        <v>412</v>
      </c>
      <c r="I75" s="283" t="s">
        <v>413</v>
      </c>
      <c r="J75" s="283" t="s">
        <v>412</v>
      </c>
      <c r="K75" s="283" t="s">
        <v>413</v>
      </c>
      <c r="L75" s="285" t="s">
        <v>414</v>
      </c>
    </row>
    <row r="76" spans="1:12" ht="13.5">
      <c r="A76" s="286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</row>
    <row r="77" spans="1:12" ht="13.5">
      <c r="A77" s="265" t="s">
        <v>387</v>
      </c>
      <c r="B77" s="287"/>
      <c r="C77" s="265"/>
      <c r="D77" s="265"/>
      <c r="E77" s="265" t="s">
        <v>415</v>
      </c>
      <c r="F77" s="265"/>
      <c r="G77" s="288"/>
      <c r="H77" s="436"/>
      <c r="I77" s="437"/>
      <c r="J77" s="270"/>
      <c r="K77" s="270"/>
      <c r="L77" s="270"/>
    </row>
    <row r="78" spans="1:12" ht="13.5">
      <c r="A78" s="265"/>
      <c r="B78" s="287"/>
      <c r="C78" s="265"/>
      <c r="D78" s="265"/>
      <c r="E78" s="265" t="s">
        <v>416</v>
      </c>
      <c r="F78" s="265"/>
      <c r="G78" s="288"/>
      <c r="H78" s="436"/>
      <c r="I78" s="437"/>
      <c r="J78" s="270"/>
      <c r="K78" s="270"/>
      <c r="L78" s="270"/>
    </row>
    <row r="79" spans="1:12" ht="13.5">
      <c r="A79" s="265"/>
      <c r="B79" s="287"/>
      <c r="C79" s="265"/>
      <c r="D79" s="265"/>
      <c r="E79" s="265" t="s">
        <v>417</v>
      </c>
      <c r="F79" s="265"/>
      <c r="G79" s="288"/>
      <c r="H79" s="437"/>
      <c r="I79" s="437"/>
      <c r="J79" s="270"/>
      <c r="K79" s="270"/>
      <c r="L79" s="270"/>
    </row>
    <row r="80" spans="1:12" ht="13.5">
      <c r="A80" s="265"/>
      <c r="B80" s="287"/>
      <c r="C80" s="265"/>
      <c r="D80" s="265"/>
      <c r="E80" s="265" t="s">
        <v>418</v>
      </c>
      <c r="F80" s="265"/>
      <c r="G80" s="288"/>
      <c r="H80" s="437"/>
      <c r="I80" s="437"/>
      <c r="J80" s="270"/>
      <c r="K80" s="270"/>
      <c r="L80" s="270"/>
    </row>
    <row r="81" spans="1:12" ht="33.95" customHeight="1">
      <c r="A81" s="265"/>
      <c r="B81" s="287"/>
      <c r="C81" s="265"/>
      <c r="D81" s="265"/>
      <c r="E81" s="289" t="s">
        <v>419</v>
      </c>
      <c r="F81" s="265"/>
      <c r="G81" s="288"/>
      <c r="H81" s="437"/>
      <c r="I81" s="437"/>
      <c r="J81" s="270"/>
      <c r="K81" s="270"/>
      <c r="L81" s="270"/>
    </row>
    <row r="82" spans="1:12" ht="13.5">
      <c r="A82" s="265" t="s">
        <v>420</v>
      </c>
      <c r="B82" s="290"/>
      <c r="C82" s="265"/>
      <c r="D82" s="265"/>
      <c r="E82" s="291" t="s">
        <v>421</v>
      </c>
      <c r="F82" s="291" t="s">
        <v>292</v>
      </c>
      <c r="G82" s="292">
        <v>3</v>
      </c>
      <c r="H82" s="437"/>
      <c r="I82" s="437"/>
      <c r="J82" s="270">
        <f aca="true" t="shared" si="0" ref="J82:J88">+H82*G82</f>
        <v>0</v>
      </c>
      <c r="K82" s="270">
        <f aca="true" t="shared" si="1" ref="K82:K88">+I82*G82</f>
        <v>0</v>
      </c>
      <c r="L82" s="270">
        <f aca="true" t="shared" si="2" ref="L82:L88">SUM(J82:K82)</f>
        <v>0</v>
      </c>
    </row>
    <row r="83" spans="1:12" ht="13.5">
      <c r="A83" s="265" t="s">
        <v>422</v>
      </c>
      <c r="B83" s="290"/>
      <c r="C83" s="265"/>
      <c r="D83" s="265"/>
      <c r="E83" s="291" t="s">
        <v>423</v>
      </c>
      <c r="F83" s="291" t="s">
        <v>292</v>
      </c>
      <c r="G83" s="292">
        <v>3</v>
      </c>
      <c r="H83" s="437"/>
      <c r="I83" s="437"/>
      <c r="J83" s="270">
        <f t="shared" si="0"/>
        <v>0</v>
      </c>
      <c r="K83" s="270">
        <f t="shared" si="1"/>
        <v>0</v>
      </c>
      <c r="L83" s="270">
        <f t="shared" si="2"/>
        <v>0</v>
      </c>
    </row>
    <row r="84" spans="1:12" ht="13.5">
      <c r="A84" s="265" t="s">
        <v>424</v>
      </c>
      <c r="B84" s="290"/>
      <c r="C84" s="265"/>
      <c r="D84" s="265"/>
      <c r="E84" s="291" t="s">
        <v>425</v>
      </c>
      <c r="F84" s="291" t="s">
        <v>292</v>
      </c>
      <c r="G84" s="292">
        <v>1</v>
      </c>
      <c r="H84" s="437"/>
      <c r="I84" s="437"/>
      <c r="J84" s="270">
        <f t="shared" si="0"/>
        <v>0</v>
      </c>
      <c r="K84" s="270">
        <f t="shared" si="1"/>
        <v>0</v>
      </c>
      <c r="L84" s="270">
        <f t="shared" si="2"/>
        <v>0</v>
      </c>
    </row>
    <row r="85" spans="1:12" ht="13.5">
      <c r="A85" s="265" t="s">
        <v>426</v>
      </c>
      <c r="B85" s="290"/>
      <c r="C85" s="265"/>
      <c r="D85" s="265"/>
      <c r="E85" s="291" t="s">
        <v>427</v>
      </c>
      <c r="F85" s="291" t="s">
        <v>292</v>
      </c>
      <c r="G85" s="292">
        <v>3</v>
      </c>
      <c r="H85" s="437"/>
      <c r="I85" s="437"/>
      <c r="J85" s="270">
        <f t="shared" si="0"/>
        <v>0</v>
      </c>
      <c r="K85" s="270">
        <f t="shared" si="1"/>
        <v>0</v>
      </c>
      <c r="L85" s="270">
        <f t="shared" si="2"/>
        <v>0</v>
      </c>
    </row>
    <row r="86" spans="1:12" ht="13.5">
      <c r="A86" s="265" t="s">
        <v>428</v>
      </c>
      <c r="B86" s="290"/>
      <c r="C86" s="265"/>
      <c r="D86" s="265"/>
      <c r="E86" s="291" t="s">
        <v>429</v>
      </c>
      <c r="F86" s="291" t="s">
        <v>292</v>
      </c>
      <c r="G86" s="292">
        <v>1</v>
      </c>
      <c r="H86" s="437"/>
      <c r="I86" s="437"/>
      <c r="J86" s="270">
        <f t="shared" si="0"/>
        <v>0</v>
      </c>
      <c r="K86" s="270">
        <f t="shared" si="1"/>
        <v>0</v>
      </c>
      <c r="L86" s="270">
        <f t="shared" si="2"/>
        <v>0</v>
      </c>
    </row>
    <row r="87" spans="1:12" ht="13.5">
      <c r="A87" s="265" t="s">
        <v>430</v>
      </c>
      <c r="B87" s="290"/>
      <c r="C87" s="265"/>
      <c r="D87" s="265"/>
      <c r="E87" s="291" t="s">
        <v>431</v>
      </c>
      <c r="F87" s="291" t="s">
        <v>292</v>
      </c>
      <c r="G87" s="292">
        <v>1</v>
      </c>
      <c r="H87" s="437"/>
      <c r="I87" s="437"/>
      <c r="J87" s="270">
        <f t="shared" si="0"/>
        <v>0</v>
      </c>
      <c r="K87" s="270">
        <f t="shared" si="1"/>
        <v>0</v>
      </c>
      <c r="L87" s="270">
        <f t="shared" si="2"/>
        <v>0</v>
      </c>
    </row>
    <row r="88" spans="1:12" ht="13.5">
      <c r="A88" s="265" t="s">
        <v>432</v>
      </c>
      <c r="B88" s="290"/>
      <c r="C88" s="265"/>
      <c r="D88" s="265"/>
      <c r="E88" s="291" t="s">
        <v>433</v>
      </c>
      <c r="F88" s="291" t="s">
        <v>292</v>
      </c>
      <c r="G88" s="292">
        <v>1</v>
      </c>
      <c r="H88" s="437"/>
      <c r="I88" s="437"/>
      <c r="J88" s="270">
        <f t="shared" si="0"/>
        <v>0</v>
      </c>
      <c r="K88" s="270">
        <f t="shared" si="1"/>
        <v>0</v>
      </c>
      <c r="L88" s="270">
        <f t="shared" si="2"/>
        <v>0</v>
      </c>
    </row>
    <row r="89" spans="1:12" ht="13.5">
      <c r="A89" s="265"/>
      <c r="B89" s="290"/>
      <c r="C89" s="265"/>
      <c r="D89" s="265"/>
      <c r="E89" s="291" t="s">
        <v>434</v>
      </c>
      <c r="F89" s="291"/>
      <c r="G89" s="292"/>
      <c r="H89" s="437"/>
      <c r="I89" s="437"/>
      <c r="J89" s="270"/>
      <c r="K89" s="270"/>
      <c r="L89" s="270"/>
    </row>
    <row r="90" spans="1:12" ht="13.5">
      <c r="A90" s="265" t="s">
        <v>435</v>
      </c>
      <c r="B90" s="290"/>
      <c r="C90" s="265"/>
      <c r="D90" s="265"/>
      <c r="E90" s="291" t="s">
        <v>436</v>
      </c>
      <c r="F90" s="291" t="s">
        <v>317</v>
      </c>
      <c r="G90" s="292">
        <v>1</v>
      </c>
      <c r="H90" s="437"/>
      <c r="I90" s="437"/>
      <c r="J90" s="270">
        <f aca="true" t="shared" si="3" ref="J90:J95">+H90*G90</f>
        <v>0</v>
      </c>
      <c r="K90" s="270">
        <f aca="true" t="shared" si="4" ref="K90:K95">+I90*G90</f>
        <v>0</v>
      </c>
      <c r="L90" s="270">
        <f aca="true" t="shared" si="5" ref="L90:L95">SUM(J90:K90)</f>
        <v>0</v>
      </c>
    </row>
    <row r="91" spans="1:12" ht="13.5">
      <c r="A91" s="265" t="s">
        <v>437</v>
      </c>
      <c r="B91" s="290"/>
      <c r="C91" s="265"/>
      <c r="D91" s="265"/>
      <c r="E91" s="291" t="s">
        <v>438</v>
      </c>
      <c r="F91" s="291" t="s">
        <v>317</v>
      </c>
      <c r="G91" s="292">
        <v>1</v>
      </c>
      <c r="H91" s="437"/>
      <c r="I91" s="437"/>
      <c r="J91" s="270">
        <f t="shared" si="3"/>
        <v>0</v>
      </c>
      <c r="K91" s="270">
        <f t="shared" si="4"/>
        <v>0</v>
      </c>
      <c r="L91" s="270">
        <f t="shared" si="5"/>
        <v>0</v>
      </c>
    </row>
    <row r="92" spans="1:12" ht="13.5">
      <c r="A92" s="265" t="s">
        <v>439</v>
      </c>
      <c r="B92" s="290"/>
      <c r="C92" s="265"/>
      <c r="D92" s="265"/>
      <c r="E92" s="291" t="s">
        <v>440</v>
      </c>
      <c r="F92" s="291" t="s">
        <v>317</v>
      </c>
      <c r="G92" s="292">
        <v>1</v>
      </c>
      <c r="H92" s="437"/>
      <c r="I92" s="437"/>
      <c r="J92" s="270">
        <f t="shared" si="3"/>
        <v>0</v>
      </c>
      <c r="K92" s="270">
        <f t="shared" si="4"/>
        <v>0</v>
      </c>
      <c r="L92" s="270">
        <f t="shared" si="5"/>
        <v>0</v>
      </c>
    </row>
    <row r="93" spans="1:12" ht="13.5">
      <c r="A93" s="265" t="s">
        <v>441</v>
      </c>
      <c r="B93" s="290"/>
      <c r="C93" s="265"/>
      <c r="D93" s="265"/>
      <c r="E93" s="291" t="s">
        <v>442</v>
      </c>
      <c r="F93" s="291" t="s">
        <v>317</v>
      </c>
      <c r="G93" s="292">
        <v>1</v>
      </c>
      <c r="H93" s="437"/>
      <c r="I93" s="437"/>
      <c r="J93" s="270">
        <f t="shared" si="3"/>
        <v>0</v>
      </c>
      <c r="K93" s="270">
        <f t="shared" si="4"/>
        <v>0</v>
      </c>
      <c r="L93" s="270">
        <f t="shared" si="5"/>
        <v>0</v>
      </c>
    </row>
    <row r="94" spans="1:12" ht="13.5">
      <c r="A94" s="265" t="s">
        <v>443</v>
      </c>
      <c r="B94" s="290"/>
      <c r="C94" s="265"/>
      <c r="D94" s="265"/>
      <c r="E94" s="291" t="s">
        <v>444</v>
      </c>
      <c r="F94" s="291" t="s">
        <v>292</v>
      </c>
      <c r="G94" s="292">
        <v>1</v>
      </c>
      <c r="H94" s="437"/>
      <c r="I94" s="437"/>
      <c r="J94" s="270">
        <f t="shared" si="3"/>
        <v>0</v>
      </c>
      <c r="K94" s="270">
        <f t="shared" si="4"/>
        <v>0</v>
      </c>
      <c r="L94" s="270">
        <f t="shared" si="5"/>
        <v>0</v>
      </c>
    </row>
    <row r="95" spans="1:12" ht="13.5">
      <c r="A95" s="265" t="s">
        <v>445</v>
      </c>
      <c r="B95" s="290"/>
      <c r="C95" s="265"/>
      <c r="D95" s="265"/>
      <c r="E95" s="291" t="s">
        <v>446</v>
      </c>
      <c r="F95" s="291" t="s">
        <v>292</v>
      </c>
      <c r="G95" s="292">
        <v>1</v>
      </c>
      <c r="H95" s="437"/>
      <c r="I95" s="437"/>
      <c r="J95" s="270">
        <f t="shared" si="3"/>
        <v>0</v>
      </c>
      <c r="K95" s="270">
        <f t="shared" si="4"/>
        <v>0</v>
      </c>
      <c r="L95" s="270">
        <f t="shared" si="5"/>
        <v>0</v>
      </c>
    </row>
    <row r="96" spans="1:12" ht="13.5">
      <c r="A96" s="265"/>
      <c r="B96" s="290"/>
      <c r="C96" s="265"/>
      <c r="D96" s="265"/>
      <c r="E96" s="291"/>
      <c r="F96" s="291"/>
      <c r="G96" s="292"/>
      <c r="H96" s="437"/>
      <c r="I96" s="437"/>
      <c r="J96" s="270"/>
      <c r="K96" s="270"/>
      <c r="L96" s="270"/>
    </row>
    <row r="97" spans="1:12" ht="13.5">
      <c r="A97" s="265"/>
      <c r="B97" s="290"/>
      <c r="C97" s="265"/>
      <c r="D97" s="265"/>
      <c r="E97" s="291" t="s">
        <v>447</v>
      </c>
      <c r="F97" s="291"/>
      <c r="G97" s="292"/>
      <c r="H97" s="437"/>
      <c r="I97" s="437"/>
      <c r="J97" s="270"/>
      <c r="K97" s="270"/>
      <c r="L97" s="270"/>
    </row>
    <row r="98" spans="1:12" ht="13.5">
      <c r="A98" s="265"/>
      <c r="B98" s="290"/>
      <c r="C98" s="265"/>
      <c r="D98" s="265"/>
      <c r="E98" s="293" t="s">
        <v>448</v>
      </c>
      <c r="F98" s="291"/>
      <c r="G98" s="292"/>
      <c r="H98" s="437"/>
      <c r="I98" s="437"/>
      <c r="J98" s="270"/>
      <c r="K98" s="270"/>
      <c r="L98" s="270"/>
    </row>
    <row r="99" spans="1:12" ht="13.5">
      <c r="A99" s="265" t="s">
        <v>449</v>
      </c>
      <c r="B99" s="290"/>
      <c r="C99" s="265"/>
      <c r="D99" s="265"/>
      <c r="E99" s="291" t="s">
        <v>450</v>
      </c>
      <c r="F99" s="291" t="s">
        <v>292</v>
      </c>
      <c r="G99" s="292">
        <v>1</v>
      </c>
      <c r="H99" s="437"/>
      <c r="I99" s="437"/>
      <c r="J99" s="270">
        <f aca="true" t="shared" si="6" ref="J99:J107">+H99*G99</f>
        <v>0</v>
      </c>
      <c r="K99" s="270">
        <f aca="true" t="shared" si="7" ref="K99:K107">+I99*G99</f>
        <v>0</v>
      </c>
      <c r="L99" s="270">
        <f aca="true" t="shared" si="8" ref="L99:L107">SUM(J99:K99)</f>
        <v>0</v>
      </c>
    </row>
    <row r="100" spans="1:12" ht="13.5">
      <c r="A100" s="265" t="s">
        <v>451</v>
      </c>
      <c r="B100" s="290"/>
      <c r="C100" s="265"/>
      <c r="D100" s="265"/>
      <c r="E100" s="291" t="s">
        <v>452</v>
      </c>
      <c r="F100" s="291" t="s">
        <v>292</v>
      </c>
      <c r="G100" s="292">
        <v>1</v>
      </c>
      <c r="H100" s="437"/>
      <c r="I100" s="437"/>
      <c r="J100" s="270">
        <f t="shared" si="6"/>
        <v>0</v>
      </c>
      <c r="K100" s="270">
        <f t="shared" si="7"/>
        <v>0</v>
      </c>
      <c r="L100" s="270">
        <f t="shared" si="8"/>
        <v>0</v>
      </c>
    </row>
    <row r="101" spans="1:12" ht="13.5">
      <c r="A101" s="265" t="s">
        <v>453</v>
      </c>
      <c r="B101" s="290"/>
      <c r="C101" s="265"/>
      <c r="D101" s="265"/>
      <c r="E101" s="291" t="s">
        <v>454</v>
      </c>
      <c r="F101" s="291" t="s">
        <v>292</v>
      </c>
      <c r="G101" s="292">
        <v>10</v>
      </c>
      <c r="H101" s="437"/>
      <c r="I101" s="437"/>
      <c r="J101" s="270">
        <f t="shared" si="6"/>
        <v>0</v>
      </c>
      <c r="K101" s="270">
        <f t="shared" si="7"/>
        <v>0</v>
      </c>
      <c r="L101" s="270">
        <f t="shared" si="8"/>
        <v>0</v>
      </c>
    </row>
    <row r="102" spans="1:12" ht="13.5">
      <c r="A102" s="265" t="s">
        <v>455</v>
      </c>
      <c r="B102" s="290"/>
      <c r="C102" s="265"/>
      <c r="D102" s="265"/>
      <c r="E102" s="291" t="s">
        <v>456</v>
      </c>
      <c r="F102" s="291" t="s">
        <v>292</v>
      </c>
      <c r="G102" s="292">
        <v>1</v>
      </c>
      <c r="H102" s="437"/>
      <c r="I102" s="437"/>
      <c r="J102" s="270">
        <f t="shared" si="6"/>
        <v>0</v>
      </c>
      <c r="K102" s="270">
        <f t="shared" si="7"/>
        <v>0</v>
      </c>
      <c r="L102" s="270">
        <f t="shared" si="8"/>
        <v>0</v>
      </c>
    </row>
    <row r="103" spans="1:12" ht="13.5">
      <c r="A103" s="265" t="s">
        <v>457</v>
      </c>
      <c r="B103" s="290"/>
      <c r="C103" s="265"/>
      <c r="D103" s="265"/>
      <c r="E103" s="291" t="s">
        <v>458</v>
      </c>
      <c r="F103" s="291" t="s">
        <v>292</v>
      </c>
      <c r="G103" s="292">
        <v>1</v>
      </c>
      <c r="H103" s="437"/>
      <c r="I103" s="437"/>
      <c r="J103" s="270">
        <f t="shared" si="6"/>
        <v>0</v>
      </c>
      <c r="K103" s="270">
        <f t="shared" si="7"/>
        <v>0</v>
      </c>
      <c r="L103" s="270">
        <f t="shared" si="8"/>
        <v>0</v>
      </c>
    </row>
    <row r="104" spans="1:12" ht="13.5">
      <c r="A104" s="265" t="s">
        <v>459</v>
      </c>
      <c r="B104" s="290"/>
      <c r="C104" s="265"/>
      <c r="D104" s="265"/>
      <c r="E104" s="291" t="s">
        <v>460</v>
      </c>
      <c r="F104" s="291" t="s">
        <v>292</v>
      </c>
      <c r="G104" s="292">
        <v>1</v>
      </c>
      <c r="H104" s="437"/>
      <c r="I104" s="437"/>
      <c r="J104" s="270">
        <f t="shared" si="6"/>
        <v>0</v>
      </c>
      <c r="K104" s="270">
        <f t="shared" si="7"/>
        <v>0</v>
      </c>
      <c r="L104" s="270">
        <f t="shared" si="8"/>
        <v>0</v>
      </c>
    </row>
    <row r="105" spans="1:12" ht="13.5">
      <c r="A105" s="265" t="s">
        <v>461</v>
      </c>
      <c r="B105" s="290"/>
      <c r="C105" s="265"/>
      <c r="D105" s="265"/>
      <c r="E105" s="291" t="s">
        <v>462</v>
      </c>
      <c r="F105" s="291" t="s">
        <v>292</v>
      </c>
      <c r="G105" s="292">
        <v>3</v>
      </c>
      <c r="H105" s="437"/>
      <c r="I105" s="437"/>
      <c r="J105" s="270">
        <f t="shared" si="6"/>
        <v>0</v>
      </c>
      <c r="K105" s="270">
        <f t="shared" si="7"/>
        <v>0</v>
      </c>
      <c r="L105" s="270">
        <f t="shared" si="8"/>
        <v>0</v>
      </c>
    </row>
    <row r="106" spans="1:12" ht="13.5">
      <c r="A106" s="265" t="s">
        <v>463</v>
      </c>
      <c r="B106" s="290"/>
      <c r="C106" s="265"/>
      <c r="D106" s="265"/>
      <c r="E106" s="291" t="s">
        <v>464</v>
      </c>
      <c r="F106" s="291" t="s">
        <v>292</v>
      </c>
      <c r="G106" s="292">
        <v>3</v>
      </c>
      <c r="H106" s="437"/>
      <c r="I106" s="437"/>
      <c r="J106" s="270">
        <f t="shared" si="6"/>
        <v>0</v>
      </c>
      <c r="K106" s="270">
        <f t="shared" si="7"/>
        <v>0</v>
      </c>
      <c r="L106" s="270">
        <f t="shared" si="8"/>
        <v>0</v>
      </c>
    </row>
    <row r="107" spans="1:12" ht="13.5">
      <c r="A107" s="265" t="s">
        <v>465</v>
      </c>
      <c r="B107" s="290"/>
      <c r="C107" s="265"/>
      <c r="D107" s="265"/>
      <c r="E107" s="291" t="s">
        <v>466</v>
      </c>
      <c r="F107" s="291" t="s">
        <v>292</v>
      </c>
      <c r="G107" s="292">
        <v>1</v>
      </c>
      <c r="H107" s="437"/>
      <c r="I107" s="437"/>
      <c r="J107" s="270">
        <f t="shared" si="6"/>
        <v>0</v>
      </c>
      <c r="K107" s="270">
        <f t="shared" si="7"/>
        <v>0</v>
      </c>
      <c r="L107" s="270">
        <f t="shared" si="8"/>
        <v>0</v>
      </c>
    </row>
    <row r="108" spans="1:12" ht="13.5">
      <c r="A108" s="265"/>
      <c r="B108" s="290"/>
      <c r="C108" s="265"/>
      <c r="D108" s="265"/>
      <c r="E108" s="291"/>
      <c r="F108" s="291"/>
      <c r="G108" s="292"/>
      <c r="H108" s="437"/>
      <c r="I108" s="437"/>
      <c r="J108" s="270"/>
      <c r="K108" s="270"/>
      <c r="L108" s="270"/>
    </row>
    <row r="109" spans="1:12" ht="13.5">
      <c r="A109" s="265" t="s">
        <v>467</v>
      </c>
      <c r="B109" s="290"/>
      <c r="C109" s="265"/>
      <c r="D109" s="265"/>
      <c r="E109" s="291" t="s">
        <v>468</v>
      </c>
      <c r="F109" s="291" t="s">
        <v>317</v>
      </c>
      <c r="G109" s="292">
        <v>9</v>
      </c>
      <c r="H109" s="437"/>
      <c r="I109" s="437"/>
      <c r="J109" s="270">
        <f>+H109*G109</f>
        <v>0</v>
      </c>
      <c r="K109" s="270">
        <f>+I109*G109</f>
        <v>0</v>
      </c>
      <c r="L109" s="270">
        <f>SUM(J109:K109)</f>
        <v>0</v>
      </c>
    </row>
    <row r="110" spans="1:12" ht="13.5">
      <c r="A110" s="265"/>
      <c r="B110" s="290"/>
      <c r="C110" s="265"/>
      <c r="D110" s="265"/>
      <c r="E110" s="291"/>
      <c r="F110" s="291"/>
      <c r="G110" s="292"/>
      <c r="H110" s="437"/>
      <c r="I110" s="437"/>
      <c r="J110" s="270"/>
      <c r="K110" s="270"/>
      <c r="L110" s="270"/>
    </row>
    <row r="111" spans="1:12" ht="13.5">
      <c r="A111" s="265"/>
      <c r="B111" s="287"/>
      <c r="C111" s="265"/>
      <c r="D111" s="265"/>
      <c r="E111" s="265" t="s">
        <v>469</v>
      </c>
      <c r="F111" s="294"/>
      <c r="G111" s="295"/>
      <c r="H111" s="437"/>
      <c r="I111" s="437"/>
      <c r="J111" s="270"/>
      <c r="K111" s="270"/>
      <c r="L111" s="270">
        <f>SUM(L78:L110)</f>
        <v>0</v>
      </c>
    </row>
    <row r="112" spans="1:12" ht="13.5">
      <c r="A112" s="265"/>
      <c r="B112" s="287"/>
      <c r="C112" s="265"/>
      <c r="D112" s="265"/>
      <c r="E112" s="265"/>
      <c r="F112" s="294"/>
      <c r="G112" s="295"/>
      <c r="H112" s="437"/>
      <c r="I112" s="437"/>
      <c r="J112" s="270"/>
      <c r="K112" s="270"/>
      <c r="L112" s="270"/>
    </row>
    <row r="113" spans="1:12" ht="13.5">
      <c r="A113" s="265"/>
      <c r="B113" s="287"/>
      <c r="C113" s="265"/>
      <c r="D113" s="265"/>
      <c r="E113" s="265"/>
      <c r="F113" s="294"/>
      <c r="G113" s="295"/>
      <c r="H113" s="437"/>
      <c r="I113" s="437"/>
      <c r="J113" s="270"/>
      <c r="K113" s="270"/>
      <c r="L113" s="270"/>
    </row>
    <row r="114" spans="1:12" ht="13.5">
      <c r="A114" s="265" t="s">
        <v>389</v>
      </c>
      <c r="B114" s="287"/>
      <c r="C114" s="265"/>
      <c r="D114" s="265"/>
      <c r="E114" s="265" t="s">
        <v>470</v>
      </c>
      <c r="F114" s="294"/>
      <c r="G114" s="295"/>
      <c r="H114" s="437"/>
      <c r="I114" s="437"/>
      <c r="J114" s="270"/>
      <c r="K114" s="270"/>
      <c r="L114" s="270"/>
    </row>
    <row r="115" spans="1:12" ht="13.5">
      <c r="A115" s="265"/>
      <c r="B115" s="287"/>
      <c r="C115" s="265"/>
      <c r="D115" s="265"/>
      <c r="E115" s="265" t="s">
        <v>471</v>
      </c>
      <c r="F115" s="265"/>
      <c r="G115" s="296"/>
      <c r="H115" s="437"/>
      <c r="I115" s="437"/>
      <c r="J115" s="270"/>
      <c r="K115" s="270"/>
      <c r="L115" s="270"/>
    </row>
    <row r="116" spans="1:12" ht="13.5">
      <c r="A116" s="265"/>
      <c r="B116" s="287"/>
      <c r="C116" s="265"/>
      <c r="D116" s="265"/>
      <c r="E116" s="265" t="s">
        <v>472</v>
      </c>
      <c r="F116" s="265"/>
      <c r="G116" s="296"/>
      <c r="H116" s="437"/>
      <c r="I116" s="437"/>
      <c r="J116" s="270"/>
      <c r="K116" s="270"/>
      <c r="L116" s="270"/>
    </row>
    <row r="117" spans="1:12" ht="13.5">
      <c r="A117" s="265" t="s">
        <v>473</v>
      </c>
      <c r="B117" s="287"/>
      <c r="C117" s="265"/>
      <c r="D117" s="265"/>
      <c r="E117" s="291" t="s">
        <v>474</v>
      </c>
      <c r="F117" s="291" t="s">
        <v>292</v>
      </c>
      <c r="G117" s="292">
        <v>4</v>
      </c>
      <c r="H117" s="437"/>
      <c r="I117" s="437"/>
      <c r="J117" s="270">
        <f aca="true" t="shared" si="9" ref="J117:J120">+H117*G117</f>
        <v>0</v>
      </c>
      <c r="K117" s="270">
        <f aca="true" t="shared" si="10" ref="K117:K120">+I117*G117</f>
        <v>0</v>
      </c>
      <c r="L117" s="270">
        <f aca="true" t="shared" si="11" ref="L117:L120">SUM(J117:K117)</f>
        <v>0</v>
      </c>
    </row>
    <row r="118" spans="1:12" ht="13.5">
      <c r="A118" s="265" t="s">
        <v>475</v>
      </c>
      <c r="B118" s="287"/>
      <c r="C118" s="265"/>
      <c r="D118" s="265"/>
      <c r="E118" s="291" t="s">
        <v>476</v>
      </c>
      <c r="F118" s="291" t="s">
        <v>292</v>
      </c>
      <c r="G118" s="292">
        <v>2</v>
      </c>
      <c r="H118" s="437"/>
      <c r="I118" s="437"/>
      <c r="J118" s="270">
        <f t="shared" si="9"/>
        <v>0</v>
      </c>
      <c r="K118" s="270">
        <f t="shared" si="10"/>
        <v>0</v>
      </c>
      <c r="L118" s="270">
        <f t="shared" si="11"/>
        <v>0</v>
      </c>
    </row>
    <row r="119" spans="1:12" ht="13.5">
      <c r="A119" s="265" t="s">
        <v>477</v>
      </c>
      <c r="B119" s="287"/>
      <c r="C119" s="265"/>
      <c r="D119" s="265"/>
      <c r="E119" s="291" t="s">
        <v>478</v>
      </c>
      <c r="F119" s="291" t="s">
        <v>292</v>
      </c>
      <c r="G119" s="292">
        <v>2</v>
      </c>
      <c r="H119" s="437"/>
      <c r="I119" s="437"/>
      <c r="J119" s="270">
        <f t="shared" si="9"/>
        <v>0</v>
      </c>
      <c r="K119" s="270">
        <f t="shared" si="10"/>
        <v>0</v>
      </c>
      <c r="L119" s="270">
        <f t="shared" si="11"/>
        <v>0</v>
      </c>
    </row>
    <row r="120" spans="1:12" ht="13.5">
      <c r="A120" s="265" t="s">
        <v>479</v>
      </c>
      <c r="B120" s="287"/>
      <c r="C120" s="265"/>
      <c r="D120" s="265"/>
      <c r="E120" s="291" t="s">
        <v>480</v>
      </c>
      <c r="F120" s="291" t="s">
        <v>292</v>
      </c>
      <c r="G120" s="292">
        <v>2</v>
      </c>
      <c r="H120" s="437"/>
      <c r="I120" s="437"/>
      <c r="J120" s="270">
        <f t="shared" si="9"/>
        <v>0</v>
      </c>
      <c r="K120" s="270">
        <f t="shared" si="10"/>
        <v>0</v>
      </c>
      <c r="L120" s="270">
        <f t="shared" si="11"/>
        <v>0</v>
      </c>
    </row>
    <row r="121" spans="1:12" ht="13.5">
      <c r="A121" s="297"/>
      <c r="B121" s="297"/>
      <c r="C121" s="297"/>
      <c r="D121" s="297"/>
      <c r="E121" s="265" t="s">
        <v>481</v>
      </c>
      <c r="F121" s="297"/>
      <c r="G121" s="297"/>
      <c r="H121" s="438"/>
      <c r="I121" s="438"/>
      <c r="J121" s="297"/>
      <c r="K121" s="297"/>
      <c r="L121" s="297"/>
    </row>
    <row r="122" spans="1:12" ht="13.5">
      <c r="A122" s="265" t="s">
        <v>482</v>
      </c>
      <c r="B122" s="287"/>
      <c r="C122" s="265"/>
      <c r="D122" s="265"/>
      <c r="E122" s="291" t="s">
        <v>483</v>
      </c>
      <c r="F122" s="291" t="s">
        <v>317</v>
      </c>
      <c r="G122" s="292">
        <v>1</v>
      </c>
      <c r="H122" s="437"/>
      <c r="I122" s="437"/>
      <c r="J122" s="270">
        <f>+H122*G122</f>
        <v>0</v>
      </c>
      <c r="K122" s="270">
        <f>+I122*G122</f>
        <v>0</v>
      </c>
      <c r="L122" s="270">
        <f>SUM(J122:K122)</f>
        <v>0</v>
      </c>
    </row>
    <row r="123" spans="1:12" ht="13.5">
      <c r="A123" s="297"/>
      <c r="B123" s="297"/>
      <c r="C123" s="297"/>
      <c r="D123" s="297"/>
      <c r="E123" s="265" t="s">
        <v>484</v>
      </c>
      <c r="F123" s="297"/>
      <c r="G123" s="297"/>
      <c r="H123" s="438"/>
      <c r="I123" s="438"/>
      <c r="J123" s="297"/>
      <c r="K123" s="297"/>
      <c r="L123" s="297"/>
    </row>
    <row r="124" spans="1:12" ht="13.5">
      <c r="A124" s="265" t="s">
        <v>485</v>
      </c>
      <c r="B124" s="287"/>
      <c r="C124" s="265"/>
      <c r="D124" s="265"/>
      <c r="E124" s="291" t="s">
        <v>486</v>
      </c>
      <c r="F124" s="291" t="s">
        <v>317</v>
      </c>
      <c r="G124" s="292">
        <v>1</v>
      </c>
      <c r="H124" s="437"/>
      <c r="I124" s="437"/>
      <c r="J124" s="270">
        <f>+H124*G124</f>
        <v>0</v>
      </c>
      <c r="K124" s="270">
        <f>+I124*G124</f>
        <v>0</v>
      </c>
      <c r="L124" s="270">
        <f>SUM(J124:K124)</f>
        <v>0</v>
      </c>
    </row>
    <row r="125" spans="1:12" ht="13.5">
      <c r="A125" s="265"/>
      <c r="B125" s="287"/>
      <c r="C125" s="265"/>
      <c r="D125" s="265"/>
      <c r="E125" s="265" t="s">
        <v>487</v>
      </c>
      <c r="F125" s="291"/>
      <c r="G125" s="292"/>
      <c r="H125" s="437"/>
      <c r="I125" s="437"/>
      <c r="J125" s="270"/>
      <c r="K125" s="270"/>
      <c r="L125" s="270"/>
    </row>
    <row r="126" spans="1:12" ht="13.5">
      <c r="A126" s="265" t="s">
        <v>488</v>
      </c>
      <c r="B126" s="287"/>
      <c r="C126" s="265"/>
      <c r="D126" s="265"/>
      <c r="E126" s="291" t="s">
        <v>489</v>
      </c>
      <c r="F126" s="291" t="s">
        <v>317</v>
      </c>
      <c r="G126" s="292">
        <v>1</v>
      </c>
      <c r="H126" s="437"/>
      <c r="I126" s="437"/>
      <c r="J126" s="270">
        <f>+H126*G126</f>
        <v>0</v>
      </c>
      <c r="K126" s="270">
        <f>+I126*G126</f>
        <v>0</v>
      </c>
      <c r="L126" s="270">
        <f>SUM(J126:K126)</f>
        <v>0</v>
      </c>
    </row>
    <row r="127" spans="1:12" ht="13.5">
      <c r="A127" s="265"/>
      <c r="B127" s="287"/>
      <c r="C127" s="265"/>
      <c r="D127" s="265"/>
      <c r="E127" s="265" t="s">
        <v>490</v>
      </c>
      <c r="F127" s="291"/>
      <c r="G127" s="292"/>
      <c r="H127" s="437"/>
      <c r="I127" s="437"/>
      <c r="J127" s="270"/>
      <c r="K127" s="270"/>
      <c r="L127" s="270"/>
    </row>
    <row r="128" spans="1:12" ht="13.5">
      <c r="A128" s="265" t="s">
        <v>491</v>
      </c>
      <c r="B128" s="287"/>
      <c r="C128" s="265"/>
      <c r="D128" s="265"/>
      <c r="E128" s="291" t="s">
        <v>489</v>
      </c>
      <c r="F128" s="291" t="s">
        <v>317</v>
      </c>
      <c r="G128" s="292">
        <v>1</v>
      </c>
      <c r="H128" s="437"/>
      <c r="I128" s="437"/>
      <c r="J128" s="270">
        <f>+H128*G128</f>
        <v>0</v>
      </c>
      <c r="K128" s="270">
        <f>+I128*G128</f>
        <v>0</v>
      </c>
      <c r="L128" s="270">
        <f>SUM(J128:K128)</f>
        <v>0</v>
      </c>
    </row>
    <row r="129" spans="1:12" ht="13.5">
      <c r="A129" s="265"/>
      <c r="B129" s="287"/>
      <c r="C129" s="265"/>
      <c r="D129" s="265"/>
      <c r="E129" s="291" t="s">
        <v>492</v>
      </c>
      <c r="F129" s="291"/>
      <c r="G129" s="292"/>
      <c r="H129" s="437"/>
      <c r="I129" s="437"/>
      <c r="J129" s="270"/>
      <c r="K129" s="270"/>
      <c r="L129" s="270"/>
    </row>
    <row r="130" spans="1:12" ht="13.5">
      <c r="A130" s="265" t="s">
        <v>493</v>
      </c>
      <c r="B130" s="287"/>
      <c r="C130" s="265"/>
      <c r="D130" s="265"/>
      <c r="E130" s="291" t="s">
        <v>494</v>
      </c>
      <c r="F130" s="291" t="s">
        <v>317</v>
      </c>
      <c r="G130" s="292">
        <v>1</v>
      </c>
      <c r="H130" s="437"/>
      <c r="I130" s="437"/>
      <c r="J130" s="270">
        <f aca="true" t="shared" si="12" ref="J130:J131">+H130*G130</f>
        <v>0</v>
      </c>
      <c r="K130" s="270">
        <f aca="true" t="shared" si="13" ref="K130:K131">+I130*G130</f>
        <v>0</v>
      </c>
      <c r="L130" s="270">
        <f aca="true" t="shared" si="14" ref="L130:L131">SUM(J130:K130)</f>
        <v>0</v>
      </c>
    </row>
    <row r="131" spans="1:12" ht="13.5">
      <c r="A131" s="265" t="s">
        <v>495</v>
      </c>
      <c r="B131" s="287"/>
      <c r="C131" s="265"/>
      <c r="D131" s="265"/>
      <c r="E131" s="291" t="s">
        <v>496</v>
      </c>
      <c r="F131" s="291" t="s">
        <v>317</v>
      </c>
      <c r="G131" s="292">
        <v>1</v>
      </c>
      <c r="H131" s="437"/>
      <c r="I131" s="437"/>
      <c r="J131" s="270">
        <f t="shared" si="12"/>
        <v>0</v>
      </c>
      <c r="K131" s="270">
        <f t="shared" si="13"/>
        <v>0</v>
      </c>
      <c r="L131" s="270">
        <f t="shared" si="14"/>
        <v>0</v>
      </c>
    </row>
    <row r="132" spans="1:12" ht="13.5">
      <c r="A132" s="265"/>
      <c r="B132" s="287"/>
      <c r="C132" s="265"/>
      <c r="D132" s="265"/>
      <c r="E132" s="265" t="s">
        <v>497</v>
      </c>
      <c r="F132" s="291"/>
      <c r="G132" s="292"/>
      <c r="H132" s="437"/>
      <c r="I132" s="437"/>
      <c r="J132" s="270"/>
      <c r="K132" s="270"/>
      <c r="L132" s="270"/>
    </row>
    <row r="133" spans="1:12" ht="13.5">
      <c r="A133" s="265"/>
      <c r="B133" s="287"/>
      <c r="C133" s="265"/>
      <c r="D133" s="265"/>
      <c r="E133" s="265" t="s">
        <v>472</v>
      </c>
      <c r="F133" s="265"/>
      <c r="G133" s="296"/>
      <c r="H133" s="437"/>
      <c r="I133" s="437"/>
      <c r="J133" s="270"/>
      <c r="K133" s="270"/>
      <c r="L133" s="270"/>
    </row>
    <row r="134" spans="1:12" ht="13.5">
      <c r="A134" s="265"/>
      <c r="B134" s="287"/>
      <c r="C134" s="265"/>
      <c r="D134" s="265"/>
      <c r="E134" s="265" t="s">
        <v>498</v>
      </c>
      <c r="F134" s="265"/>
      <c r="G134" s="296"/>
      <c r="H134" s="437"/>
      <c r="I134" s="437"/>
      <c r="J134" s="270"/>
      <c r="K134" s="270"/>
      <c r="L134" s="270"/>
    </row>
    <row r="135" spans="1:12" ht="13.5">
      <c r="A135" s="265" t="s">
        <v>499</v>
      </c>
      <c r="B135" s="287"/>
      <c r="C135" s="265"/>
      <c r="D135" s="265"/>
      <c r="E135" s="291" t="s">
        <v>500</v>
      </c>
      <c r="F135" s="291" t="s">
        <v>317</v>
      </c>
      <c r="G135" s="292">
        <v>2</v>
      </c>
      <c r="H135" s="437"/>
      <c r="I135" s="437"/>
      <c r="J135" s="270">
        <f aca="true" t="shared" si="15" ref="J135:J138">+H135*G135</f>
        <v>0</v>
      </c>
      <c r="K135" s="270">
        <f aca="true" t="shared" si="16" ref="K135:K138">+I135*G135</f>
        <v>0</v>
      </c>
      <c r="L135" s="270">
        <f aca="true" t="shared" si="17" ref="L135:L138">SUM(J135:K135)</f>
        <v>0</v>
      </c>
    </row>
    <row r="136" spans="1:12" ht="13.5">
      <c r="A136" s="265" t="s">
        <v>501</v>
      </c>
      <c r="B136" s="287"/>
      <c r="C136" s="265"/>
      <c r="D136" s="265"/>
      <c r="E136" s="291" t="s">
        <v>502</v>
      </c>
      <c r="F136" s="291" t="s">
        <v>317</v>
      </c>
      <c r="G136" s="292">
        <v>1</v>
      </c>
      <c r="H136" s="437"/>
      <c r="I136" s="437"/>
      <c r="J136" s="270">
        <f t="shared" si="15"/>
        <v>0</v>
      </c>
      <c r="K136" s="270">
        <f t="shared" si="16"/>
        <v>0</v>
      </c>
      <c r="L136" s="270">
        <f t="shared" si="17"/>
        <v>0</v>
      </c>
    </row>
    <row r="137" spans="1:12" ht="13.5">
      <c r="A137" s="265" t="s">
        <v>503</v>
      </c>
      <c r="B137" s="287"/>
      <c r="C137" s="265"/>
      <c r="D137" s="265"/>
      <c r="E137" s="291" t="s">
        <v>504</v>
      </c>
      <c r="F137" s="291" t="s">
        <v>317</v>
      </c>
      <c r="G137" s="292">
        <v>1</v>
      </c>
      <c r="H137" s="437"/>
      <c r="I137" s="437"/>
      <c r="J137" s="270">
        <f t="shared" si="15"/>
        <v>0</v>
      </c>
      <c r="K137" s="270">
        <f t="shared" si="16"/>
        <v>0</v>
      </c>
      <c r="L137" s="270">
        <f t="shared" si="17"/>
        <v>0</v>
      </c>
    </row>
    <row r="138" spans="1:12" ht="13.5">
      <c r="A138" s="265" t="s">
        <v>505</v>
      </c>
      <c r="B138" s="287"/>
      <c r="C138" s="265"/>
      <c r="D138" s="265"/>
      <c r="E138" s="291" t="s">
        <v>506</v>
      </c>
      <c r="F138" s="291" t="s">
        <v>317</v>
      </c>
      <c r="G138" s="292">
        <v>2</v>
      </c>
      <c r="H138" s="437"/>
      <c r="I138" s="437"/>
      <c r="J138" s="270">
        <f t="shared" si="15"/>
        <v>0</v>
      </c>
      <c r="K138" s="270">
        <f t="shared" si="16"/>
        <v>0</v>
      </c>
      <c r="L138" s="270">
        <f t="shared" si="17"/>
        <v>0</v>
      </c>
    </row>
    <row r="139" spans="1:12" ht="13.5">
      <c r="A139" s="265"/>
      <c r="B139" s="287"/>
      <c r="C139" s="265"/>
      <c r="D139" s="265"/>
      <c r="E139" s="265" t="s">
        <v>507</v>
      </c>
      <c r="F139" s="265"/>
      <c r="G139" s="296"/>
      <c r="H139" s="437"/>
      <c r="I139" s="437"/>
      <c r="J139" s="270"/>
      <c r="K139" s="270"/>
      <c r="L139" s="270">
        <f>SUM(L117:L138)</f>
        <v>0</v>
      </c>
    </row>
    <row r="140" spans="1:12" ht="13.5">
      <c r="A140" s="265"/>
      <c r="B140" s="287"/>
      <c r="C140" s="265"/>
      <c r="D140" s="265"/>
      <c r="E140" s="291"/>
      <c r="F140" s="291"/>
      <c r="G140" s="292"/>
      <c r="H140" s="437"/>
      <c r="I140" s="437"/>
      <c r="J140" s="270"/>
      <c r="K140" s="270"/>
      <c r="L140" s="270"/>
    </row>
    <row r="141" spans="1:12" ht="13.5">
      <c r="A141" s="265" t="s">
        <v>391</v>
      </c>
      <c r="B141" s="287"/>
      <c r="C141" s="265"/>
      <c r="D141" s="265"/>
      <c r="E141" s="265" t="s">
        <v>508</v>
      </c>
      <c r="F141" s="265"/>
      <c r="G141" s="296"/>
      <c r="H141" s="437"/>
      <c r="I141" s="437"/>
      <c r="J141" s="270"/>
      <c r="K141" s="270"/>
      <c r="L141" s="270"/>
    </row>
    <row r="142" spans="1:12" ht="13.5">
      <c r="A142" s="265"/>
      <c r="B142" s="287"/>
      <c r="C142" s="265"/>
      <c r="D142" s="265"/>
      <c r="E142" s="265" t="s">
        <v>509</v>
      </c>
      <c r="F142" s="265"/>
      <c r="G142" s="296"/>
      <c r="H142" s="437"/>
      <c r="I142" s="437"/>
      <c r="J142" s="270"/>
      <c r="K142" s="270"/>
      <c r="L142" s="270"/>
    </row>
    <row r="143" spans="1:12" ht="13.5">
      <c r="A143" s="265"/>
      <c r="B143" s="287"/>
      <c r="C143" s="265"/>
      <c r="D143" s="265"/>
      <c r="E143" s="265" t="s">
        <v>510</v>
      </c>
      <c r="F143" s="265"/>
      <c r="G143" s="296"/>
      <c r="H143" s="437"/>
      <c r="I143" s="437"/>
      <c r="J143" s="270"/>
      <c r="K143" s="270"/>
      <c r="L143" s="270"/>
    </row>
    <row r="144" spans="1:12" ht="13.5">
      <c r="A144" s="265"/>
      <c r="B144" s="287"/>
      <c r="C144" s="265"/>
      <c r="D144" s="265"/>
      <c r="E144" s="265" t="s">
        <v>511</v>
      </c>
      <c r="F144" s="265"/>
      <c r="G144" s="296"/>
      <c r="H144" s="437"/>
      <c r="I144" s="437"/>
      <c r="J144" s="270"/>
      <c r="K144" s="270"/>
      <c r="L144" s="270"/>
    </row>
    <row r="145" spans="1:12" ht="13.5">
      <c r="A145" s="265"/>
      <c r="B145" s="287"/>
      <c r="C145" s="265"/>
      <c r="D145" s="265"/>
      <c r="E145" s="265" t="s">
        <v>512</v>
      </c>
      <c r="F145" s="265"/>
      <c r="G145" s="296"/>
      <c r="H145" s="437"/>
      <c r="I145" s="437"/>
      <c r="J145" s="270"/>
      <c r="K145" s="270"/>
      <c r="L145" s="270"/>
    </row>
    <row r="146" spans="1:12" ht="13.5">
      <c r="A146" s="265" t="s">
        <v>513</v>
      </c>
      <c r="B146" s="287"/>
      <c r="C146" s="265"/>
      <c r="D146" s="265"/>
      <c r="E146" s="298" t="s">
        <v>514</v>
      </c>
      <c r="F146" s="265" t="s">
        <v>322</v>
      </c>
      <c r="G146" s="299">
        <v>6</v>
      </c>
      <c r="H146" s="437"/>
      <c r="I146" s="437"/>
      <c r="J146" s="270">
        <f aca="true" t="shared" si="18" ref="J146:J148">+H146*G146</f>
        <v>0</v>
      </c>
      <c r="K146" s="270">
        <f aca="true" t="shared" si="19" ref="K146:K148">+I146*G146</f>
        <v>0</v>
      </c>
      <c r="L146" s="270">
        <f aca="true" t="shared" si="20" ref="L146:L148">SUM(J146:K146)</f>
        <v>0</v>
      </c>
    </row>
    <row r="147" spans="1:12" ht="13.5">
      <c r="A147" s="265" t="s">
        <v>515</v>
      </c>
      <c r="B147" s="287"/>
      <c r="C147" s="265"/>
      <c r="D147" s="265"/>
      <c r="E147" s="298" t="s">
        <v>516</v>
      </c>
      <c r="F147" s="265" t="s">
        <v>322</v>
      </c>
      <c r="G147" s="299">
        <v>2</v>
      </c>
      <c r="H147" s="437"/>
      <c r="I147" s="437"/>
      <c r="J147" s="270">
        <f t="shared" si="18"/>
        <v>0</v>
      </c>
      <c r="K147" s="270">
        <f t="shared" si="19"/>
        <v>0</v>
      </c>
      <c r="L147" s="270">
        <f t="shared" si="20"/>
        <v>0</v>
      </c>
    </row>
    <row r="148" spans="1:12" ht="13.5">
      <c r="A148" s="265" t="s">
        <v>517</v>
      </c>
      <c r="B148" s="287"/>
      <c r="C148" s="265"/>
      <c r="D148" s="265"/>
      <c r="E148" s="298" t="s">
        <v>518</v>
      </c>
      <c r="F148" s="265" t="s">
        <v>322</v>
      </c>
      <c r="G148" s="299">
        <v>2</v>
      </c>
      <c r="H148" s="437"/>
      <c r="I148" s="437"/>
      <c r="J148" s="270">
        <f t="shared" si="18"/>
        <v>0</v>
      </c>
      <c r="K148" s="270">
        <f t="shared" si="19"/>
        <v>0</v>
      </c>
      <c r="L148" s="270">
        <f t="shared" si="20"/>
        <v>0</v>
      </c>
    </row>
    <row r="149" spans="1:12" ht="13.5">
      <c r="A149" s="265"/>
      <c r="B149" s="287"/>
      <c r="C149" s="265"/>
      <c r="D149" s="265"/>
      <c r="E149" s="265" t="s">
        <v>519</v>
      </c>
      <c r="F149" s="265"/>
      <c r="G149" s="296"/>
      <c r="H149" s="437"/>
      <c r="I149" s="437"/>
      <c r="J149" s="270"/>
      <c r="K149" s="270"/>
      <c r="L149" s="270"/>
    </row>
    <row r="150" spans="1:12" ht="13.5">
      <c r="A150" s="265" t="s">
        <v>520</v>
      </c>
      <c r="B150" s="287"/>
      <c r="C150" s="265"/>
      <c r="D150" s="265"/>
      <c r="E150" s="298" t="s">
        <v>521</v>
      </c>
      <c r="F150" s="265" t="s">
        <v>322</v>
      </c>
      <c r="G150" s="299">
        <v>1</v>
      </c>
      <c r="H150" s="437"/>
      <c r="I150" s="437"/>
      <c r="J150" s="270">
        <f aca="true" t="shared" si="21" ref="J150:J151">+H150*G150</f>
        <v>0</v>
      </c>
      <c r="K150" s="270">
        <f aca="true" t="shared" si="22" ref="K150:K151">+I150*G150</f>
        <v>0</v>
      </c>
      <c r="L150" s="270">
        <f aca="true" t="shared" si="23" ref="L150:L151">SUM(J150:K150)</f>
        <v>0</v>
      </c>
    </row>
    <row r="151" spans="1:12" ht="13.5">
      <c r="A151" s="265" t="s">
        <v>520</v>
      </c>
      <c r="B151" s="287"/>
      <c r="C151" s="265"/>
      <c r="D151" s="265"/>
      <c r="E151" s="298" t="s">
        <v>522</v>
      </c>
      <c r="F151" s="265" t="s">
        <v>322</v>
      </c>
      <c r="G151" s="299">
        <v>23</v>
      </c>
      <c r="H151" s="437"/>
      <c r="I151" s="437"/>
      <c r="J151" s="270">
        <f t="shared" si="21"/>
        <v>0</v>
      </c>
      <c r="K151" s="270">
        <f t="shared" si="22"/>
        <v>0</v>
      </c>
      <c r="L151" s="270">
        <f t="shared" si="23"/>
        <v>0</v>
      </c>
    </row>
    <row r="152" spans="1:12" ht="13.5">
      <c r="A152" s="265"/>
      <c r="B152" s="287"/>
      <c r="C152" s="265"/>
      <c r="D152" s="265"/>
      <c r="E152" s="265" t="s">
        <v>523</v>
      </c>
      <c r="F152" s="265"/>
      <c r="G152" s="296"/>
      <c r="H152" s="437"/>
      <c r="I152" s="437"/>
      <c r="J152" s="270"/>
      <c r="K152" s="270"/>
      <c r="L152" s="270"/>
    </row>
    <row r="153" spans="1:12" ht="13.5">
      <c r="A153" s="265" t="s">
        <v>524</v>
      </c>
      <c r="B153" s="287"/>
      <c r="C153" s="265"/>
      <c r="D153" s="265"/>
      <c r="E153" s="298" t="s">
        <v>525</v>
      </c>
      <c r="F153" s="265" t="s">
        <v>322</v>
      </c>
      <c r="G153" s="299">
        <v>15</v>
      </c>
      <c r="H153" s="437"/>
      <c r="I153" s="437"/>
      <c r="J153" s="270">
        <f aca="true" t="shared" si="24" ref="J153:J155">+H153*G153</f>
        <v>0</v>
      </c>
      <c r="K153" s="270">
        <f aca="true" t="shared" si="25" ref="K153:K155">+I153*G153</f>
        <v>0</v>
      </c>
      <c r="L153" s="270">
        <f aca="true" t="shared" si="26" ref="L153:L155">SUM(J153:K153)</f>
        <v>0</v>
      </c>
    </row>
    <row r="154" spans="1:12" ht="22.5">
      <c r="A154" s="265" t="s">
        <v>526</v>
      </c>
      <c r="B154" s="287"/>
      <c r="C154" s="265"/>
      <c r="D154" s="265"/>
      <c r="E154" s="298" t="s">
        <v>527</v>
      </c>
      <c r="F154" s="265" t="s">
        <v>322</v>
      </c>
      <c r="G154" s="299">
        <v>6</v>
      </c>
      <c r="H154" s="437"/>
      <c r="I154" s="437"/>
      <c r="J154" s="270">
        <f t="shared" si="24"/>
        <v>0</v>
      </c>
      <c r="K154" s="270">
        <f t="shared" si="25"/>
        <v>0</v>
      </c>
      <c r="L154" s="270">
        <f t="shared" si="26"/>
        <v>0</v>
      </c>
    </row>
    <row r="155" spans="1:12" ht="13.5">
      <c r="A155" s="265" t="s">
        <v>528</v>
      </c>
      <c r="B155" s="287"/>
      <c r="C155" s="265"/>
      <c r="D155" s="265"/>
      <c r="E155" s="298" t="s">
        <v>529</v>
      </c>
      <c r="F155" s="265" t="s">
        <v>322</v>
      </c>
      <c r="G155" s="299">
        <v>10</v>
      </c>
      <c r="H155" s="437"/>
      <c r="I155" s="437"/>
      <c r="J155" s="270">
        <f t="shared" si="24"/>
        <v>0</v>
      </c>
      <c r="K155" s="270">
        <f t="shared" si="25"/>
        <v>0</v>
      </c>
      <c r="L155" s="270">
        <f t="shared" si="26"/>
        <v>0</v>
      </c>
    </row>
    <row r="156" spans="1:12" ht="13.5">
      <c r="A156" s="265"/>
      <c r="B156" s="287"/>
      <c r="C156" s="265"/>
      <c r="D156" s="265"/>
      <c r="E156" s="265" t="s">
        <v>530</v>
      </c>
      <c r="F156" s="265"/>
      <c r="G156" s="296"/>
      <c r="H156" s="437"/>
      <c r="I156" s="437"/>
      <c r="J156" s="270"/>
      <c r="K156" s="270"/>
      <c r="L156" s="270"/>
    </row>
    <row r="157" spans="1:12" ht="13.5">
      <c r="A157" s="265" t="s">
        <v>531</v>
      </c>
      <c r="B157" s="287"/>
      <c r="C157" s="265"/>
      <c r="D157" s="265"/>
      <c r="E157" s="298" t="s">
        <v>532</v>
      </c>
      <c r="F157" s="265" t="s">
        <v>322</v>
      </c>
      <c r="G157" s="299">
        <v>10</v>
      </c>
      <c r="H157" s="437"/>
      <c r="I157" s="437"/>
      <c r="J157" s="270">
        <f aca="true" t="shared" si="27" ref="J157:J159">+H157*G157</f>
        <v>0</v>
      </c>
      <c r="K157" s="270">
        <f aca="true" t="shared" si="28" ref="K157:K159">+I157*G157</f>
        <v>0</v>
      </c>
      <c r="L157" s="270">
        <f aca="true" t="shared" si="29" ref="L157:L159">SUM(J157:K157)</f>
        <v>0</v>
      </c>
    </row>
    <row r="158" spans="1:12" ht="13.5">
      <c r="A158" s="265" t="s">
        <v>533</v>
      </c>
      <c r="B158" s="287"/>
      <c r="C158" s="265"/>
      <c r="D158" s="265"/>
      <c r="E158" s="298" t="s">
        <v>534</v>
      </c>
      <c r="F158" s="265" t="s">
        <v>322</v>
      </c>
      <c r="G158" s="299">
        <v>24</v>
      </c>
      <c r="H158" s="437"/>
      <c r="I158" s="437"/>
      <c r="J158" s="270">
        <f t="shared" si="27"/>
        <v>0</v>
      </c>
      <c r="K158" s="270">
        <f t="shared" si="28"/>
        <v>0</v>
      </c>
      <c r="L158" s="270">
        <f t="shared" si="29"/>
        <v>0</v>
      </c>
    </row>
    <row r="159" spans="1:12" ht="13.5">
      <c r="A159" s="265" t="s">
        <v>535</v>
      </c>
      <c r="B159" s="287"/>
      <c r="C159" s="265"/>
      <c r="D159" s="265"/>
      <c r="E159" s="298" t="s">
        <v>536</v>
      </c>
      <c r="F159" s="265" t="s">
        <v>322</v>
      </c>
      <c r="G159" s="299">
        <v>15</v>
      </c>
      <c r="H159" s="437"/>
      <c r="I159" s="437"/>
      <c r="J159" s="270">
        <f t="shared" si="27"/>
        <v>0</v>
      </c>
      <c r="K159" s="270">
        <f t="shared" si="28"/>
        <v>0</v>
      </c>
      <c r="L159" s="270">
        <f t="shared" si="29"/>
        <v>0</v>
      </c>
    </row>
    <row r="160" spans="1:12" ht="13.5">
      <c r="A160" s="265"/>
      <c r="B160" s="290"/>
      <c r="C160" s="265"/>
      <c r="D160" s="265"/>
      <c r="E160" s="291"/>
      <c r="F160" s="291"/>
      <c r="G160" s="292"/>
      <c r="H160" s="437"/>
      <c r="I160" s="437"/>
      <c r="J160" s="270"/>
      <c r="K160" s="270"/>
      <c r="L160" s="270"/>
    </row>
    <row r="161" spans="1:12" ht="13.5">
      <c r="A161" s="265"/>
      <c r="B161" s="287"/>
      <c r="C161" s="265"/>
      <c r="D161" s="265"/>
      <c r="E161" s="265" t="s">
        <v>537</v>
      </c>
      <c r="F161" s="265"/>
      <c r="G161" s="288"/>
      <c r="H161" s="437"/>
      <c r="I161" s="437"/>
      <c r="J161" s="270"/>
      <c r="K161" s="270"/>
      <c r="L161" s="270">
        <f>SUM(L146:L160)</f>
        <v>0</v>
      </c>
    </row>
    <row r="162" spans="1:12" ht="13.5">
      <c r="A162" s="297"/>
      <c r="B162" s="297"/>
      <c r="C162" s="297"/>
      <c r="D162" s="297"/>
      <c r="E162" s="297"/>
      <c r="F162" s="297"/>
      <c r="G162" s="297"/>
      <c r="H162" s="438"/>
      <c r="I162" s="438"/>
      <c r="J162" s="297"/>
      <c r="K162" s="297"/>
      <c r="L162" s="297"/>
    </row>
    <row r="163" spans="1:12" ht="13.5">
      <c r="A163" s="265" t="s">
        <v>393</v>
      </c>
      <c r="B163" s="287"/>
      <c r="C163" s="265"/>
      <c r="D163" s="265"/>
      <c r="E163" s="265" t="s">
        <v>538</v>
      </c>
      <c r="F163" s="265"/>
      <c r="G163" s="288"/>
      <c r="H163" s="437"/>
      <c r="I163" s="437"/>
      <c r="J163" s="270"/>
      <c r="K163" s="270"/>
      <c r="L163" s="270"/>
    </row>
    <row r="164" spans="1:12" ht="13.5">
      <c r="A164" s="265"/>
      <c r="B164" s="287"/>
      <c r="C164" s="265"/>
      <c r="D164" s="265"/>
      <c r="E164" s="265" t="s">
        <v>539</v>
      </c>
      <c r="F164" s="265"/>
      <c r="G164" s="288"/>
      <c r="H164" s="437"/>
      <c r="I164" s="437"/>
      <c r="J164" s="270"/>
      <c r="K164" s="270"/>
      <c r="L164" s="270"/>
    </row>
    <row r="165" spans="1:12" ht="13.5">
      <c r="A165" s="265" t="s">
        <v>540</v>
      </c>
      <c r="B165" s="287"/>
      <c r="C165" s="265"/>
      <c r="D165" s="265"/>
      <c r="E165" s="265" t="s">
        <v>541</v>
      </c>
      <c r="F165" s="265" t="s">
        <v>322</v>
      </c>
      <c r="G165" s="299">
        <v>2</v>
      </c>
      <c r="H165" s="437"/>
      <c r="I165" s="437"/>
      <c r="J165" s="270">
        <f aca="true" t="shared" si="30" ref="J165:J167">+H165*G165</f>
        <v>0</v>
      </c>
      <c r="K165" s="270">
        <f aca="true" t="shared" si="31" ref="K165:K167">+I165*G165</f>
        <v>0</v>
      </c>
      <c r="L165" s="270">
        <f aca="true" t="shared" si="32" ref="L165:L167">SUM(J165:K165)</f>
        <v>0</v>
      </c>
    </row>
    <row r="166" spans="1:12" ht="13.5">
      <c r="A166" s="265" t="s">
        <v>542</v>
      </c>
      <c r="B166" s="287"/>
      <c r="C166" s="265"/>
      <c r="D166" s="265"/>
      <c r="E166" s="265" t="s">
        <v>543</v>
      </c>
      <c r="F166" s="265" t="s">
        <v>322</v>
      </c>
      <c r="G166" s="299">
        <v>8</v>
      </c>
      <c r="H166" s="437"/>
      <c r="I166" s="437"/>
      <c r="J166" s="270">
        <f t="shared" si="30"/>
        <v>0</v>
      </c>
      <c r="K166" s="270">
        <f t="shared" si="31"/>
        <v>0</v>
      </c>
      <c r="L166" s="270">
        <f t="shared" si="32"/>
        <v>0</v>
      </c>
    </row>
    <row r="167" spans="1:12" ht="13.5">
      <c r="A167" s="265" t="s">
        <v>544</v>
      </c>
      <c r="B167" s="287"/>
      <c r="C167" s="265"/>
      <c r="D167" s="265"/>
      <c r="E167" s="265" t="s">
        <v>545</v>
      </c>
      <c r="F167" s="265" t="s">
        <v>322</v>
      </c>
      <c r="G167" s="299">
        <v>24</v>
      </c>
      <c r="H167" s="437"/>
      <c r="I167" s="437"/>
      <c r="J167" s="270">
        <f t="shared" si="30"/>
        <v>0</v>
      </c>
      <c r="K167" s="270">
        <f t="shared" si="31"/>
        <v>0</v>
      </c>
      <c r="L167" s="270">
        <f t="shared" si="32"/>
        <v>0</v>
      </c>
    </row>
    <row r="168" spans="1:12" ht="13.5">
      <c r="A168" s="265"/>
      <c r="B168" s="287"/>
      <c r="C168" s="265"/>
      <c r="D168" s="265"/>
      <c r="E168" s="265"/>
      <c r="F168" s="265"/>
      <c r="G168" s="299"/>
      <c r="H168" s="437"/>
      <c r="I168" s="437"/>
      <c r="J168" s="270"/>
      <c r="K168" s="270"/>
      <c r="L168" s="270"/>
    </row>
    <row r="169" spans="1:12" ht="13.5">
      <c r="A169" s="265"/>
      <c r="B169" s="287"/>
      <c r="C169" s="265"/>
      <c r="D169" s="265"/>
      <c r="E169" s="265" t="s">
        <v>546</v>
      </c>
      <c r="F169" s="265"/>
      <c r="G169" s="288"/>
      <c r="H169" s="437"/>
      <c r="I169" s="437"/>
      <c r="J169" s="270"/>
      <c r="K169" s="270"/>
      <c r="L169" s="270">
        <f>SUM(L165:L168)</f>
        <v>0</v>
      </c>
    </row>
    <row r="170" spans="1:12" ht="13.5">
      <c r="A170" s="265"/>
      <c r="B170" s="287"/>
      <c r="C170" s="265"/>
      <c r="D170" s="265"/>
      <c r="E170" s="265"/>
      <c r="F170" s="265"/>
      <c r="G170" s="288"/>
      <c r="H170" s="437"/>
      <c r="I170" s="437"/>
      <c r="J170" s="270"/>
      <c r="K170" s="270"/>
      <c r="L170" s="270"/>
    </row>
    <row r="171" spans="1:12" ht="13.5">
      <c r="A171" s="265" t="s">
        <v>395</v>
      </c>
      <c r="B171" s="287"/>
      <c r="C171" s="265"/>
      <c r="D171" s="265"/>
      <c r="E171" s="265" t="s">
        <v>547</v>
      </c>
      <c r="F171" s="265"/>
      <c r="G171" s="288"/>
      <c r="H171" s="437"/>
      <c r="I171" s="437"/>
      <c r="J171" s="270"/>
      <c r="K171" s="270"/>
      <c r="L171" s="270"/>
    </row>
    <row r="172" spans="1:12" ht="13.5">
      <c r="A172" s="265"/>
      <c r="B172" s="287"/>
      <c r="C172" s="265"/>
      <c r="D172" s="265"/>
      <c r="E172" s="265" t="s">
        <v>548</v>
      </c>
      <c r="F172" s="265"/>
      <c r="G172" s="288"/>
      <c r="H172" s="437"/>
      <c r="I172" s="437"/>
      <c r="J172" s="270"/>
      <c r="K172" s="270"/>
      <c r="L172" s="270"/>
    </row>
    <row r="173" spans="1:12" ht="13.5">
      <c r="A173" s="297"/>
      <c r="B173" s="297"/>
      <c r="C173" s="297"/>
      <c r="D173" s="297"/>
      <c r="E173" s="265" t="s">
        <v>549</v>
      </c>
      <c r="F173" s="297"/>
      <c r="G173" s="297"/>
      <c r="H173" s="438"/>
      <c r="I173" s="438"/>
      <c r="J173" s="297"/>
      <c r="K173" s="297"/>
      <c r="L173" s="297"/>
    </row>
    <row r="174" spans="1:12" ht="13.5">
      <c r="A174" s="297"/>
      <c r="B174" s="297"/>
      <c r="C174" s="297"/>
      <c r="D174" s="297"/>
      <c r="E174" s="265" t="s">
        <v>550</v>
      </c>
      <c r="F174" s="297"/>
      <c r="G174" s="297"/>
      <c r="H174" s="438"/>
      <c r="I174" s="438"/>
      <c r="J174" s="297"/>
      <c r="K174" s="297"/>
      <c r="L174" s="297"/>
    </row>
    <row r="175" spans="1:12" ht="13.5">
      <c r="A175" s="265" t="s">
        <v>551</v>
      </c>
      <c r="B175" s="287"/>
      <c r="C175" s="265"/>
      <c r="D175" s="265"/>
      <c r="E175" s="291" t="s">
        <v>552</v>
      </c>
      <c r="F175" s="265" t="s">
        <v>322</v>
      </c>
      <c r="G175" s="299">
        <v>2</v>
      </c>
      <c r="H175" s="437"/>
      <c r="I175" s="437"/>
      <c r="J175" s="270">
        <f aca="true" t="shared" si="33" ref="J175:J177">+H175*G175</f>
        <v>0</v>
      </c>
      <c r="K175" s="270">
        <f aca="true" t="shared" si="34" ref="K175:K177">+I175*G175</f>
        <v>0</v>
      </c>
      <c r="L175" s="270">
        <f aca="true" t="shared" si="35" ref="L175:L177">SUM(J175:K175)</f>
        <v>0</v>
      </c>
    </row>
    <row r="176" spans="1:12" ht="13.5">
      <c r="A176" s="265" t="s">
        <v>553</v>
      </c>
      <c r="B176" s="287"/>
      <c r="C176" s="265"/>
      <c r="D176" s="265"/>
      <c r="E176" s="291" t="s">
        <v>554</v>
      </c>
      <c r="F176" s="265" t="s">
        <v>322</v>
      </c>
      <c r="G176" s="299">
        <v>2</v>
      </c>
      <c r="H176" s="437"/>
      <c r="I176" s="437"/>
      <c r="J176" s="270">
        <f t="shared" si="33"/>
        <v>0</v>
      </c>
      <c r="K176" s="270">
        <f t="shared" si="34"/>
        <v>0</v>
      </c>
      <c r="L176" s="270">
        <f t="shared" si="35"/>
        <v>0</v>
      </c>
    </row>
    <row r="177" spans="1:12" ht="13.5">
      <c r="A177" s="265" t="s">
        <v>555</v>
      </c>
      <c r="B177" s="287"/>
      <c r="C177" s="265"/>
      <c r="D177" s="265"/>
      <c r="E177" s="291" t="s">
        <v>556</v>
      </c>
      <c r="F177" s="265" t="s">
        <v>322</v>
      </c>
      <c r="G177" s="299">
        <v>23</v>
      </c>
      <c r="H177" s="437"/>
      <c r="I177" s="437"/>
      <c r="J177" s="270">
        <f t="shared" si="33"/>
        <v>0</v>
      </c>
      <c r="K177" s="270">
        <f t="shared" si="34"/>
        <v>0</v>
      </c>
      <c r="L177" s="270">
        <f t="shared" si="35"/>
        <v>0</v>
      </c>
    </row>
    <row r="178" spans="1:12" ht="13.5">
      <c r="A178" s="265"/>
      <c r="B178" s="287"/>
      <c r="C178" s="265"/>
      <c r="D178" s="265"/>
      <c r="E178" s="265" t="s">
        <v>557</v>
      </c>
      <c r="F178" s="265"/>
      <c r="G178" s="288"/>
      <c r="H178" s="437"/>
      <c r="I178" s="437"/>
      <c r="J178" s="270"/>
      <c r="K178" s="270"/>
      <c r="L178" s="270"/>
    </row>
    <row r="179" spans="1:12" ht="13.5">
      <c r="A179" s="297"/>
      <c r="B179" s="297"/>
      <c r="C179" s="297"/>
      <c r="D179" s="297"/>
      <c r="E179" s="265" t="s">
        <v>558</v>
      </c>
      <c r="F179" s="297"/>
      <c r="G179" s="297"/>
      <c r="H179" s="438"/>
      <c r="I179" s="438"/>
      <c r="J179" s="297"/>
      <c r="K179" s="297"/>
      <c r="L179" s="297"/>
    </row>
    <row r="180" spans="1:12" ht="13.5">
      <c r="A180" s="265" t="s">
        <v>559</v>
      </c>
      <c r="B180" s="287"/>
      <c r="C180" s="265"/>
      <c r="D180" s="265"/>
      <c r="E180" s="291" t="s">
        <v>560</v>
      </c>
      <c r="F180" s="265" t="s">
        <v>322</v>
      </c>
      <c r="G180" s="299">
        <v>20</v>
      </c>
      <c r="H180" s="437"/>
      <c r="I180" s="437"/>
      <c r="J180" s="270">
        <f>+H180*G180</f>
        <v>0</v>
      </c>
      <c r="K180" s="270">
        <f>+I180*G180</f>
        <v>0</v>
      </c>
      <c r="L180" s="270">
        <f>SUM(J180:K180)</f>
        <v>0</v>
      </c>
    </row>
    <row r="181" spans="1:12" ht="13.5">
      <c r="A181" s="265"/>
      <c r="B181" s="287"/>
      <c r="C181" s="265"/>
      <c r="D181" s="265"/>
      <c r="E181" s="265"/>
      <c r="F181" s="265"/>
      <c r="G181" s="288"/>
      <c r="H181" s="437"/>
      <c r="I181" s="437"/>
      <c r="J181" s="270"/>
      <c r="K181" s="270"/>
      <c r="L181" s="270"/>
    </row>
    <row r="182" spans="1:12" ht="13.5">
      <c r="A182" s="265"/>
      <c r="B182" s="287"/>
      <c r="C182" s="265"/>
      <c r="D182" s="265"/>
      <c r="E182" s="265" t="s">
        <v>561</v>
      </c>
      <c r="F182" s="265"/>
      <c r="G182" s="288"/>
      <c r="H182" s="437"/>
      <c r="I182" s="437"/>
      <c r="J182" s="270"/>
      <c r="K182" s="270"/>
      <c r="L182" s="270">
        <f>SUM(L175:L181)</f>
        <v>0</v>
      </c>
    </row>
    <row r="183" spans="1:12" ht="13.5">
      <c r="A183" s="265"/>
      <c r="B183" s="287"/>
      <c r="C183" s="265"/>
      <c r="D183" s="265"/>
      <c r="E183" s="265"/>
      <c r="F183" s="265"/>
      <c r="G183" s="288"/>
      <c r="H183" s="437"/>
      <c r="I183" s="437"/>
      <c r="J183" s="270"/>
      <c r="K183" s="270"/>
      <c r="L183" s="270"/>
    </row>
    <row r="184" spans="1:12" ht="13.5">
      <c r="A184" s="265" t="s">
        <v>397</v>
      </c>
      <c r="B184" s="287"/>
      <c r="C184" s="300"/>
      <c r="D184" s="300"/>
      <c r="E184" s="301" t="s">
        <v>562</v>
      </c>
      <c r="F184" s="265"/>
      <c r="G184" s="288"/>
      <c r="H184" s="437"/>
      <c r="I184" s="437"/>
      <c r="J184" s="270"/>
      <c r="K184" s="270"/>
      <c r="L184" s="270"/>
    </row>
    <row r="185" spans="1:12" ht="13.5">
      <c r="A185" s="265" t="s">
        <v>563</v>
      </c>
      <c r="B185" s="287"/>
      <c r="C185" s="265"/>
      <c r="D185" s="265"/>
      <c r="E185" s="291" t="s">
        <v>564</v>
      </c>
      <c r="F185" s="265" t="s">
        <v>565</v>
      </c>
      <c r="G185" s="299">
        <v>48</v>
      </c>
      <c r="H185" s="437"/>
      <c r="I185" s="437"/>
      <c r="J185" s="270">
        <f aca="true" t="shared" si="36" ref="J185:J188">+H185*G185</f>
        <v>0</v>
      </c>
      <c r="K185" s="270">
        <f aca="true" t="shared" si="37" ref="K185:K188">+I185*G185</f>
        <v>0</v>
      </c>
      <c r="L185" s="270">
        <f aca="true" t="shared" si="38" ref="L185:L188">SUM(J185:K185)</f>
        <v>0</v>
      </c>
    </row>
    <row r="186" spans="1:12" ht="13.5">
      <c r="A186" s="265" t="s">
        <v>566</v>
      </c>
      <c r="B186" s="287"/>
      <c r="C186" s="265"/>
      <c r="D186" s="265"/>
      <c r="E186" s="291" t="s">
        <v>567</v>
      </c>
      <c r="F186" s="265" t="s">
        <v>292</v>
      </c>
      <c r="G186" s="299">
        <v>3</v>
      </c>
      <c r="H186" s="437"/>
      <c r="I186" s="437"/>
      <c r="J186" s="270">
        <f t="shared" si="36"/>
        <v>0</v>
      </c>
      <c r="K186" s="270">
        <f t="shared" si="37"/>
        <v>0</v>
      </c>
      <c r="L186" s="270">
        <f t="shared" si="38"/>
        <v>0</v>
      </c>
    </row>
    <row r="187" spans="1:12" ht="13.5">
      <c r="A187" s="265" t="s">
        <v>568</v>
      </c>
      <c r="B187" s="287"/>
      <c r="C187" s="265"/>
      <c r="D187" s="265"/>
      <c r="E187" s="291" t="s">
        <v>569</v>
      </c>
      <c r="F187" s="265" t="s">
        <v>292</v>
      </c>
      <c r="G187" s="299">
        <v>1</v>
      </c>
      <c r="H187" s="437"/>
      <c r="I187" s="437"/>
      <c r="J187" s="270">
        <f t="shared" si="36"/>
        <v>0</v>
      </c>
      <c r="K187" s="270">
        <f t="shared" si="37"/>
        <v>0</v>
      </c>
      <c r="L187" s="270">
        <f t="shared" si="38"/>
        <v>0</v>
      </c>
    </row>
    <row r="188" spans="1:12" ht="13.5">
      <c r="A188" s="265" t="s">
        <v>570</v>
      </c>
      <c r="B188" s="287"/>
      <c r="C188" s="265"/>
      <c r="D188" s="265"/>
      <c r="E188" s="291" t="s">
        <v>571</v>
      </c>
      <c r="F188" s="265" t="s">
        <v>292</v>
      </c>
      <c r="G188" s="299">
        <v>1</v>
      </c>
      <c r="H188" s="437"/>
      <c r="I188" s="437"/>
      <c r="J188" s="270">
        <f t="shared" si="36"/>
        <v>0</v>
      </c>
      <c r="K188" s="270">
        <f t="shared" si="37"/>
        <v>0</v>
      </c>
      <c r="L188" s="270">
        <f t="shared" si="38"/>
        <v>0</v>
      </c>
    </row>
    <row r="189" spans="1:12" ht="13.5">
      <c r="A189" s="265"/>
      <c r="B189" s="287"/>
      <c r="C189" s="265"/>
      <c r="D189" s="265"/>
      <c r="E189" s="265"/>
      <c r="F189" s="265"/>
      <c r="G189" s="288"/>
      <c r="H189" s="437"/>
      <c r="I189" s="437"/>
      <c r="J189" s="270"/>
      <c r="K189" s="270"/>
      <c r="L189" s="270"/>
    </row>
    <row r="190" spans="1:12" ht="13.5">
      <c r="A190" s="265"/>
      <c r="B190" s="287"/>
      <c r="C190" s="265"/>
      <c r="D190" s="265"/>
      <c r="E190" s="265" t="s">
        <v>572</v>
      </c>
      <c r="F190" s="265"/>
      <c r="G190" s="288"/>
      <c r="H190" s="437"/>
      <c r="I190" s="437"/>
      <c r="J190" s="270"/>
      <c r="K190" s="270"/>
      <c r="L190" s="270">
        <f>SUM(L185:L189)</f>
        <v>0</v>
      </c>
    </row>
    <row r="191" spans="1:12" ht="13.5">
      <c r="A191" s="265"/>
      <c r="B191" s="287"/>
      <c r="C191" s="265"/>
      <c r="D191" s="265"/>
      <c r="E191" s="265"/>
      <c r="F191" s="265"/>
      <c r="G191" s="288"/>
      <c r="H191" s="437"/>
      <c r="I191" s="437"/>
      <c r="J191" s="270"/>
      <c r="K191" s="270"/>
      <c r="L191" s="270"/>
    </row>
    <row r="192" spans="1:12" ht="13.5">
      <c r="A192" s="265" t="s">
        <v>399</v>
      </c>
      <c r="B192" s="287"/>
      <c r="C192" s="300"/>
      <c r="D192" s="300"/>
      <c r="E192" s="301" t="s">
        <v>573</v>
      </c>
      <c r="F192" s="265"/>
      <c r="G192" s="288"/>
      <c r="H192" s="437"/>
      <c r="I192" s="437"/>
      <c r="J192" s="270"/>
      <c r="K192" s="270"/>
      <c r="L192" s="270"/>
    </row>
    <row r="193" spans="1:12" ht="13.5">
      <c r="A193" s="297"/>
      <c r="B193" s="297"/>
      <c r="C193" s="297"/>
      <c r="D193" s="297"/>
      <c r="E193" s="265" t="s">
        <v>574</v>
      </c>
      <c r="F193" s="297"/>
      <c r="G193" s="297"/>
      <c r="H193" s="438"/>
      <c r="I193" s="438"/>
      <c r="J193" s="297"/>
      <c r="K193" s="297"/>
      <c r="L193" s="297"/>
    </row>
    <row r="194" spans="1:12" ht="13.5">
      <c r="A194" s="265" t="s">
        <v>575</v>
      </c>
      <c r="B194" s="287"/>
      <c r="C194" s="265"/>
      <c r="D194" s="265"/>
      <c r="E194" s="291" t="s">
        <v>576</v>
      </c>
      <c r="F194" s="265" t="s">
        <v>292</v>
      </c>
      <c r="G194" s="299">
        <v>3</v>
      </c>
      <c r="H194" s="437"/>
      <c r="I194" s="437"/>
      <c r="J194" s="270">
        <f>+H194*G194</f>
        <v>0</v>
      </c>
      <c r="K194" s="270">
        <f>+I194*G194</f>
        <v>0</v>
      </c>
      <c r="L194" s="270">
        <f>SUM(J194:K194)</f>
        <v>0</v>
      </c>
    </row>
    <row r="195" spans="1:12" ht="13.5">
      <c r="A195" s="297"/>
      <c r="B195" s="297"/>
      <c r="C195" s="297"/>
      <c r="D195" s="297"/>
      <c r="E195" s="265" t="s">
        <v>577</v>
      </c>
      <c r="F195" s="297"/>
      <c r="G195" s="297"/>
      <c r="H195" s="438"/>
      <c r="I195" s="438"/>
      <c r="J195" s="297"/>
      <c r="K195" s="297"/>
      <c r="L195" s="297"/>
    </row>
    <row r="196" spans="1:12" ht="13.5">
      <c r="A196" s="297"/>
      <c r="B196" s="297"/>
      <c r="C196" s="297"/>
      <c r="D196" s="297"/>
      <c r="E196" s="265" t="s">
        <v>578</v>
      </c>
      <c r="F196" s="297"/>
      <c r="G196" s="297"/>
      <c r="H196" s="438"/>
      <c r="I196" s="438"/>
      <c r="J196" s="297"/>
      <c r="K196" s="297"/>
      <c r="L196" s="297"/>
    </row>
    <row r="197" spans="1:12" ht="13.5">
      <c r="A197" s="265" t="s">
        <v>579</v>
      </c>
      <c r="B197" s="287"/>
      <c r="C197" s="265"/>
      <c r="D197" s="265"/>
      <c r="E197" s="291" t="s">
        <v>580</v>
      </c>
      <c r="F197" s="265" t="s">
        <v>292</v>
      </c>
      <c r="G197" s="299">
        <v>1</v>
      </c>
      <c r="H197" s="437"/>
      <c r="I197" s="437"/>
      <c r="J197" s="270">
        <f>+H197*G197</f>
        <v>0</v>
      </c>
      <c r="K197" s="270">
        <f>+I197*G197</f>
        <v>0</v>
      </c>
      <c r="L197" s="270">
        <f>SUM(J197:K197)</f>
        <v>0</v>
      </c>
    </row>
    <row r="198" spans="1:12" ht="13.5">
      <c r="A198" s="297"/>
      <c r="B198" s="297"/>
      <c r="C198" s="297"/>
      <c r="D198" s="297"/>
      <c r="E198" s="265" t="s">
        <v>581</v>
      </c>
      <c r="F198" s="297"/>
      <c r="G198" s="297"/>
      <c r="H198" s="438"/>
      <c r="I198" s="438"/>
      <c r="J198" s="297"/>
      <c r="K198" s="297"/>
      <c r="L198" s="297"/>
    </row>
    <row r="199" spans="1:12" ht="13.5">
      <c r="A199" s="265" t="s">
        <v>582</v>
      </c>
      <c r="B199" s="287"/>
      <c r="C199" s="265"/>
      <c r="D199" s="265"/>
      <c r="E199" s="291" t="s">
        <v>583</v>
      </c>
      <c r="F199" s="265" t="s">
        <v>317</v>
      </c>
      <c r="G199" s="299">
        <v>3</v>
      </c>
      <c r="H199" s="437"/>
      <c r="I199" s="437"/>
      <c r="J199" s="270">
        <f>+H199*G199</f>
        <v>0</v>
      </c>
      <c r="K199" s="270">
        <f>+I199*G199</f>
        <v>0</v>
      </c>
      <c r="L199" s="270">
        <f>SUM(J199:K199)</f>
        <v>0</v>
      </c>
    </row>
    <row r="200" spans="1:12" ht="13.5">
      <c r="A200" s="297"/>
      <c r="B200" s="297"/>
      <c r="C200" s="297"/>
      <c r="D200" s="297"/>
      <c r="E200" s="265" t="s">
        <v>584</v>
      </c>
      <c r="F200" s="297"/>
      <c r="G200" s="297"/>
      <c r="H200" s="438"/>
      <c r="I200" s="438"/>
      <c r="J200" s="297"/>
      <c r="K200" s="297"/>
      <c r="L200" s="297"/>
    </row>
    <row r="201" spans="1:12" ht="13.5">
      <c r="A201" s="297"/>
      <c r="B201" s="297"/>
      <c r="C201" s="297"/>
      <c r="D201" s="297"/>
      <c r="E201" s="265" t="s">
        <v>585</v>
      </c>
      <c r="F201" s="297"/>
      <c r="G201" s="297"/>
      <c r="H201" s="438"/>
      <c r="I201" s="438"/>
      <c r="J201" s="297"/>
      <c r="K201" s="297"/>
      <c r="L201" s="297"/>
    </row>
    <row r="202" spans="1:12" ht="13.5">
      <c r="A202" s="265" t="s">
        <v>586</v>
      </c>
      <c r="B202" s="287"/>
      <c r="C202" s="265"/>
      <c r="D202" s="265"/>
      <c r="E202" s="291" t="s">
        <v>587</v>
      </c>
      <c r="F202" s="265" t="s">
        <v>322</v>
      </c>
      <c r="G202" s="299">
        <v>22</v>
      </c>
      <c r="H202" s="437"/>
      <c r="I202" s="437"/>
      <c r="J202" s="270">
        <f aca="true" t="shared" si="39" ref="J202:J203">+H202*G202</f>
        <v>0</v>
      </c>
      <c r="K202" s="270">
        <f aca="true" t="shared" si="40" ref="K202:K203">+I202*G202</f>
        <v>0</v>
      </c>
      <c r="L202" s="270">
        <f aca="true" t="shared" si="41" ref="L202:L203">SUM(J202:K202)</f>
        <v>0</v>
      </c>
    </row>
    <row r="203" spans="1:12" ht="13.5">
      <c r="A203" s="265" t="s">
        <v>588</v>
      </c>
      <c r="B203" s="287"/>
      <c r="C203" s="265"/>
      <c r="D203" s="265"/>
      <c r="E203" s="291" t="s">
        <v>589</v>
      </c>
      <c r="F203" s="265" t="s">
        <v>322</v>
      </c>
      <c r="G203" s="299">
        <v>9</v>
      </c>
      <c r="H203" s="437"/>
      <c r="I203" s="437"/>
      <c r="J203" s="270">
        <f t="shared" si="39"/>
        <v>0</v>
      </c>
      <c r="K203" s="270">
        <f t="shared" si="40"/>
        <v>0</v>
      </c>
      <c r="L203" s="270">
        <f t="shared" si="41"/>
        <v>0</v>
      </c>
    </row>
    <row r="204" spans="1:12" ht="13.5">
      <c r="A204" s="297"/>
      <c r="B204" s="297"/>
      <c r="C204" s="297"/>
      <c r="D204" s="297"/>
      <c r="E204" s="265" t="s">
        <v>590</v>
      </c>
      <c r="F204" s="297"/>
      <c r="G204" s="297"/>
      <c r="H204" s="438"/>
      <c r="I204" s="438"/>
      <c r="J204" s="297"/>
      <c r="K204" s="297"/>
      <c r="L204" s="297"/>
    </row>
    <row r="205" spans="1:12" ht="13.5">
      <c r="A205" s="297"/>
      <c r="B205" s="297"/>
      <c r="C205" s="297"/>
      <c r="D205" s="297"/>
      <c r="E205" s="265" t="s">
        <v>585</v>
      </c>
      <c r="F205" s="297"/>
      <c r="G205" s="297"/>
      <c r="H205" s="438"/>
      <c r="I205" s="438"/>
      <c r="J205" s="297"/>
      <c r="K205" s="297"/>
      <c r="L205" s="297"/>
    </row>
    <row r="206" spans="1:12" ht="13.5">
      <c r="A206" s="265" t="s">
        <v>591</v>
      </c>
      <c r="B206" s="287"/>
      <c r="C206" s="265"/>
      <c r="D206" s="265"/>
      <c r="E206" s="291" t="s">
        <v>592</v>
      </c>
      <c r="F206" s="265" t="s">
        <v>322</v>
      </c>
      <c r="G206" s="299">
        <v>22</v>
      </c>
      <c r="H206" s="437"/>
      <c r="I206" s="437"/>
      <c r="J206" s="270">
        <f aca="true" t="shared" si="42" ref="J206:J207">+H206*G206</f>
        <v>0</v>
      </c>
      <c r="K206" s="270">
        <f aca="true" t="shared" si="43" ref="K206:K207">+I206*G206</f>
        <v>0</v>
      </c>
      <c r="L206" s="270">
        <f aca="true" t="shared" si="44" ref="L206:L207">SUM(J206:K206)</f>
        <v>0</v>
      </c>
    </row>
    <row r="207" spans="1:12" ht="13.5">
      <c r="A207" s="265" t="s">
        <v>593</v>
      </c>
      <c r="B207" s="287"/>
      <c r="C207" s="265"/>
      <c r="D207" s="265"/>
      <c r="E207" s="291" t="s">
        <v>594</v>
      </c>
      <c r="F207" s="265" t="s">
        <v>322</v>
      </c>
      <c r="G207" s="299">
        <v>32</v>
      </c>
      <c r="H207" s="437"/>
      <c r="I207" s="437"/>
      <c r="J207" s="270">
        <f t="shared" si="42"/>
        <v>0</v>
      </c>
      <c r="K207" s="270">
        <f t="shared" si="43"/>
        <v>0</v>
      </c>
      <c r="L207" s="270">
        <f t="shared" si="44"/>
        <v>0</v>
      </c>
    </row>
    <row r="208" spans="1:12" ht="13.5">
      <c r="A208" s="297"/>
      <c r="B208" s="297"/>
      <c r="C208" s="297"/>
      <c r="D208" s="297"/>
      <c r="E208" s="265" t="s">
        <v>595</v>
      </c>
      <c r="F208" s="297"/>
      <c r="G208" s="297"/>
      <c r="H208" s="438"/>
      <c r="I208" s="438"/>
      <c r="J208" s="297"/>
      <c r="K208" s="297"/>
      <c r="L208" s="297"/>
    </row>
    <row r="209" spans="1:12" ht="13.5">
      <c r="A209" s="265" t="s">
        <v>596</v>
      </c>
      <c r="B209" s="287"/>
      <c r="C209" s="265"/>
      <c r="D209" s="265"/>
      <c r="E209" s="291" t="s">
        <v>597</v>
      </c>
      <c r="F209" s="265" t="s">
        <v>317</v>
      </c>
      <c r="G209" s="299">
        <v>4</v>
      </c>
      <c r="H209" s="437"/>
      <c r="I209" s="437"/>
      <c r="J209" s="270">
        <f>+H209*G209</f>
        <v>0</v>
      </c>
      <c r="K209" s="270">
        <f>+I209*G209</f>
        <v>0</v>
      </c>
      <c r="L209" s="270">
        <f>SUM(J209:K209)</f>
        <v>0</v>
      </c>
    </row>
    <row r="210" spans="1:12" ht="13.5">
      <c r="A210" s="297"/>
      <c r="B210" s="297"/>
      <c r="C210" s="297"/>
      <c r="D210" s="297"/>
      <c r="E210" s="265" t="s">
        <v>598</v>
      </c>
      <c r="F210" s="297"/>
      <c r="G210" s="297"/>
      <c r="H210" s="438"/>
      <c r="I210" s="438"/>
      <c r="J210" s="297"/>
      <c r="K210" s="297"/>
      <c r="L210" s="297"/>
    </row>
    <row r="211" spans="1:12" ht="13.5">
      <c r="A211" s="265" t="s">
        <v>599</v>
      </c>
      <c r="B211" s="287"/>
      <c r="C211" s="265"/>
      <c r="D211" s="265"/>
      <c r="E211" s="291" t="s">
        <v>600</v>
      </c>
      <c r="F211" s="265" t="s">
        <v>317</v>
      </c>
      <c r="G211" s="299">
        <v>7</v>
      </c>
      <c r="H211" s="437"/>
      <c r="I211" s="437"/>
      <c r="J211" s="270">
        <f aca="true" t="shared" si="45" ref="J211:J213">+H211*G211</f>
        <v>0</v>
      </c>
      <c r="K211" s="270">
        <f aca="true" t="shared" si="46" ref="K211:K213">+I211*G211</f>
        <v>0</v>
      </c>
      <c r="L211" s="270">
        <f aca="true" t="shared" si="47" ref="L211:L213">SUM(J211:K211)</f>
        <v>0</v>
      </c>
    </row>
    <row r="212" spans="1:12" ht="13.5">
      <c r="A212" s="265" t="s">
        <v>601</v>
      </c>
      <c r="B212" s="287"/>
      <c r="C212" s="265"/>
      <c r="D212" s="265"/>
      <c r="E212" s="291" t="s">
        <v>602</v>
      </c>
      <c r="F212" s="265" t="s">
        <v>317</v>
      </c>
      <c r="G212" s="299">
        <v>6</v>
      </c>
      <c r="H212" s="437"/>
      <c r="I212" s="437"/>
      <c r="J212" s="270">
        <f t="shared" si="45"/>
        <v>0</v>
      </c>
      <c r="K212" s="270">
        <f t="shared" si="46"/>
        <v>0</v>
      </c>
      <c r="L212" s="270">
        <f t="shared" si="47"/>
        <v>0</v>
      </c>
    </row>
    <row r="213" spans="1:12" ht="13.5">
      <c r="A213" s="265" t="s">
        <v>603</v>
      </c>
      <c r="B213" s="287"/>
      <c r="C213" s="265"/>
      <c r="D213" s="265"/>
      <c r="E213" s="291" t="s">
        <v>604</v>
      </c>
      <c r="F213" s="265" t="s">
        <v>317</v>
      </c>
      <c r="G213" s="299">
        <v>12</v>
      </c>
      <c r="H213" s="437"/>
      <c r="I213" s="437"/>
      <c r="J213" s="270">
        <f t="shared" si="45"/>
        <v>0</v>
      </c>
      <c r="K213" s="270">
        <f t="shared" si="46"/>
        <v>0</v>
      </c>
      <c r="L213" s="270">
        <f t="shared" si="47"/>
        <v>0</v>
      </c>
    </row>
    <row r="214" spans="1:12" ht="13.5">
      <c r="A214" s="297"/>
      <c r="B214" s="297"/>
      <c r="C214" s="297"/>
      <c r="D214" s="297"/>
      <c r="E214" s="265" t="s">
        <v>605</v>
      </c>
      <c r="F214" s="297"/>
      <c r="G214" s="297"/>
      <c r="H214" s="438"/>
      <c r="I214" s="438"/>
      <c r="J214" s="297"/>
      <c r="K214" s="297"/>
      <c r="L214" s="297"/>
    </row>
    <row r="215" spans="1:12" ht="13.5">
      <c r="A215" s="265" t="s">
        <v>606</v>
      </c>
      <c r="B215" s="287"/>
      <c r="C215" s="265"/>
      <c r="D215" s="265"/>
      <c r="E215" s="291" t="s">
        <v>600</v>
      </c>
      <c r="F215" s="265" t="s">
        <v>317</v>
      </c>
      <c r="G215" s="299">
        <v>7</v>
      </c>
      <c r="H215" s="437"/>
      <c r="I215" s="437"/>
      <c r="J215" s="270">
        <f>+H215*G215</f>
        <v>0</v>
      </c>
      <c r="K215" s="270">
        <f>+I215*G215</f>
        <v>0</v>
      </c>
      <c r="L215" s="270">
        <f>SUM(J215:K215)</f>
        <v>0</v>
      </c>
    </row>
    <row r="216" spans="1:12" ht="13.5">
      <c r="A216" s="297"/>
      <c r="B216" s="297"/>
      <c r="C216" s="297"/>
      <c r="D216" s="297"/>
      <c r="E216" s="265" t="s">
        <v>607</v>
      </c>
      <c r="F216" s="297"/>
      <c r="G216" s="297"/>
      <c r="H216" s="438"/>
      <c r="I216" s="438"/>
      <c r="J216" s="297"/>
      <c r="K216" s="297"/>
      <c r="L216" s="297"/>
    </row>
    <row r="217" spans="1:12" ht="13.5">
      <c r="A217" s="265" t="s">
        <v>608</v>
      </c>
      <c r="B217" s="287"/>
      <c r="C217" s="265"/>
      <c r="D217" s="265"/>
      <c r="E217" s="291" t="s">
        <v>609</v>
      </c>
      <c r="F217" s="265" t="s">
        <v>317</v>
      </c>
      <c r="G217" s="299">
        <v>1</v>
      </c>
      <c r="H217" s="437"/>
      <c r="I217" s="437"/>
      <c r="J217" s="270">
        <f>+H217*G217</f>
        <v>0</v>
      </c>
      <c r="K217" s="270">
        <f>+I217*G217</f>
        <v>0</v>
      </c>
      <c r="L217" s="270">
        <f>SUM(J217:K217)</f>
        <v>0</v>
      </c>
    </row>
    <row r="218" spans="1:12" ht="13.5">
      <c r="A218" s="297"/>
      <c r="B218" s="297"/>
      <c r="C218" s="297"/>
      <c r="D218" s="297"/>
      <c r="E218" s="265" t="s">
        <v>610</v>
      </c>
      <c r="F218" s="297"/>
      <c r="G218" s="297"/>
      <c r="H218" s="438"/>
      <c r="I218" s="438"/>
      <c r="J218" s="297"/>
      <c r="K218" s="297"/>
      <c r="L218" s="297"/>
    </row>
    <row r="219" spans="1:12" ht="13.5">
      <c r="A219" s="265" t="s">
        <v>611</v>
      </c>
      <c r="B219" s="287"/>
      <c r="C219" s="265"/>
      <c r="D219" s="265"/>
      <c r="E219" s="291" t="s">
        <v>609</v>
      </c>
      <c r="F219" s="265" t="s">
        <v>317</v>
      </c>
      <c r="G219" s="299">
        <v>1</v>
      </c>
      <c r="H219" s="437"/>
      <c r="I219" s="437"/>
      <c r="J219" s="270">
        <f>+H219*G219</f>
        <v>0</v>
      </c>
      <c r="K219" s="270">
        <f>+I219*G219</f>
        <v>0</v>
      </c>
      <c r="L219" s="270">
        <f>SUM(J219:K219)</f>
        <v>0</v>
      </c>
    </row>
    <row r="220" spans="1:12" ht="13.5">
      <c r="A220" s="297"/>
      <c r="B220" s="297"/>
      <c r="C220" s="297"/>
      <c r="D220" s="297"/>
      <c r="E220" s="265" t="s">
        <v>612</v>
      </c>
      <c r="F220" s="297"/>
      <c r="G220" s="297"/>
      <c r="H220" s="438"/>
      <c r="I220" s="438"/>
      <c r="J220" s="297"/>
      <c r="K220" s="297"/>
      <c r="L220" s="297"/>
    </row>
    <row r="221" spans="1:12" ht="13.5">
      <c r="A221" s="265" t="s">
        <v>613</v>
      </c>
      <c r="B221" s="287"/>
      <c r="C221" s="265"/>
      <c r="D221" s="265"/>
      <c r="E221" s="291" t="s">
        <v>609</v>
      </c>
      <c r="F221" s="265" t="s">
        <v>317</v>
      </c>
      <c r="G221" s="299">
        <v>1</v>
      </c>
      <c r="H221" s="437"/>
      <c r="I221" s="437"/>
      <c r="J221" s="270">
        <f>+H221*G221</f>
        <v>0</v>
      </c>
      <c r="K221" s="270">
        <f>+I221*G221</f>
        <v>0</v>
      </c>
      <c r="L221" s="270">
        <f>SUM(J221:K221)</f>
        <v>0</v>
      </c>
    </row>
    <row r="222" spans="1:12" ht="13.5">
      <c r="A222" s="265"/>
      <c r="B222" s="287"/>
      <c r="C222" s="265"/>
      <c r="D222" s="265"/>
      <c r="E222" s="291"/>
      <c r="F222" s="265"/>
      <c r="G222" s="299"/>
      <c r="H222" s="437"/>
      <c r="I222" s="437"/>
      <c r="J222" s="270"/>
      <c r="K222" s="270"/>
      <c r="L222" s="270"/>
    </row>
    <row r="223" spans="1:12" ht="13.5">
      <c r="A223" s="265"/>
      <c r="B223" s="287"/>
      <c r="C223" s="265"/>
      <c r="D223" s="265"/>
      <c r="E223" s="265" t="s">
        <v>614</v>
      </c>
      <c r="F223" s="265"/>
      <c r="G223" s="288"/>
      <c r="H223" s="437"/>
      <c r="I223" s="437"/>
      <c r="J223" s="270"/>
      <c r="K223" s="270"/>
      <c r="L223" s="270">
        <f>SUM(L192:L217)</f>
        <v>0</v>
      </c>
    </row>
    <row r="224" spans="1:12" ht="13.5">
      <c r="A224" s="265"/>
      <c r="B224" s="287"/>
      <c r="C224" s="265"/>
      <c r="D224" s="265"/>
      <c r="E224" s="265"/>
      <c r="F224" s="265"/>
      <c r="G224" s="288"/>
      <c r="H224" s="437"/>
      <c r="I224" s="437"/>
      <c r="J224" s="270"/>
      <c r="K224" s="270"/>
      <c r="L224" s="270"/>
    </row>
    <row r="225" spans="1:12" ht="13.5">
      <c r="A225" s="265"/>
      <c r="B225" s="287"/>
      <c r="C225" s="265"/>
      <c r="D225" s="265"/>
      <c r="E225" s="265" t="s">
        <v>329</v>
      </c>
      <c r="F225" s="265"/>
      <c r="G225" s="288"/>
      <c r="H225" s="437"/>
      <c r="I225" s="437"/>
      <c r="J225" s="270"/>
      <c r="K225" s="270"/>
      <c r="L225" s="270">
        <f>L223+L190+L182+L169+L161+L139+L111</f>
        <v>0</v>
      </c>
    </row>
  </sheetData>
  <sheetProtection algorithmName="SHA-512" hashValue="i+NXNTVVag1NF8SUufZQLtpQEXulCXY5RS+Gx07VWnYzrq/xTJZWieiCpwqUgxpuBMe8aXvBrw7UtbKAGePx7Q==" saltValue="7pMg8kJYkij4MHGC8MX75g==" spinCount="100000" sheet="1"/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69"/>
  <headerFooter alignWithMargins="0">
    <oddHeader xml:space="preserve">&amp;L&amp;"Arial CE,Běžné"Orientační výkaz výměr&amp;R&amp;"Arial CE,Běžné"   </oddHeader>
    <oddFooter>&amp;L&amp;"Arial CE,Běžné"&amp;F
&amp;A&amp;C&amp;"Arial CE,Běžné"Stránka &amp;P z &amp;N&amp;R&amp;"Arial CE,Běžné"&amp;D</oddFooter>
  </headerFooter>
  <rowBreaks count="11" manualBreakCount="11">
    <brk id="35" max="16383" man="1"/>
    <brk id="70" max="16383" man="1"/>
    <brk id="113" max="16383" man="1"/>
    <brk id="161" max="16383" man="1"/>
    <brk id="191" max="16383" man="1"/>
    <brk id="225" max="16383" man="1"/>
    <brk id="245" max="16383" man="1"/>
    <brk id="281" max="16383" man="1"/>
    <brk id="315" max="16383" man="1"/>
    <brk id="351" max="16383" man="1"/>
    <brk id="38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N12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160156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0"/>
      <c r="B1" s="13"/>
      <c r="C1" s="13"/>
      <c r="D1" s="14" t="s">
        <v>1</v>
      </c>
      <c r="E1" s="13"/>
      <c r="F1" s="15" t="s">
        <v>105</v>
      </c>
      <c r="G1" s="15"/>
      <c r="H1" s="406" t="s">
        <v>106</v>
      </c>
      <c r="I1" s="406"/>
      <c r="J1" s="406"/>
      <c r="K1" s="406"/>
      <c r="L1" s="15" t="s">
        <v>107</v>
      </c>
      <c r="M1" s="13"/>
      <c r="N1" s="13"/>
      <c r="O1" s="14" t="s">
        <v>108</v>
      </c>
      <c r="P1" s="13"/>
      <c r="Q1" s="13"/>
      <c r="R1" s="13"/>
      <c r="S1" s="15" t="s">
        <v>109</v>
      </c>
      <c r="T1" s="15"/>
      <c r="U1" s="120"/>
      <c r="V1" s="12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331" t="s">
        <v>7</v>
      </c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T2" s="20" t="s">
        <v>95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112</v>
      </c>
    </row>
    <row r="4" spans="2:46" ht="36.95" customHeight="1">
      <c r="B4" s="24"/>
      <c r="C4" s="333" t="s">
        <v>116</v>
      </c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25"/>
      <c r="T4" s="19" t="s">
        <v>13</v>
      </c>
      <c r="AT4" s="20" t="s">
        <v>6</v>
      </c>
    </row>
    <row r="5" spans="2:18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ht="25.35" customHeight="1">
      <c r="B6" s="24"/>
      <c r="C6" s="27"/>
      <c r="D6" s="31" t="s">
        <v>19</v>
      </c>
      <c r="E6" s="27"/>
      <c r="F6" s="393" t="str">
        <f>'Rekapitulace stavby'!K6</f>
        <v>Rekonstrukce kotelny VULHM</v>
      </c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27"/>
      <c r="R6" s="25"/>
    </row>
    <row r="7" spans="2:18" s="1" customFormat="1" ht="32.85" customHeight="1">
      <c r="B7" s="36"/>
      <c r="C7" s="37"/>
      <c r="D7" s="30" t="s">
        <v>125</v>
      </c>
      <c r="E7" s="37"/>
      <c r="F7" s="342" t="s">
        <v>298</v>
      </c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7"/>
      <c r="R7" s="38"/>
    </row>
    <row r="8" spans="2:18" s="1" customFormat="1" ht="14.45" customHeight="1">
      <c r="B8" s="36"/>
      <c r="C8" s="37"/>
      <c r="D8" s="31" t="s">
        <v>21</v>
      </c>
      <c r="E8" s="37"/>
      <c r="F8" s="29" t="s">
        <v>22</v>
      </c>
      <c r="G8" s="37"/>
      <c r="H8" s="37"/>
      <c r="I8" s="37"/>
      <c r="J8" s="37"/>
      <c r="K8" s="37"/>
      <c r="L8" s="37"/>
      <c r="M8" s="31" t="s">
        <v>23</v>
      </c>
      <c r="N8" s="37"/>
      <c r="O8" s="29" t="s">
        <v>22</v>
      </c>
      <c r="P8" s="37"/>
      <c r="Q8" s="37"/>
      <c r="R8" s="38"/>
    </row>
    <row r="9" spans="2:18" s="1" customFormat="1" ht="14.45" customHeight="1">
      <c r="B9" s="36"/>
      <c r="C9" s="37"/>
      <c r="D9" s="31" t="s">
        <v>24</v>
      </c>
      <c r="E9" s="37"/>
      <c r="F9" s="29" t="s">
        <v>25</v>
      </c>
      <c r="G9" s="37"/>
      <c r="H9" s="37"/>
      <c r="I9" s="37"/>
      <c r="J9" s="37"/>
      <c r="K9" s="37"/>
      <c r="L9" s="37"/>
      <c r="M9" s="31" t="s">
        <v>26</v>
      </c>
      <c r="N9" s="37"/>
      <c r="O9" s="407" t="str">
        <f>'Rekapitulace stavby'!AN8</f>
        <v>25. 10. 2018</v>
      </c>
      <c r="P9" s="395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5" customHeight="1">
      <c r="B11" s="36"/>
      <c r="C11" s="37"/>
      <c r="D11" s="31" t="s">
        <v>28</v>
      </c>
      <c r="E11" s="37"/>
      <c r="F11" s="37"/>
      <c r="G11" s="37"/>
      <c r="H11" s="37"/>
      <c r="I11" s="37"/>
      <c r="J11" s="37"/>
      <c r="K11" s="37"/>
      <c r="L11" s="37"/>
      <c r="M11" s="31" t="s">
        <v>29</v>
      </c>
      <c r="N11" s="37"/>
      <c r="O11" s="337" t="str">
        <f>IF('Rekapitulace stavby'!AN10="","",'Rekapitulace stavby'!AN10)</f>
        <v/>
      </c>
      <c r="P11" s="337"/>
      <c r="Q11" s="37"/>
      <c r="R11" s="38"/>
    </row>
    <row r="12" spans="2:18" s="1" customFormat="1" ht="18" customHeight="1">
      <c r="B12" s="36"/>
      <c r="C12" s="37"/>
      <c r="D12" s="37"/>
      <c r="E12" s="29" t="str">
        <f>IF('Rekapitulace stavby'!E11="","",'Rekapitulace stavby'!E11)</f>
        <v xml:space="preserve"> </v>
      </c>
      <c r="F12" s="37"/>
      <c r="G12" s="37"/>
      <c r="H12" s="37"/>
      <c r="I12" s="37"/>
      <c r="J12" s="37"/>
      <c r="K12" s="37"/>
      <c r="L12" s="37"/>
      <c r="M12" s="31" t="s">
        <v>30</v>
      </c>
      <c r="N12" s="37"/>
      <c r="O12" s="337" t="str">
        <f>IF('Rekapitulace stavby'!AN11="","",'Rekapitulace stavby'!AN11)</f>
        <v/>
      </c>
      <c r="P12" s="337"/>
      <c r="Q12" s="37"/>
      <c r="R12" s="38"/>
    </row>
    <row r="13" spans="2:18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5" customHeight="1">
      <c r="B14" s="36"/>
      <c r="C14" s="37"/>
      <c r="D14" s="31" t="s">
        <v>31</v>
      </c>
      <c r="E14" s="37"/>
      <c r="F14" s="37"/>
      <c r="G14" s="37"/>
      <c r="H14" s="37"/>
      <c r="I14" s="37"/>
      <c r="J14" s="37"/>
      <c r="K14" s="37"/>
      <c r="L14" s="37"/>
      <c r="M14" s="31" t="s">
        <v>29</v>
      </c>
      <c r="N14" s="37"/>
      <c r="O14" s="408" t="str">
        <f>IF('Rekapitulace stavby'!AN13="","",'Rekapitulace stavby'!AN13)</f>
        <v>Vyplň údaj</v>
      </c>
      <c r="P14" s="337"/>
      <c r="Q14" s="37"/>
      <c r="R14" s="38"/>
    </row>
    <row r="15" spans="2:18" s="1" customFormat="1" ht="18" customHeight="1">
      <c r="B15" s="36"/>
      <c r="C15" s="37"/>
      <c r="D15" s="37"/>
      <c r="E15" s="408" t="str">
        <f>IF('Rekapitulace stavby'!E14="","",'Rekapitulace stavby'!E14)</f>
        <v>Vyplň údaj</v>
      </c>
      <c r="F15" s="409"/>
      <c r="G15" s="409"/>
      <c r="H15" s="409"/>
      <c r="I15" s="409"/>
      <c r="J15" s="409"/>
      <c r="K15" s="409"/>
      <c r="L15" s="409"/>
      <c r="M15" s="31" t="s">
        <v>30</v>
      </c>
      <c r="N15" s="37"/>
      <c r="O15" s="408" t="str">
        <f>IF('Rekapitulace stavby'!AN14="","",'Rekapitulace stavby'!AN14)</f>
        <v>Vyplň údaj</v>
      </c>
      <c r="P15" s="337"/>
      <c r="Q15" s="37"/>
      <c r="R15" s="38"/>
    </row>
    <row r="16" spans="2:18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33</v>
      </c>
      <c r="E17" s="37"/>
      <c r="F17" s="37"/>
      <c r="G17" s="37"/>
      <c r="H17" s="37"/>
      <c r="I17" s="37"/>
      <c r="J17" s="37"/>
      <c r="K17" s="37"/>
      <c r="L17" s="37"/>
      <c r="M17" s="31" t="s">
        <v>29</v>
      </c>
      <c r="N17" s="37"/>
      <c r="O17" s="337" t="str">
        <f>IF('Rekapitulace stavby'!AN16="","",'Rekapitulace stavby'!AN16)</f>
        <v/>
      </c>
      <c r="P17" s="337"/>
      <c r="Q17" s="37"/>
      <c r="R17" s="38"/>
    </row>
    <row r="18" spans="2:18" s="1" customFormat="1" ht="18" customHeight="1">
      <c r="B18" s="36"/>
      <c r="C18" s="37"/>
      <c r="D18" s="37"/>
      <c r="E18" s="29" t="str">
        <f>IF('Rekapitulace stavby'!E17="","",'Rekapitulace stavby'!E17)</f>
        <v xml:space="preserve"> </v>
      </c>
      <c r="F18" s="37"/>
      <c r="G18" s="37"/>
      <c r="H18" s="37"/>
      <c r="I18" s="37"/>
      <c r="J18" s="37"/>
      <c r="K18" s="37"/>
      <c r="L18" s="37"/>
      <c r="M18" s="31" t="s">
        <v>30</v>
      </c>
      <c r="N18" s="37"/>
      <c r="O18" s="337" t="str">
        <f>IF('Rekapitulace stavby'!AN17="","",'Rekapitulace stavby'!AN17)</f>
        <v/>
      </c>
      <c r="P18" s="337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35</v>
      </c>
      <c r="E20" s="37"/>
      <c r="F20" s="37"/>
      <c r="G20" s="37"/>
      <c r="H20" s="37"/>
      <c r="I20" s="37"/>
      <c r="J20" s="37"/>
      <c r="K20" s="37"/>
      <c r="L20" s="37"/>
      <c r="M20" s="31" t="s">
        <v>29</v>
      </c>
      <c r="N20" s="37"/>
      <c r="O20" s="337" t="str">
        <f>IF('Rekapitulace stavby'!AN19="","",'Rekapitulace stavby'!AN19)</f>
        <v/>
      </c>
      <c r="P20" s="337"/>
      <c r="Q20" s="37"/>
      <c r="R20" s="38"/>
    </row>
    <row r="21" spans="2:18" s="1" customFormat="1" ht="18" customHeight="1">
      <c r="B21" s="36"/>
      <c r="C21" s="37"/>
      <c r="D21" s="37"/>
      <c r="E21" s="29" t="str">
        <f>IF('Rekapitulace stavby'!E20="","",'Rekapitulace stavby'!E20)</f>
        <v xml:space="preserve"> </v>
      </c>
      <c r="F21" s="37"/>
      <c r="G21" s="37"/>
      <c r="H21" s="37"/>
      <c r="I21" s="37"/>
      <c r="J21" s="37"/>
      <c r="K21" s="37"/>
      <c r="L21" s="37"/>
      <c r="M21" s="31" t="s">
        <v>30</v>
      </c>
      <c r="N21" s="37"/>
      <c r="O21" s="337" t="str">
        <f>IF('Rekapitulace stavby'!AN20="","",'Rekapitulace stavby'!AN20)</f>
        <v/>
      </c>
      <c r="P21" s="337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36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16.5" customHeight="1">
      <c r="B24" s="36"/>
      <c r="C24" s="37"/>
      <c r="D24" s="37"/>
      <c r="E24" s="325" t="s">
        <v>22</v>
      </c>
      <c r="F24" s="325"/>
      <c r="G24" s="325"/>
      <c r="H24" s="325"/>
      <c r="I24" s="325"/>
      <c r="J24" s="325"/>
      <c r="K24" s="325"/>
      <c r="L24" s="325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22" t="s">
        <v>127</v>
      </c>
      <c r="E27" s="37"/>
      <c r="F27" s="37"/>
      <c r="G27" s="37"/>
      <c r="H27" s="37"/>
      <c r="I27" s="37"/>
      <c r="J27" s="37"/>
      <c r="K27" s="37"/>
      <c r="L27" s="37"/>
      <c r="M27" s="326">
        <f>N88</f>
        <v>0</v>
      </c>
      <c r="N27" s="326"/>
      <c r="O27" s="326"/>
      <c r="P27" s="326"/>
      <c r="Q27" s="37"/>
      <c r="R27" s="38"/>
    </row>
    <row r="28" spans="2:18" s="1" customFormat="1" ht="14.45" customHeight="1">
      <c r="B28" s="36"/>
      <c r="C28" s="37"/>
      <c r="D28" s="35" t="s">
        <v>99</v>
      </c>
      <c r="E28" s="37"/>
      <c r="F28" s="37"/>
      <c r="G28" s="37"/>
      <c r="H28" s="37"/>
      <c r="I28" s="37"/>
      <c r="J28" s="37"/>
      <c r="K28" s="37"/>
      <c r="L28" s="37"/>
      <c r="M28" s="326">
        <f>N92</f>
        <v>0</v>
      </c>
      <c r="N28" s="326"/>
      <c r="O28" s="326"/>
      <c r="P28" s="326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23" t="s">
        <v>40</v>
      </c>
      <c r="E30" s="37"/>
      <c r="F30" s="37"/>
      <c r="G30" s="37"/>
      <c r="H30" s="37"/>
      <c r="I30" s="37"/>
      <c r="J30" s="37"/>
      <c r="K30" s="37"/>
      <c r="L30" s="37"/>
      <c r="M30" s="388">
        <f>ROUND(M27+M28,2)</f>
        <v>0</v>
      </c>
      <c r="N30" s="389"/>
      <c r="O30" s="389"/>
      <c r="P30" s="389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41</v>
      </c>
      <c r="E32" s="43" t="s">
        <v>42</v>
      </c>
      <c r="F32" s="44">
        <v>0.21</v>
      </c>
      <c r="G32" s="124" t="s">
        <v>43</v>
      </c>
      <c r="H32" s="390">
        <f>(SUM(BE92:BE99)+SUM(BE117:BE120))</f>
        <v>0</v>
      </c>
      <c r="I32" s="389"/>
      <c r="J32" s="389"/>
      <c r="K32" s="37"/>
      <c r="L32" s="37"/>
      <c r="M32" s="390">
        <f>ROUND((SUM(BE92:BE99)+SUM(BE117:BE120)),2)*F32</f>
        <v>0</v>
      </c>
      <c r="N32" s="389"/>
      <c r="O32" s="389"/>
      <c r="P32" s="389"/>
      <c r="Q32" s="37"/>
      <c r="R32" s="38"/>
    </row>
    <row r="33" spans="2:18" s="1" customFormat="1" ht="14.45" customHeight="1">
      <c r="B33" s="36"/>
      <c r="C33" s="37"/>
      <c r="D33" s="37"/>
      <c r="E33" s="43" t="s">
        <v>44</v>
      </c>
      <c r="F33" s="44">
        <v>0.15</v>
      </c>
      <c r="G33" s="124" t="s">
        <v>43</v>
      </c>
      <c r="H33" s="390">
        <f>(SUM(BF92:BF99)+SUM(BF117:BF120))</f>
        <v>0</v>
      </c>
      <c r="I33" s="389"/>
      <c r="J33" s="389"/>
      <c r="K33" s="37"/>
      <c r="L33" s="37"/>
      <c r="M33" s="390">
        <f>ROUND((SUM(BF92:BF99)+SUM(BF117:BF120)),2)*F33</f>
        <v>0</v>
      </c>
      <c r="N33" s="389"/>
      <c r="O33" s="389"/>
      <c r="P33" s="389"/>
      <c r="Q33" s="37"/>
      <c r="R33" s="38"/>
    </row>
    <row r="34" spans="2:18" s="1" customFormat="1" ht="14.45" customHeight="1" hidden="1">
      <c r="B34" s="36"/>
      <c r="C34" s="37"/>
      <c r="D34" s="37"/>
      <c r="E34" s="43" t="s">
        <v>45</v>
      </c>
      <c r="F34" s="44">
        <v>0.21</v>
      </c>
      <c r="G34" s="124" t="s">
        <v>43</v>
      </c>
      <c r="H34" s="390">
        <f>(SUM(BG92:BG99)+SUM(BG117:BG120))</f>
        <v>0</v>
      </c>
      <c r="I34" s="389"/>
      <c r="J34" s="389"/>
      <c r="K34" s="37"/>
      <c r="L34" s="37"/>
      <c r="M34" s="390">
        <v>0</v>
      </c>
      <c r="N34" s="389"/>
      <c r="O34" s="389"/>
      <c r="P34" s="389"/>
      <c r="Q34" s="37"/>
      <c r="R34" s="38"/>
    </row>
    <row r="35" spans="2:18" s="1" customFormat="1" ht="14.45" customHeight="1" hidden="1">
      <c r="B35" s="36"/>
      <c r="C35" s="37"/>
      <c r="D35" s="37"/>
      <c r="E35" s="43" t="s">
        <v>46</v>
      </c>
      <c r="F35" s="44">
        <v>0.15</v>
      </c>
      <c r="G35" s="124" t="s">
        <v>43</v>
      </c>
      <c r="H35" s="390">
        <f>(SUM(BH92:BH99)+SUM(BH117:BH120))</f>
        <v>0</v>
      </c>
      <c r="I35" s="389"/>
      <c r="J35" s="389"/>
      <c r="K35" s="37"/>
      <c r="L35" s="37"/>
      <c r="M35" s="390">
        <v>0</v>
      </c>
      <c r="N35" s="389"/>
      <c r="O35" s="389"/>
      <c r="P35" s="389"/>
      <c r="Q35" s="37"/>
      <c r="R35" s="38"/>
    </row>
    <row r="36" spans="2:18" s="1" customFormat="1" ht="14.45" customHeight="1" hidden="1">
      <c r="B36" s="36"/>
      <c r="C36" s="37"/>
      <c r="D36" s="37"/>
      <c r="E36" s="43" t="s">
        <v>47</v>
      </c>
      <c r="F36" s="44">
        <v>0</v>
      </c>
      <c r="G36" s="124" t="s">
        <v>43</v>
      </c>
      <c r="H36" s="390">
        <f>(SUM(BI92:BI99)+SUM(BI117:BI120))</f>
        <v>0</v>
      </c>
      <c r="I36" s="389"/>
      <c r="J36" s="389"/>
      <c r="K36" s="37"/>
      <c r="L36" s="37"/>
      <c r="M36" s="390">
        <v>0</v>
      </c>
      <c r="N36" s="389"/>
      <c r="O36" s="389"/>
      <c r="P36" s="389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9"/>
      <c r="D38" s="125" t="s">
        <v>48</v>
      </c>
      <c r="E38" s="80"/>
      <c r="F38" s="80"/>
      <c r="G38" s="126" t="s">
        <v>49</v>
      </c>
      <c r="H38" s="127" t="s">
        <v>50</v>
      </c>
      <c r="I38" s="80"/>
      <c r="J38" s="80"/>
      <c r="K38" s="80"/>
      <c r="L38" s="391">
        <f>SUM(M30:M36)</f>
        <v>0</v>
      </c>
      <c r="M38" s="391"/>
      <c r="N38" s="391"/>
      <c r="O38" s="391"/>
      <c r="P38" s="392"/>
      <c r="Q38" s="119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3.5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6"/>
      <c r="C50" s="37"/>
      <c r="D50" s="51" t="s">
        <v>51</v>
      </c>
      <c r="E50" s="52"/>
      <c r="F50" s="52"/>
      <c r="G50" s="52"/>
      <c r="H50" s="53"/>
      <c r="I50" s="37"/>
      <c r="J50" s="51" t="s">
        <v>52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4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5"/>
    </row>
    <row r="52" spans="2:18" ht="13.5">
      <c r="B52" s="24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5"/>
    </row>
    <row r="53" spans="2:18" ht="13.5">
      <c r="B53" s="24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5"/>
    </row>
    <row r="54" spans="2:18" ht="13.5">
      <c r="B54" s="24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5"/>
    </row>
    <row r="55" spans="2:18" ht="13.5">
      <c r="B55" s="24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5"/>
    </row>
    <row r="56" spans="2:18" ht="13.5">
      <c r="B56" s="24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5"/>
    </row>
    <row r="57" spans="2:18" ht="13.5">
      <c r="B57" s="24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5"/>
    </row>
    <row r="58" spans="2:18" ht="13.5">
      <c r="B58" s="24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5"/>
    </row>
    <row r="59" spans="2:18" s="1" customFormat="1" ht="15">
      <c r="B59" s="36"/>
      <c r="C59" s="37"/>
      <c r="D59" s="56" t="s">
        <v>53</v>
      </c>
      <c r="E59" s="57"/>
      <c r="F59" s="57"/>
      <c r="G59" s="58" t="s">
        <v>54</v>
      </c>
      <c r="H59" s="59"/>
      <c r="I59" s="37"/>
      <c r="J59" s="56" t="s">
        <v>53</v>
      </c>
      <c r="K59" s="57"/>
      <c r="L59" s="57"/>
      <c r="M59" s="57"/>
      <c r="N59" s="58" t="s">
        <v>54</v>
      </c>
      <c r="O59" s="57"/>
      <c r="P59" s="59"/>
      <c r="Q59" s="37"/>
      <c r="R59" s="38"/>
    </row>
    <row r="60" spans="2:18" ht="13.5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6"/>
      <c r="C61" s="37"/>
      <c r="D61" s="51" t="s">
        <v>55</v>
      </c>
      <c r="E61" s="52"/>
      <c r="F61" s="52"/>
      <c r="G61" s="52"/>
      <c r="H61" s="53"/>
      <c r="I61" s="37"/>
      <c r="J61" s="51" t="s">
        <v>56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4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5"/>
    </row>
    <row r="63" spans="2:18" ht="13.5">
      <c r="B63" s="24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5"/>
    </row>
    <row r="64" spans="2:18" ht="13.5">
      <c r="B64" s="24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5"/>
    </row>
    <row r="65" spans="2:18" ht="13.5">
      <c r="B65" s="24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5"/>
    </row>
    <row r="66" spans="2:18" ht="13.5">
      <c r="B66" s="24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5"/>
    </row>
    <row r="67" spans="2:18" ht="13.5">
      <c r="B67" s="24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5"/>
    </row>
    <row r="68" spans="2:18" ht="13.5">
      <c r="B68" s="24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5"/>
    </row>
    <row r="69" spans="2:18" ht="13.5">
      <c r="B69" s="24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5"/>
    </row>
    <row r="70" spans="2:18" s="1" customFormat="1" ht="15">
      <c r="B70" s="36"/>
      <c r="C70" s="37"/>
      <c r="D70" s="56" t="s">
        <v>53</v>
      </c>
      <c r="E70" s="57"/>
      <c r="F70" s="57"/>
      <c r="G70" s="58" t="s">
        <v>54</v>
      </c>
      <c r="H70" s="59"/>
      <c r="I70" s="37"/>
      <c r="J70" s="56" t="s">
        <v>53</v>
      </c>
      <c r="K70" s="57"/>
      <c r="L70" s="57"/>
      <c r="M70" s="57"/>
      <c r="N70" s="58" t="s">
        <v>54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95" customHeight="1">
      <c r="B76" s="36"/>
      <c r="C76" s="333" t="s">
        <v>128</v>
      </c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8"/>
      <c r="T76" s="131"/>
      <c r="U76" s="131"/>
    </row>
    <row r="77" spans="2:21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1"/>
      <c r="U77" s="131"/>
    </row>
    <row r="78" spans="2:21" s="1" customFormat="1" ht="30" customHeight="1">
      <c r="B78" s="36"/>
      <c r="C78" s="31" t="s">
        <v>19</v>
      </c>
      <c r="D78" s="37"/>
      <c r="E78" s="37"/>
      <c r="F78" s="393" t="str">
        <f>F6</f>
        <v>Rekonstrukce kotelny VULHM</v>
      </c>
      <c r="G78" s="394"/>
      <c r="H78" s="394"/>
      <c r="I78" s="394"/>
      <c r="J78" s="394"/>
      <c r="K78" s="394"/>
      <c r="L78" s="394"/>
      <c r="M78" s="394"/>
      <c r="N78" s="394"/>
      <c r="O78" s="394"/>
      <c r="P78" s="394"/>
      <c r="Q78" s="37"/>
      <c r="R78" s="38"/>
      <c r="T78" s="131"/>
      <c r="U78" s="131"/>
    </row>
    <row r="79" spans="2:21" s="1" customFormat="1" ht="36.95" customHeight="1">
      <c r="B79" s="36"/>
      <c r="C79" s="70" t="s">
        <v>125</v>
      </c>
      <c r="D79" s="37"/>
      <c r="E79" s="37"/>
      <c r="F79" s="347" t="str">
        <f>F7</f>
        <v>04 - MaR</v>
      </c>
      <c r="G79" s="389"/>
      <c r="H79" s="389"/>
      <c r="I79" s="389"/>
      <c r="J79" s="389"/>
      <c r="K79" s="389"/>
      <c r="L79" s="389"/>
      <c r="M79" s="389"/>
      <c r="N79" s="389"/>
      <c r="O79" s="389"/>
      <c r="P79" s="389"/>
      <c r="Q79" s="37"/>
      <c r="R79" s="38"/>
      <c r="T79" s="131"/>
      <c r="U79" s="131"/>
    </row>
    <row r="80" spans="2:21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1"/>
      <c r="U80" s="131"/>
    </row>
    <row r="81" spans="2:21" s="1" customFormat="1" ht="18" customHeight="1">
      <c r="B81" s="36"/>
      <c r="C81" s="31" t="s">
        <v>24</v>
      </c>
      <c r="D81" s="37"/>
      <c r="E81" s="37"/>
      <c r="F81" s="29" t="str">
        <f>F9</f>
        <v xml:space="preserve"> </v>
      </c>
      <c r="G81" s="37"/>
      <c r="H81" s="37"/>
      <c r="I81" s="37"/>
      <c r="J81" s="37"/>
      <c r="K81" s="31" t="s">
        <v>26</v>
      </c>
      <c r="L81" s="37"/>
      <c r="M81" s="395" t="str">
        <f>IF(O9="","",O9)</f>
        <v>25. 10. 2018</v>
      </c>
      <c r="N81" s="395"/>
      <c r="O81" s="395"/>
      <c r="P81" s="395"/>
      <c r="Q81" s="37"/>
      <c r="R81" s="38"/>
      <c r="T81" s="131"/>
      <c r="U81" s="131"/>
    </row>
    <row r="82" spans="2:21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1"/>
      <c r="U82" s="131"/>
    </row>
    <row r="83" spans="2:21" s="1" customFormat="1" ht="15">
      <c r="B83" s="36"/>
      <c r="C83" s="31" t="s">
        <v>28</v>
      </c>
      <c r="D83" s="37"/>
      <c r="E83" s="37"/>
      <c r="F83" s="29" t="str">
        <f>E12</f>
        <v xml:space="preserve"> </v>
      </c>
      <c r="G83" s="37"/>
      <c r="H83" s="37"/>
      <c r="I83" s="37"/>
      <c r="J83" s="37"/>
      <c r="K83" s="31" t="s">
        <v>33</v>
      </c>
      <c r="L83" s="37"/>
      <c r="M83" s="337" t="str">
        <f>E18</f>
        <v xml:space="preserve"> </v>
      </c>
      <c r="N83" s="337"/>
      <c r="O83" s="337"/>
      <c r="P83" s="337"/>
      <c r="Q83" s="337"/>
      <c r="R83" s="38"/>
      <c r="T83" s="131"/>
      <c r="U83" s="131"/>
    </row>
    <row r="84" spans="2:21" s="1" customFormat="1" ht="14.45" customHeight="1">
      <c r="B84" s="36"/>
      <c r="C84" s="31" t="s">
        <v>31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35</v>
      </c>
      <c r="L84" s="37"/>
      <c r="M84" s="337" t="str">
        <f>E21</f>
        <v xml:space="preserve"> </v>
      </c>
      <c r="N84" s="337"/>
      <c r="O84" s="337"/>
      <c r="P84" s="337"/>
      <c r="Q84" s="337"/>
      <c r="R84" s="38"/>
      <c r="T84" s="131"/>
      <c r="U84" s="131"/>
    </row>
    <row r="85" spans="2:21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1"/>
      <c r="U85" s="131"/>
    </row>
    <row r="86" spans="2:21" s="1" customFormat="1" ht="29.25" customHeight="1">
      <c r="B86" s="36"/>
      <c r="C86" s="396" t="s">
        <v>129</v>
      </c>
      <c r="D86" s="397"/>
      <c r="E86" s="397"/>
      <c r="F86" s="397"/>
      <c r="G86" s="397"/>
      <c r="H86" s="119"/>
      <c r="I86" s="119"/>
      <c r="J86" s="119"/>
      <c r="K86" s="119"/>
      <c r="L86" s="119"/>
      <c r="M86" s="119"/>
      <c r="N86" s="396" t="s">
        <v>130</v>
      </c>
      <c r="O86" s="397"/>
      <c r="P86" s="397"/>
      <c r="Q86" s="397"/>
      <c r="R86" s="38"/>
      <c r="T86" s="131"/>
      <c r="U86" s="131"/>
    </row>
    <row r="87" spans="2:21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1"/>
      <c r="U87" s="131"/>
    </row>
    <row r="88" spans="2:47" s="1" customFormat="1" ht="29.25" customHeight="1">
      <c r="B88" s="36"/>
      <c r="C88" s="132" t="s">
        <v>131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41">
        <f>N117</f>
        <v>0</v>
      </c>
      <c r="O88" s="398"/>
      <c r="P88" s="398"/>
      <c r="Q88" s="398"/>
      <c r="R88" s="38"/>
      <c r="T88" s="131"/>
      <c r="U88" s="131"/>
      <c r="AU88" s="20" t="s">
        <v>132</v>
      </c>
    </row>
    <row r="89" spans="2:21" s="6" customFormat="1" ht="24.95" customHeight="1">
      <c r="B89" s="133"/>
      <c r="C89" s="134"/>
      <c r="D89" s="135" t="s">
        <v>138</v>
      </c>
      <c r="E89" s="134"/>
      <c r="F89" s="134"/>
      <c r="G89" s="134"/>
      <c r="H89" s="134"/>
      <c r="I89" s="134"/>
      <c r="J89" s="134"/>
      <c r="K89" s="134"/>
      <c r="L89" s="134"/>
      <c r="M89" s="134"/>
      <c r="N89" s="381">
        <f>N118</f>
        <v>0</v>
      </c>
      <c r="O89" s="399"/>
      <c r="P89" s="399"/>
      <c r="Q89" s="399"/>
      <c r="R89" s="136"/>
      <c r="T89" s="137"/>
      <c r="U89" s="137"/>
    </row>
    <row r="90" spans="2:21" s="7" customFormat="1" ht="19.9" customHeight="1">
      <c r="B90" s="138"/>
      <c r="C90" s="139"/>
      <c r="D90" s="107" t="s">
        <v>299</v>
      </c>
      <c r="E90" s="139"/>
      <c r="F90" s="139"/>
      <c r="G90" s="139"/>
      <c r="H90" s="139"/>
      <c r="I90" s="139"/>
      <c r="J90" s="139"/>
      <c r="K90" s="139"/>
      <c r="L90" s="139"/>
      <c r="M90" s="139"/>
      <c r="N90" s="338">
        <f>N119</f>
        <v>0</v>
      </c>
      <c r="O90" s="400"/>
      <c r="P90" s="400"/>
      <c r="Q90" s="400"/>
      <c r="R90" s="140"/>
      <c r="T90" s="141"/>
      <c r="U90" s="141"/>
    </row>
    <row r="91" spans="2:21" s="1" customFormat="1" ht="21.75" customHeight="1"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8"/>
      <c r="T91" s="131"/>
      <c r="U91" s="131"/>
    </row>
    <row r="92" spans="2:21" s="1" customFormat="1" ht="29.25" customHeight="1">
      <c r="B92" s="36"/>
      <c r="C92" s="132" t="s">
        <v>141</v>
      </c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98">
        <f>ROUND(N93+N94+N95+N96+N97+N98,2)</f>
        <v>0</v>
      </c>
      <c r="O92" s="401"/>
      <c r="P92" s="401"/>
      <c r="Q92" s="401"/>
      <c r="R92" s="38"/>
      <c r="T92" s="142"/>
      <c r="U92" s="143" t="s">
        <v>41</v>
      </c>
    </row>
    <row r="93" spans="2:65" s="1" customFormat="1" ht="18" customHeight="1">
      <c r="B93" s="36"/>
      <c r="C93" s="37"/>
      <c r="D93" s="349" t="s">
        <v>142</v>
      </c>
      <c r="E93" s="350"/>
      <c r="F93" s="350"/>
      <c r="G93" s="350"/>
      <c r="H93" s="350"/>
      <c r="I93" s="37"/>
      <c r="J93" s="37"/>
      <c r="K93" s="37"/>
      <c r="L93" s="37"/>
      <c r="M93" s="37"/>
      <c r="N93" s="351">
        <f>ROUND(N88*T93,2)</f>
        <v>0</v>
      </c>
      <c r="O93" s="338"/>
      <c r="P93" s="338"/>
      <c r="Q93" s="338"/>
      <c r="R93" s="38"/>
      <c r="S93" s="144"/>
      <c r="T93" s="145"/>
      <c r="U93" s="146" t="s">
        <v>42</v>
      </c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7" t="s">
        <v>143</v>
      </c>
      <c r="AZ93" s="144"/>
      <c r="BA93" s="144"/>
      <c r="BB93" s="144"/>
      <c r="BC93" s="144"/>
      <c r="BD93" s="144"/>
      <c r="BE93" s="148">
        <f aca="true" t="shared" si="0" ref="BE93:BE98">IF(U93="základní",N93,0)</f>
        <v>0</v>
      </c>
      <c r="BF93" s="148">
        <f aca="true" t="shared" si="1" ref="BF93:BF98">IF(U93="snížená",N93,0)</f>
        <v>0</v>
      </c>
      <c r="BG93" s="148">
        <f aca="true" t="shared" si="2" ref="BG93:BG98">IF(U93="zákl. přenesená",N93,0)</f>
        <v>0</v>
      </c>
      <c r="BH93" s="148">
        <f aca="true" t="shared" si="3" ref="BH93:BH98">IF(U93="sníž. přenesená",N93,0)</f>
        <v>0</v>
      </c>
      <c r="BI93" s="148">
        <f aca="true" t="shared" si="4" ref="BI93:BI98">IF(U93="nulová",N93,0)</f>
        <v>0</v>
      </c>
      <c r="BJ93" s="147" t="s">
        <v>85</v>
      </c>
      <c r="BK93" s="144"/>
      <c r="BL93" s="144"/>
      <c r="BM93" s="144"/>
    </row>
    <row r="94" spans="2:65" s="1" customFormat="1" ht="18" customHeight="1">
      <c r="B94" s="36"/>
      <c r="C94" s="37"/>
      <c r="D94" s="349" t="s">
        <v>144</v>
      </c>
      <c r="E94" s="350"/>
      <c r="F94" s="350"/>
      <c r="G94" s="350"/>
      <c r="H94" s="350"/>
      <c r="I94" s="37"/>
      <c r="J94" s="37"/>
      <c r="K94" s="37"/>
      <c r="L94" s="37"/>
      <c r="M94" s="37"/>
      <c r="N94" s="351">
        <f>ROUND(N88*T94,2)</f>
        <v>0</v>
      </c>
      <c r="O94" s="338"/>
      <c r="P94" s="338"/>
      <c r="Q94" s="338"/>
      <c r="R94" s="38"/>
      <c r="S94" s="144"/>
      <c r="T94" s="145"/>
      <c r="U94" s="146" t="s">
        <v>42</v>
      </c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7" t="s">
        <v>143</v>
      </c>
      <c r="AZ94" s="144"/>
      <c r="BA94" s="144"/>
      <c r="BB94" s="144"/>
      <c r="BC94" s="144"/>
      <c r="BD94" s="144"/>
      <c r="BE94" s="148">
        <f t="shared" si="0"/>
        <v>0</v>
      </c>
      <c r="BF94" s="148">
        <f t="shared" si="1"/>
        <v>0</v>
      </c>
      <c r="BG94" s="148">
        <f t="shared" si="2"/>
        <v>0</v>
      </c>
      <c r="BH94" s="148">
        <f t="shared" si="3"/>
        <v>0</v>
      </c>
      <c r="BI94" s="148">
        <f t="shared" si="4"/>
        <v>0</v>
      </c>
      <c r="BJ94" s="147" t="s">
        <v>85</v>
      </c>
      <c r="BK94" s="144"/>
      <c r="BL94" s="144"/>
      <c r="BM94" s="144"/>
    </row>
    <row r="95" spans="2:65" s="1" customFormat="1" ht="18" customHeight="1">
      <c r="B95" s="36"/>
      <c r="C95" s="37"/>
      <c r="D95" s="349" t="s">
        <v>145</v>
      </c>
      <c r="E95" s="350"/>
      <c r="F95" s="350"/>
      <c r="G95" s="350"/>
      <c r="H95" s="350"/>
      <c r="I95" s="37"/>
      <c r="J95" s="37"/>
      <c r="K95" s="37"/>
      <c r="L95" s="37"/>
      <c r="M95" s="37"/>
      <c r="N95" s="351">
        <f>ROUND(N88*T95,2)</f>
        <v>0</v>
      </c>
      <c r="O95" s="338"/>
      <c r="P95" s="338"/>
      <c r="Q95" s="338"/>
      <c r="R95" s="38"/>
      <c r="S95" s="144"/>
      <c r="T95" s="145"/>
      <c r="U95" s="146" t="s">
        <v>42</v>
      </c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7" t="s">
        <v>143</v>
      </c>
      <c r="AZ95" s="144"/>
      <c r="BA95" s="144"/>
      <c r="BB95" s="144"/>
      <c r="BC95" s="144"/>
      <c r="BD95" s="144"/>
      <c r="BE95" s="148">
        <f t="shared" si="0"/>
        <v>0</v>
      </c>
      <c r="BF95" s="148">
        <f t="shared" si="1"/>
        <v>0</v>
      </c>
      <c r="BG95" s="148">
        <f t="shared" si="2"/>
        <v>0</v>
      </c>
      <c r="BH95" s="148">
        <f t="shared" si="3"/>
        <v>0</v>
      </c>
      <c r="BI95" s="148">
        <f t="shared" si="4"/>
        <v>0</v>
      </c>
      <c r="BJ95" s="147" t="s">
        <v>85</v>
      </c>
      <c r="BK95" s="144"/>
      <c r="BL95" s="144"/>
      <c r="BM95" s="144"/>
    </row>
    <row r="96" spans="2:65" s="1" customFormat="1" ht="18" customHeight="1">
      <c r="B96" s="36"/>
      <c r="C96" s="37"/>
      <c r="D96" s="349" t="s">
        <v>146</v>
      </c>
      <c r="E96" s="350"/>
      <c r="F96" s="350"/>
      <c r="G96" s="350"/>
      <c r="H96" s="350"/>
      <c r="I96" s="37"/>
      <c r="J96" s="37"/>
      <c r="K96" s="37"/>
      <c r="L96" s="37"/>
      <c r="M96" s="37"/>
      <c r="N96" s="351">
        <f>ROUND(N88*T96,2)</f>
        <v>0</v>
      </c>
      <c r="O96" s="338"/>
      <c r="P96" s="338"/>
      <c r="Q96" s="338"/>
      <c r="R96" s="38"/>
      <c r="S96" s="144"/>
      <c r="T96" s="145"/>
      <c r="U96" s="146" t="s">
        <v>42</v>
      </c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7" t="s">
        <v>143</v>
      </c>
      <c r="AZ96" s="144"/>
      <c r="BA96" s="144"/>
      <c r="BB96" s="144"/>
      <c r="BC96" s="144"/>
      <c r="BD96" s="144"/>
      <c r="BE96" s="148">
        <f t="shared" si="0"/>
        <v>0</v>
      </c>
      <c r="BF96" s="148">
        <f t="shared" si="1"/>
        <v>0</v>
      </c>
      <c r="BG96" s="148">
        <f t="shared" si="2"/>
        <v>0</v>
      </c>
      <c r="BH96" s="148">
        <f t="shared" si="3"/>
        <v>0</v>
      </c>
      <c r="BI96" s="148">
        <f t="shared" si="4"/>
        <v>0</v>
      </c>
      <c r="BJ96" s="147" t="s">
        <v>85</v>
      </c>
      <c r="BK96" s="144"/>
      <c r="BL96" s="144"/>
      <c r="BM96" s="144"/>
    </row>
    <row r="97" spans="2:65" s="1" customFormat="1" ht="18" customHeight="1">
      <c r="B97" s="36"/>
      <c r="C97" s="37"/>
      <c r="D97" s="349" t="s">
        <v>147</v>
      </c>
      <c r="E97" s="350"/>
      <c r="F97" s="350"/>
      <c r="G97" s="350"/>
      <c r="H97" s="350"/>
      <c r="I97" s="37"/>
      <c r="J97" s="37"/>
      <c r="K97" s="37"/>
      <c r="L97" s="37"/>
      <c r="M97" s="37"/>
      <c r="N97" s="351">
        <f>ROUND(N88*T97,2)</f>
        <v>0</v>
      </c>
      <c r="O97" s="338"/>
      <c r="P97" s="338"/>
      <c r="Q97" s="338"/>
      <c r="R97" s="38"/>
      <c r="S97" s="144"/>
      <c r="T97" s="145"/>
      <c r="U97" s="146" t="s">
        <v>42</v>
      </c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7" t="s">
        <v>143</v>
      </c>
      <c r="AZ97" s="144"/>
      <c r="BA97" s="144"/>
      <c r="BB97" s="144"/>
      <c r="BC97" s="144"/>
      <c r="BD97" s="144"/>
      <c r="BE97" s="148">
        <f t="shared" si="0"/>
        <v>0</v>
      </c>
      <c r="BF97" s="148">
        <f t="shared" si="1"/>
        <v>0</v>
      </c>
      <c r="BG97" s="148">
        <f t="shared" si="2"/>
        <v>0</v>
      </c>
      <c r="BH97" s="148">
        <f t="shared" si="3"/>
        <v>0</v>
      </c>
      <c r="BI97" s="148">
        <f t="shared" si="4"/>
        <v>0</v>
      </c>
      <c r="BJ97" s="147" t="s">
        <v>85</v>
      </c>
      <c r="BK97" s="144"/>
      <c r="BL97" s="144"/>
      <c r="BM97" s="144"/>
    </row>
    <row r="98" spans="2:65" s="1" customFormat="1" ht="18" customHeight="1">
      <c r="B98" s="36"/>
      <c r="C98" s="37"/>
      <c r="D98" s="107" t="s">
        <v>148</v>
      </c>
      <c r="E98" s="37"/>
      <c r="F98" s="37"/>
      <c r="G98" s="37"/>
      <c r="H98" s="37"/>
      <c r="I98" s="37"/>
      <c r="J98" s="37"/>
      <c r="K98" s="37"/>
      <c r="L98" s="37"/>
      <c r="M98" s="37"/>
      <c r="N98" s="351">
        <f>ROUND(N88*T98,2)</f>
        <v>0</v>
      </c>
      <c r="O98" s="338"/>
      <c r="P98" s="338"/>
      <c r="Q98" s="338"/>
      <c r="R98" s="38"/>
      <c r="S98" s="144"/>
      <c r="T98" s="149"/>
      <c r="U98" s="150" t="s">
        <v>42</v>
      </c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7" t="s">
        <v>149</v>
      </c>
      <c r="AZ98" s="144"/>
      <c r="BA98" s="144"/>
      <c r="BB98" s="144"/>
      <c r="BC98" s="144"/>
      <c r="BD98" s="144"/>
      <c r="BE98" s="148">
        <f t="shared" si="0"/>
        <v>0</v>
      </c>
      <c r="BF98" s="148">
        <f t="shared" si="1"/>
        <v>0</v>
      </c>
      <c r="BG98" s="148">
        <f t="shared" si="2"/>
        <v>0</v>
      </c>
      <c r="BH98" s="148">
        <f t="shared" si="3"/>
        <v>0</v>
      </c>
      <c r="BI98" s="148">
        <f t="shared" si="4"/>
        <v>0</v>
      </c>
      <c r="BJ98" s="147" t="s">
        <v>85</v>
      </c>
      <c r="BK98" s="144"/>
      <c r="BL98" s="144"/>
      <c r="BM98" s="144"/>
    </row>
    <row r="99" spans="2:21" s="1" customFormat="1" ht="13.5"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8"/>
      <c r="T99" s="131"/>
      <c r="U99" s="131"/>
    </row>
    <row r="100" spans="2:21" s="1" customFormat="1" ht="29.25" customHeight="1">
      <c r="B100" s="36"/>
      <c r="C100" s="118" t="s">
        <v>104</v>
      </c>
      <c r="D100" s="119"/>
      <c r="E100" s="119"/>
      <c r="F100" s="119"/>
      <c r="G100" s="119"/>
      <c r="H100" s="119"/>
      <c r="I100" s="119"/>
      <c r="J100" s="119"/>
      <c r="K100" s="119"/>
      <c r="L100" s="363">
        <f>ROUND(SUM(N88+N92),2)</f>
        <v>0</v>
      </c>
      <c r="M100" s="363"/>
      <c r="N100" s="363"/>
      <c r="O100" s="363"/>
      <c r="P100" s="363"/>
      <c r="Q100" s="363"/>
      <c r="R100" s="38"/>
      <c r="T100" s="131"/>
      <c r="U100" s="131"/>
    </row>
    <row r="101" spans="2:21" s="1" customFormat="1" ht="6.95" customHeight="1"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2"/>
      <c r="T101" s="131"/>
      <c r="U101" s="131"/>
    </row>
    <row r="105" spans="2:18" s="1" customFormat="1" ht="6.95" customHeight="1"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5"/>
    </row>
    <row r="106" spans="2:18" s="1" customFormat="1" ht="36.95" customHeight="1">
      <c r="B106" s="36"/>
      <c r="C106" s="333" t="s">
        <v>150</v>
      </c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"/>
    </row>
    <row r="107" spans="2:18" s="1" customFormat="1" ht="6.95" customHeight="1"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8"/>
    </row>
    <row r="108" spans="2:18" s="1" customFormat="1" ht="30" customHeight="1">
      <c r="B108" s="36"/>
      <c r="C108" s="31" t="s">
        <v>19</v>
      </c>
      <c r="D108" s="37"/>
      <c r="E108" s="37"/>
      <c r="F108" s="393" t="str">
        <f>F6</f>
        <v>Rekonstrukce kotelny VULHM</v>
      </c>
      <c r="G108" s="394"/>
      <c r="H108" s="394"/>
      <c r="I108" s="394"/>
      <c r="J108" s="394"/>
      <c r="K108" s="394"/>
      <c r="L108" s="394"/>
      <c r="M108" s="394"/>
      <c r="N108" s="394"/>
      <c r="O108" s="394"/>
      <c r="P108" s="394"/>
      <c r="Q108" s="37"/>
      <c r="R108" s="38"/>
    </row>
    <row r="109" spans="2:18" s="1" customFormat="1" ht="36.95" customHeight="1">
      <c r="B109" s="36"/>
      <c r="C109" s="70" t="s">
        <v>125</v>
      </c>
      <c r="D109" s="37"/>
      <c r="E109" s="37"/>
      <c r="F109" s="347" t="str">
        <f>F7</f>
        <v>04 - MaR</v>
      </c>
      <c r="G109" s="389"/>
      <c r="H109" s="389"/>
      <c r="I109" s="389"/>
      <c r="J109" s="389"/>
      <c r="K109" s="389"/>
      <c r="L109" s="389"/>
      <c r="M109" s="389"/>
      <c r="N109" s="389"/>
      <c r="O109" s="389"/>
      <c r="P109" s="389"/>
      <c r="Q109" s="37"/>
      <c r="R109" s="38"/>
    </row>
    <row r="110" spans="2:18" s="1" customFormat="1" ht="6.95" customHeight="1"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8"/>
    </row>
    <row r="111" spans="2:18" s="1" customFormat="1" ht="18" customHeight="1">
      <c r="B111" s="36"/>
      <c r="C111" s="31" t="s">
        <v>24</v>
      </c>
      <c r="D111" s="37"/>
      <c r="E111" s="37"/>
      <c r="F111" s="29" t="str">
        <f>F9</f>
        <v xml:space="preserve"> </v>
      </c>
      <c r="G111" s="37"/>
      <c r="H111" s="37"/>
      <c r="I111" s="37"/>
      <c r="J111" s="37"/>
      <c r="K111" s="31" t="s">
        <v>26</v>
      </c>
      <c r="L111" s="37"/>
      <c r="M111" s="395" t="str">
        <f>IF(O9="","",O9)</f>
        <v>25. 10. 2018</v>
      </c>
      <c r="N111" s="395"/>
      <c r="O111" s="395"/>
      <c r="P111" s="395"/>
      <c r="Q111" s="37"/>
      <c r="R111" s="38"/>
    </row>
    <row r="112" spans="2:18" s="1" customFormat="1" ht="6.9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2:18" s="1" customFormat="1" ht="15">
      <c r="B113" s="36"/>
      <c r="C113" s="31" t="s">
        <v>28</v>
      </c>
      <c r="D113" s="37"/>
      <c r="E113" s="37"/>
      <c r="F113" s="29" t="str">
        <f>E12</f>
        <v xml:space="preserve"> </v>
      </c>
      <c r="G113" s="37"/>
      <c r="H113" s="37"/>
      <c r="I113" s="37"/>
      <c r="J113" s="37"/>
      <c r="K113" s="31" t="s">
        <v>33</v>
      </c>
      <c r="L113" s="37"/>
      <c r="M113" s="337" t="str">
        <f>E18</f>
        <v xml:space="preserve"> </v>
      </c>
      <c r="N113" s="337"/>
      <c r="O113" s="337"/>
      <c r="P113" s="337"/>
      <c r="Q113" s="337"/>
      <c r="R113" s="38"/>
    </row>
    <row r="114" spans="2:18" s="1" customFormat="1" ht="14.45" customHeight="1">
      <c r="B114" s="36"/>
      <c r="C114" s="31" t="s">
        <v>31</v>
      </c>
      <c r="D114" s="37"/>
      <c r="E114" s="37"/>
      <c r="F114" s="29" t="str">
        <f>IF(E15="","",E15)</f>
        <v>Vyplň údaj</v>
      </c>
      <c r="G114" s="37"/>
      <c r="H114" s="37"/>
      <c r="I114" s="37"/>
      <c r="J114" s="37"/>
      <c r="K114" s="31" t="s">
        <v>35</v>
      </c>
      <c r="L114" s="37"/>
      <c r="M114" s="337" t="str">
        <f>E21</f>
        <v xml:space="preserve"> </v>
      </c>
      <c r="N114" s="337"/>
      <c r="O114" s="337"/>
      <c r="P114" s="337"/>
      <c r="Q114" s="337"/>
      <c r="R114" s="38"/>
    </row>
    <row r="115" spans="2:18" s="1" customFormat="1" ht="10.35" customHeight="1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8"/>
    </row>
    <row r="116" spans="2:28" s="8" customFormat="1" ht="29.25" customHeight="1">
      <c r="B116" s="151"/>
      <c r="C116" s="152" t="s">
        <v>151</v>
      </c>
      <c r="D116" s="153" t="s">
        <v>152</v>
      </c>
      <c r="E116" s="153" t="s">
        <v>59</v>
      </c>
      <c r="F116" s="402" t="s">
        <v>153</v>
      </c>
      <c r="G116" s="402"/>
      <c r="H116" s="402"/>
      <c r="I116" s="402"/>
      <c r="J116" s="153" t="s">
        <v>154</v>
      </c>
      <c r="K116" s="153" t="s">
        <v>155</v>
      </c>
      <c r="L116" s="402" t="s">
        <v>156</v>
      </c>
      <c r="M116" s="402"/>
      <c r="N116" s="402" t="s">
        <v>130</v>
      </c>
      <c r="O116" s="402"/>
      <c r="P116" s="402"/>
      <c r="Q116" s="403"/>
      <c r="R116" s="154"/>
      <c r="T116" s="81" t="s">
        <v>157</v>
      </c>
      <c r="U116" s="82" t="s">
        <v>41</v>
      </c>
      <c r="V116" s="82" t="s">
        <v>158</v>
      </c>
      <c r="W116" s="82" t="s">
        <v>159</v>
      </c>
      <c r="X116" s="82" t="s">
        <v>160</v>
      </c>
      <c r="Y116" s="82" t="s">
        <v>161</v>
      </c>
      <c r="Z116" s="82" t="s">
        <v>162</v>
      </c>
      <c r="AA116" s="82" t="s">
        <v>163</v>
      </c>
      <c r="AB116" s="83" t="s">
        <v>164</v>
      </c>
    </row>
    <row r="117" spans="2:63" s="1" customFormat="1" ht="29.25" customHeight="1">
      <c r="B117" s="36"/>
      <c r="C117" s="85" t="s">
        <v>127</v>
      </c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404">
        <f>BK117</f>
        <v>0</v>
      </c>
      <c r="O117" s="405"/>
      <c r="P117" s="405"/>
      <c r="Q117" s="405"/>
      <c r="R117" s="38"/>
      <c r="T117" s="84"/>
      <c r="U117" s="52"/>
      <c r="V117" s="52"/>
      <c r="W117" s="155">
        <f>W118+W121</f>
        <v>0</v>
      </c>
      <c r="X117" s="52"/>
      <c r="Y117" s="155">
        <f>Y118+Y121</f>
        <v>0</v>
      </c>
      <c r="Z117" s="52"/>
      <c r="AA117" s="155">
        <f>AA118+AA121</f>
        <v>0</v>
      </c>
      <c r="AB117" s="53"/>
      <c r="AT117" s="20" t="s">
        <v>76</v>
      </c>
      <c r="AU117" s="20" t="s">
        <v>132</v>
      </c>
      <c r="BK117" s="156">
        <f>BK118+BK121</f>
        <v>0</v>
      </c>
    </row>
    <row r="118" spans="2:63" s="9" customFormat="1" ht="37.35" customHeight="1">
      <c r="B118" s="157"/>
      <c r="C118" s="158"/>
      <c r="D118" s="159" t="s">
        <v>138</v>
      </c>
      <c r="E118" s="159"/>
      <c r="F118" s="159"/>
      <c r="G118" s="159"/>
      <c r="H118" s="159"/>
      <c r="I118" s="159"/>
      <c r="J118" s="159"/>
      <c r="K118" s="159"/>
      <c r="L118" s="159"/>
      <c r="M118" s="159"/>
      <c r="N118" s="380">
        <f>BK118</f>
        <v>0</v>
      </c>
      <c r="O118" s="381"/>
      <c r="P118" s="381"/>
      <c r="Q118" s="381"/>
      <c r="R118" s="160"/>
      <c r="T118" s="161"/>
      <c r="U118" s="158"/>
      <c r="V118" s="158"/>
      <c r="W118" s="162">
        <f>W119</f>
        <v>0</v>
      </c>
      <c r="X118" s="158"/>
      <c r="Y118" s="162">
        <f>Y119</f>
        <v>0</v>
      </c>
      <c r="Z118" s="158"/>
      <c r="AA118" s="162">
        <f>AA119</f>
        <v>0</v>
      </c>
      <c r="AB118" s="163"/>
      <c r="AR118" s="164" t="s">
        <v>112</v>
      </c>
      <c r="AT118" s="165" t="s">
        <v>76</v>
      </c>
      <c r="AU118" s="165" t="s">
        <v>77</v>
      </c>
      <c r="AY118" s="164" t="s">
        <v>165</v>
      </c>
      <c r="BK118" s="166">
        <f>BK119</f>
        <v>0</v>
      </c>
    </row>
    <row r="119" spans="2:63" s="9" customFormat="1" ht="19.9" customHeight="1">
      <c r="B119" s="157"/>
      <c r="C119" s="158"/>
      <c r="D119" s="167" t="s">
        <v>299</v>
      </c>
      <c r="E119" s="167"/>
      <c r="F119" s="167"/>
      <c r="G119" s="167"/>
      <c r="H119" s="167"/>
      <c r="I119" s="167"/>
      <c r="J119" s="167"/>
      <c r="K119" s="167"/>
      <c r="L119" s="167"/>
      <c r="M119" s="167"/>
      <c r="N119" s="382">
        <f>BK119</f>
        <v>0</v>
      </c>
      <c r="O119" s="383"/>
      <c r="P119" s="383"/>
      <c r="Q119" s="383"/>
      <c r="R119" s="160"/>
      <c r="T119" s="161"/>
      <c r="U119" s="158"/>
      <c r="V119" s="158"/>
      <c r="W119" s="162">
        <f>W120</f>
        <v>0</v>
      </c>
      <c r="X119" s="158"/>
      <c r="Y119" s="162">
        <f>Y120</f>
        <v>0</v>
      </c>
      <c r="Z119" s="158"/>
      <c r="AA119" s="162">
        <f>AA120</f>
        <v>0</v>
      </c>
      <c r="AB119" s="163"/>
      <c r="AR119" s="164" t="s">
        <v>112</v>
      </c>
      <c r="AT119" s="165" t="s">
        <v>76</v>
      </c>
      <c r="AU119" s="165" t="s">
        <v>85</v>
      </c>
      <c r="AY119" s="164" t="s">
        <v>165</v>
      </c>
      <c r="BK119" s="166">
        <f>BK120</f>
        <v>0</v>
      </c>
    </row>
    <row r="120" spans="2:65" s="1" customFormat="1" ht="16.5" customHeight="1">
      <c r="B120" s="36"/>
      <c r="C120" s="168" t="s">
        <v>85</v>
      </c>
      <c r="D120" s="168" t="s">
        <v>166</v>
      </c>
      <c r="E120" s="169" t="s">
        <v>300</v>
      </c>
      <c r="F120" s="366" t="s">
        <v>94</v>
      </c>
      <c r="G120" s="366"/>
      <c r="H120" s="366"/>
      <c r="I120" s="366"/>
      <c r="J120" s="170" t="s">
        <v>292</v>
      </c>
      <c r="K120" s="171">
        <v>1</v>
      </c>
      <c r="L120" s="376">
        <v>0</v>
      </c>
      <c r="M120" s="377"/>
      <c r="N120" s="375">
        <f>ROUND(L120*K120,2)</f>
        <v>0</v>
      </c>
      <c r="O120" s="375"/>
      <c r="P120" s="375"/>
      <c r="Q120" s="375"/>
      <c r="R120" s="38"/>
      <c r="T120" s="172" t="s">
        <v>22</v>
      </c>
      <c r="U120" s="45" t="s">
        <v>42</v>
      </c>
      <c r="V120" s="37"/>
      <c r="W120" s="173">
        <f>V120*K120</f>
        <v>0</v>
      </c>
      <c r="X120" s="173">
        <v>0</v>
      </c>
      <c r="Y120" s="173">
        <f>X120*K120</f>
        <v>0</v>
      </c>
      <c r="Z120" s="173">
        <v>0</v>
      </c>
      <c r="AA120" s="173">
        <f>Z120*K120</f>
        <v>0</v>
      </c>
      <c r="AB120" s="174" t="s">
        <v>22</v>
      </c>
      <c r="AR120" s="20" t="s">
        <v>236</v>
      </c>
      <c r="AT120" s="20" t="s">
        <v>166</v>
      </c>
      <c r="AU120" s="20" t="s">
        <v>112</v>
      </c>
      <c r="AY120" s="20" t="s">
        <v>165</v>
      </c>
      <c r="BE120" s="111">
        <f>IF(U120="základní",N120,0)</f>
        <v>0</v>
      </c>
      <c r="BF120" s="111">
        <f>IF(U120="snížená",N120,0)</f>
        <v>0</v>
      </c>
      <c r="BG120" s="111">
        <f>IF(U120="zákl. přenesená",N120,0)</f>
        <v>0</v>
      </c>
      <c r="BH120" s="111">
        <f>IF(U120="sníž. přenesená",N120,0)</f>
        <v>0</v>
      </c>
      <c r="BI120" s="111">
        <f>IF(U120="nulová",N120,0)</f>
        <v>0</v>
      </c>
      <c r="BJ120" s="20" t="s">
        <v>85</v>
      </c>
      <c r="BK120" s="111">
        <f>ROUND(L120*K120,2)</f>
        <v>0</v>
      </c>
      <c r="BL120" s="20" t="s">
        <v>236</v>
      </c>
      <c r="BM120" s="20" t="s">
        <v>301</v>
      </c>
    </row>
    <row r="121" spans="2:63" s="1" customFormat="1" ht="49.9" customHeight="1">
      <c r="B121" s="36"/>
      <c r="C121" s="37"/>
      <c r="D121" s="159" t="s">
        <v>287</v>
      </c>
      <c r="E121" s="37"/>
      <c r="F121" s="37"/>
      <c r="G121" s="37"/>
      <c r="H121" s="37"/>
      <c r="I121" s="37"/>
      <c r="J121" s="37"/>
      <c r="K121" s="37"/>
      <c r="L121" s="37"/>
      <c r="M121" s="37"/>
      <c r="N121" s="386">
        <f>BK121</f>
        <v>0</v>
      </c>
      <c r="O121" s="387"/>
      <c r="P121" s="387"/>
      <c r="Q121" s="387"/>
      <c r="R121" s="38"/>
      <c r="T121" s="149"/>
      <c r="U121" s="57"/>
      <c r="V121" s="57"/>
      <c r="W121" s="57"/>
      <c r="X121" s="57"/>
      <c r="Y121" s="57"/>
      <c r="Z121" s="57"/>
      <c r="AA121" s="57"/>
      <c r="AB121" s="59"/>
      <c r="AT121" s="20" t="s">
        <v>76</v>
      </c>
      <c r="AU121" s="20" t="s">
        <v>77</v>
      </c>
      <c r="AY121" s="20" t="s">
        <v>288</v>
      </c>
      <c r="BK121" s="111">
        <v>0</v>
      </c>
    </row>
    <row r="122" spans="2:18" s="1" customFormat="1" ht="6.95" customHeight="1">
      <c r="B122" s="60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2"/>
    </row>
  </sheetData>
  <sheetProtection algorithmName="SHA-512" hashValue="DEIRbijaeVfJt9nCGFZ6kqLMKa7O/y05pYaQEYgEKhvFf9U6hJ0XIfiUX/qbHNykm/8V00T6XpiWZWIHntD8LA==" saltValue="K83nAtqC43lT8eyRhAx34lYa+AG9oNRTcCA5ZdPUCbin7WEX+sEKeCNpRw5xE8Ys1Xr8eEfv0V2VJcezY8/Jyg==" spinCount="10" sheet="1" objects="1" scenarios="1" formatColumns="0" formatRows="0"/>
  <mergeCells count="71">
    <mergeCell ref="N95:Q95"/>
    <mergeCell ref="N96:Q96"/>
    <mergeCell ref="N98:Q98"/>
    <mergeCell ref="L100:Q100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N121:Q121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N97:Q97"/>
    <mergeCell ref="N93:Q93"/>
    <mergeCell ref="N94:Q94"/>
    <mergeCell ref="F120:I120"/>
    <mergeCell ref="L120:M120"/>
    <mergeCell ref="N120:Q120"/>
    <mergeCell ref="N117:Q117"/>
    <mergeCell ref="N118:Q118"/>
    <mergeCell ref="N119:Q119"/>
    <mergeCell ref="F116:I116"/>
    <mergeCell ref="C106:Q106"/>
    <mergeCell ref="F108:P108"/>
    <mergeCell ref="F109:P109"/>
    <mergeCell ref="M111:P111"/>
    <mergeCell ref="M113:Q113"/>
    <mergeCell ref="M114:Q114"/>
    <mergeCell ref="L116:M116"/>
    <mergeCell ref="N116:Q116"/>
    <mergeCell ref="H35:J35"/>
    <mergeCell ref="M35:P35"/>
    <mergeCell ref="H36:J36"/>
    <mergeCell ref="M36:P36"/>
    <mergeCell ref="L38:P38"/>
    <mergeCell ref="H32:J32"/>
    <mergeCell ref="M32:P32"/>
    <mergeCell ref="H33:J33"/>
    <mergeCell ref="M33:P33"/>
    <mergeCell ref="H34:J34"/>
    <mergeCell ref="M34:P34"/>
    <mergeCell ref="E24:L24"/>
    <mergeCell ref="S2:AC2"/>
    <mergeCell ref="M27:P27"/>
    <mergeCell ref="M28:P28"/>
    <mergeCell ref="M30:P30"/>
    <mergeCell ref="O18:P18"/>
    <mergeCell ref="O20:P20"/>
    <mergeCell ref="O21:P21"/>
    <mergeCell ref="D95:H95"/>
    <mergeCell ref="D93:H93"/>
    <mergeCell ref="D94:H94"/>
    <mergeCell ref="D96:H96"/>
    <mergeCell ref="D97:H97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20"/>
  <sheetViews>
    <sheetView workbookViewId="0" topLeftCell="A1">
      <selection activeCell="D8" sqref="D8"/>
    </sheetView>
  </sheetViews>
  <sheetFormatPr defaultColWidth="13.66015625" defaultRowHeight="13.5"/>
  <cols>
    <col min="1" max="1" width="67.5" style="304" customWidth="1"/>
    <col min="2" max="2" width="11" style="304" customWidth="1"/>
    <col min="3" max="3" width="11.5" style="304" customWidth="1"/>
    <col min="4" max="256" width="13.66015625" style="304" customWidth="1"/>
    <col min="257" max="257" width="67.5" style="304" customWidth="1"/>
    <col min="258" max="258" width="11" style="304" customWidth="1"/>
    <col min="259" max="259" width="11.5" style="304" customWidth="1"/>
    <col min="260" max="512" width="13.66015625" style="304" customWidth="1"/>
    <col min="513" max="513" width="67.5" style="304" customWidth="1"/>
    <col min="514" max="514" width="11" style="304" customWidth="1"/>
    <col min="515" max="515" width="11.5" style="304" customWidth="1"/>
    <col min="516" max="768" width="13.66015625" style="304" customWidth="1"/>
    <col min="769" max="769" width="67.5" style="304" customWidth="1"/>
    <col min="770" max="770" width="11" style="304" customWidth="1"/>
    <col min="771" max="771" width="11.5" style="304" customWidth="1"/>
    <col min="772" max="1024" width="13.66015625" style="304" customWidth="1"/>
    <col min="1025" max="1025" width="67.5" style="304" customWidth="1"/>
    <col min="1026" max="1026" width="11" style="304" customWidth="1"/>
    <col min="1027" max="1027" width="11.5" style="304" customWidth="1"/>
    <col min="1028" max="1280" width="13.66015625" style="304" customWidth="1"/>
    <col min="1281" max="1281" width="67.5" style="304" customWidth="1"/>
    <col min="1282" max="1282" width="11" style="304" customWidth="1"/>
    <col min="1283" max="1283" width="11.5" style="304" customWidth="1"/>
    <col min="1284" max="1536" width="13.66015625" style="304" customWidth="1"/>
    <col min="1537" max="1537" width="67.5" style="304" customWidth="1"/>
    <col min="1538" max="1538" width="11" style="304" customWidth="1"/>
    <col min="1539" max="1539" width="11.5" style="304" customWidth="1"/>
    <col min="1540" max="1792" width="13.66015625" style="304" customWidth="1"/>
    <col min="1793" max="1793" width="67.5" style="304" customWidth="1"/>
    <col min="1794" max="1794" width="11" style="304" customWidth="1"/>
    <col min="1795" max="1795" width="11.5" style="304" customWidth="1"/>
    <col min="1796" max="2048" width="13.66015625" style="304" customWidth="1"/>
    <col min="2049" max="2049" width="67.5" style="304" customWidth="1"/>
    <col min="2050" max="2050" width="11" style="304" customWidth="1"/>
    <col min="2051" max="2051" width="11.5" style="304" customWidth="1"/>
    <col min="2052" max="2304" width="13.66015625" style="304" customWidth="1"/>
    <col min="2305" max="2305" width="67.5" style="304" customWidth="1"/>
    <col min="2306" max="2306" width="11" style="304" customWidth="1"/>
    <col min="2307" max="2307" width="11.5" style="304" customWidth="1"/>
    <col min="2308" max="2560" width="13.66015625" style="304" customWidth="1"/>
    <col min="2561" max="2561" width="67.5" style="304" customWidth="1"/>
    <col min="2562" max="2562" width="11" style="304" customWidth="1"/>
    <col min="2563" max="2563" width="11.5" style="304" customWidth="1"/>
    <col min="2564" max="2816" width="13.66015625" style="304" customWidth="1"/>
    <col min="2817" max="2817" width="67.5" style="304" customWidth="1"/>
    <col min="2818" max="2818" width="11" style="304" customWidth="1"/>
    <col min="2819" max="2819" width="11.5" style="304" customWidth="1"/>
    <col min="2820" max="3072" width="13.66015625" style="304" customWidth="1"/>
    <col min="3073" max="3073" width="67.5" style="304" customWidth="1"/>
    <col min="3074" max="3074" width="11" style="304" customWidth="1"/>
    <col min="3075" max="3075" width="11.5" style="304" customWidth="1"/>
    <col min="3076" max="3328" width="13.66015625" style="304" customWidth="1"/>
    <col min="3329" max="3329" width="67.5" style="304" customWidth="1"/>
    <col min="3330" max="3330" width="11" style="304" customWidth="1"/>
    <col min="3331" max="3331" width="11.5" style="304" customWidth="1"/>
    <col min="3332" max="3584" width="13.66015625" style="304" customWidth="1"/>
    <col min="3585" max="3585" width="67.5" style="304" customWidth="1"/>
    <col min="3586" max="3586" width="11" style="304" customWidth="1"/>
    <col min="3587" max="3587" width="11.5" style="304" customWidth="1"/>
    <col min="3588" max="3840" width="13.66015625" style="304" customWidth="1"/>
    <col min="3841" max="3841" width="67.5" style="304" customWidth="1"/>
    <col min="3842" max="3842" width="11" style="304" customWidth="1"/>
    <col min="3843" max="3843" width="11.5" style="304" customWidth="1"/>
    <col min="3844" max="4096" width="13.66015625" style="304" customWidth="1"/>
    <col min="4097" max="4097" width="67.5" style="304" customWidth="1"/>
    <col min="4098" max="4098" width="11" style="304" customWidth="1"/>
    <col min="4099" max="4099" width="11.5" style="304" customWidth="1"/>
    <col min="4100" max="4352" width="13.66015625" style="304" customWidth="1"/>
    <col min="4353" max="4353" width="67.5" style="304" customWidth="1"/>
    <col min="4354" max="4354" width="11" style="304" customWidth="1"/>
    <col min="4355" max="4355" width="11.5" style="304" customWidth="1"/>
    <col min="4356" max="4608" width="13.66015625" style="304" customWidth="1"/>
    <col min="4609" max="4609" width="67.5" style="304" customWidth="1"/>
    <col min="4610" max="4610" width="11" style="304" customWidth="1"/>
    <col min="4611" max="4611" width="11.5" style="304" customWidth="1"/>
    <col min="4612" max="4864" width="13.66015625" style="304" customWidth="1"/>
    <col min="4865" max="4865" width="67.5" style="304" customWidth="1"/>
    <col min="4866" max="4866" width="11" style="304" customWidth="1"/>
    <col min="4867" max="4867" width="11.5" style="304" customWidth="1"/>
    <col min="4868" max="5120" width="13.66015625" style="304" customWidth="1"/>
    <col min="5121" max="5121" width="67.5" style="304" customWidth="1"/>
    <col min="5122" max="5122" width="11" style="304" customWidth="1"/>
    <col min="5123" max="5123" width="11.5" style="304" customWidth="1"/>
    <col min="5124" max="5376" width="13.66015625" style="304" customWidth="1"/>
    <col min="5377" max="5377" width="67.5" style="304" customWidth="1"/>
    <col min="5378" max="5378" width="11" style="304" customWidth="1"/>
    <col min="5379" max="5379" width="11.5" style="304" customWidth="1"/>
    <col min="5380" max="5632" width="13.66015625" style="304" customWidth="1"/>
    <col min="5633" max="5633" width="67.5" style="304" customWidth="1"/>
    <col min="5634" max="5634" width="11" style="304" customWidth="1"/>
    <col min="5635" max="5635" width="11.5" style="304" customWidth="1"/>
    <col min="5636" max="5888" width="13.66015625" style="304" customWidth="1"/>
    <col min="5889" max="5889" width="67.5" style="304" customWidth="1"/>
    <col min="5890" max="5890" width="11" style="304" customWidth="1"/>
    <col min="5891" max="5891" width="11.5" style="304" customWidth="1"/>
    <col min="5892" max="6144" width="13.66015625" style="304" customWidth="1"/>
    <col min="6145" max="6145" width="67.5" style="304" customWidth="1"/>
    <col min="6146" max="6146" width="11" style="304" customWidth="1"/>
    <col min="6147" max="6147" width="11.5" style="304" customWidth="1"/>
    <col min="6148" max="6400" width="13.66015625" style="304" customWidth="1"/>
    <col min="6401" max="6401" width="67.5" style="304" customWidth="1"/>
    <col min="6402" max="6402" width="11" style="304" customWidth="1"/>
    <col min="6403" max="6403" width="11.5" style="304" customWidth="1"/>
    <col min="6404" max="6656" width="13.66015625" style="304" customWidth="1"/>
    <col min="6657" max="6657" width="67.5" style="304" customWidth="1"/>
    <col min="6658" max="6658" width="11" style="304" customWidth="1"/>
    <col min="6659" max="6659" width="11.5" style="304" customWidth="1"/>
    <col min="6660" max="6912" width="13.66015625" style="304" customWidth="1"/>
    <col min="6913" max="6913" width="67.5" style="304" customWidth="1"/>
    <col min="6914" max="6914" width="11" style="304" customWidth="1"/>
    <col min="6915" max="6915" width="11.5" style="304" customWidth="1"/>
    <col min="6916" max="7168" width="13.66015625" style="304" customWidth="1"/>
    <col min="7169" max="7169" width="67.5" style="304" customWidth="1"/>
    <col min="7170" max="7170" width="11" style="304" customWidth="1"/>
    <col min="7171" max="7171" width="11.5" style="304" customWidth="1"/>
    <col min="7172" max="7424" width="13.66015625" style="304" customWidth="1"/>
    <col min="7425" max="7425" width="67.5" style="304" customWidth="1"/>
    <col min="7426" max="7426" width="11" style="304" customWidth="1"/>
    <col min="7427" max="7427" width="11.5" style="304" customWidth="1"/>
    <col min="7428" max="7680" width="13.66015625" style="304" customWidth="1"/>
    <col min="7681" max="7681" width="67.5" style="304" customWidth="1"/>
    <col min="7682" max="7682" width="11" style="304" customWidth="1"/>
    <col min="7683" max="7683" width="11.5" style="304" customWidth="1"/>
    <col min="7684" max="7936" width="13.66015625" style="304" customWidth="1"/>
    <col min="7937" max="7937" width="67.5" style="304" customWidth="1"/>
    <col min="7938" max="7938" width="11" style="304" customWidth="1"/>
    <col min="7939" max="7939" width="11.5" style="304" customWidth="1"/>
    <col min="7940" max="8192" width="13.66015625" style="304" customWidth="1"/>
    <col min="8193" max="8193" width="67.5" style="304" customWidth="1"/>
    <col min="8194" max="8194" width="11" style="304" customWidth="1"/>
    <col min="8195" max="8195" width="11.5" style="304" customWidth="1"/>
    <col min="8196" max="8448" width="13.66015625" style="304" customWidth="1"/>
    <col min="8449" max="8449" width="67.5" style="304" customWidth="1"/>
    <col min="8450" max="8450" width="11" style="304" customWidth="1"/>
    <col min="8451" max="8451" width="11.5" style="304" customWidth="1"/>
    <col min="8452" max="8704" width="13.66015625" style="304" customWidth="1"/>
    <col min="8705" max="8705" width="67.5" style="304" customWidth="1"/>
    <col min="8706" max="8706" width="11" style="304" customWidth="1"/>
    <col min="8707" max="8707" width="11.5" style="304" customWidth="1"/>
    <col min="8708" max="8960" width="13.66015625" style="304" customWidth="1"/>
    <col min="8961" max="8961" width="67.5" style="304" customWidth="1"/>
    <col min="8962" max="8962" width="11" style="304" customWidth="1"/>
    <col min="8963" max="8963" width="11.5" style="304" customWidth="1"/>
    <col min="8964" max="9216" width="13.66015625" style="304" customWidth="1"/>
    <col min="9217" max="9217" width="67.5" style="304" customWidth="1"/>
    <col min="9218" max="9218" width="11" style="304" customWidth="1"/>
    <col min="9219" max="9219" width="11.5" style="304" customWidth="1"/>
    <col min="9220" max="9472" width="13.66015625" style="304" customWidth="1"/>
    <col min="9473" max="9473" width="67.5" style="304" customWidth="1"/>
    <col min="9474" max="9474" width="11" style="304" customWidth="1"/>
    <col min="9475" max="9475" width="11.5" style="304" customWidth="1"/>
    <col min="9476" max="9728" width="13.66015625" style="304" customWidth="1"/>
    <col min="9729" max="9729" width="67.5" style="304" customWidth="1"/>
    <col min="9730" max="9730" width="11" style="304" customWidth="1"/>
    <col min="9731" max="9731" width="11.5" style="304" customWidth="1"/>
    <col min="9732" max="9984" width="13.66015625" style="304" customWidth="1"/>
    <col min="9985" max="9985" width="67.5" style="304" customWidth="1"/>
    <col min="9986" max="9986" width="11" style="304" customWidth="1"/>
    <col min="9987" max="9987" width="11.5" style="304" customWidth="1"/>
    <col min="9988" max="10240" width="13.66015625" style="304" customWidth="1"/>
    <col min="10241" max="10241" width="67.5" style="304" customWidth="1"/>
    <col min="10242" max="10242" width="11" style="304" customWidth="1"/>
    <col min="10243" max="10243" width="11.5" style="304" customWidth="1"/>
    <col min="10244" max="10496" width="13.66015625" style="304" customWidth="1"/>
    <col min="10497" max="10497" width="67.5" style="304" customWidth="1"/>
    <col min="10498" max="10498" width="11" style="304" customWidth="1"/>
    <col min="10499" max="10499" width="11.5" style="304" customWidth="1"/>
    <col min="10500" max="10752" width="13.66015625" style="304" customWidth="1"/>
    <col min="10753" max="10753" width="67.5" style="304" customWidth="1"/>
    <col min="10754" max="10754" width="11" style="304" customWidth="1"/>
    <col min="10755" max="10755" width="11.5" style="304" customWidth="1"/>
    <col min="10756" max="11008" width="13.66015625" style="304" customWidth="1"/>
    <col min="11009" max="11009" width="67.5" style="304" customWidth="1"/>
    <col min="11010" max="11010" width="11" style="304" customWidth="1"/>
    <col min="11011" max="11011" width="11.5" style="304" customWidth="1"/>
    <col min="11012" max="11264" width="13.66015625" style="304" customWidth="1"/>
    <col min="11265" max="11265" width="67.5" style="304" customWidth="1"/>
    <col min="11266" max="11266" width="11" style="304" customWidth="1"/>
    <col min="11267" max="11267" width="11.5" style="304" customWidth="1"/>
    <col min="11268" max="11520" width="13.66015625" style="304" customWidth="1"/>
    <col min="11521" max="11521" width="67.5" style="304" customWidth="1"/>
    <col min="11522" max="11522" width="11" style="304" customWidth="1"/>
    <col min="11523" max="11523" width="11.5" style="304" customWidth="1"/>
    <col min="11524" max="11776" width="13.66015625" style="304" customWidth="1"/>
    <col min="11777" max="11777" width="67.5" style="304" customWidth="1"/>
    <col min="11778" max="11778" width="11" style="304" customWidth="1"/>
    <col min="11779" max="11779" width="11.5" style="304" customWidth="1"/>
    <col min="11780" max="12032" width="13.66015625" style="304" customWidth="1"/>
    <col min="12033" max="12033" width="67.5" style="304" customWidth="1"/>
    <col min="12034" max="12034" width="11" style="304" customWidth="1"/>
    <col min="12035" max="12035" width="11.5" style="304" customWidth="1"/>
    <col min="12036" max="12288" width="13.66015625" style="304" customWidth="1"/>
    <col min="12289" max="12289" width="67.5" style="304" customWidth="1"/>
    <col min="12290" max="12290" width="11" style="304" customWidth="1"/>
    <col min="12291" max="12291" width="11.5" style="304" customWidth="1"/>
    <col min="12292" max="12544" width="13.66015625" style="304" customWidth="1"/>
    <col min="12545" max="12545" width="67.5" style="304" customWidth="1"/>
    <col min="12546" max="12546" width="11" style="304" customWidth="1"/>
    <col min="12547" max="12547" width="11.5" style="304" customWidth="1"/>
    <col min="12548" max="12800" width="13.66015625" style="304" customWidth="1"/>
    <col min="12801" max="12801" width="67.5" style="304" customWidth="1"/>
    <col min="12802" max="12802" width="11" style="304" customWidth="1"/>
    <col min="12803" max="12803" width="11.5" style="304" customWidth="1"/>
    <col min="12804" max="13056" width="13.66015625" style="304" customWidth="1"/>
    <col min="13057" max="13057" width="67.5" style="304" customWidth="1"/>
    <col min="13058" max="13058" width="11" style="304" customWidth="1"/>
    <col min="13059" max="13059" width="11.5" style="304" customWidth="1"/>
    <col min="13060" max="13312" width="13.66015625" style="304" customWidth="1"/>
    <col min="13313" max="13313" width="67.5" style="304" customWidth="1"/>
    <col min="13314" max="13314" width="11" style="304" customWidth="1"/>
    <col min="13315" max="13315" width="11.5" style="304" customWidth="1"/>
    <col min="13316" max="13568" width="13.66015625" style="304" customWidth="1"/>
    <col min="13569" max="13569" width="67.5" style="304" customWidth="1"/>
    <col min="13570" max="13570" width="11" style="304" customWidth="1"/>
    <col min="13571" max="13571" width="11.5" style="304" customWidth="1"/>
    <col min="13572" max="13824" width="13.66015625" style="304" customWidth="1"/>
    <col min="13825" max="13825" width="67.5" style="304" customWidth="1"/>
    <col min="13826" max="13826" width="11" style="304" customWidth="1"/>
    <col min="13827" max="13827" width="11.5" style="304" customWidth="1"/>
    <col min="13828" max="14080" width="13.66015625" style="304" customWidth="1"/>
    <col min="14081" max="14081" width="67.5" style="304" customWidth="1"/>
    <col min="14082" max="14082" width="11" style="304" customWidth="1"/>
    <col min="14083" max="14083" width="11.5" style="304" customWidth="1"/>
    <col min="14084" max="14336" width="13.66015625" style="304" customWidth="1"/>
    <col min="14337" max="14337" width="67.5" style="304" customWidth="1"/>
    <col min="14338" max="14338" width="11" style="304" customWidth="1"/>
    <col min="14339" max="14339" width="11.5" style="304" customWidth="1"/>
    <col min="14340" max="14592" width="13.66015625" style="304" customWidth="1"/>
    <col min="14593" max="14593" width="67.5" style="304" customWidth="1"/>
    <col min="14594" max="14594" width="11" style="304" customWidth="1"/>
    <col min="14595" max="14595" width="11.5" style="304" customWidth="1"/>
    <col min="14596" max="14848" width="13.66015625" style="304" customWidth="1"/>
    <col min="14849" max="14849" width="67.5" style="304" customWidth="1"/>
    <col min="14850" max="14850" width="11" style="304" customWidth="1"/>
    <col min="14851" max="14851" width="11.5" style="304" customWidth="1"/>
    <col min="14852" max="15104" width="13.66015625" style="304" customWidth="1"/>
    <col min="15105" max="15105" width="67.5" style="304" customWidth="1"/>
    <col min="15106" max="15106" width="11" style="304" customWidth="1"/>
    <col min="15107" max="15107" width="11.5" style="304" customWidth="1"/>
    <col min="15108" max="15360" width="13.66015625" style="304" customWidth="1"/>
    <col min="15361" max="15361" width="67.5" style="304" customWidth="1"/>
    <col min="15362" max="15362" width="11" style="304" customWidth="1"/>
    <col min="15363" max="15363" width="11.5" style="304" customWidth="1"/>
    <col min="15364" max="15616" width="13.66015625" style="304" customWidth="1"/>
    <col min="15617" max="15617" width="67.5" style="304" customWidth="1"/>
    <col min="15618" max="15618" width="11" style="304" customWidth="1"/>
    <col min="15619" max="15619" width="11.5" style="304" customWidth="1"/>
    <col min="15620" max="15872" width="13.66015625" style="304" customWidth="1"/>
    <col min="15873" max="15873" width="67.5" style="304" customWidth="1"/>
    <col min="15874" max="15874" width="11" style="304" customWidth="1"/>
    <col min="15875" max="15875" width="11.5" style="304" customWidth="1"/>
    <col min="15876" max="16128" width="13.66015625" style="304" customWidth="1"/>
    <col min="16129" max="16129" width="67.5" style="304" customWidth="1"/>
    <col min="16130" max="16130" width="11" style="304" customWidth="1"/>
    <col min="16131" max="16131" width="11.5" style="304" customWidth="1"/>
    <col min="16132" max="16384" width="13.66015625" style="304" customWidth="1"/>
  </cols>
  <sheetData>
    <row r="1" spans="1:5" ht="15">
      <c r="A1" s="303" t="s">
        <v>615</v>
      </c>
      <c r="D1" s="305"/>
      <c r="E1" s="305"/>
    </row>
    <row r="2" spans="1:6" ht="13.5">
      <c r="A2" s="306" t="s">
        <v>616</v>
      </c>
      <c r="B2" s="305"/>
      <c r="C2" s="305"/>
      <c r="D2" s="305"/>
      <c r="E2" s="305"/>
      <c r="F2" s="305"/>
    </row>
    <row r="3" spans="1:6" ht="13.5">
      <c r="A3" s="307" t="s">
        <v>311</v>
      </c>
      <c r="B3" s="307" t="s">
        <v>617</v>
      </c>
      <c r="C3" s="307" t="s">
        <v>618</v>
      </c>
      <c r="D3" s="308" t="s">
        <v>619</v>
      </c>
      <c r="E3" s="308" t="s">
        <v>620</v>
      </c>
      <c r="F3" s="305"/>
    </row>
    <row r="4" spans="4:6" ht="13.5">
      <c r="D4" s="308" t="s">
        <v>621</v>
      </c>
      <c r="E4" s="308" t="s">
        <v>621</v>
      </c>
      <c r="F4" s="305"/>
    </row>
    <row r="5" spans="1:3" ht="13.5">
      <c r="A5" s="309"/>
      <c r="B5" s="310"/>
      <c r="C5" s="310"/>
    </row>
    <row r="6" spans="1:5" ht="13.5">
      <c r="A6" s="311" t="s">
        <v>622</v>
      </c>
      <c r="B6" s="305"/>
      <c r="C6" s="305"/>
      <c r="D6" s="305"/>
      <c r="E6" s="305"/>
    </row>
    <row r="7" spans="1:4" ht="13.5">
      <c r="A7" s="312"/>
      <c r="D7" s="439"/>
    </row>
    <row r="8" spans="1:5" ht="13.5">
      <c r="A8" s="310" t="s">
        <v>623</v>
      </c>
      <c r="B8" s="310" t="s">
        <v>322</v>
      </c>
      <c r="C8" s="313">
        <v>20</v>
      </c>
      <c r="D8" s="439"/>
      <c r="E8" s="304">
        <f>(C8*D8)</f>
        <v>0</v>
      </c>
    </row>
    <row r="9" spans="1:4" ht="13.5">
      <c r="A9" s="310" t="s">
        <v>624</v>
      </c>
      <c r="B9" s="310"/>
      <c r="C9" s="313"/>
      <c r="D9" s="439"/>
    </row>
    <row r="10" spans="1:5" ht="13.5">
      <c r="A10" s="310" t="s">
        <v>625</v>
      </c>
      <c r="B10" s="310" t="s">
        <v>322</v>
      </c>
      <c r="C10" s="313">
        <v>2</v>
      </c>
      <c r="D10" s="439"/>
      <c r="E10" s="304">
        <f aca="true" t="shared" si="0" ref="E10:E16">(C10*D10)</f>
        <v>0</v>
      </c>
    </row>
    <row r="11" spans="1:5" ht="13.5">
      <c r="A11" s="310" t="s">
        <v>626</v>
      </c>
      <c r="B11" s="310" t="s">
        <v>322</v>
      </c>
      <c r="C11" s="313">
        <v>53</v>
      </c>
      <c r="D11" s="439"/>
      <c r="E11" s="304">
        <f t="shared" si="0"/>
        <v>0</v>
      </c>
    </row>
    <row r="12" spans="1:5" ht="13.5">
      <c r="A12" s="309" t="s">
        <v>627</v>
      </c>
      <c r="B12" s="310" t="s">
        <v>317</v>
      </c>
      <c r="C12" s="313">
        <v>1</v>
      </c>
      <c r="D12" s="439"/>
      <c r="E12" s="304">
        <f t="shared" si="0"/>
        <v>0</v>
      </c>
    </row>
    <row r="13" spans="1:5" ht="13.5">
      <c r="A13" s="309" t="s">
        <v>628</v>
      </c>
      <c r="B13" s="310" t="s">
        <v>317</v>
      </c>
      <c r="C13" s="313">
        <v>1</v>
      </c>
      <c r="D13" s="439"/>
      <c r="E13" s="304">
        <f t="shared" si="0"/>
        <v>0</v>
      </c>
    </row>
    <row r="14" spans="1:5" ht="13.5">
      <c r="A14" s="309" t="s">
        <v>629</v>
      </c>
      <c r="B14" s="310" t="s">
        <v>317</v>
      </c>
      <c r="C14" s="313">
        <v>1</v>
      </c>
      <c r="D14" s="439"/>
      <c r="E14" s="304">
        <f t="shared" si="0"/>
        <v>0</v>
      </c>
    </row>
    <row r="15" spans="1:5" ht="13.5">
      <c r="A15" s="309" t="s">
        <v>630</v>
      </c>
      <c r="B15" s="310" t="s">
        <v>317</v>
      </c>
      <c r="C15" s="313">
        <v>1</v>
      </c>
      <c r="D15" s="439"/>
      <c r="E15" s="304">
        <f t="shared" si="0"/>
        <v>0</v>
      </c>
    </row>
    <row r="16" spans="1:5" ht="13.5">
      <c r="A16" s="309" t="s">
        <v>631</v>
      </c>
      <c r="B16" s="310" t="s">
        <v>292</v>
      </c>
      <c r="C16" s="313">
        <v>1</v>
      </c>
      <c r="D16" s="439"/>
      <c r="E16" s="304">
        <f t="shared" si="0"/>
        <v>0</v>
      </c>
    </row>
    <row r="17" spans="1:4" ht="13.5">
      <c r="A17" s="312"/>
      <c r="B17" s="310"/>
      <c r="C17" s="310"/>
      <c r="D17" s="439"/>
    </row>
    <row r="18" spans="1:5" ht="14.25">
      <c r="A18" s="314"/>
      <c r="B18" s="314"/>
      <c r="C18" s="314"/>
      <c r="D18" s="440"/>
      <c r="E18" s="315"/>
    </row>
    <row r="19" spans="1:5" ht="15">
      <c r="A19" s="316" t="s">
        <v>632</v>
      </c>
      <c r="B19" s="314"/>
      <c r="C19" s="314"/>
      <c r="D19" s="440"/>
      <c r="E19" s="317">
        <f>SUM(E5:E18)</f>
        <v>0</v>
      </c>
    </row>
    <row r="20" ht="13.5">
      <c r="A20" s="318" t="s">
        <v>633</v>
      </c>
    </row>
  </sheetData>
  <sheetProtection algorithmName="SHA-512" hashValue="JKzidErkcxmeV6661SuOEZgVB2pu3lMWxvt7Xde+XsApwnNKCI2/tQ7Oj7dKJNHXEPoIsJcXFR4SZFI8CM905Q==" saltValue="MUHBwFSrPCuJXHt6ZkAzRw==" spinCount="100000" sheet="1"/>
  <printOptions/>
  <pageMargins left="0.7875" right="0.7875" top="0.7875" bottom="0.7875" header="0.5118055555555555" footer="0.5118055555555555"/>
  <pageSetup firstPageNumber="1" useFirstPageNumber="1" fitToHeight="4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JITKADUPALOVA\Jitka Dupalová</dc:creator>
  <cp:keywords/>
  <dc:description/>
  <cp:lastModifiedBy>Petr Janeček</cp:lastModifiedBy>
  <dcterms:created xsi:type="dcterms:W3CDTF">2018-10-31T12:02:24Z</dcterms:created>
  <dcterms:modified xsi:type="dcterms:W3CDTF">2018-10-31T18:16:48Z</dcterms:modified>
  <cp:category/>
  <cp:version/>
  <cp:contentType/>
  <cp:contentStatus/>
</cp:coreProperties>
</file>