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139160001_VD Mšeno, oprava koruny hráze bez přemostění přelivu\"/>
    </mc:Choice>
  </mc:AlternateContent>
  <bookViews>
    <workbookView xWindow="0" yWindow="0" windowWidth="27405" windowHeight="8430"/>
  </bookViews>
  <sheets>
    <sheet name="Rekapitulace stavby" sheetId="1" r:id="rId1"/>
    <sheet name="SO 01.01 - Oprava koruny ..." sheetId="2" r:id="rId2"/>
    <sheet name="SO 01.02 - Demontáž, repa..." sheetId="3" r:id="rId3"/>
    <sheet name="SO 01.03 - Demontáž a zpě..." sheetId="4" r:id="rId4"/>
    <sheet name="VON - Vedlejší a ostatní ..." sheetId="5" r:id="rId5"/>
    <sheet name="Pokyny pro vyplnění" sheetId="6" r:id="rId6"/>
  </sheets>
  <definedNames>
    <definedName name="_xlnm._FilterDatabase" localSheetId="1" hidden="1">'SO 01.01 - Oprava koruny ...'!$C$97:$K$787</definedName>
    <definedName name="_xlnm._FilterDatabase" localSheetId="2" hidden="1">'SO 01.02 - Demontáž, repa...'!$C$90:$K$126</definedName>
    <definedName name="_xlnm._FilterDatabase" localSheetId="3" hidden="1">'SO 01.03 - Demontáž a zpě...'!$C$92:$K$189</definedName>
    <definedName name="_xlnm._FilterDatabase" localSheetId="4" hidden="1">'VON - Vedlejší a ostatní ...'!$C$83:$K$128</definedName>
    <definedName name="_xlnm.Print_Titles" localSheetId="0">'Rekapitulace stavby'!$52:$52</definedName>
    <definedName name="_xlnm.Print_Titles" localSheetId="1">'SO 01.01 - Oprava koruny ...'!$97:$97</definedName>
    <definedName name="_xlnm.Print_Titles" localSheetId="2">'SO 01.02 - Demontáž, repa...'!$90:$90</definedName>
    <definedName name="_xlnm.Print_Titles" localSheetId="3">'SO 01.03 - Demontáž a zpě...'!$92:$92</definedName>
    <definedName name="_xlnm.Print_Titles" localSheetId="4">'VON - Vedlejší a ostatní ...'!$83:$83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1">'SO 01.01 - Oprava koruny ...'!$C$4:$J$41,'SO 01.01 - Oprava koruny ...'!$C$47:$J$77,'SO 01.01 - Oprava koruny ...'!$C$83:$K$787</definedName>
    <definedName name="_xlnm.Print_Area" localSheetId="2">'SO 01.02 - Demontáž, repa...'!$C$4:$J$41,'SO 01.02 - Demontáž, repa...'!$C$47:$J$70,'SO 01.02 - Demontáž, repa...'!$C$76:$K$126</definedName>
    <definedName name="_xlnm.Print_Area" localSheetId="3">'SO 01.03 - Demontáž a zpě...'!$C$4:$J$41,'SO 01.03 - Demontáž a zpě...'!$C$47:$J$72,'SO 01.03 - Demontáž a zpě...'!$C$78:$K$189</definedName>
    <definedName name="_xlnm.Print_Area" localSheetId="4">'VON - Vedlejší a ostatní ...'!$C$4:$J$39,'VON - Vedlejší a ostatní ...'!$C$45:$J$65,'VON - Vedlejší a ostatní ...'!$C$71:$K$128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9" i="1"/>
  <c r="J35" i="5"/>
  <c r="AX59" i="1"/>
  <c r="BI127" i="5"/>
  <c r="BH127" i="5"/>
  <c r="BG127" i="5"/>
  <c r="BF127" i="5"/>
  <c r="T127" i="5"/>
  <c r="R127" i="5"/>
  <c r="P127" i="5"/>
  <c r="BK127" i="5"/>
  <c r="BK124" i="5" s="1"/>
  <c r="J124" i="5" s="1"/>
  <c r="J64" i="5" s="1"/>
  <c r="J127" i="5"/>
  <c r="BE127" i="5"/>
  <c r="BI125" i="5"/>
  <c r="BH125" i="5"/>
  <c r="BG125" i="5"/>
  <c r="BF125" i="5"/>
  <c r="T125" i="5"/>
  <c r="T124" i="5"/>
  <c r="R125" i="5"/>
  <c r="R124" i="5"/>
  <c r="P125" i="5"/>
  <c r="P124" i="5"/>
  <c r="BK125" i="5"/>
  <c r="J125" i="5"/>
  <c r="BE125" i="5" s="1"/>
  <c r="BI121" i="5"/>
  <c r="BH121" i="5"/>
  <c r="BG121" i="5"/>
  <c r="BF121" i="5"/>
  <c r="T121" i="5"/>
  <c r="R121" i="5"/>
  <c r="P121" i="5"/>
  <c r="BK121" i="5"/>
  <c r="J121" i="5"/>
  <c r="BE121" i="5"/>
  <c r="BI119" i="5"/>
  <c r="BH119" i="5"/>
  <c r="BG119" i="5"/>
  <c r="BF119" i="5"/>
  <c r="T119" i="5"/>
  <c r="T118" i="5"/>
  <c r="R119" i="5"/>
  <c r="R118" i="5"/>
  <c r="P119" i="5"/>
  <c r="P118" i="5"/>
  <c r="BK119" i="5"/>
  <c r="BK118" i="5"/>
  <c r="J118" i="5" s="1"/>
  <c r="J63" i="5" s="1"/>
  <c r="J119" i="5"/>
  <c r="BE119" i="5" s="1"/>
  <c r="BI115" i="5"/>
  <c r="BH115" i="5"/>
  <c r="BG115" i="5"/>
  <c r="BF115" i="5"/>
  <c r="T115" i="5"/>
  <c r="R115" i="5"/>
  <c r="P115" i="5"/>
  <c r="BK115" i="5"/>
  <c r="J115" i="5"/>
  <c r="BE115" i="5"/>
  <c r="BI113" i="5"/>
  <c r="BH113" i="5"/>
  <c r="BG113" i="5"/>
  <c r="BF113" i="5"/>
  <c r="T113" i="5"/>
  <c r="R113" i="5"/>
  <c r="R108" i="5" s="1"/>
  <c r="P113" i="5"/>
  <c r="BK113" i="5"/>
  <c r="J113" i="5"/>
  <c r="BE113" i="5"/>
  <c r="BI111" i="5"/>
  <c r="BH111" i="5"/>
  <c r="BG111" i="5"/>
  <c r="BF111" i="5"/>
  <c r="T111" i="5"/>
  <c r="R111" i="5"/>
  <c r="P111" i="5"/>
  <c r="BK111" i="5"/>
  <c r="BK108" i="5" s="1"/>
  <c r="J108" i="5" s="1"/>
  <c r="J62" i="5" s="1"/>
  <c r="J111" i="5"/>
  <c r="BE111" i="5"/>
  <c r="BI109" i="5"/>
  <c r="BH109" i="5"/>
  <c r="BG109" i="5"/>
  <c r="BF109" i="5"/>
  <c r="T109" i="5"/>
  <c r="T108" i="5"/>
  <c r="R109" i="5"/>
  <c r="P109" i="5"/>
  <c r="P108" i="5"/>
  <c r="BK109" i="5"/>
  <c r="J109" i="5"/>
  <c r="BE109" i="5" s="1"/>
  <c r="BI106" i="5"/>
  <c r="BH106" i="5"/>
  <c r="BG106" i="5"/>
  <c r="BF106" i="5"/>
  <c r="T106" i="5"/>
  <c r="R106" i="5"/>
  <c r="P106" i="5"/>
  <c r="BK106" i="5"/>
  <c r="J106" i="5"/>
  <c r="BE106" i="5"/>
  <c r="BI104" i="5"/>
  <c r="BH104" i="5"/>
  <c r="BG104" i="5"/>
  <c r="BF104" i="5"/>
  <c r="T104" i="5"/>
  <c r="R104" i="5"/>
  <c r="P104" i="5"/>
  <c r="BK104" i="5"/>
  <c r="J104" i="5"/>
  <c r="BE104" i="5"/>
  <c r="BI102" i="5"/>
  <c r="BH102" i="5"/>
  <c r="BG102" i="5"/>
  <c r="BF102" i="5"/>
  <c r="T102" i="5"/>
  <c r="R102" i="5"/>
  <c r="P102" i="5"/>
  <c r="BK102" i="5"/>
  <c r="J102" i="5"/>
  <c r="BE102" i="5"/>
  <c r="BI100" i="5"/>
  <c r="BH100" i="5"/>
  <c r="BG100" i="5"/>
  <c r="BF100" i="5"/>
  <c r="T100" i="5"/>
  <c r="R100" i="5"/>
  <c r="P100" i="5"/>
  <c r="BK100" i="5"/>
  <c r="J100" i="5"/>
  <c r="BE100" i="5"/>
  <c r="BI98" i="5"/>
  <c r="BH98" i="5"/>
  <c r="BG98" i="5"/>
  <c r="BF98" i="5"/>
  <c r="T98" i="5"/>
  <c r="R98" i="5"/>
  <c r="P98" i="5"/>
  <c r="BK98" i="5"/>
  <c r="J98" i="5"/>
  <c r="BE98" i="5"/>
  <c r="BI95" i="5"/>
  <c r="BH95" i="5"/>
  <c r="BG95" i="5"/>
  <c r="BF95" i="5"/>
  <c r="T95" i="5"/>
  <c r="R95" i="5"/>
  <c r="P95" i="5"/>
  <c r="BK95" i="5"/>
  <c r="J95" i="5"/>
  <c r="BE95" i="5"/>
  <c r="BI93" i="5"/>
  <c r="BH93" i="5"/>
  <c r="BG93" i="5"/>
  <c r="BF93" i="5"/>
  <c r="T93" i="5"/>
  <c r="R93" i="5"/>
  <c r="P93" i="5"/>
  <c r="BK93" i="5"/>
  <c r="J93" i="5"/>
  <c r="BE93" i="5"/>
  <c r="BI91" i="5"/>
  <c r="BH91" i="5"/>
  <c r="BG91" i="5"/>
  <c r="BF91" i="5"/>
  <c r="T91" i="5"/>
  <c r="R91" i="5"/>
  <c r="P91" i="5"/>
  <c r="BK91" i="5"/>
  <c r="J91" i="5"/>
  <c r="BE91" i="5"/>
  <c r="BI89" i="5"/>
  <c r="BH89" i="5"/>
  <c r="BG89" i="5"/>
  <c r="BF89" i="5"/>
  <c r="T89" i="5"/>
  <c r="R89" i="5"/>
  <c r="P89" i="5"/>
  <c r="BK89" i="5"/>
  <c r="J89" i="5"/>
  <c r="BE89" i="5"/>
  <c r="BI87" i="5"/>
  <c r="F37" i="5"/>
  <c r="BD59" i="1" s="1"/>
  <c r="BH87" i="5"/>
  <c r="F36" i="5" s="1"/>
  <c r="BC59" i="1" s="1"/>
  <c r="BG87" i="5"/>
  <c r="F35" i="5"/>
  <c r="BB59" i="1" s="1"/>
  <c r="BF87" i="5"/>
  <c r="F34" i="5" s="1"/>
  <c r="BA59" i="1" s="1"/>
  <c r="T87" i="5"/>
  <c r="T86" i="5"/>
  <c r="T85" i="5" s="1"/>
  <c r="T84" i="5" s="1"/>
  <c r="R87" i="5"/>
  <c r="R86" i="5"/>
  <c r="R85" i="5" s="1"/>
  <c r="R84" i="5" s="1"/>
  <c r="P87" i="5"/>
  <c r="P86" i="5"/>
  <c r="P85" i="5" s="1"/>
  <c r="P84" i="5" s="1"/>
  <c r="AU59" i="1" s="1"/>
  <c r="BK87" i="5"/>
  <c r="BK86" i="5" s="1"/>
  <c r="J87" i="5"/>
  <c r="BE87" i="5" s="1"/>
  <c r="J80" i="5"/>
  <c r="F80" i="5"/>
  <c r="F78" i="5"/>
  <c r="E76" i="5"/>
  <c r="J54" i="5"/>
  <c r="F54" i="5"/>
  <c r="F52" i="5"/>
  <c r="E50" i="5"/>
  <c r="J24" i="5"/>
  <c r="E24" i="5"/>
  <c r="J55" i="5" s="1"/>
  <c r="J81" i="5"/>
  <c r="J23" i="5"/>
  <c r="J18" i="5"/>
  <c r="E18" i="5"/>
  <c r="F81" i="5" s="1"/>
  <c r="J17" i="5"/>
  <c r="J12" i="5"/>
  <c r="J78" i="5" s="1"/>
  <c r="E7" i="5"/>
  <c r="E48" i="5" s="1"/>
  <c r="E74" i="5"/>
  <c r="J39" i="4"/>
  <c r="J38" i="4"/>
  <c r="AY58" i="1"/>
  <c r="J37" i="4"/>
  <c r="AX58" i="1"/>
  <c r="BI186" i="4"/>
  <c r="BH186" i="4"/>
  <c r="BG186" i="4"/>
  <c r="BF186" i="4"/>
  <c r="T186" i="4"/>
  <c r="T182" i="4" s="1"/>
  <c r="T181" i="4" s="1"/>
  <c r="R186" i="4"/>
  <c r="P186" i="4"/>
  <c r="BK186" i="4"/>
  <c r="J186" i="4"/>
  <c r="BE186" i="4"/>
  <c r="BI183" i="4"/>
  <c r="BH183" i="4"/>
  <c r="BG183" i="4"/>
  <c r="BF183" i="4"/>
  <c r="T183" i="4"/>
  <c r="R183" i="4"/>
  <c r="R182" i="4" s="1"/>
  <c r="R181" i="4" s="1"/>
  <c r="P183" i="4"/>
  <c r="P182" i="4"/>
  <c r="P181" i="4" s="1"/>
  <c r="BK183" i="4"/>
  <c r="BK182" i="4"/>
  <c r="BK181" i="4" s="1"/>
  <c r="J181" i="4" s="1"/>
  <c r="J70" i="4" s="1"/>
  <c r="J182" i="4"/>
  <c r="J71" i="4" s="1"/>
  <c r="J183" i="4"/>
  <c r="BE183" i="4"/>
  <c r="BI177" i="4"/>
  <c r="BH177" i="4"/>
  <c r="BG177" i="4"/>
  <c r="BF177" i="4"/>
  <c r="T177" i="4"/>
  <c r="T176" i="4"/>
  <c r="R177" i="4"/>
  <c r="R176" i="4"/>
  <c r="P177" i="4"/>
  <c r="P176" i="4"/>
  <c r="BK177" i="4"/>
  <c r="BK176" i="4"/>
  <c r="J176" i="4"/>
  <c r="J69" i="4" s="1"/>
  <c r="J177" i="4"/>
  <c r="BE177" i="4" s="1"/>
  <c r="J35" i="4" s="1"/>
  <c r="AV58" i="1" s="1"/>
  <c r="BI173" i="4"/>
  <c r="BH173" i="4"/>
  <c r="BG173" i="4"/>
  <c r="BF173" i="4"/>
  <c r="T173" i="4"/>
  <c r="R173" i="4"/>
  <c r="P173" i="4"/>
  <c r="BK173" i="4"/>
  <c r="J173" i="4"/>
  <c r="BE173" i="4"/>
  <c r="BI170" i="4"/>
  <c r="BH170" i="4"/>
  <c r="BG170" i="4"/>
  <c r="BF170" i="4"/>
  <c r="T170" i="4"/>
  <c r="R170" i="4"/>
  <c r="P170" i="4"/>
  <c r="BK170" i="4"/>
  <c r="J170" i="4"/>
  <c r="BE170" i="4"/>
  <c r="BI168" i="4"/>
  <c r="BH168" i="4"/>
  <c r="BG168" i="4"/>
  <c r="BF168" i="4"/>
  <c r="T168" i="4"/>
  <c r="R168" i="4"/>
  <c r="P168" i="4"/>
  <c r="BK168" i="4"/>
  <c r="J168" i="4"/>
  <c r="BE168" i="4"/>
  <c r="BI160" i="4"/>
  <c r="BH160" i="4"/>
  <c r="BG160" i="4"/>
  <c r="BF160" i="4"/>
  <c r="T160" i="4"/>
  <c r="R160" i="4"/>
  <c r="P160" i="4"/>
  <c r="BK160" i="4"/>
  <c r="J160" i="4"/>
  <c r="BE160" i="4"/>
  <c r="BI152" i="4"/>
  <c r="BH152" i="4"/>
  <c r="BG152" i="4"/>
  <c r="BF152" i="4"/>
  <c r="T152" i="4"/>
  <c r="R152" i="4"/>
  <c r="P152" i="4"/>
  <c r="BK152" i="4"/>
  <c r="J152" i="4"/>
  <c r="BE152" i="4"/>
  <c r="BI142" i="4"/>
  <c r="BH142" i="4"/>
  <c r="BG142" i="4"/>
  <c r="BF142" i="4"/>
  <c r="T142" i="4"/>
  <c r="R142" i="4"/>
  <c r="P142" i="4"/>
  <c r="BK142" i="4"/>
  <c r="J142" i="4"/>
  <c r="BE142" i="4"/>
  <c r="BI140" i="4"/>
  <c r="BH140" i="4"/>
  <c r="BG140" i="4"/>
  <c r="BF140" i="4"/>
  <c r="T140" i="4"/>
  <c r="R140" i="4"/>
  <c r="P140" i="4"/>
  <c r="BK140" i="4"/>
  <c r="J140" i="4"/>
  <c r="BE140" i="4"/>
  <c r="BI135" i="4"/>
  <c r="BH135" i="4"/>
  <c r="BG135" i="4"/>
  <c r="BF135" i="4"/>
  <c r="T135" i="4"/>
  <c r="R135" i="4"/>
  <c r="P135" i="4"/>
  <c r="BK135" i="4"/>
  <c r="J135" i="4"/>
  <c r="BE135" i="4"/>
  <c r="BI132" i="4"/>
  <c r="BH132" i="4"/>
  <c r="BG132" i="4"/>
  <c r="BF132" i="4"/>
  <c r="T132" i="4"/>
  <c r="R132" i="4"/>
  <c r="R111" i="4" s="1"/>
  <c r="R110" i="4" s="1"/>
  <c r="P132" i="4"/>
  <c r="BK132" i="4"/>
  <c r="J132" i="4"/>
  <c r="BE132" i="4"/>
  <c r="BI122" i="4"/>
  <c r="BH122" i="4"/>
  <c r="BG122" i="4"/>
  <c r="BF122" i="4"/>
  <c r="T122" i="4"/>
  <c r="R122" i="4"/>
  <c r="P122" i="4"/>
  <c r="BK122" i="4"/>
  <c r="J122" i="4"/>
  <c r="BE122" i="4"/>
  <c r="BI112" i="4"/>
  <c r="BH112" i="4"/>
  <c r="BG112" i="4"/>
  <c r="BF112" i="4"/>
  <c r="T112" i="4"/>
  <c r="T111" i="4"/>
  <c r="T110" i="4" s="1"/>
  <c r="R112" i="4"/>
  <c r="P112" i="4"/>
  <c r="P111" i="4" s="1"/>
  <c r="P110" i="4" s="1"/>
  <c r="BK112" i="4"/>
  <c r="BK111" i="4" s="1"/>
  <c r="J112" i="4"/>
  <c r="BE112" i="4"/>
  <c r="BI108" i="4"/>
  <c r="BH108" i="4"/>
  <c r="BG108" i="4"/>
  <c r="BF108" i="4"/>
  <c r="T108" i="4"/>
  <c r="T107" i="4"/>
  <c r="R108" i="4"/>
  <c r="R107" i="4"/>
  <c r="P108" i="4"/>
  <c r="P107" i="4"/>
  <c r="BK108" i="4"/>
  <c r="BK107" i="4"/>
  <c r="J107" i="4" s="1"/>
  <c r="J66" i="4" s="1"/>
  <c r="J108" i="4"/>
  <c r="BE108" i="4"/>
  <c r="BI96" i="4"/>
  <c r="F39" i="4"/>
  <c r="BD58" i="1" s="1"/>
  <c r="BH96" i="4"/>
  <c r="F38" i="4" s="1"/>
  <c r="BC58" i="1" s="1"/>
  <c r="BG96" i="4"/>
  <c r="F37" i="4"/>
  <c r="BB58" i="1" s="1"/>
  <c r="BF96" i="4"/>
  <c r="J36" i="4" s="1"/>
  <c r="AW58" i="1" s="1"/>
  <c r="T96" i="4"/>
  <c r="T95" i="4"/>
  <c r="T94" i="4" s="1"/>
  <c r="T93" i="4" s="1"/>
  <c r="R96" i="4"/>
  <c r="R95" i="4"/>
  <c r="R94" i="4" s="1"/>
  <c r="R93" i="4" s="1"/>
  <c r="P96" i="4"/>
  <c r="P95" i="4"/>
  <c r="P94" i="4" s="1"/>
  <c r="BK96" i="4"/>
  <c r="BK95" i="4" s="1"/>
  <c r="J96" i="4"/>
  <c r="BE96" i="4"/>
  <c r="J89" i="4"/>
  <c r="F89" i="4"/>
  <c r="F87" i="4"/>
  <c r="E85" i="4"/>
  <c r="J58" i="4"/>
  <c r="F58" i="4"/>
  <c r="F56" i="4"/>
  <c r="E54" i="4"/>
  <c r="J26" i="4"/>
  <c r="E26" i="4"/>
  <c r="J90" i="4" s="1"/>
  <c r="J25" i="4"/>
  <c r="J20" i="4"/>
  <c r="E20" i="4"/>
  <c r="F90" i="4"/>
  <c r="F59" i="4"/>
  <c r="J19" i="4"/>
  <c r="J14" i="4"/>
  <c r="J87" i="4"/>
  <c r="J56" i="4"/>
  <c r="E7" i="4"/>
  <c r="E81" i="4" s="1"/>
  <c r="J39" i="3"/>
  <c r="J38" i="3"/>
  <c r="AY57" i="1" s="1"/>
  <c r="J37" i="3"/>
  <c r="AX57" i="1" s="1"/>
  <c r="BI123" i="3"/>
  <c r="BH123" i="3"/>
  <c r="BG123" i="3"/>
  <c r="BF123" i="3"/>
  <c r="T123" i="3"/>
  <c r="R123" i="3"/>
  <c r="P123" i="3"/>
  <c r="BK123" i="3"/>
  <c r="J123" i="3"/>
  <c r="BE123" i="3" s="1"/>
  <c r="BI119" i="3"/>
  <c r="BH119" i="3"/>
  <c r="BG119" i="3"/>
  <c r="BF119" i="3"/>
  <c r="T119" i="3"/>
  <c r="T118" i="3" s="1"/>
  <c r="T117" i="3" s="1"/>
  <c r="R119" i="3"/>
  <c r="R118" i="3"/>
  <c r="R117" i="3" s="1"/>
  <c r="P119" i="3"/>
  <c r="P118" i="3" s="1"/>
  <c r="P117" i="3" s="1"/>
  <c r="BK119" i="3"/>
  <c r="BK118" i="3"/>
  <c r="J118" i="3" s="1"/>
  <c r="J69" i="3" s="1"/>
  <c r="J119" i="3"/>
  <c r="BE119" i="3" s="1"/>
  <c r="BI115" i="3"/>
  <c r="BH115" i="3"/>
  <c r="BG115" i="3"/>
  <c r="BF115" i="3"/>
  <c r="T115" i="3"/>
  <c r="T114" i="3" s="1"/>
  <c r="R115" i="3"/>
  <c r="R114" i="3" s="1"/>
  <c r="P115" i="3"/>
  <c r="P114" i="3" s="1"/>
  <c r="BK115" i="3"/>
  <c r="BK114" i="3" s="1"/>
  <c r="J114" i="3" s="1"/>
  <c r="J67" i="3" s="1"/>
  <c r="J115" i="3"/>
  <c r="BE115" i="3"/>
  <c r="BI110" i="3"/>
  <c r="BH110" i="3"/>
  <c r="BG110" i="3"/>
  <c r="BF110" i="3"/>
  <c r="T110" i="3"/>
  <c r="R110" i="3"/>
  <c r="P110" i="3"/>
  <c r="BK110" i="3"/>
  <c r="J110" i="3"/>
  <c r="BE110" i="3" s="1"/>
  <c r="BI104" i="3"/>
  <c r="BH104" i="3"/>
  <c r="BG104" i="3"/>
  <c r="BF104" i="3"/>
  <c r="T104" i="3"/>
  <c r="R104" i="3"/>
  <c r="P104" i="3"/>
  <c r="BK104" i="3"/>
  <c r="J104" i="3"/>
  <c r="BE104" i="3" s="1"/>
  <c r="BI99" i="3"/>
  <c r="BH99" i="3"/>
  <c r="BG99" i="3"/>
  <c r="BF99" i="3"/>
  <c r="T99" i="3"/>
  <c r="T98" i="3" s="1"/>
  <c r="R99" i="3"/>
  <c r="R98" i="3" s="1"/>
  <c r="P99" i="3"/>
  <c r="P98" i="3" s="1"/>
  <c r="BK99" i="3"/>
  <c r="BK98" i="3" s="1"/>
  <c r="J98" i="3" s="1"/>
  <c r="J66" i="3" s="1"/>
  <c r="J99" i="3"/>
  <c r="BE99" i="3"/>
  <c r="BI94" i="3"/>
  <c r="F39" i="3" s="1"/>
  <c r="BD57" i="1" s="1"/>
  <c r="BH94" i="3"/>
  <c r="F38" i="3"/>
  <c r="BC57" i="1" s="1"/>
  <c r="BG94" i="3"/>
  <c r="F37" i="3" s="1"/>
  <c r="BB57" i="1" s="1"/>
  <c r="BF94" i="3"/>
  <c r="J36" i="3"/>
  <c r="AW57" i="1" s="1"/>
  <c r="F36" i="3"/>
  <c r="BA57" i="1" s="1"/>
  <c r="T94" i="3"/>
  <c r="T93" i="3" s="1"/>
  <c r="R94" i="3"/>
  <c r="R93" i="3" s="1"/>
  <c r="R92" i="3" s="1"/>
  <c r="R91" i="3" s="1"/>
  <c r="P94" i="3"/>
  <c r="P93" i="3" s="1"/>
  <c r="BK94" i="3"/>
  <c r="BK93" i="3"/>
  <c r="J93" i="3" s="1"/>
  <c r="J65" i="3" s="1"/>
  <c r="J94" i="3"/>
  <c r="BE94" i="3"/>
  <c r="J87" i="3"/>
  <c r="F87" i="3"/>
  <c r="F85" i="3"/>
  <c r="E83" i="3"/>
  <c r="J58" i="3"/>
  <c r="F58" i="3"/>
  <c r="F56" i="3"/>
  <c r="E54" i="3"/>
  <c r="J26" i="3"/>
  <c r="E26" i="3"/>
  <c r="J59" i="3" s="1"/>
  <c r="J88" i="3"/>
  <c r="J25" i="3"/>
  <c r="J20" i="3"/>
  <c r="E20" i="3"/>
  <c r="F88" i="3" s="1"/>
  <c r="J19" i="3"/>
  <c r="J14" i="3"/>
  <c r="J85" i="3" s="1"/>
  <c r="E7" i="3"/>
  <c r="E50" i="3" s="1"/>
  <c r="E79" i="3"/>
  <c r="J39" i="2"/>
  <c r="J38" i="2"/>
  <c r="AY56" i="1"/>
  <c r="J37" i="2"/>
  <c r="AX56" i="1"/>
  <c r="BI785" i="2"/>
  <c r="BH785" i="2"/>
  <c r="BG785" i="2"/>
  <c r="BF785" i="2"/>
  <c r="T785" i="2"/>
  <c r="R785" i="2"/>
  <c r="R773" i="2" s="1"/>
  <c r="P785" i="2"/>
  <c r="BK785" i="2"/>
  <c r="J785" i="2"/>
  <c r="BE785" i="2"/>
  <c r="BI782" i="2"/>
  <c r="BH782" i="2"/>
  <c r="BG782" i="2"/>
  <c r="BF782" i="2"/>
  <c r="T782" i="2"/>
  <c r="R782" i="2"/>
  <c r="P782" i="2"/>
  <c r="BK782" i="2"/>
  <c r="BK773" i="2" s="1"/>
  <c r="J773" i="2" s="1"/>
  <c r="J76" i="2" s="1"/>
  <c r="J782" i="2"/>
  <c r="BE782" i="2"/>
  <c r="BI774" i="2"/>
  <c r="BH774" i="2"/>
  <c r="BG774" i="2"/>
  <c r="BF774" i="2"/>
  <c r="T774" i="2"/>
  <c r="T773" i="2"/>
  <c r="R774" i="2"/>
  <c r="P774" i="2"/>
  <c r="P773" i="2"/>
  <c r="BK774" i="2"/>
  <c r="J774" i="2"/>
  <c r="BE774" i="2" s="1"/>
  <c r="BI770" i="2"/>
  <c r="BH770" i="2"/>
  <c r="BG770" i="2"/>
  <c r="BF770" i="2"/>
  <c r="T770" i="2"/>
  <c r="R770" i="2"/>
  <c r="P770" i="2"/>
  <c r="BK770" i="2"/>
  <c r="J770" i="2"/>
  <c r="BE770" i="2"/>
  <c r="BI767" i="2"/>
  <c r="BH767" i="2"/>
  <c r="BG767" i="2"/>
  <c r="BF767" i="2"/>
  <c r="T767" i="2"/>
  <c r="R767" i="2"/>
  <c r="P767" i="2"/>
  <c r="BK767" i="2"/>
  <c r="J767" i="2"/>
  <c r="BE767" i="2"/>
  <c r="BI764" i="2"/>
  <c r="BH764" i="2"/>
  <c r="BG764" i="2"/>
  <c r="BF764" i="2"/>
  <c r="T764" i="2"/>
  <c r="R764" i="2"/>
  <c r="P764" i="2"/>
  <c r="BK764" i="2"/>
  <c r="J764" i="2"/>
  <c r="BE764" i="2"/>
  <c r="BI759" i="2"/>
  <c r="BH759" i="2"/>
  <c r="BG759" i="2"/>
  <c r="BF759" i="2"/>
  <c r="T759" i="2"/>
  <c r="R759" i="2"/>
  <c r="P759" i="2"/>
  <c r="BK759" i="2"/>
  <c r="J759" i="2"/>
  <c r="BE759" i="2"/>
  <c r="BI756" i="2"/>
  <c r="BH756" i="2"/>
  <c r="BG756" i="2"/>
  <c r="BF756" i="2"/>
  <c r="T756" i="2"/>
  <c r="R756" i="2"/>
  <c r="P756" i="2"/>
  <c r="BK756" i="2"/>
  <c r="J756" i="2"/>
  <c r="BE756" i="2"/>
  <c r="BI745" i="2"/>
  <c r="BH745" i="2"/>
  <c r="BG745" i="2"/>
  <c r="BF745" i="2"/>
  <c r="T745" i="2"/>
  <c r="R745" i="2"/>
  <c r="P745" i="2"/>
  <c r="BK745" i="2"/>
  <c r="J745" i="2"/>
  <c r="BE745" i="2"/>
  <c r="BI742" i="2"/>
  <c r="BH742" i="2"/>
  <c r="BG742" i="2"/>
  <c r="BF742" i="2"/>
  <c r="T742" i="2"/>
  <c r="R742" i="2"/>
  <c r="P742" i="2"/>
  <c r="BK742" i="2"/>
  <c r="J742" i="2"/>
  <c r="BE742" i="2"/>
  <c r="BI732" i="2"/>
  <c r="BH732" i="2"/>
  <c r="BG732" i="2"/>
  <c r="BF732" i="2"/>
  <c r="T732" i="2"/>
  <c r="R732" i="2"/>
  <c r="P732" i="2"/>
  <c r="BK732" i="2"/>
  <c r="J732" i="2"/>
  <c r="BE732" i="2"/>
  <c r="BI727" i="2"/>
  <c r="BH727" i="2"/>
  <c r="BG727" i="2"/>
  <c r="BF727" i="2"/>
  <c r="T727" i="2"/>
  <c r="R727" i="2"/>
  <c r="P727" i="2"/>
  <c r="BK727" i="2"/>
  <c r="J727" i="2"/>
  <c r="BE727" i="2"/>
  <c r="BI723" i="2"/>
  <c r="BH723" i="2"/>
  <c r="BG723" i="2"/>
  <c r="BF723" i="2"/>
  <c r="T723" i="2"/>
  <c r="R723" i="2"/>
  <c r="P723" i="2"/>
  <c r="BK723" i="2"/>
  <c r="J723" i="2"/>
  <c r="BE723" i="2"/>
  <c r="BI717" i="2"/>
  <c r="BH717" i="2"/>
  <c r="BG717" i="2"/>
  <c r="BF717" i="2"/>
  <c r="T717" i="2"/>
  <c r="R717" i="2"/>
  <c r="P717" i="2"/>
  <c r="BK717" i="2"/>
  <c r="J717" i="2"/>
  <c r="BE717" i="2"/>
  <c r="BI714" i="2"/>
  <c r="BH714" i="2"/>
  <c r="BG714" i="2"/>
  <c r="BF714" i="2"/>
  <c r="T714" i="2"/>
  <c r="R714" i="2"/>
  <c r="P714" i="2"/>
  <c r="BK714" i="2"/>
  <c r="J714" i="2"/>
  <c r="BE714" i="2"/>
  <c r="BI704" i="2"/>
  <c r="BH704" i="2"/>
  <c r="BG704" i="2"/>
  <c r="BF704" i="2"/>
  <c r="T704" i="2"/>
  <c r="R704" i="2"/>
  <c r="P704" i="2"/>
  <c r="BK704" i="2"/>
  <c r="J704" i="2"/>
  <c r="BE704" i="2"/>
  <c r="BI693" i="2"/>
  <c r="BH693" i="2"/>
  <c r="BG693" i="2"/>
  <c r="BF693" i="2"/>
  <c r="T693" i="2"/>
  <c r="T692" i="2"/>
  <c r="T691" i="2" s="1"/>
  <c r="R693" i="2"/>
  <c r="R692" i="2" s="1"/>
  <c r="P693" i="2"/>
  <c r="P692" i="2"/>
  <c r="P691" i="2" s="1"/>
  <c r="BK693" i="2"/>
  <c r="BK692" i="2" s="1"/>
  <c r="J693" i="2"/>
  <c r="BE693" i="2"/>
  <c r="BI689" i="2"/>
  <c r="BH689" i="2"/>
  <c r="BG689" i="2"/>
  <c r="BF689" i="2"/>
  <c r="T689" i="2"/>
  <c r="T688" i="2"/>
  <c r="R689" i="2"/>
  <c r="R688" i="2"/>
  <c r="P689" i="2"/>
  <c r="P688" i="2"/>
  <c r="BK689" i="2"/>
  <c r="BK688" i="2"/>
  <c r="J688" i="2" s="1"/>
  <c r="J73" i="2" s="1"/>
  <c r="J689" i="2"/>
  <c r="BE689" i="2" s="1"/>
  <c r="BI669" i="2"/>
  <c r="BH669" i="2"/>
  <c r="BG669" i="2"/>
  <c r="BF669" i="2"/>
  <c r="T669" i="2"/>
  <c r="R669" i="2"/>
  <c r="P669" i="2"/>
  <c r="BK669" i="2"/>
  <c r="J669" i="2"/>
  <c r="BE669" i="2"/>
  <c r="BI660" i="2"/>
  <c r="BH660" i="2"/>
  <c r="BG660" i="2"/>
  <c r="BF660" i="2"/>
  <c r="T660" i="2"/>
  <c r="R660" i="2"/>
  <c r="P660" i="2"/>
  <c r="BK660" i="2"/>
  <c r="J660" i="2"/>
  <c r="BE660" i="2"/>
  <c r="BI646" i="2"/>
  <c r="BH646" i="2"/>
  <c r="BG646" i="2"/>
  <c r="BF646" i="2"/>
  <c r="T646" i="2"/>
  <c r="R646" i="2"/>
  <c r="R613" i="2" s="1"/>
  <c r="P646" i="2"/>
  <c r="BK646" i="2"/>
  <c r="J646" i="2"/>
  <c r="BE646" i="2"/>
  <c r="BI630" i="2"/>
  <c r="BH630" i="2"/>
  <c r="BG630" i="2"/>
  <c r="BF630" i="2"/>
  <c r="T630" i="2"/>
  <c r="R630" i="2"/>
  <c r="P630" i="2"/>
  <c r="BK630" i="2"/>
  <c r="BK613" i="2" s="1"/>
  <c r="J613" i="2" s="1"/>
  <c r="J72" i="2" s="1"/>
  <c r="J630" i="2"/>
  <c r="BE630" i="2"/>
  <c r="BI614" i="2"/>
  <c r="BH614" i="2"/>
  <c r="BG614" i="2"/>
  <c r="BF614" i="2"/>
  <c r="T614" i="2"/>
  <c r="T613" i="2"/>
  <c r="R614" i="2"/>
  <c r="P614" i="2"/>
  <c r="P613" i="2"/>
  <c r="BK614" i="2"/>
  <c r="J614" i="2"/>
  <c r="BE614" i="2" s="1"/>
  <c r="BI610" i="2"/>
  <c r="BH610" i="2"/>
  <c r="BG610" i="2"/>
  <c r="BF610" i="2"/>
  <c r="T610" i="2"/>
  <c r="R610" i="2"/>
  <c r="P610" i="2"/>
  <c r="BK610" i="2"/>
  <c r="J610" i="2"/>
  <c r="BE610" i="2"/>
  <c r="BI605" i="2"/>
  <c r="BH605" i="2"/>
  <c r="BG605" i="2"/>
  <c r="BF605" i="2"/>
  <c r="T605" i="2"/>
  <c r="R605" i="2"/>
  <c r="P605" i="2"/>
  <c r="BK605" i="2"/>
  <c r="J605" i="2"/>
  <c r="BE605" i="2"/>
  <c r="BI595" i="2"/>
  <c r="BH595" i="2"/>
  <c r="BG595" i="2"/>
  <c r="BF595" i="2"/>
  <c r="T595" i="2"/>
  <c r="R595" i="2"/>
  <c r="P595" i="2"/>
  <c r="BK595" i="2"/>
  <c r="J595" i="2"/>
  <c r="BE595" i="2"/>
  <c r="BI592" i="2"/>
  <c r="BH592" i="2"/>
  <c r="BG592" i="2"/>
  <c r="BF592" i="2"/>
  <c r="T592" i="2"/>
  <c r="R592" i="2"/>
  <c r="P592" i="2"/>
  <c r="BK592" i="2"/>
  <c r="J592" i="2"/>
  <c r="BE592" i="2"/>
  <c r="BI589" i="2"/>
  <c r="BH589" i="2"/>
  <c r="BG589" i="2"/>
  <c r="BF589" i="2"/>
  <c r="T589" i="2"/>
  <c r="R589" i="2"/>
  <c r="P589" i="2"/>
  <c r="BK589" i="2"/>
  <c r="J589" i="2"/>
  <c r="BE589" i="2"/>
  <c r="BI586" i="2"/>
  <c r="BH586" i="2"/>
  <c r="BG586" i="2"/>
  <c r="BF586" i="2"/>
  <c r="T586" i="2"/>
  <c r="R586" i="2"/>
  <c r="P586" i="2"/>
  <c r="BK586" i="2"/>
  <c r="J586" i="2"/>
  <c r="BE586" i="2"/>
  <c r="BI583" i="2"/>
  <c r="BH583" i="2"/>
  <c r="BG583" i="2"/>
  <c r="BF583" i="2"/>
  <c r="T583" i="2"/>
  <c r="R583" i="2"/>
  <c r="P583" i="2"/>
  <c r="BK583" i="2"/>
  <c r="J583" i="2"/>
  <c r="BE583" i="2"/>
  <c r="BI574" i="2"/>
  <c r="BH574" i="2"/>
  <c r="BG574" i="2"/>
  <c r="BF574" i="2"/>
  <c r="T574" i="2"/>
  <c r="R574" i="2"/>
  <c r="P574" i="2"/>
  <c r="BK574" i="2"/>
  <c r="J574" i="2"/>
  <c r="BE574" i="2"/>
  <c r="BI568" i="2"/>
  <c r="BH568" i="2"/>
  <c r="BG568" i="2"/>
  <c r="BF568" i="2"/>
  <c r="T568" i="2"/>
  <c r="R568" i="2"/>
  <c r="P568" i="2"/>
  <c r="BK568" i="2"/>
  <c r="J568" i="2"/>
  <c r="BE568" i="2"/>
  <c r="BI557" i="2"/>
  <c r="BH557" i="2"/>
  <c r="BG557" i="2"/>
  <c r="BF557" i="2"/>
  <c r="T557" i="2"/>
  <c r="R557" i="2"/>
  <c r="P557" i="2"/>
  <c r="BK557" i="2"/>
  <c r="J557" i="2"/>
  <c r="BE557" i="2"/>
  <c r="BI551" i="2"/>
  <c r="BH551" i="2"/>
  <c r="BG551" i="2"/>
  <c r="BF551" i="2"/>
  <c r="T551" i="2"/>
  <c r="R551" i="2"/>
  <c r="P551" i="2"/>
  <c r="BK551" i="2"/>
  <c r="J551" i="2"/>
  <c r="BE551" i="2"/>
  <c r="BI545" i="2"/>
  <c r="BH545" i="2"/>
  <c r="BG545" i="2"/>
  <c r="BF545" i="2"/>
  <c r="T545" i="2"/>
  <c r="R545" i="2"/>
  <c r="P545" i="2"/>
  <c r="BK545" i="2"/>
  <c r="J545" i="2"/>
  <c r="BE545" i="2"/>
  <c r="BI529" i="2"/>
  <c r="BH529" i="2"/>
  <c r="BG529" i="2"/>
  <c r="BF529" i="2"/>
  <c r="T529" i="2"/>
  <c r="R529" i="2"/>
  <c r="P529" i="2"/>
  <c r="BK529" i="2"/>
  <c r="J529" i="2"/>
  <c r="BE529" i="2"/>
  <c r="BI527" i="2"/>
  <c r="BH527" i="2"/>
  <c r="BG527" i="2"/>
  <c r="BF527" i="2"/>
  <c r="T527" i="2"/>
  <c r="R527" i="2"/>
  <c r="P527" i="2"/>
  <c r="BK527" i="2"/>
  <c r="J527" i="2"/>
  <c r="BE527" i="2"/>
  <c r="BI523" i="2"/>
  <c r="BH523" i="2"/>
  <c r="BG523" i="2"/>
  <c r="BF523" i="2"/>
  <c r="T523" i="2"/>
  <c r="R523" i="2"/>
  <c r="P523" i="2"/>
  <c r="BK523" i="2"/>
  <c r="J523" i="2"/>
  <c r="BE523" i="2"/>
  <c r="BI521" i="2"/>
  <c r="BH521" i="2"/>
  <c r="BG521" i="2"/>
  <c r="BF521" i="2"/>
  <c r="T521" i="2"/>
  <c r="R521" i="2"/>
  <c r="P521" i="2"/>
  <c r="BK521" i="2"/>
  <c r="J521" i="2"/>
  <c r="BE521" i="2"/>
  <c r="BI517" i="2"/>
  <c r="BH517" i="2"/>
  <c r="BG517" i="2"/>
  <c r="BF517" i="2"/>
  <c r="T517" i="2"/>
  <c r="R517" i="2"/>
  <c r="P517" i="2"/>
  <c r="BK517" i="2"/>
  <c r="J517" i="2"/>
  <c r="BE517" i="2"/>
  <c r="BI514" i="2"/>
  <c r="BH514" i="2"/>
  <c r="BG514" i="2"/>
  <c r="BF514" i="2"/>
  <c r="T514" i="2"/>
  <c r="R514" i="2"/>
  <c r="P514" i="2"/>
  <c r="BK514" i="2"/>
  <c r="J514" i="2"/>
  <c r="BE514" i="2"/>
  <c r="BI510" i="2"/>
  <c r="BH510" i="2"/>
  <c r="BG510" i="2"/>
  <c r="BF510" i="2"/>
  <c r="T510" i="2"/>
  <c r="R510" i="2"/>
  <c r="P510" i="2"/>
  <c r="BK510" i="2"/>
  <c r="J510" i="2"/>
  <c r="BE510" i="2"/>
  <c r="BI505" i="2"/>
  <c r="BH505" i="2"/>
  <c r="BG505" i="2"/>
  <c r="BF505" i="2"/>
  <c r="T505" i="2"/>
  <c r="R505" i="2"/>
  <c r="P505" i="2"/>
  <c r="BK505" i="2"/>
  <c r="J505" i="2"/>
  <c r="BE505" i="2"/>
  <c r="BI499" i="2"/>
  <c r="BH499" i="2"/>
  <c r="BG499" i="2"/>
  <c r="BF499" i="2"/>
  <c r="T499" i="2"/>
  <c r="R499" i="2"/>
  <c r="P499" i="2"/>
  <c r="BK499" i="2"/>
  <c r="J499" i="2"/>
  <c r="BE499" i="2"/>
  <c r="BI490" i="2"/>
  <c r="BH490" i="2"/>
  <c r="BG490" i="2"/>
  <c r="BF490" i="2"/>
  <c r="T490" i="2"/>
  <c r="R490" i="2"/>
  <c r="P490" i="2"/>
  <c r="BK490" i="2"/>
  <c r="J490" i="2"/>
  <c r="BE490" i="2"/>
  <c r="BI481" i="2"/>
  <c r="BH481" i="2"/>
  <c r="BG481" i="2"/>
  <c r="BF481" i="2"/>
  <c r="T481" i="2"/>
  <c r="R481" i="2"/>
  <c r="P481" i="2"/>
  <c r="BK481" i="2"/>
  <c r="J481" i="2"/>
  <c r="BE481" i="2"/>
  <c r="BI477" i="2"/>
  <c r="BH477" i="2"/>
  <c r="BG477" i="2"/>
  <c r="BF477" i="2"/>
  <c r="T477" i="2"/>
  <c r="R477" i="2"/>
  <c r="P477" i="2"/>
  <c r="BK477" i="2"/>
  <c r="J477" i="2"/>
  <c r="BE477" i="2"/>
  <c r="BI470" i="2"/>
  <c r="BH470" i="2"/>
  <c r="BG470" i="2"/>
  <c r="BF470" i="2"/>
  <c r="T470" i="2"/>
  <c r="R470" i="2"/>
  <c r="P470" i="2"/>
  <c r="BK470" i="2"/>
  <c r="J470" i="2"/>
  <c r="BE470" i="2"/>
  <c r="BI466" i="2"/>
  <c r="BH466" i="2"/>
  <c r="BG466" i="2"/>
  <c r="BF466" i="2"/>
  <c r="T466" i="2"/>
  <c r="R466" i="2"/>
  <c r="P466" i="2"/>
  <c r="BK466" i="2"/>
  <c r="J466" i="2"/>
  <c r="BE466" i="2"/>
  <c r="BI462" i="2"/>
  <c r="BH462" i="2"/>
  <c r="BG462" i="2"/>
  <c r="BF462" i="2"/>
  <c r="T462" i="2"/>
  <c r="R462" i="2"/>
  <c r="P462" i="2"/>
  <c r="BK462" i="2"/>
  <c r="J462" i="2"/>
  <c r="BE462" i="2"/>
  <c r="BI449" i="2"/>
  <c r="BH449" i="2"/>
  <c r="BG449" i="2"/>
  <c r="BF449" i="2"/>
  <c r="T449" i="2"/>
  <c r="R449" i="2"/>
  <c r="P449" i="2"/>
  <c r="BK449" i="2"/>
  <c r="J449" i="2"/>
  <c r="BE449" i="2"/>
  <c r="BI444" i="2"/>
  <c r="BH444" i="2"/>
  <c r="BG444" i="2"/>
  <c r="BF444" i="2"/>
  <c r="T444" i="2"/>
  <c r="R444" i="2"/>
  <c r="R427" i="2" s="1"/>
  <c r="P444" i="2"/>
  <c r="BK444" i="2"/>
  <c r="J444" i="2"/>
  <c r="BE444" i="2"/>
  <c r="BI435" i="2"/>
  <c r="BH435" i="2"/>
  <c r="BG435" i="2"/>
  <c r="BF435" i="2"/>
  <c r="T435" i="2"/>
  <c r="R435" i="2"/>
  <c r="P435" i="2"/>
  <c r="BK435" i="2"/>
  <c r="BK427" i="2" s="1"/>
  <c r="J427" i="2" s="1"/>
  <c r="J71" i="2" s="1"/>
  <c r="J435" i="2"/>
  <c r="BE435" i="2"/>
  <c r="BI428" i="2"/>
  <c r="BH428" i="2"/>
  <c r="BG428" i="2"/>
  <c r="BF428" i="2"/>
  <c r="T428" i="2"/>
  <c r="T427" i="2"/>
  <c r="R428" i="2"/>
  <c r="P428" i="2"/>
  <c r="P427" i="2"/>
  <c r="BK428" i="2"/>
  <c r="J428" i="2"/>
  <c r="BE428" i="2" s="1"/>
  <c r="BI422" i="2"/>
  <c r="BH422" i="2"/>
  <c r="BG422" i="2"/>
  <c r="BF422" i="2"/>
  <c r="T422" i="2"/>
  <c r="R422" i="2"/>
  <c r="P422" i="2"/>
  <c r="BK422" i="2"/>
  <c r="J422" i="2"/>
  <c r="BE422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06" i="2"/>
  <c r="BH406" i="2"/>
  <c r="BG406" i="2"/>
  <c r="BF406" i="2"/>
  <c r="T406" i="2"/>
  <c r="R406" i="2"/>
  <c r="P406" i="2"/>
  <c r="BK406" i="2"/>
  <c r="J406" i="2"/>
  <c r="BE406" i="2"/>
  <c r="BI401" i="2"/>
  <c r="BH401" i="2"/>
  <c r="BG401" i="2"/>
  <c r="BF401" i="2"/>
  <c r="T401" i="2"/>
  <c r="R401" i="2"/>
  <c r="P401" i="2"/>
  <c r="BK401" i="2"/>
  <c r="J401" i="2"/>
  <c r="BE401" i="2"/>
  <c r="BI395" i="2"/>
  <c r="BH395" i="2"/>
  <c r="BG395" i="2"/>
  <c r="BF395" i="2"/>
  <c r="T395" i="2"/>
  <c r="T394" i="2"/>
  <c r="R395" i="2"/>
  <c r="R394" i="2"/>
  <c r="P395" i="2"/>
  <c r="P394" i="2"/>
  <c r="BK395" i="2"/>
  <c r="BK394" i="2"/>
  <c r="J394" i="2" s="1"/>
  <c r="J70" i="2" s="1"/>
  <c r="J395" i="2"/>
  <c r="BE395" i="2" s="1"/>
  <c r="BI389" i="2"/>
  <c r="BH389" i="2"/>
  <c r="BG389" i="2"/>
  <c r="BF389" i="2"/>
  <c r="T389" i="2"/>
  <c r="R389" i="2"/>
  <c r="P389" i="2"/>
  <c r="BK389" i="2"/>
  <c r="BK374" i="2" s="1"/>
  <c r="J374" i="2" s="1"/>
  <c r="J69" i="2" s="1"/>
  <c r="J389" i="2"/>
  <c r="BE389" i="2"/>
  <c r="BI375" i="2"/>
  <c r="BH375" i="2"/>
  <c r="BG375" i="2"/>
  <c r="BF375" i="2"/>
  <c r="T375" i="2"/>
  <c r="T374" i="2"/>
  <c r="R375" i="2"/>
  <c r="R374" i="2"/>
  <c r="P375" i="2"/>
  <c r="P374" i="2"/>
  <c r="BK375" i="2"/>
  <c r="J375" i="2"/>
  <c r="BE375" i="2" s="1"/>
  <c r="BI371" i="2"/>
  <c r="BH371" i="2"/>
  <c r="BG371" i="2"/>
  <c r="BF371" i="2"/>
  <c r="T371" i="2"/>
  <c r="R371" i="2"/>
  <c r="P371" i="2"/>
  <c r="BK371" i="2"/>
  <c r="J371" i="2"/>
  <c r="BE371" i="2"/>
  <c r="BI368" i="2"/>
  <c r="BH368" i="2"/>
  <c r="BG368" i="2"/>
  <c r="BF368" i="2"/>
  <c r="T368" i="2"/>
  <c r="R368" i="2"/>
  <c r="P368" i="2"/>
  <c r="BK368" i="2"/>
  <c r="J368" i="2"/>
  <c r="BE368" i="2"/>
  <c r="BI365" i="2"/>
  <c r="BH365" i="2"/>
  <c r="BG365" i="2"/>
  <c r="BF365" i="2"/>
  <c r="T365" i="2"/>
  <c r="R365" i="2"/>
  <c r="P365" i="2"/>
  <c r="BK365" i="2"/>
  <c r="J365" i="2"/>
  <c r="BE365" i="2"/>
  <c r="BI352" i="2"/>
  <c r="BH352" i="2"/>
  <c r="BG352" i="2"/>
  <c r="BF352" i="2"/>
  <c r="T352" i="2"/>
  <c r="R352" i="2"/>
  <c r="P352" i="2"/>
  <c r="BK352" i="2"/>
  <c r="J352" i="2"/>
  <c r="BE352" i="2"/>
  <c r="BI349" i="2"/>
  <c r="BH349" i="2"/>
  <c r="BG349" i="2"/>
  <c r="BF349" i="2"/>
  <c r="T349" i="2"/>
  <c r="R349" i="2"/>
  <c r="P349" i="2"/>
  <c r="BK349" i="2"/>
  <c r="J349" i="2"/>
  <c r="BE349" i="2"/>
  <c r="BI345" i="2"/>
  <c r="BH345" i="2"/>
  <c r="BG345" i="2"/>
  <c r="BF345" i="2"/>
  <c r="T345" i="2"/>
  <c r="T344" i="2"/>
  <c r="R345" i="2"/>
  <c r="R344" i="2"/>
  <c r="P345" i="2"/>
  <c r="P344" i="2"/>
  <c r="BK345" i="2"/>
  <c r="BK344" i="2"/>
  <c r="J344" i="2" s="1"/>
  <c r="J345" i="2"/>
  <c r="BE345" i="2" s="1"/>
  <c r="J68" i="2"/>
  <c r="BI335" i="2"/>
  <c r="BH335" i="2"/>
  <c r="BG335" i="2"/>
  <c r="BF335" i="2"/>
  <c r="T335" i="2"/>
  <c r="R335" i="2"/>
  <c r="P335" i="2"/>
  <c r="BK335" i="2"/>
  <c r="J335" i="2"/>
  <c r="BE335" i="2"/>
  <c r="BI324" i="2"/>
  <c r="BH324" i="2"/>
  <c r="BG324" i="2"/>
  <c r="BF324" i="2"/>
  <c r="T324" i="2"/>
  <c r="R324" i="2"/>
  <c r="P324" i="2"/>
  <c r="BK324" i="2"/>
  <c r="J324" i="2"/>
  <c r="BE324" i="2"/>
  <c r="BI312" i="2"/>
  <c r="BH312" i="2"/>
  <c r="BG312" i="2"/>
  <c r="BF312" i="2"/>
  <c r="T312" i="2"/>
  <c r="R312" i="2"/>
  <c r="P312" i="2"/>
  <c r="BK312" i="2"/>
  <c r="J312" i="2"/>
  <c r="BE312" i="2"/>
  <c r="BI305" i="2"/>
  <c r="BH305" i="2"/>
  <c r="BG305" i="2"/>
  <c r="BF305" i="2"/>
  <c r="T305" i="2"/>
  <c r="R305" i="2"/>
  <c r="P305" i="2"/>
  <c r="BK305" i="2"/>
  <c r="J305" i="2"/>
  <c r="BE305" i="2"/>
  <c r="BI295" i="2"/>
  <c r="BH295" i="2"/>
  <c r="BG295" i="2"/>
  <c r="BF295" i="2"/>
  <c r="T295" i="2"/>
  <c r="R295" i="2"/>
  <c r="P295" i="2"/>
  <c r="BK295" i="2"/>
  <c r="J295" i="2"/>
  <c r="BE295" i="2"/>
  <c r="BI288" i="2"/>
  <c r="BH288" i="2"/>
  <c r="BG288" i="2"/>
  <c r="BF288" i="2"/>
  <c r="T288" i="2"/>
  <c r="R288" i="2"/>
  <c r="P288" i="2"/>
  <c r="BK288" i="2"/>
  <c r="J288" i="2"/>
  <c r="BE288" i="2"/>
  <c r="BI276" i="2"/>
  <c r="BH276" i="2"/>
  <c r="BG276" i="2"/>
  <c r="BF276" i="2"/>
  <c r="T276" i="2"/>
  <c r="T275" i="2"/>
  <c r="R276" i="2"/>
  <c r="R275" i="2"/>
  <c r="P276" i="2"/>
  <c r="P275" i="2"/>
  <c r="BK276" i="2"/>
  <c r="BK275" i="2"/>
  <c r="J275" i="2" s="1"/>
  <c r="J67" i="2" s="1"/>
  <c r="J276" i="2"/>
  <c r="BE276" i="2" s="1"/>
  <c r="BI269" i="2"/>
  <c r="BH269" i="2"/>
  <c r="BG269" i="2"/>
  <c r="BF269" i="2"/>
  <c r="T269" i="2"/>
  <c r="R269" i="2"/>
  <c r="P269" i="2"/>
  <c r="BK269" i="2"/>
  <c r="J269" i="2"/>
  <c r="BE269" i="2"/>
  <c r="BI263" i="2"/>
  <c r="BH263" i="2"/>
  <c r="BG263" i="2"/>
  <c r="BF263" i="2"/>
  <c r="T263" i="2"/>
  <c r="R263" i="2"/>
  <c r="P263" i="2"/>
  <c r="BK263" i="2"/>
  <c r="J263" i="2"/>
  <c r="BE263" i="2"/>
  <c r="BI256" i="2"/>
  <c r="BH256" i="2"/>
  <c r="BG256" i="2"/>
  <c r="BF256" i="2"/>
  <c r="T256" i="2"/>
  <c r="R256" i="2"/>
  <c r="P256" i="2"/>
  <c r="BK256" i="2"/>
  <c r="J256" i="2"/>
  <c r="BE256" i="2"/>
  <c r="BI249" i="2"/>
  <c r="BH249" i="2"/>
  <c r="BG249" i="2"/>
  <c r="BF249" i="2"/>
  <c r="T249" i="2"/>
  <c r="R249" i="2"/>
  <c r="P249" i="2"/>
  <c r="BK249" i="2"/>
  <c r="J249" i="2"/>
  <c r="BE249" i="2"/>
  <c r="BI242" i="2"/>
  <c r="BH242" i="2"/>
  <c r="BG242" i="2"/>
  <c r="BF242" i="2"/>
  <c r="T242" i="2"/>
  <c r="T241" i="2"/>
  <c r="R242" i="2"/>
  <c r="R241" i="2"/>
  <c r="P242" i="2"/>
  <c r="P241" i="2"/>
  <c r="BK242" i="2"/>
  <c r="BK241" i="2"/>
  <c r="J241" i="2" s="1"/>
  <c r="J242" i="2"/>
  <c r="BE242" i="2" s="1"/>
  <c r="J66" i="2"/>
  <c r="BI235" i="2"/>
  <c r="BH235" i="2"/>
  <c r="BG235" i="2"/>
  <c r="BF235" i="2"/>
  <c r="T235" i="2"/>
  <c r="R235" i="2"/>
  <c r="P235" i="2"/>
  <c r="BK235" i="2"/>
  <c r="J235" i="2"/>
  <c r="BE235" i="2"/>
  <c r="BI228" i="2"/>
  <c r="BH228" i="2"/>
  <c r="BG228" i="2"/>
  <c r="BF228" i="2"/>
  <c r="T228" i="2"/>
  <c r="R228" i="2"/>
  <c r="P228" i="2"/>
  <c r="BK228" i="2"/>
  <c r="J228" i="2"/>
  <c r="BE228" i="2"/>
  <c r="BI222" i="2"/>
  <c r="BH222" i="2"/>
  <c r="BG222" i="2"/>
  <c r="BF222" i="2"/>
  <c r="T222" i="2"/>
  <c r="R222" i="2"/>
  <c r="P222" i="2"/>
  <c r="BK222" i="2"/>
  <c r="J222" i="2"/>
  <c r="BE222" i="2"/>
  <c r="BI215" i="2"/>
  <c r="BH215" i="2"/>
  <c r="BG215" i="2"/>
  <c r="BF215" i="2"/>
  <c r="T215" i="2"/>
  <c r="R215" i="2"/>
  <c r="P215" i="2"/>
  <c r="BK215" i="2"/>
  <c r="J215" i="2"/>
  <c r="BE215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0" i="2"/>
  <c r="BH200" i="2"/>
  <c r="BG200" i="2"/>
  <c r="BF200" i="2"/>
  <c r="T200" i="2"/>
  <c r="R200" i="2"/>
  <c r="P200" i="2"/>
  <c r="BK200" i="2"/>
  <c r="J200" i="2"/>
  <c r="BE200" i="2"/>
  <c r="BI195" i="2"/>
  <c r="BH195" i="2"/>
  <c r="BG195" i="2"/>
  <c r="BF195" i="2"/>
  <c r="T195" i="2"/>
  <c r="R195" i="2"/>
  <c r="P195" i="2"/>
  <c r="BK195" i="2"/>
  <c r="J195" i="2"/>
  <c r="BE195" i="2"/>
  <c r="BI178" i="2"/>
  <c r="BH178" i="2"/>
  <c r="BG178" i="2"/>
  <c r="BF178" i="2"/>
  <c r="T178" i="2"/>
  <c r="R178" i="2"/>
  <c r="P178" i="2"/>
  <c r="BK178" i="2"/>
  <c r="J178" i="2"/>
  <c r="BE178" i="2"/>
  <c r="BI167" i="2"/>
  <c r="BH167" i="2"/>
  <c r="BG167" i="2"/>
  <c r="BF167" i="2"/>
  <c r="T167" i="2"/>
  <c r="R167" i="2"/>
  <c r="P167" i="2"/>
  <c r="BK167" i="2"/>
  <c r="J167" i="2"/>
  <c r="BE167" i="2"/>
  <c r="BI151" i="2"/>
  <c r="BH151" i="2"/>
  <c r="BG151" i="2"/>
  <c r="BF151" i="2"/>
  <c r="T151" i="2"/>
  <c r="R151" i="2"/>
  <c r="P151" i="2"/>
  <c r="BK151" i="2"/>
  <c r="J151" i="2"/>
  <c r="BE151" i="2"/>
  <c r="BI145" i="2"/>
  <c r="BH145" i="2"/>
  <c r="BG145" i="2"/>
  <c r="BF145" i="2"/>
  <c r="T145" i="2"/>
  <c r="R145" i="2"/>
  <c r="P145" i="2"/>
  <c r="BK145" i="2"/>
  <c r="J145" i="2"/>
  <c r="BE145" i="2"/>
  <c r="BI141" i="2"/>
  <c r="BH141" i="2"/>
  <c r="BG141" i="2"/>
  <c r="BF141" i="2"/>
  <c r="T141" i="2"/>
  <c r="R141" i="2"/>
  <c r="P141" i="2"/>
  <c r="BK141" i="2"/>
  <c r="J141" i="2"/>
  <c r="BE141" i="2"/>
  <c r="BI135" i="2"/>
  <c r="BH135" i="2"/>
  <c r="BG135" i="2"/>
  <c r="BF135" i="2"/>
  <c r="T135" i="2"/>
  <c r="R135" i="2"/>
  <c r="P135" i="2"/>
  <c r="BK135" i="2"/>
  <c r="J135" i="2"/>
  <c r="BE135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4" i="2"/>
  <c r="BH114" i="2"/>
  <c r="BG114" i="2"/>
  <c r="BF114" i="2"/>
  <c r="T114" i="2"/>
  <c r="R114" i="2"/>
  <c r="P114" i="2"/>
  <c r="BK114" i="2"/>
  <c r="J114" i="2"/>
  <c r="BE114" i="2"/>
  <c r="BI101" i="2"/>
  <c r="F39" i="2"/>
  <c r="BD56" i="1" s="1"/>
  <c r="BD55" i="1" s="1"/>
  <c r="BD54" i="1" s="1"/>
  <c r="W33" i="1" s="1"/>
  <c r="BH101" i="2"/>
  <c r="BG101" i="2"/>
  <c r="F37" i="2"/>
  <c r="BB56" i="1" s="1"/>
  <c r="BB55" i="1" s="1"/>
  <c r="AX55" i="1" s="1"/>
  <c r="BF101" i="2"/>
  <c r="T101" i="2"/>
  <c r="T100" i="2"/>
  <c r="T99" i="2" s="1"/>
  <c r="T98" i="2"/>
  <c r="R101" i="2"/>
  <c r="R100" i="2"/>
  <c r="R99" i="2" s="1"/>
  <c r="P101" i="2"/>
  <c r="P100" i="2"/>
  <c r="BK101" i="2"/>
  <c r="J101" i="2"/>
  <c r="BE101" i="2" s="1"/>
  <c r="J35" i="2" s="1"/>
  <c r="AV56" i="1" s="1"/>
  <c r="F35" i="2"/>
  <c r="AZ56" i="1" s="1"/>
  <c r="J94" i="2"/>
  <c r="F94" i="2"/>
  <c r="F92" i="2"/>
  <c r="E90" i="2"/>
  <c r="J58" i="2"/>
  <c r="F58" i="2"/>
  <c r="F56" i="2"/>
  <c r="E54" i="2"/>
  <c r="J26" i="2"/>
  <c r="E26" i="2"/>
  <c r="J95" i="2" s="1"/>
  <c r="J25" i="2"/>
  <c r="J20" i="2"/>
  <c r="E20" i="2"/>
  <c r="F95" i="2"/>
  <c r="F59" i="2"/>
  <c r="J19" i="2"/>
  <c r="J14" i="2"/>
  <c r="J92" i="2"/>
  <c r="J56" i="2"/>
  <c r="E7" i="2"/>
  <c r="E86" i="2" s="1"/>
  <c r="E50" i="2"/>
  <c r="AS55" i="1"/>
  <c r="AS54" i="1"/>
  <c r="AT58" i="1"/>
  <c r="L50" i="1"/>
  <c r="AM50" i="1"/>
  <c r="AM49" i="1"/>
  <c r="L49" i="1"/>
  <c r="AM47" i="1"/>
  <c r="L47" i="1"/>
  <c r="L45" i="1"/>
  <c r="L44" i="1"/>
  <c r="BB54" i="1" l="1"/>
  <c r="J59" i="2"/>
  <c r="BK100" i="2"/>
  <c r="F36" i="2"/>
  <c r="BA56" i="1" s="1"/>
  <c r="J36" i="2"/>
  <c r="AW56" i="1" s="1"/>
  <c r="AT56" i="1" s="1"/>
  <c r="F38" i="2"/>
  <c r="BC56" i="1" s="1"/>
  <c r="BC55" i="1" s="1"/>
  <c r="J692" i="2"/>
  <c r="J75" i="2" s="1"/>
  <c r="BK691" i="2"/>
  <c r="J691" i="2" s="1"/>
  <c r="J74" i="2" s="1"/>
  <c r="T92" i="3"/>
  <c r="T91" i="3" s="1"/>
  <c r="P93" i="4"/>
  <c r="AU58" i="1" s="1"/>
  <c r="BK110" i="4"/>
  <c r="J110" i="4" s="1"/>
  <c r="J67" i="4" s="1"/>
  <c r="J111" i="4"/>
  <c r="J68" i="4" s="1"/>
  <c r="J33" i="5"/>
  <c r="AV59" i="1" s="1"/>
  <c r="AT59" i="1" s="1"/>
  <c r="F33" i="5"/>
  <c r="AZ59" i="1" s="1"/>
  <c r="P99" i="2"/>
  <c r="P98" i="2" s="1"/>
  <c r="AU56" i="1" s="1"/>
  <c r="J35" i="3"/>
  <c r="AV57" i="1" s="1"/>
  <c r="AT57" i="1" s="1"/>
  <c r="P92" i="3"/>
  <c r="P91" i="3" s="1"/>
  <c r="AU57" i="1" s="1"/>
  <c r="J86" i="5"/>
  <c r="J61" i="5" s="1"/>
  <c r="BK85" i="5"/>
  <c r="R691" i="2"/>
  <c r="R98" i="2" s="1"/>
  <c r="BK94" i="4"/>
  <c r="J95" i="4"/>
  <c r="J65" i="4" s="1"/>
  <c r="F35" i="4"/>
  <c r="AZ58" i="1" s="1"/>
  <c r="J56" i="3"/>
  <c r="F59" i="3"/>
  <c r="BK92" i="3"/>
  <c r="BK117" i="3"/>
  <c r="J117" i="3" s="1"/>
  <c r="J68" i="3" s="1"/>
  <c r="E50" i="4"/>
  <c r="J59" i="4"/>
  <c r="J52" i="5"/>
  <c r="F55" i="5"/>
  <c r="J34" i="5"/>
  <c r="AW59" i="1" s="1"/>
  <c r="F35" i="3"/>
  <c r="AZ57" i="1" s="1"/>
  <c r="AZ55" i="1" s="1"/>
  <c r="F36" i="4"/>
  <c r="BA58" i="1" s="1"/>
  <c r="AV55" i="1" l="1"/>
  <c r="AZ54" i="1"/>
  <c r="J94" i="4"/>
  <c r="J64" i="4" s="1"/>
  <c r="BK93" i="4"/>
  <c r="J93" i="4" s="1"/>
  <c r="W31" i="1"/>
  <c r="AX54" i="1"/>
  <c r="AY55" i="1"/>
  <c r="BC54" i="1"/>
  <c r="J85" i="5"/>
  <c r="J60" i="5" s="1"/>
  <c r="BK84" i="5"/>
  <c r="J84" i="5" s="1"/>
  <c r="AU55" i="1"/>
  <c r="AU54" i="1" s="1"/>
  <c r="BA55" i="1"/>
  <c r="J92" i="3"/>
  <c r="J64" i="3" s="1"/>
  <c r="BK91" i="3"/>
  <c r="J91" i="3" s="1"/>
  <c r="BK99" i="2"/>
  <c r="J100" i="2"/>
  <c r="J65" i="2" s="1"/>
  <c r="BA54" i="1" l="1"/>
  <c r="AW55" i="1"/>
  <c r="BK98" i="2"/>
  <c r="J98" i="2" s="1"/>
  <c r="J99" i="2"/>
  <c r="J64" i="2" s="1"/>
  <c r="J32" i="3"/>
  <c r="J63" i="3"/>
  <c r="W29" i="1"/>
  <c r="AV54" i="1"/>
  <c r="AY54" i="1"/>
  <c r="W32" i="1"/>
  <c r="J63" i="4"/>
  <c r="J32" i="4"/>
  <c r="J30" i="5"/>
  <c r="J59" i="5"/>
  <c r="AT55" i="1"/>
  <c r="AG58" i="1" l="1"/>
  <c r="AN58" i="1" s="1"/>
  <c r="J41" i="4"/>
  <c r="J63" i="2"/>
  <c r="J32" i="2"/>
  <c r="AK29" i="1"/>
  <c r="AG59" i="1"/>
  <c r="AN59" i="1" s="1"/>
  <c r="J39" i="5"/>
  <c r="AG57" i="1"/>
  <c r="AN57" i="1" s="1"/>
  <c r="J41" i="3"/>
  <c r="W30" i="1"/>
  <c r="AW54" i="1"/>
  <c r="AK30" i="1" s="1"/>
  <c r="AG56" i="1" l="1"/>
  <c r="J41" i="2"/>
  <c r="AT54" i="1"/>
  <c r="AG55" i="1" l="1"/>
  <c r="AN56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<sst xmlns="http://schemas.openxmlformats.org/spreadsheetml/2006/main" count="8465" uniqueCount="1344">
  <si>
    <t>Export Komplet</t>
  </si>
  <si>
    <t>VZ</t>
  </si>
  <si>
    <t>2.0</t>
  </si>
  <si>
    <t>ZAMOK</t>
  </si>
  <si>
    <t>False</t>
  </si>
  <si>
    <t>{29f3741b-0c17-43df-b182-67cdb58434c6}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</si>
  <si>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</si>
  <si>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</si>
  <si>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</si>
  <si>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</si>
  <si>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</si>
  <si>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</si>
  <si>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</si>
  <si>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</si>
  <si>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H17-016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</si>
  <si>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</si>
  <si>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</si>
  <si>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Mšeno, oprava koruny hráze bez přemostění přelivu</t>
  </si>
  <si>
    <t>KSO:</t>
  </si>
  <si>
    <t>832 1</t>
  </si>
  <si>
    <t>CC-CZ:</t>
  </si>
  <si>
    <t/>
  </si>
  <si>
    <t>Místo:</t>
  </si>
  <si>
    <t>VD Mšeno</t>
  </si>
  <si>
    <t>Datum:</t>
  </si>
  <si>
    <t>6. 9. 2017</t>
  </si>
  <si>
    <t>Zadavatel:</t>
  </si>
  <si>
    <t>IČ:</t>
  </si>
  <si>
    <t>708 89 988</t>
  </si>
  <si>
    <t>Povodí Labe, státní podnik</t>
  </si>
  <si>
    <t>DIČ:</t>
  </si>
  <si>
    <t>CZ70889988</t>
  </si>
  <si>
    <t>Uchazeč:</t>
  </si>
  <si>
    <t>Vyplň údaj</t>
  </si>
  <si>
    <t>Projektant:</t>
  </si>
  <si>
    <t>272 21 253</t>
  </si>
  <si>
    <t>HG Partner, s.r.o.</t>
  </si>
  <si>
    <t>CZ27221253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</si>
  <si>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</si>
  <si>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</si>
  <si>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</si>
  <si>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</si>
  <si>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</si>
  <si>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</si>
  <si>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</si>
  <si>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</si>
  <si>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</si>
  <si>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</si>
  <si>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</si>
  <si>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</si>
  <si>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</si>
  <si>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</si>
  <si>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</si>
  <si>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</si>
  <si>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</si>
  <si>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</si>
  <si>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</si>
  <si>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</si>
  <si>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</si>
  <si>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</si>
  <si>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</si>
  <si>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</si>
  <si>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</si>
  <si>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</si>
  <si>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</si>
  <si>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</si>
  <si>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</si>
  <si>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</si>
  <si>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</si>
  <si>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</si>
  <si>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</si>
  <si>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</si>
  <si>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</si>
  <si>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</si>
  <si>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</si>
  <si>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</si>
  <si>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</si>
  <si>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</si>
  <si>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</si>
  <si>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</si>
  <si>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</si>
  <si>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</si>
  <si>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Oprava koruny hráze bez přemostění přelivu</t>
  </si>
  <si>
    <t>STA</t>
  </si>
  <si>
    <t>1</t>
  </si>
  <si>
    <t>{1b669c0a-d016-462e-a286-ab2d41605ea6}</t>
  </si>
  <si>
    <t>2</t>
  </si>
  <si>
    <t>/</t>
  </si>
  <si>
    <t>SO 01.01</t>
  </si>
  <si>
    <t>Oprava koruny hráze</t>
  </si>
  <si>
    <t>Soupis</t>
  </si>
  <si>
    <t>{b75d3441-7640-451c-8983-1142bf732581}</t>
  </si>
  <si>
    <t>SO 01.02</t>
  </si>
  <si>
    <t>Demontáž, repase a zpětná montáž zábradlí</t>
  </si>
  <si>
    <t>{55053d49-8663-41e4-ae25-303ea5d4903e}</t>
  </si>
  <si>
    <t>SO 01.03</t>
  </si>
  <si>
    <t>Demontáž a zpětná montáž VO</t>
  </si>
  <si>
    <t>{2d56c24c-d750-470f-b094-dd3b18a39329}</t>
  </si>
  <si>
    <t>VON</t>
  </si>
  <si>
    <t>Vedlejší a ostatní náklady</t>
  </si>
  <si>
    <t>{64284f82-3b20-491e-9d5f-f8c70a2927ce}</t>
  </si>
  <si>
    <t>KRYCÍ LIST SOUPISU PRACÍ</t>
  </si>
  <si>
    <t>Objekt:</t>
  </si>
  <si>
    <t>SO 01 - Oprava koruny hráze bez přemostění přelivu</t>
  </si>
  <si>
    <t>Soupis:</t>
  </si>
  <si>
    <t>SO 01.01 - Oprava koruny hráze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</si>
  <si>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</si>
  <si>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</si>
  <si>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</si>
  <si>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</si>
  <si>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</si>
  <si>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</si>
  <si>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</si>
  <si>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</si>
  <si>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</si>
  <si>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</si>
  <si>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</si>
  <si>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</si>
  <si>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</si>
  <si>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</si>
  <si>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</si>
  <si>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</si>
  <si>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782 - Dokončovací práce - obklady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</si>
  <si>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</si>
  <si>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</si>
  <si>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</si>
  <si>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</si>
  <si>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</si>
  <si>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</si>
  <si>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</si>
  <si>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</si>
  <si>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</si>
  <si>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</si>
  <si>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</si>
  <si>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</si>
  <si>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</si>
  <si>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</si>
  <si>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</si>
  <si>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</si>
  <si>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</si>
  <si>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</si>
  <si>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113105111</t>
  </si>
  <si>
    <t>Rozebrání dlažeb z lomového kamene kladených na sucho</t>
  </si>
  <si>
    <t>m2</t>
  </si>
  <si>
    <t>CS ÚRS 2017 02</t>
  </si>
  <si>
    <t>4</t>
  </si>
  <si>
    <t>-1141354426</t>
  </si>
  <si>
    <t>PP</t>
  </si>
  <si>
    <t>Rozebrání dlažeb z lomového kamene s přemístěním hmot na skládku na vzdálenost do 3 m nebo s naložením na dopravní prostředek, kladených na sucho</t>
  </si>
  <si>
    <t>PSC</t>
  </si>
  <si>
    <t xml:space="preserve">Poznámka k souboru cen:_x000D_
1. Ceny jsou určeny pro rozebrání dlažby jakékoliv tloušťky v rovině i ve sklonu._x000D_
2. V cenách nejsou započteny náklady na popř. nutné očištění, třídění a rovnání lomového kamene_x000D_
 získaného rozebráním dlažeb, které se oceňuje cenami části A 03 ceníku 800-1 Zemní práce._x000D_
3. Přemístění vybourané dlažby z lomového kamene včetně materiálu z lože a spár na vzdálenost přes_x000D_
 3 m se oceňuje cenami souborů cen 997 22-1 Vodorovná doprava suti a vybouraných hmot._x000D_
</t>
  </si>
  <si>
    <t>VV</t>
  </si>
  <si>
    <t>3,68*201,05*0,9 "D.2 Podrobná situace, D.3 Vzorové příčné řezy - rozebrání stávající dlažby; šířka x délka pravého úseku; 90% plochy</t>
  </si>
  <si>
    <t>3,68*201,20*0,9 "D.2 Podrobná situace, D.3 Vzorové příčné řezy - rozebrání stávající dlažby; šířka x délka levého úseku; 90% plochy</t>
  </si>
  <si>
    <t>4,95*3 "D.2 Podrobná situace, D.3 Vzorové příčné řezy - rozebrání stávající dlažby - balkon č.1 ; šířka x délka</t>
  </si>
  <si>
    <t>4,5*1,7 "D.2 Podrobná situace, D.3 Vzorové příčné řezy - rozebrání stávající dlažby - balkon č.2 ; šířka x délka</t>
  </si>
  <si>
    <t>4,5*1,7 "D.2 Podrobná situace, D.3 Vzorové příčné řezy - rozebrání stávající dlažby - balkon č.3 ; šířka x délka</t>
  </si>
  <si>
    <t>4,95*3 "D.2 Podrobná situace, D.3 Vzorové příčné řezy - rozebrání stávající dlažby - balkon č.4 ; šířka x délka</t>
  </si>
  <si>
    <t>4*(7,5*1,3) "D.2 Podrobná situace, D.3 Vzorové příčné řezy - rozšíření o 1,3 m chodníku v dil. úseku 26-29; počet úseků x délka úseku x rozšíření</t>
  </si>
  <si>
    <t>Mezisoučet</t>
  </si>
  <si>
    <t>3</t>
  </si>
  <si>
    <t>2*4,95*1 "D.6.1 Detail těsnění dil. spáry - rozebrání pruhu dlažby přemostění pro napojení izolace; počet x šířka koruny hráze x šířka pruhu</t>
  </si>
  <si>
    <t>Součet</t>
  </si>
  <si>
    <t>113105112</t>
  </si>
  <si>
    <t>Rozebrání dlažeb z lomového kamene kladených na sucho vyspárované MC</t>
  </si>
  <si>
    <t>-992178222</t>
  </si>
  <si>
    <t>Rozebrání dlažeb z lomového kamene s přemístěním hmot na skládku na vzdálenost do 3 m nebo s naložením na dopravní prostředek, kladených na sucho se spárami zalitými cementovou maltou</t>
  </si>
  <si>
    <t>3,68*201,05*0,1 "D.2 Podrobná situace, D.3 Vzorové příčné řezy - rozebrání stávající dlažby; šířka x délka pravého úseku; 10% plochy zalité asfaltem</t>
  </si>
  <si>
    <t>3,68*201,20*0,1 "D.2 Podrobná situace, D.3 Vzorové příčné řezy - rozebrání stávající dlažby; šířka x délka levého úseku; 10% plochy zalité asfaltem</t>
  </si>
  <si>
    <t>113107171</t>
  </si>
  <si>
    <t>Odstranění podkladu pl přes 50 do 200 m2 z betonu prostého tl 150 mm</t>
  </si>
  <si>
    <t>-1321289811</t>
  </si>
  <si>
    <t>Odstranění podkladů nebo krytů s přemístěním hmot na skládku na vzdálenost do 20 m nebo s naložením na dopravní prostředek v ploše jednotlivě přes 50 m2 do 200 m2 z betonu prostého, o tl. vrstvy přes 100 do 150 mm</t>
  </si>
  <si>
    <t xml:space="preserve">Poznámka k souboru cen:_x000D_
1. Pro volbu cen z hlediska množství se uvažuje každá souvisle odstraňovaná plocha krytu nebo_x000D_
 podkladu stejného druhu samostatně. Odstraňuje-li se několik vrstev vozovky najednou, jednotlivé_x000D_
 vrstvy se oceňují každá samostatně._x000D_
2. U ploch menších než 50 m2 jsou ceny určeny pro ruční odstranění podkladu nebo krytu, u ploch_x000D_
 větších než 50 m2 pro odstranění strojní._x000D_
3. Ceny_x000D_
 a) –7111 až –7113, –7151 až -7153 a -7211 až -7213 lze použít i pro odstranění podkladů nebo_x000D_
 krytů ze štěrkopísku, škváry, strusky nebo z mechanicky zpevněných zemin,_x000D_
 b) –7121 až 7125, –7161 až -7165 a -7221 až -7225 lze použít i pro odstranění podkladů nebo_x000D_
 krytů ze zemin stabilizovaných vápnem,_x000D_
 c) –7130 až -7132, –7170 až -7172 a –7230 až -7232 lze použít i pro odstranění dlažeb uložených_x000D_
 do betonového lože a dlažeb z mozaiky uložených do cementové malty nebo podkladu ze zemin_x000D_
 stabilizovaných cementem._x000D_
4. Ceny lze použít i pro odstranění podkladů nebo krytů opatřených živičnými postřiky nebo nátěry._x000D_
5. Ceny odlišené podle tloušťky (např. do 100 mm, do 200 mm) jsou určeny vždy pro celou tloušťku_x000D_
 jednotlivých konstrukcí._x000D_
6. V cenách nejsou započteny náklady na zarovnání styčných ploch betonových nebo živičných podkladů_x000D_
 nebo krytů, které se oceňuje cenami souboru cen 919 73- Zarovnání styčné plochy části C 01 tohoto_x000D_
 ceníku. Množství suti získané ze zarovnání styčných ploch podkladů nebo krytů se zvlášť nevykazuje._x000D_
7. Přemístění vybouraného materiálu na vzdálenost přes 3 m u cen –7111 až –7146 a přes 20 m u cen_x000D_
 -7151 až –7246 se oceňuje cenami souborů cen 997 22-1 Vodorovná doprava suti._x000D_
8. Ceny -714 . , -718 . a –724 . nelze použít pro odstranění podkladu nebo krytu frézováním._x000D_
</t>
  </si>
  <si>
    <t>3 "D.2.1 Podrobná situace - odstranění stávajícího povrchu vozovky v místě napojení na KÚ v km 0,427 55</t>
  </si>
  <si>
    <t>113107232</t>
  </si>
  <si>
    <t>Odstranění podkladu pl přes 200 m2 z betonu prostého tl 300 mm</t>
  </si>
  <si>
    <t>-1022855726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</si>
  <si>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</si>
  <si>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3,68*201,05 "D.2 Podrobná situace, D.3 Vzorové příčné řezy - bourání betonové desky pod dlažbou; šířka x délka pravého úseku</t>
  </si>
  <si>
    <t>3,68*201,20 "D.2 Podrobná situace, D.3 Vzorové příčné řezy - bourání betonové desky pod dlažbou; šířka x délka levého úseku</t>
  </si>
  <si>
    <t>4,95*3 "D.2 Podrobná situace, D.3 Vzorové příčné řezy - bourání betonové desky pod dlažbou - balkon č.1 ; šířka x délka</t>
  </si>
  <si>
    <t>4,5*1,7 "D.2 Podrobná situace, D.3 Vzorové příčné řezy - bourání betonové desky pod dlažbou - balkon č.2 ; šířka x délka</t>
  </si>
  <si>
    <t>4,5*1,7 "D.2 Podrobná situace, D.3 Vzorové příčné řezy - bourání betonové desky pod dlažbou - balkon č.3 ; šířka x délka</t>
  </si>
  <si>
    <t>4,95*3 "D.2 Podrobná situace, D.3 Vzorové příčné řezy - bourání betonové desky pod dlažbou - balkon č.4 ; šířka x délka</t>
  </si>
  <si>
    <t>5</t>
  </si>
  <si>
    <t>113152112</t>
  </si>
  <si>
    <t>Odstranění podkladů zpevněných ploch z kameniva drceného</t>
  </si>
  <si>
    <t>m3</t>
  </si>
  <si>
    <t>2078806119</t>
  </si>
  <si>
    <t>Odstranění podkladů zpevněných ploch s přemístěním na skládku na vzdálenost do 20 m nebo s naložením na dopravní prostředek z kameniva drceného</t>
  </si>
  <si>
    <t xml:space="preserve">Poznámka k souboru cen:_x000D_
1. Množství měrných jednotek se určuje v m3 objemu podkladu každé vrstvy samostatně._x000D_
</t>
  </si>
  <si>
    <t>8*0,2 "D.2.1 Podrobná situace - odstranění stávajícího povrchu vozovky v místě napojení na ZÚ v km 0,000 00</t>
  </si>
  <si>
    <t>3*0,15 "D.2.1 Podrobná situace - odstranění stávajícího povrchu vozovky v místě napojení na KÚ v km 0,427 55</t>
  </si>
  <si>
    <t>6</t>
  </si>
  <si>
    <t>113154114</t>
  </si>
  <si>
    <t>Frézování živičného krytu tl 100 mm pruh š 0,5 m pl do 500 m2 bez překážek v trase</t>
  </si>
  <si>
    <t>-1229400575</t>
  </si>
  <si>
    <t>Frézování živičného podkladu nebo krytu s naložením na dopravní prostředek plochy do 500 m2 bez překážek v trase pruhu šířky do 0,5 m, tloušťky vrstvy 100 mm</t>
  </si>
  <si>
    <t xml:space="preserve">Poznámka k souboru cen:_x000D_
1. V cenách jsou započteny i náklady na:_x000D_
 a) vodu pro chlazení zubů frézy,_x000D_
 b) opotřebování frézovacích nástrojů,_x000D_
 c) naložení odfrézovaného materiálu na dopravní prostředek._x000D_
2. V cenách nejsou započteny náklady na:_x000D_
 a) nutné ruční odstranění (vybourání) živičného krytu kolem překážek, které se oceňují cenami_x000D_
 souboru cen 113 10-7 Odstranění podkladů nebo krytů této části katalogu,_x000D_
 b) očištění povrchu odfrézované plochy, které se oceňují cenami souboru cen 938 90-9 Odstranění_x000D_
 bláta, prachu z povrchu podkladu nebo krytu části C01 tohoto katalogu._x000D_
3. Množství měrných jednotek pro rozpočet určí projekt. Drobné překážky, např. vpusti, uzávěry,_x000D_
 sloupy (plochy do 2 m2) se z celkové frézované plochy neodečítají._x000D_
4. Tloušťku frézované vrstvy určí projekt a měří se tloušťka jednotlivých záběrů v mm._x000D_
5. Cena s překážkami je určena v případech, kdy:_x000D_
 a) na 200 m2 frézované plochy se vyskytne v průměru více než jedna vpusť nebo vstup_x000D_
 inženýrských sítí, popř. stožár, vstupní ostrůvek apod.,_x000D_
 b) jsou-li podél frézované plochy osazeny obrubníky s výškovým rozdílem horní plochy obrubníku_x000D_
 od frézované plochy větší než 250 mm._x000D_
6. Překážkami se rozumějí obrubníky nebo krajníky, pokud výškový rozdíl horní plochy obrubníku od_x000D_
 frézované plochy je větší než 250 mm, vpusti nebo vstupy inženýrských sítí, stožáry, nástupní a_x000D_
 ochranné ostrůvky apod._x000D_
</t>
  </si>
  <si>
    <t>8 "D.2.1 Podrobná situace - odstranění stávajícího povrchu vozovky v místě napojení na ZÚ v km 0,000 00</t>
  </si>
  <si>
    <t>7</t>
  </si>
  <si>
    <t>113201112</t>
  </si>
  <si>
    <t>Vytrhání obrub silničních ležatých</t>
  </si>
  <si>
    <t>m</t>
  </si>
  <si>
    <t>-1155901713</t>
  </si>
  <si>
    <t>Vytrhání obrub s vybouráním lože, s přemístěním hmot na skládku na vzdálenost do 3 m nebo s naložením na dopravní prostředek silničních ležatých</t>
  </si>
  <si>
    <t xml:space="preserve">Poznámka k souboru cen:_x000D_
1. Ceny jsou určeny:_x000D_
 a) pro vytrhání obrub, obrubníků nebo krajníků jakéhokoliv druhu a velikosti uložených v_x000D_
 jakémkoliv loži popř. i s opěrami a vyspárovaných jakýmkoliv materiálem,_x000D_
 b) pro obruby z dlažebních kostek uložených v jedné řadě._x000D_
2. V cenách nejsou započteny náklady na popř. nutné očištění:_x000D_
 a) vytrhaných obrubníků nebo krajníků, které se oceňuje cenami souboru cen 979 0 . - . ._x000D_
 Očištění vybouraných obrubníků, krajníků, desek nebo dílců části C 01 tohoto ceníku,_x000D_
 b) vytrhaných dlažebních kostek, které se oceňují cenami souboru cen 979 07-11 Očištění_x000D_
 vybouraných dlažebních kostek části C 01 tohoto ceníku._x000D_
3. Vytrhání obrub ze dvou řad kostek se oceňuje jako dvojnásobné množství vytrhání obrub z jedné_x000D_
 řady kostek._x000D_
4. Přemístění vybouraných obrub, krajníků nebo dlažebních kostek včetně materiálu z lože a spár na_x000D_
 vzdálenost přes 3 m se oceňuje cenami souborů cen 997 22-1 Vodorovná doprava suti a vybouraných_x000D_
 hmot._x000D_
</t>
  </si>
  <si>
    <t>2*201,05 "D.2 Podrobná situace, D.3 Vzorové příčné řezy - vybourání stávajících obrubníků, zmenšení jejich výšky, délka pravého úseku</t>
  </si>
  <si>
    <t>2*201,20 "D.2 Podrobná situace, D.3 Vzorové příčné řezy - vybourání stávajících obrubníků, zmenšení jejich výšky, délka levého úseku</t>
  </si>
  <si>
    <t>8</t>
  </si>
  <si>
    <t>114203201</t>
  </si>
  <si>
    <t>Očištění lomového kamene nebo betonových tvárnic od hlíny nebo písku</t>
  </si>
  <si>
    <t>1880559704</t>
  </si>
  <si>
    <t>Očištění lomového kamene nebo betonových tvárnic získaných při rozebrání dlažeb, záhozů, rovnanin a soustřeďovacích staveb od hlíny nebo písku</t>
  </si>
  <si>
    <t xml:space="preserve">Poznámka k souboru cen:_x000D_
1. V cenách jsou započteny i náklady na:_x000D_
 a) přehození znečištěného i očištěného kamene nebo tvárnic na vzdálenost do 3 m nebo jeho_x000D_
 naložení na dopravní prostředek,_x000D_
 b) odklizení a uložení úlomků kamene a uvolněné hlíny či malty na vzdálenost do 10 m._x000D_
2. V cenách nejsou započteny náklady na:_x000D_
 a) třídění lomového kamene nebo tvárnic; tyto práce se oceňují cenou 114 20-3301 Třídění_x000D_
 lomového kamene nebo betonových tvárnic;_x000D_
 b) srovnání lomového kamene nebo tvárnic do měřitelných figur; tyto práce se oceňují cenami_x000D_
 souboru cen 114 20-34 Srovnání lomového kamene nebo betonových tvárnic do měřitelných figur._x000D_
3. Množství jednotek se určí v m3 lomového kamene nebo betonových tvárnic před očištěním._x000D_
</t>
  </si>
  <si>
    <t>3,68*201,05*0,15 "D.2 Podrobná situace, D.3 Vzorové příčné řezy - rozebrání stávající dlažby; šířka x délka pravého úseku x tloušťka</t>
  </si>
  <si>
    <t>3,68*201,20*0,15 "D.2 Podrobná situace, D.3 Vzorové příčné řezy - rozebrání stávající dlažby; šířka x délka levého úseku x tloušťka</t>
  </si>
  <si>
    <t>4,95*3*0,15 "D.2 Podrobná situace, D.3 Vzorové příčné řezy - rozebrání stávající dlažby - balkon č.1 ; šířka x délka x tloušťka</t>
  </si>
  <si>
    <t>4,5*1,7*0,15 "D.2 Podrobná situace, D.3 Vzorové příčné řezy - rozebrání stávající dlažby - balkon č.2 ; šířka x délka x tloušťka</t>
  </si>
  <si>
    <t>4,5*1,7*0,15 "D.2 Podrobná situace, D.3 Vzorové příčné řezy - rozebrání stávající dlažby - balkon č.3 ; šířka x délka x tloušťka</t>
  </si>
  <si>
    <t>4,95*3*0,15 "D.2 Podrobná situace, D.3 Vzorové příčné řezy - rozebrání stávající dlažby - balkon č.4 ; šířka x délka x tloušťka</t>
  </si>
  <si>
    <t>4*(7,5*1,3)*0,15 "D.2 Podrobná situace, D.3 Vzorové příčné řezy - rozšíření o 1,3 m chodníku v dil. úseku 26-29; počet úseků x délka úseku x rozšíření</t>
  </si>
  <si>
    <t>164,6*0,4*0,6 "D.2 Podrobná situace, D.3 Vzorové řezy, TZ - očištění krajních římsových kvádrů na vzdušní straně; délka x výška x šířka</t>
  </si>
  <si>
    <t>371,2*0,3*0,6 "D.2 Podrobná situace, D.3 Vzorové řezy, TZ - očištění krajních římsových kvádrů na návodní straně; délka x výška x šířka</t>
  </si>
  <si>
    <t>2*4,95*1*0,15 "D.6.1 Detail těsnění dil. spáry - rozebrání pruhu dlažby přemostění pro napojení izolace; počet x šířka koruny hráze x šířka pruhu</t>
  </si>
  <si>
    <t>9</t>
  </si>
  <si>
    <t>114203202</t>
  </si>
  <si>
    <t>Očištění lomového kamene nebo betonových tvárnic od malty</t>
  </si>
  <si>
    <t>2144976586</t>
  </si>
  <si>
    <t>Očištění lomového kamene nebo betonových tvárnic získaných při rozebrání dlažeb, záhozů, rovnanin a soustřeďovacích staveb od malty</t>
  </si>
  <si>
    <t>164,6*0,4*0,6 "D.2 Podrobná situace, D.3 Vzorové řezy, TZ - zpětné osazení krajních římsových kvádrů na vzdušní straně; délka x výška x šířka</t>
  </si>
  <si>
    <t>371,2*0,3*0,6 "D.2 Podrobná situace, D.3 Vzorové řezy, TZ - zpětné osazení krajních římsových kvádrů na návodní straně; délka x výška x šířka</t>
  </si>
  <si>
    <t>(36+36)*0,4*0,6 "D.2 Podrobná situace, D.3 Vzorové řezy, TZ - zpětné osazení krajních říms. kv. pod sloupky na vzdušní straně; délka x výška x šířka</t>
  </si>
  <si>
    <t>10</t>
  </si>
  <si>
    <t>114203301</t>
  </si>
  <si>
    <t>Třídění lomového kamene nebo betonových tvárnic podle druhu, velikosti nebo tvaru</t>
  </si>
  <si>
    <t>1549251037</t>
  </si>
  <si>
    <t>Třídění lomového kamene nebo betonových tvárnic získaných při rozebrání dlažeb, záhozů, rovnanin a soustřeďovacích staveb podle druhu, velikosti nebo tvaru</t>
  </si>
  <si>
    <t xml:space="preserve">Poznámka k souboru cen:_x000D_
1. V ceně jsou započteny i náklady na uložení vytříděného lomového kamene nebo tvárnic na hromady_x000D_
 podle druhu, velikosti nebo tvaru ve vzdálenosti do 3 m nebo na naložení vytříděného kamene nebo_x000D_
 tvárnic na dopravní prostředek._x000D_
2. V ceně nejsou započteny náklady na:_x000D_
 a) očištění lomového kamene nebo tvárnic; tyto práce se oceňují cenami souboru cen 114 20-32_x000D_
 Očištění lomového kamene nebo betonových tvárnic;_x000D_
 b) srovnání lomového kamene nebo tvárnic do měřitelných figur; tyto práce se oceňují cenami_x000D_
 souboru cen 114 20-34 Srovnání lomového kamene nebo betonových tvárnic do měřitelných figur._x000D_
3. Množství měrných jednotek se určí v m3 tříděného kamene nebo tvárnic._x000D_
</t>
  </si>
  <si>
    <t>(36+36)*0,4*0,6 "D.2 Podrobná situace, D.3 Vzorové řezy, TZ - očištění krajních říms. kv. pod sloupky na vzdušní straně; délka x výška x šířka</t>
  </si>
  <si>
    <t>11</t>
  </si>
  <si>
    <t>120901113</t>
  </si>
  <si>
    <t>Bourání zdiva kamenného v odkopávkách nebo prokopávkách na maltu cementovou ručně</t>
  </si>
  <si>
    <t>1371523318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</si>
  <si>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</si>
  <si>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 xml:space="preserve">Poznámka k souboru cen:_x000D_
1. Ceny jsou určeny pouze pro bourání konstrukcí ze zdiva nebo z betonu ve výkopišti při provádění_x000D_
 zemních prací, jsou-li zdiva nebo beton obklopeny horninou nebo sypaninou tak, že k nim není bez_x000D_
 vykopávky přístup._x000D_
2. Ceny nelze použít pro bourání konstrukcí ze zdiva nebo betonu jako pro samostatnou stavební_x000D_
 práci, i když jsou bourané konstrukce pod úrovní terénu, jako např. zdi, stropy a klenby v suterénu._x000D_
3. Vodorovné přemístění materiálu nad 20 m z rozbouraných konstrukcí ve výkopišti se oceňuje jako_x000D_
 přemístění výkopku z hornin tř. 5 až 7 cenami souboru cen 162 . 0-1 . Vodorovné přemístění výkopku._x000D_
4. Svislé přemístění materiálu z rozbouraných konstrukcí ve výkopišti se oceňuje jako přemístění_x000D_
 výkopku z hornin tř. 5 až 7 cenami souboru cen 161 10-11 Svislé přemístění výkopku._x000D_
5. Ceny nelze použít pro bourání konstrukcí pod vodou_x000D_
 a) ze zdiva nebo z betonu prostého, zakazuje-li projekt použití trhavin;_x000D_
 b) z betonu železového nebo předpjatého a ocelových konstrukcí; toto bourání se ocení_x000D_
 individuálně._x000D_
6. Bourání konstrukce ze zdiva nebo z betonu prostého pod vodou se oceňuje cenou 127 40-1112_x000D_
 Vykopávka pod vodou v hornině tř. 5 s použitím trhavin._x000D_
7. Objem vybouraného materiálu pro přemístění se rovná objemu konstrukcí před rozbouráním._x000D_
8. Vzdálenost vodorovného přemístění se určuje od těžiště původní konstrukce do těžiště skládky._x000D_
</t>
  </si>
  <si>
    <t>28*0,5 "D.2 Podrobná situace, TZ - rozebrání zdiva pro vyústění odvodňovačů ústících do země na levé straně; počet x objem</t>
  </si>
  <si>
    <t>12</t>
  </si>
  <si>
    <t>131203102</t>
  </si>
  <si>
    <t>Hloubení jam ručním nebo pneum nářadím v nesoudržných horninách tř. 3</t>
  </si>
  <si>
    <t>421585059</t>
  </si>
  <si>
    <t>Hloubení zapažených i nezapažených jam ručním nebo pneumatickým nářadím s urovnáním dna do předepsaného profilu a spádu v horninách tř. 3 nesoudržných</t>
  </si>
  <si>
    <t xml:space="preserve">Poznámka k souboru cen:_x000D_
1. V cenách jsou započteny i náklady na přehození výkopku na přilehlém terénu na vzdálenost do 3 m_x000D_
 od okraje jámy nebo naložení na dopravní prostředek._x000D_
2. V cenách 10-3101 až 40-3102 jsou započteny i náklady na svislý přesun horniny po házečkách do 2_x000D_
 metrů._x000D_
</t>
  </si>
  <si>
    <t>6 "D.2 Podrobná situace, TZ - výkop pro vyústění odvodňovače ústícího do země na pravé straně</t>
  </si>
  <si>
    <t>12 "D.2 Podrobná situace, TZ - výkop pro vyústění odvodňovačů ústících do země na levé straně</t>
  </si>
  <si>
    <t>13</t>
  </si>
  <si>
    <t>131203109</t>
  </si>
  <si>
    <t>Příplatek za lepivost u hloubení jam ručním nebo pneum nářadím v hornině tř. 3</t>
  </si>
  <si>
    <t>1211629609</t>
  </si>
  <si>
    <t>Hloubení zapažených i nezapažených jam ručním nebo pneumatickým nářadím s urovnáním dna do předepsaného profilu a spádu v horninách tř. 3 Příplatek k cenám za lepivost horniny tř. 3</t>
  </si>
  <si>
    <t>14</t>
  </si>
  <si>
    <t>162301101</t>
  </si>
  <si>
    <t>Vodorovné přemístění do 500 m výkopku/sypaniny z horniny tř. 1 až 4</t>
  </si>
  <si>
    <t>-362360783</t>
  </si>
  <si>
    <t>Vodorovné přemístění výkopku nebo sypaniny po suchu na obvyklém dopravním prostředku, bez naložení výkopku, avšak se složením bez rozhrnutí z horniny tř. 1 až 4 na vzdálenost přes 50 do 500 m</t>
  </si>
  <si>
    <t xml:space="preserve">Poznámka k souboru cen:_x000D_
1. Ceny nelze použít, předepisuje-li projekt přemístit výkopek na místo nepřístupné obvyklým_x000D_
 dopravním prostředkům; toto přemístění se oceňuje individuálně._x000D_
2. V cenách jsou započteny i náhrady za jízdu loženého vozidla v terénu ve výkopišti nebo na_x000D_
 násypišti._x000D_
3. V cenách nejsou započteny náklady na rozhrnutí výkopku na násypišti; toto rozhrnutí se oceňuje_x000D_
 cenami souboru cen 171 . 0- . . Uložení sypaniny do násypů a 171 20-1201Uložení sypaniny na skládky._x000D_
4. Je-li na dopravní dráze pro vodorovné přemístění nějaká překážka, pro kterou je nutno překládat_x000D_
 výkopek z jednoho obvyklého dopravního prostředku na jiný obvyklý dopravní prostředek, oceňuje se_x000D_
 toto lomené vodorovné přemístění výkopku v každém úseku samostatně příslušnou cenou tohoto souboru_x000D_
 cen a překládání výkopku cenami souboru cen 167 10-3 . Nakládání neulehlého výkopku z hromad s_x000D_
 ohledem na ustanovení pozn. číslo 5._x000D_
5. Přemísťuje-li se výkopek z dočasných skládek vzdálených do 50 m, neoceňuje se nakládání výkopku,_x000D_
 i když se provádí. Toto ustanovení neplatí, vylučuje-li projekt použití dozeru._x000D_
6. V cenách vodorovného přemístění sypaniny nejsou započteny náklady na dodávku materiálu, tyto se_x000D_
 oceňují ve specifikaci._x000D_
</t>
  </si>
  <si>
    <t>2*6 "D.2 Podrobná situace, TZ - výkop pro vyústění odvodňovače ústícího do země na pravé straně, odvoz na mezideponii a zpět</t>
  </si>
  <si>
    <t>2*12 "D.2 Podrobná situace, TZ - výkop pro vyústění odvodňovačů ústících do země na levé straně, odvoz na mezideponii a zpět</t>
  </si>
  <si>
    <t>162301151</t>
  </si>
  <si>
    <t>Vodorovné přemístění výkopku/sypaniny z hornin tř. 5 až 7 do 500 m</t>
  </si>
  <si>
    <t>148882309</t>
  </si>
  <si>
    <t>Vodorovné přemístění výkopku nebo sypaniny po suchu na obvyklém dopravním prostředku, bez naložení výkopku, avšak se složením bez rozhrnutí z horniny tř. 5 až 7 na vzdálenost přes 50 do 500 m</t>
  </si>
  <si>
    <t>2*(164,6*0,4*0,6) "D.2 Podrobná situace, D.3 Vzorové řezy, TZ - zpětné osazení krajních římsových kvádrů na vzdušní straně; délka x výška x šířka</t>
  </si>
  <si>
    <t>2*(371,2*0,3*0,6) "D.2 Podrobná situace, D.3 Vzorové řezy, TZ - zpětné osazení krajních římsových kvádrů na návodní straně; délka x výška x šířka</t>
  </si>
  <si>
    <t>2*(36+36)*0,4*0,6 "D.2 Podrobná situace, D.3 Vzorové řezy, TZ - zpětné osazení krajních říms. kv. pod sloupky na vzdušní straně; délka x výška x šířka</t>
  </si>
  <si>
    <t>16</t>
  </si>
  <si>
    <t>167101101</t>
  </si>
  <si>
    <t>Nakládání výkopku z hornin tř. 1 až 4 do 100 m3</t>
  </si>
  <si>
    <t>202539520</t>
  </si>
  <si>
    <t>Nakládání, skládání a překládání neulehlého výkopku nebo sypaniny nakládání, množství do 100 m3, z hornin tř. 1 až 4</t>
  </si>
  <si>
    <t xml:space="preserve">Poznámka k souboru cen:_x000D_
1. Ceny -1101, -1151, -1102, -1152, -1103, -1153, jsou určeny pro nakládání, skládání a překládání_x000D_
 na obvyklý nebo z obvyklého dopravního prostředku. Pro nakládání z lodi nebo na loď jsou určeny_x000D_
 ceny -1105 a -1155._x000D_
2. Ceny -1105 a -1155 jsou určeny pro nakládání, překládání a vykládání na vzdálenost_x000D_
 a) do 20 m vodorovně; vodorovná vzdálenost se měří od těžnice lodi k těžnici druhé lodi, nebo_x000D_
 k těžišti hromady na břehu nebo k těžišti dopravního prostředku na suchu,_x000D_
 b) do 4 m svisle; svislá vzdálenost se měří od pracovní hladiny vody k úrovni srovna- ného_x000D_
 terénu v místě hromady nebo v místě dopravní plochy pro dopravní prostředek na suchu. Uvedenou_x000D_
 svislou vzdálenost 4 m lze zvětšit, a to nejvýše do 6 m, jestliže je vodorovná vzdálenost uvedená v_x000D_
 bodu a) kratší než 20 m nejméně o trojnásobek zvětšení výšky přes 4 m._x000D_
3. Množství měrných jednotek se určí v rostlém stavu horniny._x000D_
</t>
  </si>
  <si>
    <t>6 "D.2 Podrobná situace, TZ - výkop pro vyústění odvodňovače ústícího do země na pravé straně, nakládání na mezideponii</t>
  </si>
  <si>
    <t>12 "D.2 Podrobná situace, TZ - výkop pro vyústění odvodňovačů ústících do země na levé straně, nakládání na mezideponii</t>
  </si>
  <si>
    <t>17</t>
  </si>
  <si>
    <t>167101152</t>
  </si>
  <si>
    <t>Nakládání výkopku z hornin tř. 5 až 7 přes 100 m3</t>
  </si>
  <si>
    <t>-2050488757</t>
  </si>
  <si>
    <t>Nakládání, skládání a překládání neulehlého výkopku nebo sypaniny nakládání, množství přes 100 m3, z hornin tř. 5 až 7</t>
  </si>
  <si>
    <t>18</t>
  </si>
  <si>
    <t>174101101</t>
  </si>
  <si>
    <t>Zásyp jam, šachet rýh nebo kolem objektů sypaninou se zhutněním</t>
  </si>
  <si>
    <t>880968523</t>
  </si>
  <si>
    <t>Zásyp sypaninou z jakékoliv horniny s uložením výkopku ve vrstvách se zhutněním jam, šachet, rýh nebo kolem objektů v těchto vykopávkách</t>
  </si>
  <si>
    <t xml:space="preserve">Poznámka k souboru cen:_x000D_
1. Ceny 174 10- . . jsou určeny pro zhutněné zásypy s mírou zhutnění:_x000D_
 a) z hornin soudržných do 100 % PS,_x000D_
 b) z hornin nesoudržných do I(d) 0,9,_x000D_
 c) z hornin kamenitých pro jakoukoliv míru zhutnění._x000D_
2. Je-li projektem předepsáno vyšší zhutnění, podle bodu a) a b) poznámky č 1., ocení se zásyp_x000D_
 individuálně._x000D_
3. Ceny nelze použít pro zásyp rýh pro drenážní trativody pro lesnicko-technické meliorace a_x000D_
 zemědělské. Zásyp těchto rýh se oceňuje cenami souboru cen 174 20-3 . části A 03 Zemní práce pro_x000D_
 objekty oborů 831 až 833. Nezhutněný zásyp odvodňovacích kanálů z betonových a železobetonových_x000D_
 trub v polních a lučních tratích se oceňuje cenou -1101 Zásyp sypaninou rýh bez ohledu na šířku_x000D_
 kanálu; cena obsahuje i náklady na ruční nezhutněný zásyp výšky do 200 mm nad vrchol potrubí._x000D_
4. V cenách 10-1101, 10-1103, 20-1101 a 20-1103 je započteno přemístění sypaniny ze vzdálenosti 10_x000D_
 m od kraje výkopu nebo zasypávaného prostoru, měřeno k těžišti skládky._x000D_
5. V ceně 10-1102 je započteno přemístění sypaniny ze vzdálenosti 15 m od hrany zasypávaného_x000D_
 prostoru, měřeno k těžišti skládky._x000D_
6. Objem zásypu je rozdíl objemu výkopu a objemu do něho vestavěných konstrukcí nebo uložených_x000D_
 vedení i s jejich obklady a podklady (tento objem se nazývá objemem horniny vytlačené konstrukcí)._x000D_
 Objem potrubí do DN 180, příp. i s obalem, se od objemu zásypu neodečítá. Pro stanovení objemu_x000D_
 zásypu se od objemu výkopu odečítá i objem obsypu potrubí oceňovaný cenami souboru cen 175 10-11_x000D_
 Obsyp potrubí, přichází-li v úvahu ._x000D_
7. Odklizení zbylého výkopku po provedení zásypu zářezů se šikmými stěnami pro podzemní vedení nebo_x000D_
 zásypu jam a rýh pro podzemní vedení se oceňuje, je-li objem zbylého výkopku:_x000D_
 a) do 1 m3 na 1 m vedení a jedná se o výkopek neulehlý - cenami souboru cen 167 10-110_x000D_
 Nakládání výkopku nebo sypaniny a 162 . 0-1 . Vodorovné přemístění výkopku. V případě, že se jedná_x000D_
 o výkopek ulehlý - rozpojení a naložení výkopku cenami souboru cen 122 . 0-1 . souboru cen 162 ._x000D_
 0-1 . Vodorovné přemístění výkopku;_x000D_
 b) přes 1 m3 na 1 m vedení, jestliže projekt předepíše, že se zbylý výkopek bude odklízet_x000D_
 zároveň s prováděním vykopávky, pouze přemístění výkopku cenami souboru cen 162 . 0-1 . Vodorovné_x000D_
 přemístění výkopku. Při zmíněném objemu zbylého výkopku se neoceňuje ani naložení ani rozpojení_x000D_
 výkopku. Jestliže se zbylý výkopek neodklízí, nýbrž rozprostírá podél výkopu a nad výkopem, platí_x000D_
 poznámka č. 8._x000D_
8. Rozprostření zbylého výkopku podél výkopu a nad výkopem po provedení zásypů zářezů se šikmými_x000D_
 stěnami pro podzemní vedení nebo zásypu jam a rýh pro podzemní vedení se oceňuje:_x000D_
 a) cenou 171 20-1101 Uložení sypaniny do nezhutněných násypů, není-li projektem předepsáno_x000D_
 zhutnění rozprostřeného zbylého výkopku,_x000D_
 b) cenou 171 10-1111 Uložení sypaniny do násypů z hornin sypkých, je-li předepsáno zhutnění_x000D_
 rozprostřeného zbylého výkopku, a to v objemu vypočteném podle poznámky č.6, příp. zmenšeném o_x000D_
 objem výkopku, který byl již odklizen._x000D_
9. Míru zhutnění předepisuje projekt._x000D_
</t>
  </si>
  <si>
    <t>6 "D.2 Podrobná situace, TZ - zásyp pro vyústění odvodňovače ústícího do země na pravé straně</t>
  </si>
  <si>
    <t>12 "D.2 Podrobná situace, TZ - zásyp pro vyústění odvodňovačů ústících do země na levé straně</t>
  </si>
  <si>
    <t>Svislé a kompletní konstrukce</t>
  </si>
  <si>
    <t>19</t>
  </si>
  <si>
    <t>317221111</t>
  </si>
  <si>
    <t>Osazení kamenných římsových desek do maltového lože</t>
  </si>
  <si>
    <t>-713283134</t>
  </si>
  <si>
    <t>P</t>
  </si>
  <si>
    <t>Poznámka k položce:_x000D_
- jendá se o vytvoření "otisku" v maltovém loži před finálním lepením</t>
  </si>
  <si>
    <t>20</t>
  </si>
  <si>
    <t>M</t>
  </si>
  <si>
    <t>M5838802</t>
  </si>
  <si>
    <t>krajní kamenné římsové kvádry - dodávka nových v případě poškození stávajících kvádrů během úpravy</t>
  </si>
  <si>
    <t>1370426152</t>
  </si>
  <si>
    <t>Poznámka k položce:_x000D_
- tvar a rozměr jednotlivých kamenných kvádrů bude vždy dle každého konkrétního nahrazovaného kusu</t>
  </si>
  <si>
    <t>0,15*(164,6*0,4*0,6) "D.2 Podrobná situace, D.3 Vzorové řezy, TZ - zpětné osazení kraj. říms. kvádrů na vzdušní straně; 15% x délka x výška x šířka</t>
  </si>
  <si>
    <t>0,15*(371,2*0,3*0,6) "D.2 Podrobná situace, D.3 Vzorové řezy, TZ - zpětné osazení kraj. říms. kvádrů na návodní straně; 15% x délka x výška x šířka</t>
  </si>
  <si>
    <t>0,15*((36+36)*0,4*0,6)"D.2 Podrobná situace, D.3 Vzorové řezy, TZ - zpětné os. kraj. říms. kv. pod sloupky na vzdušní straně;15%xdélka x výška x šířka</t>
  </si>
  <si>
    <t>R3172211</t>
  </si>
  <si>
    <t>-492305213</t>
  </si>
  <si>
    <t>Osazení kamenných římsových desek do flexibilního lepidla</t>
  </si>
  <si>
    <t>Poznámka k položce:_x000D_
- bude požita flexibilní lepidlo C2T S1 dle ČSN EN 10024_x000D_
- jedná se o finální lepení kvádrů do připraveného "otisku" v maltovém loži</t>
  </si>
  <si>
    <t>22</t>
  </si>
  <si>
    <t>317661132</t>
  </si>
  <si>
    <t>Výplň spár monolitické římsy tmelem silikonovým šířky spáry do 40 mm</t>
  </si>
  <si>
    <t>-316781909</t>
  </si>
  <si>
    <t>Výplň spár monolitické římsy tmelem silikonovým, spára šířky přes 15 do 40 mm</t>
  </si>
  <si>
    <t xml:space="preserve">Poznámka k souboru cen:_x000D_
1. V cenách jsou započteny i náklady na bednící lišty do bednění monolitické konstrukce římsy,_x000D_
 vyčištění spáry, penetraci spáry slučitelnou s tmelem, vlastní tmelení spáry pistolí kartuše a_x000D_
 uhlazení povrchu tmelu, u dilatačních spár předtěsnění spáry._x000D_
</t>
  </si>
  <si>
    <t>100*(0,4+0,6+0,4+0,25) "D.2 Podrobná situace, TZ - výplň každé sedmé spáry vzdušních římsových bloků trvale pružným tmelem; počet x délka</t>
  </si>
  <si>
    <t>100*(0,3+0,6+0,3+0,25) "D.2 Podrobná situace, TZ - výplň každé sedmé spáry návodních římsových bloků trvale pružným tmelem; počet x délka</t>
  </si>
  <si>
    <t>23</t>
  </si>
  <si>
    <t>R3212133</t>
  </si>
  <si>
    <t>Zdivo nadzákladové z lomového kamene vodních staveb s vyspárováním na maltu MC 30</t>
  </si>
  <si>
    <t>-825775172</t>
  </si>
  <si>
    <t>Zdivo nadzákladové z lomového kamene vodních staveb z lomového kamene lomařsky upraveného s vyspárováním, na cementovou maltu MC 30</t>
  </si>
  <si>
    <t xml:space="preserve">Poznámka k položce:_x000D_
- vyzděné a vyspárované na MC 30 s kamenivem frakce 0-3 mm, vlastnosti MC budou zlepšeny přidáním reaktivního zušlechťovače malty_x000D_
- spáry budou po zavadnutí před spárováním proškrábnuty na hloubku 50-70 mm a vyčištěny tlakovou vodou o tlaku 200 barů_x000D_
</t>
  </si>
  <si>
    <t>164,6*0,4*0,5 "D.2 Podrobná situace, D.3 Vzorové řezy, TZ - oprava lícového zdiva na vzdušní straně; délka x výška x šířka</t>
  </si>
  <si>
    <t>371,2*0,4*0,6 "D.2 Podrobná situace, D.3 Vzorové řezy, TZ - oprava lícového zdiva na návodní straně; délka x výška x šířka</t>
  </si>
  <si>
    <t>Vodorovné konstrukce</t>
  </si>
  <si>
    <t>24</t>
  </si>
  <si>
    <t>421321127</t>
  </si>
  <si>
    <t>Mostní nosné konstrukce deskové ze ŽB C 25/30</t>
  </si>
  <si>
    <t>-743436609</t>
  </si>
  <si>
    <t>Mostní železobetonové nosné konstrukce deskové nebo klenbové, trámové, ostatní deskové, z betonu C 25/30</t>
  </si>
  <si>
    <t xml:space="preserve">Poznámka k souboru cen:_x000D_
1. V cenách jsou započteny náklady na betonáž nosné konstrukce přechodové desky nebo nosné_x000D_
 konstrukce mostu, kontrolu bednění, kontrolu uložení betonářské výztuže s požadovanou krycí_x000D_
 vrstvou, vlastní betonáž mostní konstrukce zejména čerpadlem betonu, rozhrnutí a hutnění betonu_x000D_
 požadované konsistence bez ohledu na hustotu výztuže, uhlazení betonu horního povrchu konstrukce,_x000D_
 ošetření a ochranu čerstvě uloženého betonu._x000D_
2. Deskové konstrukce lze použít jako spřahující desku mostních nosníků._x000D_
3. Betonáž dilatačního závěru je prováděna po osazení ocelového dilatačního závěru do konstrukce._x000D_
4. V cenách nejsou započteny náklady na:_x000D_
 a) frekvenci nájezdů mezi jednotlivými ukládkami do betonážních lamel ani rezervu prostředků na_x000D_
 ukládku betonu a dopravy betonu, pokud jedna betonážní lamela má větší objem než 100 m3 ukládaného_x000D_
 betonu,_x000D_
 b) podkladní vrstvu z betonu pod přechodovou desku, tyto se oceňují souborem cen 451 31-51_x000D_
 Podkladní a výplňové vrstvy z betonu prostého,_x000D_
 c) vrubový kloub (trn) přechodové desky do závěrné zídky případně vrubový kloub _x000D_
 desky rámové konstrukce do spodní stavby nebo kloub pérový mostní desky vícepolového mostu_x000D_
 , tyto se oceňují souborem cen 428 38 Vrubový a pérový kloub železobetonový._x000D_
 d) rovinnost povrchu mostní konstrukce, tyto se oceňují cenou 457 31-1191 Příplatek k ceně za_x000D_
 rovinnost._x000D_
</t>
  </si>
  <si>
    <t xml:space="preserve">Poznámka k položce:_x000D_
- beton C 25/30 XC4, XF2_x000D_
</t>
  </si>
  <si>
    <t>3,68*201,05*0,2 "D.2 Podrobná situace, D.3 Vzorové příčné řezy - nová ŽB deska ve spádu; šířka x délka pravého úseku x tloušťka</t>
  </si>
  <si>
    <t>3,68*201,20*0,2 "D.2 Podrobná situace, D.3 Vzorové příčné řezy - nová ŽB deska ve spádu; šířka x délka levého úseku x tloušťka</t>
  </si>
  <si>
    <t>4,95*3*0,25 "D.2 Podrobná situace, D.3 Vzorové příčné řezy - nová ŽB deska ve spádu - balkon č.1 ; šířka x délka x tloušťka</t>
  </si>
  <si>
    <t>4,5*1,7*0,25 "D.2 Podrobná situace, D.3 Vzorové příčné řezy - nová ŽB deska ve spádu - balkon č.2 ; šířka x délka x tloušťka</t>
  </si>
  <si>
    <t>4,5*1,7*0,25 "D.2 Podrobná situace, D.3 Vzorové příčné řezy - nová ŽB deska ve spádu - balkon č.3 ; šířka x délka x tloušťka</t>
  </si>
  <si>
    <t>4,95*3*0,25 "D.2 Podrobná situace, D.3 Vzorové příčné řezy - nová ŽB deska ve spádu - balkon č.4 ; šířka x délka x tloušťka</t>
  </si>
  <si>
    <t>4*(7,5*1,3)*0,25 "D.2 Podrobná situace, D.3 Vzorové příčné řezy - rozšíření o 1,3 m chodníku v dil. úseku 26-29; počet úseků x délka úseku x rozšíření</t>
  </si>
  <si>
    <t>25</t>
  </si>
  <si>
    <t>421351311</t>
  </si>
  <si>
    <t>Zřízení a odstranění bednění dilatačního závěru konstrukcí mostů</t>
  </si>
  <si>
    <t>296158395</t>
  </si>
  <si>
    <t>Bednění deskových konstrukcí mostů z betonu železového nebo předpjatého zřízení a odstranění bednění dilatačního závěru</t>
  </si>
  <si>
    <t xml:space="preserve">Poznámka k souboru cen:_x000D_
1. Jedná se bednění:_x000D_
 a) z palubek u podhledu vyložení spřahující desky nosné konstrukce,_x000D_
 b) z prken u boku přechodové desky,_x000D_
 c) z prken jako nepohledové bednění překryté následně mostní římsou u boční stěny spřahující_x000D_
 desky nebo u boční stěny plné deskové konstrukce obdélníkového příčného řezu,_x000D_
 d) z prken s otvory pro průchod betonářské výztuže do další lamely betonážní etapy nosné_x000D_
 konstrukce u bednění čel pracovních spár._x000D_
2. V cenách jsou započteny náklady na založení a osazení bednění podhledů spřahující desky na_x000D_
 ramenáty konzolového vyložení, u přechodové desky založení hranolů a sestavení bočních stěn desky_x000D_
 na podkladní vrstvě z betonu, u bočních stěn deskové plné konstrukce mostu nebo spřahující desky_x000D_
 založení hranolů na podlaze skruže nebo konzole vyložení spřahující desky, nástřik bednění_x000D_
 odformovacím prostředkem, opotřebení bednění podle počtu užití, odbednění a očištění bednění._x000D_
3. U čel pracovní spáry železobetonové konstrukce je uvažováno pouze jedno užití._x000D_
4. V cenách jsou započteny náklady na distanční tělíska výztuže, ale vlastní ukládka tělísek je_x000D_
 započtena v ceně výztuže deskové konstrukce._x000D_
5. Bednění vlastní deskové konstrukce se oceňuje cenami 421 95-5112 a -5113 Bednění na mostní_x000D_
 skruži._x000D_
6. Ceny nelze použít pro bednění desky vylehčeného příčného řezu, které se oceňují souborem cen 423_x000D_
 35- . . Bednění trámové a komorové konstrukce._x000D_
7. V cenách nejsou započteny náklady na:_x000D_
 a) ramenáty vyložení pro bednění podhledu nebo římsy,_x000D_
 b) únosné pracovní podlahy a bednění spodního podhledu desky nosné konstrukce na skruži, tyto_x000D_
 se oceňují souborem cen 421 95-3. Dřevěné podlahy mostní dočasné,_x000D_
 c) podkladní vrstvu pod přechodovou deskou, tato vrstva se oceňuje souborem cen 451 31-51_x000D_
 Podkladní a výplňové vrstvy z betonu prostého._x000D_
</t>
  </si>
  <si>
    <t>25*3,675*0,2 "D.5 Schémata výztuže, bednění dilatační spáry v dil. úsecích 21 - 25; počet úseků x šířka x výška</t>
  </si>
  <si>
    <t>4*4,285*0,25 "D.5 Schémata výztuže, bednění dilatační spáry v dil. úsecích 26 - 29; počet úseků x šířka x výška</t>
  </si>
  <si>
    <t>25*3,675*0,2 "D.5 Schémata výztuže, bednění dilatační spáry v dil. úsecích 30-54; počet úseků x šířka x výška</t>
  </si>
  <si>
    <t>26</t>
  </si>
  <si>
    <t>421361226</t>
  </si>
  <si>
    <t>Výztuž ŽB deskového mostu z betonářské oceli 10 505</t>
  </si>
  <si>
    <t>t</t>
  </si>
  <si>
    <t>-1948840828</t>
  </si>
  <si>
    <t>Výztuž deskových konstrukcí z betonářské oceli 10 505 (R) nebo BSt 500 deskového mostu</t>
  </si>
  <si>
    <t xml:space="preserve">Poznámka k souboru cen:_x000D_
1. Jedná se o výztuž deskových konstrukcí přechodové desky, spřahující desky nebo desky nosné_x000D_
 konstrukce a dále o doplňkovou výztuž uzavírací spáry u letmé montáže nebo doplňkovou výztuž po_x000D_
 osazení dilatačního závěru._x000D_
2. V cenách jsou započteny náklady na:_x000D_
 a) uložení hlavní a rozdělovací výztuže a třmínků betonářské výztuže do konstrukce včetně_x000D_
 betonových distančních podložek zajištujících požadované krytí, vázání nebo bodové sváry_x000D_
 k vytvoření prostorového armokoše, případné úpravy výztuže pro osazení bednění a úpravy pro_x000D_
 zajištění průběhu trubek předpínací výztuže._x000D_
 b) manipulaci s výztuží při ukládce jeřábem a ručně._x000D_
3. V cenách jsou započteny i náklady na osazení distančních tělísek. Náklady na tělíska jsou_x000D_
 započteny ve skladbě bednění._x000D_
4. V cenách nejsou započteny náklady na uchycení tupých spojů závitové výztuže do bednění a jejich_x000D_
 napojování, tyto se oceňují souborem cen 273 36-21 Svarové nosné spoje._x000D_
</t>
  </si>
  <si>
    <t>25*244*1,11*(0,395/1000) "D.5 Schémata výztuže, pol. č. 1 v dil. úsecích 21 - 25; počet úseků x počet spon x délka spon x hmotnost R8 v kg/mb</t>
  </si>
  <si>
    <t>25*120*1,0*(0,395/1000) "D.5 Schémata výztuže, pol. č. 2 v dil. úsecích 21 - 25; počet úseků x počet stoliček x délka stoliček x hmotnost R8 v kg/mb</t>
  </si>
  <si>
    <t>4*244*1,11*(0,395/1000) "D.5 Schémata výztuže, pol. č. 1 v dil. úsecích 26 - 29; počet úseků x počet spon x délka spon x hmotnost R8 v kg/mb</t>
  </si>
  <si>
    <t>4*120*1,0*(0,395/1000) "D.5 Schémata výztuže, pol. č. 2 v dil. úsecích 26 - 29; počet úseků x počet stoliček x délka stoliček x hmotnost R8 v kg/mb</t>
  </si>
  <si>
    <t>25*244*1,11*(0,395/1000) "D.5 Schémata výztuže, pol. č. 1 v dil. úsecích 30 - 54; počet úseků x počet spon x délka spon x hmotnost R8 v kg/mb</t>
  </si>
  <si>
    <t>25*120*1,0*(0,395/1000) "D.5 Schémata výztuže, pol. č. 2 v dil. úsecích 30 - 54; počet úseků x počet stoliček x délka stoliček x hmotnost R8 v kg/mb</t>
  </si>
  <si>
    <t>27</t>
  </si>
  <si>
    <t>421361412</t>
  </si>
  <si>
    <t>Výztuž mostních desek ze svařovaných sítí nad 4 kg/m2</t>
  </si>
  <si>
    <t>909650527</t>
  </si>
  <si>
    <t>Výztuž deskových konstrukcí ze svařovaných sítí přes 4 kg/m2</t>
  </si>
  <si>
    <t>25*12*(47,40/1000) "D.5 Schémata výztuže, pol. č. S1 v dil. úsecích 21 - 25; počet úseků x počet sítí x hmotnost v kg/ks</t>
  </si>
  <si>
    <t>4*15*(47,40/1000) "D.5 Schémata výztuže, pol. č. S1 v dil. úsecích 26 - 29; počet úseků x počet sítí x hmotnost v kg/ks</t>
  </si>
  <si>
    <t>25*12*(47,40/1000) "D.5 Schémata výztuže, pol. č. S1 v dil. úsecích 30 - 54; počet úseků x počet sítí x hmotnost v kg/ks</t>
  </si>
  <si>
    <t>28</t>
  </si>
  <si>
    <t>451315111</t>
  </si>
  <si>
    <t>Podkladní nebo vyrovnávací vrstva z betonu C25/30 tl 100 mm</t>
  </si>
  <si>
    <t>-1810847232</t>
  </si>
  <si>
    <t>Podkladní nebo vyrovnávací vrstva z betonu prostého tř. C 25/30, ve vrstvě do 100 mm</t>
  </si>
  <si>
    <t xml:space="preserve">Poznámka k souboru cen:_x000D_
1. V ceně nejsou započteny náklady na úpravu úložné spáry; tyto práce se oceňují cenou 967 04-1111_x000D_
 - úprava úložné spáry v části B 01 tohoto katalogu._x000D_
</t>
  </si>
  <si>
    <t>Poznámka k položce:_x000D_
- beton C 25/30 XC4, XF2_x000D_
- s vyspádováním dle PD</t>
  </si>
  <si>
    <t>3,68*201,05 "D.2 Podrobná situace, D.3 Vzorové příčné řezy - vyrovnávací vrstva pod novou desku; šířka x délka pravého úseku</t>
  </si>
  <si>
    <t>3,68*201,20 "D.2 Podrobná situace, D.3 Vzorové příčné řezy - vyrovnávací vrstva pod novou desku; šířka x délka levého úseku</t>
  </si>
  <si>
    <t>4,95*3 "D.2 Podrobná situace, D.3 Vzorové příčné řezy - vyrovnávací vrstva pod novou desku - balkon č.1 ; šířka x délka</t>
  </si>
  <si>
    <t>4,5*1,7 "D.2 Podrobná situace, D.3 Vzorové příčné řezy - vyrovnávací vrstva pod novou desku - balkon č.2 ; šířka x délka</t>
  </si>
  <si>
    <t>4,5*1,7 "D.2 Podrobná situace, D.3 Vzorové příčné řezy - vyrovnávací vrstva pod novou desku - balkon č.3 ; šířka x délka</t>
  </si>
  <si>
    <t>4,95*3 "D.2 Podrobná situace, D.3 Vzorové příčné řezy - vyrovnávací vrstva pod novou desku - balkon č.4 ; šířka x délka</t>
  </si>
  <si>
    <t>29</t>
  </si>
  <si>
    <t>451577777</t>
  </si>
  <si>
    <t>Podklad nebo lože pod dlažbu vodorovný nebo do sklonu 1:5 z kameniva těženého tl do 100 mm</t>
  </si>
  <si>
    <t>1504646884</t>
  </si>
  <si>
    <t>Podklad nebo lože pod dlažbu (přídlažbu) v ploše vodorovné nebo ve sklonu do 1:5, tloušťky od 30 do 100 mm z kameniva těženého</t>
  </si>
  <si>
    <t xml:space="preserve">Poznámka k souboru cen:_x000D_
1. Ceny lze použít i pro podklad nebo lože pod dlažby silničních příkopů a kuželů._x000D_
2. Ceny nelze použít pro:_x000D_
 a) lože rigolů dlážděných, které je započteno v cenách souborů cen 597 . 6- . 1 Rigol dlážděný,_x000D_
 597 17- . 1 Rigol krajnicový s kamennou obrubou a 597 16-1111 Rigol dlážděný z lomového kamene,_x000D_
 b) podklad nebo lože pod dlažby (přídlažby) související s vodotečí, které se oceňují cenami_x000D_
 části A 01 katalogu 832-1 Hráze a úpravy na tocích - úpravy toků a kanálů._x000D_
3. V cenách -7777 Podklad z prohozené zeminy, -9777 Příplatek za dalších 10 mm tloušťky z prohozené_x000D_
 zeminy, -9779 Příplatek za sklon přes 1:5 z prohozené zeminy jsou započteny i náklady na prohození_x000D_
 zeminy._x000D_
4. V cenách nejsou započteny náklady na:_x000D_
 a) opatření zeminy a její přemístění k místu zabudování, které se oceňují podle ustanovení čl._x000D_
 3111 Všeobecných podmínek části A 01 tohoto katalogu,_x000D_
 b) úpravu pláně, která se oceňuje u silnic cenami části A 01, u dálnic cenami části A 02_x000D_
 katalogu 800-1 Zemní práce,_x000D_
 c) odklizení odpadu po prohození zeminy, které se oceňuje cenami části A 01 katalogu 800-1_x000D_
 Zemní práce,_x000D_
 d) svahování, které se oceňuje cenami části A 01 katalogu 800-1 Zemní práce._x000D_
</t>
  </si>
  <si>
    <t>(3,68/2)*201,05 "D.2 Podrobná situace, D.3 Vzorové příčné řezy - doplnění lože zpětně osazené dlažby; šířka/2 x délka pravého úseku</t>
  </si>
  <si>
    <t>(3,68/2)*201,20 "D.2 Podrobná situace, D.3 Vzorové příčné řezy - doplnění lože zpětně osazené dlažby; šířka/2 x délka levého úseku</t>
  </si>
  <si>
    <t>4,95*3 "D.2 Podrobná situace, D.3 Vzorové příčné řezy - zpětné osazení rozebrané dlažby - balkon č.1 ; šířka x délka</t>
  </si>
  <si>
    <t>4,5*1,7 "D.2 Podrobná situace, D.3 Vzorové příčné řezy - zpětné osazení rozebrané dlažby - balkon č.2 ; šířka x délka</t>
  </si>
  <si>
    <t>4,5*1,7 "D.2 Podrobná situace, D.3 Vzorové příčné řezy - zpětné osazení rozebrané dlažby - balkon č.3 ; šířka x délka</t>
  </si>
  <si>
    <t>4,95*3 "D.2 Podrobná situace, D.3 Vzorové příčné řezy - zpětné osazení rozebrané dlažby - balkon č.4 ; šířka x délka</t>
  </si>
  <si>
    <t>30</t>
  </si>
  <si>
    <t>457311117</t>
  </si>
  <si>
    <t>Vyrovnávací nebo spádový beton C 25/30 včetně úpravy povrchu</t>
  </si>
  <si>
    <t>-1087486344</t>
  </si>
  <si>
    <t>Vyrovnávací nebo spádový beton včetně úpravy povrchu C 25/30</t>
  </si>
  <si>
    <t xml:space="preserve">Poznámka k souboru cen:_x000D_
1. V cenách jsou započteny náklady na kontrolu bednění, vlastní betonáž zejména čerpadlem betonu,_x000D_
 rozhrnutí a hutnění betonu vibrační lištou, uhlazení horního povrchu betonu vyrovnávací nebo_x000D_
 spádové konstrukce v tloušťce větší než 60 mm, v případě železobetonu přes 100 mm, ošetření a_x000D_
 ochranu čerstvě uloženého certifikovaného betonu požadované konzistence. Rovinnost povrchu - třída_x000D_
 9 až 10._x000D_
2. Příplatek za rovinnost povrchu platí pro všechny ceny ukládaného konstrukčního betonu pod_x000D_
 celoplošnou izolaci mostovky v požadovaném příčném nebo podélném minimálním sklonu 0,5 %. Rovinnost_x000D_
 je daná normou 8 mm pod 2 m lati a třídou 8 přesnosti._x000D_
3. V cenách nejsou započteny náklady na:_x000D_
 a) železobetonovou desku nebo spřahující desku ze železobetonu tloušťky přes 100 mm,_x000D_
 b) bednění vyrovnávacího a spádového betonu,_x000D_
 c) vyrovnávací vrstvy ze sanační reprofilační malty, tyto se oceňují souborem cen 628 63-21_x000D_
 Úprava příčných spár u montovaných mostů,_x000D_
 d) dobroušení povrchu na požadovanou třídu 6 přesnosti._x000D_
</t>
  </si>
  <si>
    <t>Poznámka k položce:_x000D_
- beton C 25/30 XC4 XF2</t>
  </si>
  <si>
    <t>2*4,95*0,14 "D.6.1 Detail těsnění dil. spáry - dobetonávka; počet x šířka koruny hráze x plocha v řezu</t>
  </si>
  <si>
    <t>201,05*(2*0,005) "D.2 Podrobná situace, D.3 Vzorové příčné řezy - klín pro hydroizolaci; délka pravého úseku x plocha v řezu na obou stranách</t>
  </si>
  <si>
    <t>201,20*(2*0,005) "D.2 Podrobná situace, D.3 Vzorové příčné řezy - klín pro hydroizolaci; délka levého úseku x plocha v řezu na obou stranách</t>
  </si>
  <si>
    <t>Komunikace pozemní</t>
  </si>
  <si>
    <t>31</t>
  </si>
  <si>
    <t>566501111</t>
  </si>
  <si>
    <t>Úprava krytu z kameniva drceného pro nový kryt s doplněním kameniva drceného do 0,10 m3/m2</t>
  </si>
  <si>
    <t>-790929814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</si>
  <si>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0,08 do 0,10 m3/m2</t>
  </si>
  <si>
    <t xml:space="preserve">Poznámka k souboru cen:_x000D_
1. Ceny neplatí pro vyrovnání nerovností nově zřizovaných podkladů nebo krytů,_x000D_
2. V cenách nejsou započteny náklady na příp. nutné rozrytí dosavadní vozovky, které se oceňují_x000D_
 cenou 113 10-8441 Rozrytí vrstvy krytu nebo podkladu._x000D_
3. Množství kameniva uvedené v popisu cen je průměrné množství kameniva v nezhutněném stavu na 1 m2_x000D_
 projektem předepsané úpravy na jednom objektu._x000D_
</t>
  </si>
  <si>
    <t>2*6 "D.2.4 Podrobná situace - část 4, obnova povrchu parkových cest na KÚ v km 0,427 55; počet x plocha</t>
  </si>
  <si>
    <t>32</t>
  </si>
  <si>
    <t>571907118</t>
  </si>
  <si>
    <t>Posyp krytu kamenivem drceným nebo těženým do 70 kg/m2</t>
  </si>
  <si>
    <t>1296450177</t>
  </si>
  <si>
    <t>Posyp podkladu nebo krytu s rozprostřením a zhutněním kamenivem drceným nebo těženým, v množství přes 65 do 70 kg/m2</t>
  </si>
  <si>
    <t>33</t>
  </si>
  <si>
    <t>591111111</t>
  </si>
  <si>
    <t>Kladení dlažby z kostek velkých z kamene do lože z kameniva těženého tl 50 mm</t>
  </si>
  <si>
    <t>1987810255</t>
  </si>
  <si>
    <t>Kladení dlažby z kostek s provedením lože do tl. 50 mm, s vyplněním spár, s dvojím beraněním a se smetením přebytečného materiálu na krajnici velkých z kamene, do lože z kameniva těženého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</si>
  <si>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a_x000D_
 kroužkovou._x000D_
3. Dlažba vějířová z kostek drobných se oceňuje cenami 591 41-2111 a 591 44-2111 Kladení dlažby z_x000D_
 mozaiky dvoubarevné a vícebarevné komunikací pro pěší._x000D_
4. V cenách jsou započteny i náklady na dodání hmot pro lože a na dodání téhož materiálu na výplň_x000D_
 spár._x000D_
5. V cenách nejsou započteny náklady na:_x000D_
 a) dodání dlažebních kostek, které se oceňuje ve specifikaci; ztratné lze dohodnout_x000D_
 - u velkých kostek ve výši 1 %,_x000D_
 - u drobných kostek ve výši 2 %,_x000D_
 b) vyplnění spár dlažby živičnou zálivkou, které se oceňuje cenami souboru cen 599 1 . -11_x000D_
 Zálivka živičná spár dlažby._x000D_
6. Část lože přesahující tloušťku 50 mm se oceňuje cenami souboru cen 451 31-97 Příplatek za_x000D_
 každých dalších 10 mm tloušťky podkladu nebo lože._x000D_
</t>
  </si>
  <si>
    <t>3,68*201,05 "D.2 Podrobná situace, D.3 Vzorové příčné řezy - zpětné osazení rozebrané dlažby; šířka x délka pravého úseku</t>
  </si>
  <si>
    <t>3,68*201,20 "D.2 Podrobná situace, D.3 Vzorové příčné řezy - zpětné osazení rozebrané dlažby; šířka x délka levého úseku</t>
  </si>
  <si>
    <t>34</t>
  </si>
  <si>
    <t>M5838015</t>
  </si>
  <si>
    <t>kostka dlažební velká, žula třída II šedá</t>
  </si>
  <si>
    <t>776819771</t>
  </si>
  <si>
    <t>1565,765*0,1 "Doplnění dlažby v případě poškození rozebíraných kostek, 10% z plochy pol. 951111111 Kladení dlažby</t>
  </si>
  <si>
    <t>35</t>
  </si>
  <si>
    <t>AGR 01.03.03</t>
  </si>
  <si>
    <t>Obnova živičného povrchu vozovky na ZÚ v km 0,000 00, včetně podkladních vrstev</t>
  </si>
  <si>
    <t>-965015407</t>
  </si>
  <si>
    <t xml:space="preserve">Obnova živičného povrchu vozovky na ZÚ v km 0,000 00, včetně podkladních vrstev
</t>
  </si>
  <si>
    <t>8 "D.2.1 Podrobná situace - obnova stávajícího povrchu vozovky v místě napojení na ZÚ v km 0,000 00</t>
  </si>
  <si>
    <t>36</t>
  </si>
  <si>
    <t>AGR 01.03.04</t>
  </si>
  <si>
    <t>Obnova betonového povrchu vozovky na KÚ v km 0,427 55, včetně podkladních vrstev</t>
  </si>
  <si>
    <t>-865864948</t>
  </si>
  <si>
    <t>3 "D.2.1 Podrobná situace - obnova stávajícího povrchu vozovky v místě napojení na KÚ v km 0,427 55</t>
  </si>
  <si>
    <t>Úpravy povrchů, podlahy a osazování výplní</t>
  </si>
  <si>
    <t>37</t>
  </si>
  <si>
    <t>628635552</t>
  </si>
  <si>
    <t>Vyplnění spár zdiva z lomového kamene maltou cementovou na hl nad 70 do 120 mm s vyspárováním</t>
  </si>
  <si>
    <t>917966016</t>
  </si>
  <si>
    <t>Vyplnění spár dosavadních konstrukcí zdiva cementovou maltou s vyčištěním spár hloubky přes 70 do 120 mm, zdiva z lomového kamene s vyspárováním</t>
  </si>
  <si>
    <t xml:space="preserve">Poznámka k souboru cen:_x000D_
1. V cenách nejsou započteny náklady na vysekání spár; tyto práce se oceňují cenami souboru cen 938_x000D_
 90-31 Dokončovací práce na dosavadních konstrukcích - vysekání spár._x000D_
2. Množství jednotek se stanoví v m2 rozvinuté upravované plochy._x000D_
</t>
  </si>
  <si>
    <t>201,05*0,4 "D.2 Podrobná situace, D.3 Vzorové příčné řezy - oprava spárování na vzdušním lící; délka pravého úseku x výška</t>
  </si>
  <si>
    <t>201,20*0,4 "D.2 Podrobná situace, D.3 Vzorové příčné řezy - oprava spárování na vzdušním lící; šířka x délka levého úseku x výška</t>
  </si>
  <si>
    <t>201,05*0,4 "D.2 Podrobná situace, D.3 Vzorové příčné řezy - oprava spárování na návodním lící; délka pravého úseku x výška</t>
  </si>
  <si>
    <t>201,20*0,4 "D.2 Podrobná situace, D.3 Vzorové příčné řezy - oprava spárování na návodním lící; šířka x délka levého úseku x výška</t>
  </si>
  <si>
    <t>-164,6*0,4 "D.2 Podrobná situace, D.3 Vzorové řezy, TZ - odpočet opravy lícového zdiva na vzdušní straně; délka x výška</t>
  </si>
  <si>
    <t>-371,2*0,4 "D.2 Podrobná situace, D.3 Vzorové řezy, TZ - odpočet opravy lícového zdiva na návodní straně; délka x výška</t>
  </si>
  <si>
    <t>201,05 "D.2 Podrobná situace, D.3 Vzorové příčné řezy - zaříznutí žlábku pro hydroizolaci, délka pravého úseku</t>
  </si>
  <si>
    <t>201,20 "D.2 Podrobná situace, D.3 Vzorové příčné řezy - zaříznutí žlábku pro hydroizolaci, délka levého úseku</t>
  </si>
  <si>
    <t>38</t>
  </si>
  <si>
    <t>R628641</t>
  </si>
  <si>
    <t>Zaříznutí kamenného obrubníku š. 150 mm, zkrácení o 5 cm</t>
  </si>
  <si>
    <t>200783086</t>
  </si>
  <si>
    <t>2*201,05 "D.2 Podrobná situace, D.3 Vzorové příčné řezy - zaříznutí stávajících obrubníků, zmenšení jejich výšky, délka pravého úseku</t>
  </si>
  <si>
    <t>2*201,20 "D.2 Podrobná situace, D.3 Vzorové příčné řezy - zaříznutí stávajících obrubníků, zmenšení jejich výšky, délka levého úseku</t>
  </si>
  <si>
    <t>Trubní vedení</t>
  </si>
  <si>
    <t>39</t>
  </si>
  <si>
    <t>871310310</t>
  </si>
  <si>
    <t>Montáž kanalizačního potrubí hladkého plnostěnného SN 10 z polypropylenu DN 150</t>
  </si>
  <si>
    <t>926516850</t>
  </si>
  <si>
    <t>Montáž kanalizačního potrubí z plastů z polypropylenu PP hladkého plnostěnného SN 10 DN 150</t>
  </si>
  <si>
    <t xml:space="preserve">Poznámka k souboru cen:_x000D_
1. V cenách montáže potrubí nejsou započteny náklady na dodání trub, elektrospojek a těsnicích_x000D_
 kroužků pokud tyto nejsou součástí dodávky potrubí. Tyto náklady se oceňují ve specifikaci._x000D_
2. V cenách potrubí z trubek polyetylenových a polypropylenových nejsou započteny náklady na dodání_x000D_
 tvarovek použitých pro napojení na jiný druh potrubí; tvarovky se oceňují ve specifikaci._x000D_
3. Ztratné lze dohodnout:_x000D_
 a) u trub kanalizačních z tvrdého PVC ve směrné výši 3 %,_x000D_
 b) u trub polyetylenových a polypropylenových ve směrné výši 1,5._x000D_
</t>
  </si>
  <si>
    <t>6 "D.2 Podrobná situace, TZ - vyústění odvodňovače ústícího do země na pravé straně</t>
  </si>
  <si>
    <t>12 "D.2 Podrobná situace, TZ - vyústění odvodňovačů ústících do země na levé straně</t>
  </si>
  <si>
    <t>40</t>
  </si>
  <si>
    <t>286171230</t>
  </si>
  <si>
    <t>trubka kanalizační PP MASTER SN 10, dl.6m, DN 150</t>
  </si>
  <si>
    <t>kus</t>
  </si>
  <si>
    <t>1294474605</t>
  </si>
  <si>
    <t>trubka kanalizační PP SN 10, dl.6m, DN 160</t>
  </si>
  <si>
    <t>1 "D.2 Podrobná situace, TZ - vyústění odvodňovače ústícího do země na pravé straně</t>
  </si>
  <si>
    <t>2 "D.2 Podrobná situace, TZ - vyústění odvodňovačů ústících do země na levé straně</t>
  </si>
  <si>
    <t>41</t>
  </si>
  <si>
    <t>877310330</t>
  </si>
  <si>
    <t>Montáž spojek na potrubí z PP trub hladkých plnostěnných DN 150</t>
  </si>
  <si>
    <t>541434680</t>
  </si>
  <si>
    <t>Montáž tvarovek na kanalizačním plastovém potrubí z polypropylenu PP hladkého plnostěnného spojek nebo redukcí DN 150</t>
  </si>
  <si>
    <t xml:space="preserve">Poznámka k souboru cen:_x000D_
1. V cenách montáže tvarovek nejsou započteny náklady na dodání tvarovek. Tyto náklady se oceňují_x000D_
 ve specifikaci._x000D_
2. V cenách montáže tvarovek jsou započteny náklady na dodání těsnicích kroužků, pokud tyto nejsou_x000D_
 součástí dodávky tvarovek._x000D_
</t>
  </si>
  <si>
    <t>1 "D.2 Podrobná situace, TZ - napojení vyústění odvodňovače ústícího do země na pravé straně, nakládání na mezideponii</t>
  </si>
  <si>
    <t>2 "D.2 Podrobná situace, TZ - napojení vyústění odvodňovačů ústících do země na levé straně, nakládání na mezideponii</t>
  </si>
  <si>
    <t>42</t>
  </si>
  <si>
    <t>286172350</t>
  </si>
  <si>
    <t>spojka přesuvná DN 150</t>
  </si>
  <si>
    <t>-204631666</t>
  </si>
  <si>
    <t>spojka přesuvná kanalizační PP DN 150</t>
  </si>
  <si>
    <t>43</t>
  </si>
  <si>
    <t>899623171</t>
  </si>
  <si>
    <t>Obetonování potrubí nebo zdiva stok betonem prostým tř. C 25/30 v otevřeném výkopu</t>
  </si>
  <si>
    <t>1655684055</t>
  </si>
  <si>
    <t>Obetonování potrubí nebo zdiva stok betonem prostým v otevřeném výkopu, beton tř. C 25/30</t>
  </si>
  <si>
    <t xml:space="preserve">Poznámka k souboru cen:_x000D_
1. Obetonování zdiva stok ve štole se oceňuje cenami souboru cen 359 31-02 Výplň za rubem cihelného_x000D_
 zdiva stok části A 03 tohoto katalogu._x000D_
</t>
  </si>
  <si>
    <t>28*0,6*0,6*1 "D.2 Podrobná situace, D.3.2 Odvodnění koruny - osazení mostních odovdňovačů; OV1-OV28; počet x šířka x výška x délka</t>
  </si>
  <si>
    <t>1*0,5 "D.2 Podrobná situace, TZ - obetonování čela vyústění odvodňovače ústícího do země na pravé straně; počet x objem</t>
  </si>
  <si>
    <t>2*0,5 "D.2 Podrobná situace, TZ - obetonování čela vyústění odvodňovačů ústících do země na levé straně; počet x objem</t>
  </si>
  <si>
    <t>44</t>
  </si>
  <si>
    <t>899643111</t>
  </si>
  <si>
    <t>Bednění pro obetonování potrubí otevřený výkop</t>
  </si>
  <si>
    <t>-826350159</t>
  </si>
  <si>
    <t>Bednění pro obetonování potrubí v otevřeném výkopu</t>
  </si>
  <si>
    <t>1*1,65 "D.2 Podrobná situace, TZ - obetonování čela vyústění odvodňovače ústícího do země na pravé straně; počet x plocha</t>
  </si>
  <si>
    <t>2*1,65 "D.2 Podrobná situace, TZ - obetonování čela vyústění odvodňovačů ústících do země na levé straně; počet x plocha</t>
  </si>
  <si>
    <t>Ostatní konstrukce a práce, bourání</t>
  </si>
  <si>
    <t>45</t>
  </si>
  <si>
    <t>R9191111</t>
  </si>
  <si>
    <t>Řezání spár pro uvolnění stávajících římsových kamenných bloků</t>
  </si>
  <si>
    <t>36680179</t>
  </si>
  <si>
    <t xml:space="preserve">Poznámka k souboru cen:_x000D_
1. V cenách jsou započteny i náklady na vyčištění spár po řezání._x000D_
</t>
  </si>
  <si>
    <t>4*0,7 "D.2 Podrobná situace - proříznutí spáry mezi římsovými bloky na koncích opravovaných úseků na vzdušní straně; počet x délka</t>
  </si>
  <si>
    <t>4*0,7 "D.2 Podrobná situace - proříznutí spáry mezi římsovými bloky na koncích opravovaných úseků na návodní straně; počet x délka</t>
  </si>
  <si>
    <t>(2*(36+36))*0,7 "D.2 Podrobná situace - proříznutí spáry mezi římsovými bloky pod měněnými sloupky na vzdušní straně; počet x délka</t>
  </si>
  <si>
    <t>46</t>
  </si>
  <si>
    <t>R9162411</t>
  </si>
  <si>
    <t>Osazení obrubníku kamenného ležatého bez boční opěry do lože z betonu prostého</t>
  </si>
  <si>
    <t>-1039727765</t>
  </si>
  <si>
    <t>Osazení obrubníku kamenného se zřízením lože, s vyplněním a zatřením spár cementovou maltou ležatého bez boční opěry, do lože z betonu prostého tř. C 20/25</t>
  </si>
  <si>
    <t xml:space="preserve">Poznámka k souboru cen:_x000D_
1. Ceny -1211, -1212 a -1213 lze použít i pro osazení krajníků z kamene._x000D_
2. V cenách chodníkových obrubníků ležatých i stojatých jsou započteny pro osazení:_x000D_
 a) do lože z kameniva těženého i náklady na dodání hmot pro lože tl. 80 až 100 mm,_x000D_
 b) do lože z betonu prostého i náklady na dodání hmot pro lože tl. 80 až 100 mm; v cenách -1113_x000D_
 a -1213 též náklady na zřízení boční opěry._x000D_
3. Část lože z betonu prostého přesahující tl. 100 mm se oceňuje cenou 916 99-1121 Lože pod_x000D_
 obrubníky, krajníky nebo obruby z dlažebních kostek._x000D_
4. V cenách nejsou započteny náklady na dodání obrubníků nebo krajníků, tyto se oceňují ve_x000D_
 specifikaci._x000D_
</t>
  </si>
  <si>
    <t>2*201,05 "D.2 Podrobná situace, D.3 Vzorové příčné řezy - osazení vybouráných obrubníků, zmenšení jejich výšky, délka pravého úseku</t>
  </si>
  <si>
    <t>2*201,20 "D.2 Podrobná situace, D.3 Vzorové příčné řezy - osazení vybouráných obrubníků, zmenšení jejich výšky, délka levého úseku</t>
  </si>
  <si>
    <t>5 "D.2.1 Podrobná situace - ukončení koruny hráze žulovým obrubníkem na ZÚ</t>
  </si>
  <si>
    <t>5 "D.2.1 Podrobná situace - ukončení koruny hráze žulovým obrubníkem na KÚ</t>
  </si>
  <si>
    <t>47</t>
  </si>
  <si>
    <t>M5838037</t>
  </si>
  <si>
    <t>obrubník kamenný přímý, (bSM) žula, OP6 15x15</t>
  </si>
  <si>
    <t>1391117163</t>
  </si>
  <si>
    <t>obrubník kamenný přímý, žula, 15x15</t>
  </si>
  <si>
    <t>48</t>
  </si>
  <si>
    <t>919726121</t>
  </si>
  <si>
    <t>Geotextilie pro ochranu, separaci a filtraci netkaná měrná hmotnost do 200 g/m2</t>
  </si>
  <si>
    <t>-1946767261</t>
  </si>
  <si>
    <t>Geotextilie netkaná pro ochranu, separaci nebo filtraci měrná hmotnost do 200 g/m2</t>
  </si>
  <si>
    <t xml:space="preserve">Poznámka k souboru cen:_x000D_
1. V cenách jsou započteny i náklady na položení a dodání geotextilie včetně přesahů._x000D_
</t>
  </si>
  <si>
    <t>3,68*201,05 "D.2 Podrobná situace, D.3 Vzorové příčné řezy - separační geotextilie pod novou deskou; šířka x délka pravého úseku</t>
  </si>
  <si>
    <t>3,68*201,20 "D.2 Podrobná situace, D.3 Vzorové příčné řezy - separační geotextilie pod novou desku; šířka x délka levého úseku</t>
  </si>
  <si>
    <t>4,95*3 "D.2 Podrobná situace, D.3 Vzorové příčné řezy - separační geotextilie pod novou desku - balkon č.1 ; šířka x délka</t>
  </si>
  <si>
    <t>4,5*1,7 "D.2 Podrobná situace, D.3 Vzorové příčné řezy - separační geotextilie pod novou desku - balkon č.2 ; šířka x délka</t>
  </si>
  <si>
    <t>4,5*1,7 "D.2 Podrobná situace, D.3 Vzorové příčné řezy - separační geotextilie pod novou desku - balkon č.3 ; šířka x délka</t>
  </si>
  <si>
    <t>4,95*3 "D.2 Podrobná situace, D.3 Vzorové příčné řezy - separační geotextilie pod novou desku - balkon č.4 ; šířka x délka</t>
  </si>
  <si>
    <t>2*4,95*1 "D.6.1 Detail těsnění dil. spáry - geomříž šířky 1 m; počet x šířka koruny hráze x šířka pruhu geotextilie</t>
  </si>
  <si>
    <t>49</t>
  </si>
  <si>
    <t>919735112</t>
  </si>
  <si>
    <t>Řezání stávajícího živičného krytu hl do 100 mm</t>
  </si>
  <si>
    <t>1811548437</t>
  </si>
  <si>
    <t>Řezání stávajícího živičného krytu nebo podkladu hloubky přes 50 do 100 mm</t>
  </si>
  <si>
    <t xml:space="preserve">Poznámka k souboru cen:_x000D_
1. V cenách jsou započteny i náklady na spotřebu vody._x000D_
</t>
  </si>
  <si>
    <t>5,5 "D.2.1 Podrobná situace - odstranění stávajícího povrchu vozovky - odříznutí v místě napojení na ZÚ v km 0,000 00</t>
  </si>
  <si>
    <t>50</t>
  </si>
  <si>
    <t>919735124</t>
  </si>
  <si>
    <t>Řezání stávajícího betonového krytu hl do 200 mm</t>
  </si>
  <si>
    <t>-284307398</t>
  </si>
  <si>
    <t>Řezání stávajícího betonového krytu nebo podkladu hloubky přes 150 do 200 mm</t>
  </si>
  <si>
    <t>2,6 "D.2.1 Podrobná situace - odstranění stávajícího povrchu vozovky - odříznutí v místě napojení na KÚ v km 0,427 55</t>
  </si>
  <si>
    <t>51</t>
  </si>
  <si>
    <t>931992121</t>
  </si>
  <si>
    <t>Výplň dilatačních spár z extrudovaného polystyrénu tl 20 mm</t>
  </si>
  <si>
    <t>1896132706</t>
  </si>
  <si>
    <t>Výplň dilatačních spár z polystyrenu extrudovaného, tloušťky 20 mm</t>
  </si>
  <si>
    <t xml:space="preserve">Poznámka k souboru cen:_x000D_
1. V cenách jsou započteny náklady na řezání desek z polystyrenu na požadovaný rozměr a uložení do_x000D_
 bednění dilatační spáry s nutným zajištěním před betonáží._x000D_
2. V cenách nejsou započteny náklady bednění čela dilatační spáry a vložení lišt zkosení dilatační_x000D_
 spáry, tmelení dilatační spáry s předtěsněním, tyto se oceňují souborem cen 931 99-41 Těsnění spáry_x000D_
 betonové konstrukce pásy, profily a tmely._x000D_
</t>
  </si>
  <si>
    <t>26*3,675*0,2 "D.5 Schémata výztuže, výplň dilatační spáry v dil. úsecích 21 - 25; počet úseků x šířka x výška</t>
  </si>
  <si>
    <t>4*4,285*0,25 "D.5 Schémata výztuže, výplň dilatační spáry v dil. úsecích 26 - 29; počet úseků x šířka x výška</t>
  </si>
  <si>
    <t>26*3,675*0,2 "D.5 Schémata výztuže, výplň dilatační spáry v dil. úsecích 30-54; počet úseků x šířka x výška</t>
  </si>
  <si>
    <t>52</t>
  </si>
  <si>
    <t>931992123</t>
  </si>
  <si>
    <t>Výplň dilatačních spár z extrudovaného polystyrénu tl 40 mm</t>
  </si>
  <si>
    <t>-93768629</t>
  </si>
  <si>
    <t>Výplň dilatačních spár z polystyrenu extrudovaného, tloušťky 40 mm</t>
  </si>
  <si>
    <t>2*4,95*0,6 "D.6.1 Detail těsnění dil. spáry - výplň spáry; počet x šířka koruny hráze x výška</t>
  </si>
  <si>
    <t>53</t>
  </si>
  <si>
    <t>931994102</t>
  </si>
  <si>
    <t>Těsnění dilatační spáry betonové konstrukce povrchovým těsnicím pásem</t>
  </si>
  <si>
    <t>-2119370194</t>
  </si>
  <si>
    <t>Těsnění spáry betonové konstrukce pásy, profily, tmely těsnicím pásem povrchovým, spáry dilatační</t>
  </si>
  <si>
    <t xml:space="preserve">Poznámka k souboru cen:_x000D_
1. V cenách těsnění spár pásy těsnicími jsou započteny náklady na rozměření délky pásu_x000D_
 v konstrukci, nastříhaní a lepení pásu na požadovaný rozměr, uchycení hřebenu pásu k výztuži a_x000D_
 k bednění tak, aby nedošlo u povrchových pásů k posunutí a u vnitřních k volnému pohybu během_x000D_
 betonáže, a náklady uložení pásů pro svislou nebo vodorovnou ochranu spáry._x000D_
2. V cenách těsnění styčné spáry profilem jsou započteny náklady na nastříhání, vložení a nalepení_x000D_
 profilové pryže z nevodotěsného mikrotenového profilu nebo vodotěsného vodoubobtnajícího profilu do_x000D_
 drážky styčné spáry mezi prefa dílci během montáže konstrukce zejména přesýpaných objektů._x000D_
3. Těsnění tmelem se používá převážně u pohledových pracovních a dilatačních spár v profilu_x000D_
 vytvořeném lištami o ploše do 1,5 cm2 u pracovních spár a 4 cm2 u dilatačních spár. V ceně jsou_x000D_
 započteny náklady na penetraci pro lepší přilnavost k betonu, u dilatačních spár osazení separační_x000D_
 vložky tmelu pro oddělení polystyrenové výplně dilatační spáry a uhlazení tmelu._x000D_
4. Těsnění spárovým profilem ze silikonu nebo uretanu jako náhrada za pohledové výplně obsahuje_x000D_
 nastříhaní a slepení pásů na potřebnou délku, vložení do spáry vytvořené lištami, zkosení čela_x000D_
 spáry do 20/20 mm nebo do 40/40 mm._x000D_
5. Těsnění smrštitelné (pseudo) spáry obsahuje těsnění lícové tmelem a rubové povrchovým pásem_x000D_
 dilatačním, vložení extrudovaného polystyrenu v 1/3 plochy tloušťky betonové stěny._x000D_
6. V cenách nejsou započteny náklady na:_x000D_
 a) bednění pracovních a dilatačních čel, bednění podpěr těsnicího pásu svisle uložených, tyto_x000D_
 se oceňují cenou 327 35-3112,_x000D_
 b) bednění podpěr těsnicího pásu vodorovně uložených, tyto se oceňují cenou 421 35-3112,_x000D_
 c) vložení polystyrenu do dilatačních spár, tyto se oceňují souborem cen 931 99-21 Výplň_x000D_
 dilatačních spár z polystyrenu,_x000D_
 d) u cen -4171 a -4172 na tmelení spáry pod izolačním pásem, tyto se oceňují cenami -4131 až_x000D_
 -4142,_x000D_
 e) u cen -4171 a -4172 na penetrační nátěr betonu, tyto se oceňují cenami katalogu 800-711_x000D_
 Izolace proti vodě, vlhkosti a plynům._x000D_
</t>
  </si>
  <si>
    <t>26*3,675 "D.5 Schémata výztuže, výplň dilatační spáry v dil. úsecích 21 - 25; počet úseků x šířka x výška</t>
  </si>
  <si>
    <t>4*4,285 "D.5 Schémata výztuže, výplň dilatační spáry v dil. úsecích 26 - 29; počet úseků x šířka x výška</t>
  </si>
  <si>
    <t>26*3,675 "D.5 Schémata výztuže, výplň dilatační spáry v dil. úsecích 30-54; počet úseků x šířka x výška</t>
  </si>
  <si>
    <t>2*4,95 "D.6.1 Detail těsnění dil. spáry - těsnící pryžový profil; počet x šířka koruny hráze</t>
  </si>
  <si>
    <t>54</t>
  </si>
  <si>
    <t>931994132</t>
  </si>
  <si>
    <t>Těsnění dilatační spáry betonové konstrukce silikonovým tmelem do pl 4,0 cm2</t>
  </si>
  <si>
    <t>-712315929</t>
  </si>
  <si>
    <t>Těsnění spáry betonové konstrukce pásy, profily, tmely tmelem silikonovým spáry dilatační do 4,0 cm2</t>
  </si>
  <si>
    <t>2*4,95 "D.6.1 Detail těsnění dil. spáry - výplň spáry, napojení na přemostění; počet x šířka koruny hráze</t>
  </si>
  <si>
    <t>55</t>
  </si>
  <si>
    <t>935112111</t>
  </si>
  <si>
    <t>Osazení příkopového žlabu do betonu tl 100 mm z betonových tvárnic š 500 mm</t>
  </si>
  <si>
    <t>-285407082</t>
  </si>
  <si>
    <t>Osazení betonového příkopového žlabu s vyplněním a zatřením spár cementovou maltou s ložem tl. 100 mm z betonu prostého tř. C 12/15 z betonových příkopových tvárnic šířky do 500 mm</t>
  </si>
  <si>
    <t xml:space="preserve">Poznámka k souboru cen:_x000D_
1. V cenách jsou započteny i náklady na dodání hmot pro lože a pro vyplnění spár._x000D_
2. V cenách nejsou započteny náklady na dodání příkopových tvárnic nebo betonových desek, které se_x000D_
 oceňují ve specifikaci._x000D_
3. Množství měrných jednotek se určuje:_x000D_
 a) pro příkopy z betonových tvárnic (žlabu) v m délky jejich podélné osy,_x000D_
 b) pro příkopy z betonových desek v m2 rozvinuté lícní plochy dlažby (žlabu),_x000D_
 c) pro lože z kameniva nebo z betonu prostého v cenách -1911 a -2911 v m2 rozvinuté lícní_x000D_
 plochy dlažby (žlabu)._x000D_
4. Šířkou žlabu příkopových tvárnic se rozumí největší světlá šířka tvárnice._x000D_
</t>
  </si>
  <si>
    <t>1*(2*0,6) "D.2 Podrobná situace, TZ - vyústění odvodňovače ústícího do země na pravé straně; počet odvodnění x počet žlabovek x délka žlabovky</t>
  </si>
  <si>
    <t>2*(2*0,6) "D.2 Podrobná situace, TZ - vyústění odvodňovačů ústících do země na levé straně; počet odvodnění x počet žlabovek x délka žlabovky</t>
  </si>
  <si>
    <t>56</t>
  </si>
  <si>
    <t>592274960</t>
  </si>
  <si>
    <t>žlabovka betonová TBM 8-60 33x59x8 cm</t>
  </si>
  <si>
    <t>-1148539949</t>
  </si>
  <si>
    <t>žlabovka betonová příkopová přírodní 33x59x8 cm</t>
  </si>
  <si>
    <t>1*2 "D.2 Podrobná situace, TZ - vyústění odvodňovače ústícího do země na pravé straně; počet odvodnění x počet žlabovek</t>
  </si>
  <si>
    <t>2*2 "D.2 Podrobná situace, TZ - vyústění odvodňovačů ústících do země na levé straně; počet odvodnění x počet žlabovek</t>
  </si>
  <si>
    <t>57</t>
  </si>
  <si>
    <t>936942121</t>
  </si>
  <si>
    <t>Osazení mostní vpusti 300/300 mm</t>
  </si>
  <si>
    <t>-555712617</t>
  </si>
  <si>
    <t>Osazení mostní vpusti a prodlužovací tvarovky vpusti, velikosti 300/300 mm</t>
  </si>
  <si>
    <t xml:space="preserve">Poznámka k souboru cen:_x000D_
1. V cenách vpustí jsou započteny náklady na rozměření sedla bednění, vyrovnání a případně krácení_x000D_
 vývodu, vyrovnání a upevnění do bednění, zhotovení bednění vložky, prostup bedněním (odbednění je_x000D_
 součástí odbednění nosné konstrukce), osazení hrnce vpusti s úpravou izolace, osazení rektifikační_x000D_
 podložky a bednící lišty s rámem vpusti (po obetonování a vyplnění drenážním plastbetonem), osazení_x000D_
 roštu a případně lapače nečistot a uzamčení roštu._x000D_
2. V cenách prodlužovací tvarovky F podle provedení vývodu jsou započteny náklady na nanesení_x000D_
 silikonového tmelu na sedlo hrnce vpusti, osazení tvarovky F s dalším napojením na spojku_x000D_
 odvodňovacího potrubí mostu DN 150._x000D_
3. V cenách nejsou započteny náklady na:_x000D_
 a) soupravu vpusti a tvarovky, tyto se oceňují ve specifikaci._x000D_
 b) zálivku a utěsnění spár asfaltovým modifikovaným tmelem a litým asfaltem kolem vpusti,_x000D_
 c) plastbeton pro osazení vpusti, tyto se oceňují souborem cen 451 47- . 1 Podkladní vrstva_x000D_
 plastbetonová,_x000D_
 d) osazení vyrovnávacího rámu vpusti pro vozovky tl. přes 80 mm, tyto se oceňují souborem cen_x000D_
 936 17- . 1 Osazení kovových doplňků mostního vybavení,_x000D_
 e) chráničku DN 200 na konstrukční výšku nosné konstrukce pro prodlužovací vývod průměru 150 mm._x000D_
</t>
  </si>
  <si>
    <t>28 "D.2 Podrobná situace, D.3.2 Odvodnění koruny - osazení mostních odovdňovačů; OV1-OV28</t>
  </si>
  <si>
    <t>58</t>
  </si>
  <si>
    <t>552417100</t>
  </si>
  <si>
    <t>odvodňovač mostní rigolový morava ® varianta A, vývod na F 150, mříž 300 x 300 mm</t>
  </si>
  <si>
    <t>891944448</t>
  </si>
  <si>
    <t>odvodňovač mostní rigolový varianta A, vývod na F 150, mříž 300 x 300 mm</t>
  </si>
  <si>
    <t>Poznámka k položce:_x000D_
- mříž pro zatížení D400</t>
  </si>
  <si>
    <t>59</t>
  </si>
  <si>
    <t>936943231</t>
  </si>
  <si>
    <t>Montáž odvodnění mostu z potrubí litinového DN 150</t>
  </si>
  <si>
    <t>628030294</t>
  </si>
  <si>
    <t>Montáž odvodnění mostu z potrubí litinového bez spojek, profilu DN 150 potrubí</t>
  </si>
  <si>
    <t xml:space="preserve">Poznámka k souboru cen:_x000D_
1. Materiál nerezového a litinového potrubí a dílů odvodnění se oceňuje samostatně ve specifikaci._x000D_
2. Standardní délka nerezového rovného potrubí pro svislý svod je 3 m, pro vodorovné sběrné potrubí_x000D_
 3 m nebo 6 m._x000D_
3. Cenu nerezového rovného potrubí lze uplatnit také pro sběrné potrubí s přípojnou odbočkou DN 150_x000D_
 nebo pro oblouk přímého potrubí ve standardní délce 3 m až 6 m. Oblouk samostatně je délky do 0,6 m._x000D_
4. Standardní délka litinového potrubí pro svislý svod je 2 m, pro vodorovné sběrné potrubí 3 až 6_x000D_
 m. Oblouk samostatně je délky do 0,3 m._x000D_
5. V cenách jsou započteny náklady na rozměření, případně krácení potrubí, položení do spádu a na_x000D_
 sraz do objímek závěsů, případně u vsazení nerezové sedlové odbočky na sběrné litinové potrubí,_x000D_
 provedení segmentovitých výřezů, ošetření řezu nátěrem, osazení sedla s dodaným těsněním a stažení_x000D_
 třmeny na potrubí, osazení oblouků a závěrných víček podle projektu odvodnění a manipulaci ručně._x000D_
6. V cenách nejsou započteny náklady na:_x000D_
 a) stavbu lešení nebo závěsné lávky pod mostem, tyto se oceňují souborem cen 945 21-1 ._x000D_
 Pojízdná pracovní lávka mostu,_x000D_
 b) prostupy potrubí betonovou konstrukcí, tyto se oceňují souborem cen 334 79-11 Prostup_x000D_
 z plastových trub betonovou zdí,_x000D_
 c) závěsy odvodnění do DN 300, tyto se oceňují souborem cen 936 94-39 Montáž věšákového závěsu_x000D_
 odvodnění mostu,_x000D_
 d) kotvení závěsu osazeného do bednění podhledu, tyto se oceňují souborem cen 953 94-32 Kotvení_x000D_
 závěsů do bednění,_x000D_
 e) pružnou nebo dilatační spojku potrubí, tyto se oceňují souborem cen 936 94-39 Osazení spojky_x000D_
 se sponami na potrubí odvodnění mostu,_x000D_
 f) tlakovou zkoušku potrubí, tyto se oceňují cenami katalogu 827-1 Vedení trubní, dálková a_x000D_
 přípojná – vodovody a kanalizace._x000D_
</t>
  </si>
  <si>
    <t>28*1,045 "D.2 Podrobná situace, D.3.2 Odvodnění koruny - osazení mostních odovdňovačů, OV1-OV28; počet x délka</t>
  </si>
  <si>
    <t>60</t>
  </si>
  <si>
    <t>552531130</t>
  </si>
  <si>
    <t>trouba kanalizační litinová pozinkovaná spoj TYTON 6 m DN 150 mm</t>
  </si>
  <si>
    <t>18572356</t>
  </si>
  <si>
    <t>trouba kanalizační hrdlová litinová pozinkovaná 6 m DN 150 mm</t>
  </si>
  <si>
    <t>61</t>
  </si>
  <si>
    <t>936943235</t>
  </si>
  <si>
    <t>Montáž litinového oblouku odvodnění mostu DN 150 dl 0,3 m</t>
  </si>
  <si>
    <t>888048027</t>
  </si>
  <si>
    <t>Montáž odvodnění mostu z potrubí litinového bez spojek, profilu DN 150 oblouku délky 0,3 m</t>
  </si>
  <si>
    <t>62</t>
  </si>
  <si>
    <t>552594850</t>
  </si>
  <si>
    <t>koleno hrdlové MMQ tvárná litina DN 150-90°</t>
  </si>
  <si>
    <t>-2058872784</t>
  </si>
  <si>
    <t>63</t>
  </si>
  <si>
    <t>938903211</t>
  </si>
  <si>
    <t>Vysekání spár hl nad 70 do 120 mm ve zdivu z lomového kamene</t>
  </si>
  <si>
    <t>1669610947</t>
  </si>
  <si>
    <t>Dokončovací práce na dosavadních konstrukcích vysekání spár s očištěním zdiva nebo dlažby, s naložením suti na dopravní prostředek nebo s odklizením na hromady do vzdálenosti 50 m při hloubce spáry přes 70 do 120 mm ve zdivu z lomového kamene</t>
  </si>
  <si>
    <t xml:space="preserve">Poznámka k souboru cen:_x000D_
1. Příplatek -4911 lze použít i pro další svislé přemístění odstraňovaného porostu, jehož_x000D_
 odstranění se oceňuje cenami -2131 a -2132._x000D_
2. V cenách nejsou započteny náklady na odstranění porostu, suti nebo bahna na hromady ve_x000D_
 vzdálenosti přes 50 m; tyto se oceňují cenami souboru cen 997 32-1 Vodorovná doprava suti a_x000D_
 vybouraných hmot části B01 katalogu._x000D_
3. Množství měrných jednotek se stanoví:_x000D_
 a) u cen -1101 až -3211 v m2 rozvinuté upravované plochy,_x000D_
 b) u cen -4111 a -4911 v m3 prostoru, z něhož bylo odstraněno bahno,_x000D_
 c) u ceny -8311 v ks mezníků nebo značek._x000D_
</t>
  </si>
  <si>
    <t>1,3*16,5 "D.2 Podrobná situace, D.3 Vzorové řezy - oprava spárování zábradlí balkonu č.1; výška x obvod</t>
  </si>
  <si>
    <t>1,3*12,5 "D.2 Podrobná situace, D.3 Vzorové řezy - oprava spárování zábradlí balkonu č.2; výška x obvod</t>
  </si>
  <si>
    <t>1,3*12,5 "D.2 Podrobná situace, D.3 Vzorové řezy - oprava spárování zábradlí balkonu č.3; výška x obvod</t>
  </si>
  <si>
    <t>1,3*16,5 "D.2 Podrobná situace, D.3 Vzorové řezy - oprava spárování zábradlí balkonu č.4; výška x obvod</t>
  </si>
  <si>
    <t>64</t>
  </si>
  <si>
    <t>974029132</t>
  </si>
  <si>
    <t>Vysekání rýh ve zdivu kamenném hl do 50 mm š do 70 mm</t>
  </si>
  <si>
    <t>-956520621</t>
  </si>
  <si>
    <t>Vysekání rýh ve zdivu kamenném do hl. 50 mm a šířky do 70 mm</t>
  </si>
  <si>
    <t xml:space="preserve">Poznámka k souboru cen:_x000D_
1. Ceny -9121 až -9669 lze použít i pro vysekávání ve zdivu z cihel pálených na maltu cementovou a_x000D_
 ve zdivu smíšeném._x000D_
</t>
  </si>
  <si>
    <t>2*201,05 "D.2 Podrobná situace, D.3 Vzorové příčné řezy - zaříznutí žlábku pro hydroizolaci, délka pravého úseku</t>
  </si>
  <si>
    <t>2*201,20 "D.2 Podrobná situace, D.3 Vzorové příčné řezy - zaříznutí žlábku pro hydroizolaci, délka levého úseku</t>
  </si>
  <si>
    <t>65</t>
  </si>
  <si>
    <t>979024443</t>
  </si>
  <si>
    <t>Očištění vybouraných obrubníků a krajníků silničních</t>
  </si>
  <si>
    <t>-94797796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</si>
  <si>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</si>
  <si>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 xml:space="preserve">Poznámka k souboru cen:_x000D_
1. Ceny 05-4441 a 05-4442 jsou určeny jen pro očištění vybouraných dlaždic, desek nebo tvarovek_x000D_
 uložených do lože ze sypkého materiálu bez pojiva._x000D_
2. Přemístění vybouraných obrubníků, krajníků, desek nebo dílců na vzdálenost přes 10 m se oceňuje_x000D_
 cenami souboru cen 997 22-1 Vodorovná doprava vybouraných hmot._x000D_
</t>
  </si>
  <si>
    <t>2*201,05 "D.2 Podrobná situace, D.3 Vzorové příčné řezy - očištění vybouraných stávajících obrubníků, zmenšení jejich výšky, délka pravého úseku</t>
  </si>
  <si>
    <t>2*201,20 "D.2 Podrobná situace, D.3 Vzorové příčné řezy - očištění vybouraných stávajících obrubníků, zmenšení jejich výšky, délka levého úseku</t>
  </si>
  <si>
    <t>66</t>
  </si>
  <si>
    <t>985131111</t>
  </si>
  <si>
    <t>Očištění ploch stěn, rubu kleneb a podlah tlakovou vodou</t>
  </si>
  <si>
    <t>-340575266</t>
  </si>
  <si>
    <t xml:space="preserve">Poznámka k souboru cen:_x000D_
1. V cenách jsou započteny i náklady na dodání všech hmot._x000D_
2. V cenách očištění ploch pískem jsou započteny i náklady smetení písku dohromady nebo naložení na_x000D_
 dopravní prostředek._x000D_
3. V cenách očištění ploch pískem nejsou započteny náklady na odvoz písku, které se oceňují cenami_x000D_
 odvozu suti příslušného katalogu pro objekt, na kterém se práce provádí._x000D_
</t>
  </si>
  <si>
    <t>67</t>
  </si>
  <si>
    <t>985221013</t>
  </si>
  <si>
    <t>Postupné rozebírání kamenného zdiva pro další použití přes 3 m3</t>
  </si>
  <si>
    <t>-175692773</t>
  </si>
  <si>
    <t>Postupné rozebírání zdiva pro další použití kamenného, objemu přes 3 m3</t>
  </si>
  <si>
    <t xml:space="preserve">Poznámka k souboru cen:_x000D_
1. V cenách jsou započteny i náklady na očištění cihel nebo kamene._x000D_
</t>
  </si>
  <si>
    <t>68</t>
  </si>
  <si>
    <t>946311121</t>
  </si>
  <si>
    <t>Montáž lešení zavěšeného řadového trubkového zatížení tř. 2 do 100 kg/m2 v do 10 m</t>
  </si>
  <si>
    <t>1095817041</t>
  </si>
  <si>
    <t>Montáž zavěšeného řadového trubkového lešení šíře do 1,5 m s provozním zatížením tř. 2 přes 75 do 150 kg/m2, umístěného ve výšce do 10 m</t>
  </si>
  <si>
    <t xml:space="preserve">Poznámka k souboru cen:_x000D_
1. V ceně příplatku jsou započteny i náklady na závěsný systém._x000D_
2. Množství měrných jednotek se určuje v m2 pohledové plochy. Pohledová plocha lešení je dána_x000D_
 součinem výšky zavěšeného lešení (měřená jako svislá vzdálenost nejvyššího závěsného bodu od_x000D_
 nejnižší úrovně podlahy) a délky._x000D_
3. Montáž lešení zavěšených řadových trubkových s úrovní zavěšení vyšší než 25 m se oceňuje_x000D_
 individuálně, stejně tak jako konstrukce s vyšším zatížením než 200 kg/m2._x000D_
</t>
  </si>
  <si>
    <t>201,05*1,5 "D.2 Podrobná situace, D.3 Vzorové příčné řezy - pracovní lávka na vzdušním lící; délka pravého úseku x výška</t>
  </si>
  <si>
    <t>201,20*1,5 "D.2 Podrobná situace, D.3 Vzorové příčné řezy - pracovní lávka na vzdušním lící; šířka x délka levého úseku x výška</t>
  </si>
  <si>
    <t>201,05*1,5 "D.2 Podrobná situace, D.3 Vzorové příčné řezy - pracovní lávka na návodním lící; délka pravého úseku x výška</t>
  </si>
  <si>
    <t>201,20*1,5 "D.2 Podrobná situace, D.3 Vzorové příčné řezy - pracovní lávka na návodním lící; šířka x délka levého úseku x výška</t>
  </si>
  <si>
    <t>69</t>
  </si>
  <si>
    <t>R9463112</t>
  </si>
  <si>
    <t>Příplatek k lešení zavěšenému řadovému trubkovému 100 kg/m2 v do 10 m za použití po celou dobu stavby</t>
  </si>
  <si>
    <t>-1963643932</t>
  </si>
  <si>
    <t>Montáž zavěšeného řadového trubkového lešení šíře do 1,5 m Příplatek za použití po celou dobu stavby</t>
  </si>
  <si>
    <t>70</t>
  </si>
  <si>
    <t>946311821</t>
  </si>
  <si>
    <t>Demontáž lešení zavěšeného řadového trubkového zatížení tř. 2 do 100 kg/m2 v do 10 m</t>
  </si>
  <si>
    <t>268265758</t>
  </si>
  <si>
    <t>Demontáž zavěšeného řadového trubkového lešení šíře do 1,5 m s provozním zatížením tř. 2 přes 75 do 150 kg/m2, umístěného ve výšce do 10 m</t>
  </si>
  <si>
    <t xml:space="preserve">Poznámka k souboru cen:_x000D_
1. Demontáž lešení zavěšených řadových trubkových s úrovní zavěšení vyšší než 25 m se oceňuje_x000D_
 individuálně, stejně tak jako konstrukce s vyšším zatížením než 200 kg/m2._x000D_
</t>
  </si>
  <si>
    <t>71</t>
  </si>
  <si>
    <t>AGR 01.03.01</t>
  </si>
  <si>
    <t>Demontáž a zpětná montáž revizních skříní šachtových drenáží</t>
  </si>
  <si>
    <t>-758698169</t>
  </si>
  <si>
    <t>Demontáž a zpětná montáž revizních skříní šachtových drenáží, včetně uložení mimo stavbu a veškerých souvisejících přesunů, včetně veškerého nutného materiálu</t>
  </si>
  <si>
    <t>4 "TZ - demontáž a opětovné osazení revizní šachty návodní drenáže</t>
  </si>
  <si>
    <t>72</t>
  </si>
  <si>
    <t>AGR 01.03.02</t>
  </si>
  <si>
    <t>Demontáž a zpětné osazení kamenného bloku zábrany vjezdu</t>
  </si>
  <si>
    <t>-1853322697</t>
  </si>
  <si>
    <t>1 "D.2 Podrobná situace - demontáž a zpětná montáž bloku na ZÚ v km 0,000 00</t>
  </si>
  <si>
    <t>73</t>
  </si>
  <si>
    <t>966023132</t>
  </si>
  <si>
    <t>Vybourání částí říms z kamene vyložených do 250 mm tl přes 300 mm</t>
  </si>
  <si>
    <t>-2062386885</t>
  </si>
  <si>
    <t>Vybourání částí říms z kamene vyložených do 250 mm tl. přes 300 mm</t>
  </si>
  <si>
    <t>164,6 "D.2 Podrobná situace, D.3 Vzorové řezy, TZ - demontáž a nové osazení krajních římsových kvádrů na vzdušní straně</t>
  </si>
  <si>
    <t>371,2 "D.2 Podrobná situace, D.3 Vzorové řezy, TZ - demontáž a nové osazení krajních římsových kvádrů na návodní straně</t>
  </si>
  <si>
    <t>(36+36)*0,4 "D.2 Podrobná situace, D.3 Vzorové řezy, TZ - zpětné osazení krajních říms. kv. pod sloupky na vzdušní straně; počet x délka</t>
  </si>
  <si>
    <t>74</t>
  </si>
  <si>
    <t>R9539612</t>
  </si>
  <si>
    <t>Kotvy chemickou patronou M 12 hl 300 mm do betonu, ŽB nebo kamene s vyvrtáním otvoru</t>
  </si>
  <si>
    <t>440083252</t>
  </si>
  <si>
    <t>Kotvy chemické s vyvrtáním otvoru do betonu, železobetonu nebo tvrdého kamene chemická patrona, velikost M 12, hloubka 300 mm</t>
  </si>
  <si>
    <t xml:space="preserve">Poznámka k souboru cen:_x000D_
1. V cenách 953 96-11 a 953 96-12 jsou započteny i náklady na:_x000D_
 a) rozměření, vrtání a spotřebu vrtáků. Pro velikost M 8 až M 30 jsou započteny náklady na_x000D_
 vrtání příklepovými vrtáky, pro velikost M 33 až M 39 diamantovými korunkami,_x000D_
 b) vyfoukání otvoru, přípravu kotev k uložení do otvorů, vyplnění kotevních otvorů tmelem nebo_x000D_
 chemickou patronou včetně dodávky materiálu._x000D_
2. V cenách 953 96-51.. jsou započteny i náklady na dodání a zasunutí kotevního šroubu do otvoru_x000D_
 vyplněného chemickým tmelem nebo patronou a dotažení matice._x000D_
</t>
  </si>
  <si>
    <t>Poznámka k položce:_x000D_
- vrtání musí být provedeno takovou technologií, aby nedošlo k počkození kamene, v případě poškození kamených bloků je zhotovitel povinnen dodat nové bloky shodného tvaru a materiálu</t>
  </si>
  <si>
    <t>343 "D.2 Podrobná situace, TZ; repase demontovaných sloupků stávajícího zábradlí, kotvení kamenných kvádrů</t>
  </si>
  <si>
    <t>75</t>
  </si>
  <si>
    <t>R9539651</t>
  </si>
  <si>
    <t>Kotevní šroub pro chemické kotvy M 12 dl 300 mm, materiál nerez 1.4301</t>
  </si>
  <si>
    <t>-274865085</t>
  </si>
  <si>
    <t>Kotvy chemické s vyvrtáním otvoru kotevní šrouby pro chemické kotvy, velikost M 12, délka 300 mm, materiál nerez 1.4301</t>
  </si>
  <si>
    <t>997</t>
  </si>
  <si>
    <t>Přesun sutě</t>
  </si>
  <si>
    <t>76</t>
  </si>
  <si>
    <t>997221571</t>
  </si>
  <si>
    <t>Vodorovná doprava vybouraných hmot do 1 km</t>
  </si>
  <si>
    <t>-344537848</t>
  </si>
  <si>
    <t>Vodorovná doprava vybouraných hmot bez naložení, ale se složením a s hrubým urovnáním na vzdálenost do 1 km</t>
  </si>
  <si>
    <t xml:space="preserve">Poznámka k souboru cen:_x000D_
1. Ceny nelze použít pro vodorovnou dopravu vybouraných hmot po železnici, po vodě nebo neobvyklými_x000D_
 dopravními prostředky._x000D_
2. Je-li na dopravní dráze pro vodorovnou dopravu vybouraných hmot překážka, pro kterou je nutno_x000D_
 vybourané hmoty překládat z jednoho dopravního prostředku na druhý, oceňuje se tato doprava_x000D_
 v každém úseku samostatně._x000D_
</t>
  </si>
  <si>
    <t>2*750,854 "odvoz rozebrané dlažby na mezideponii a zpět, hmotnost dle položky rozbrání dlažby - suť celkem</t>
  </si>
  <si>
    <t>2*(164,6*0,3*0,6)*2,5 "D.2 Podrobná situace, D.3 Vzorové řezy, TZ - odvoz římsových kvádrů na meziponii a zpět; délka x výška x šířka x hmotnost</t>
  </si>
  <si>
    <t>2*(371,2*0,3*0,6)*2,5 "D.2 Podrobná situace, D.3 Vzorové řezy, TZ - odvoz římsových kvádrů na meziponii a zpět; délka x výška x šířka x hmotnost</t>
  </si>
  <si>
    <t>4*(201,05*0,15*0,2)*2,5 "D.2 Podrobná situace, D.3 Vzorové příčné řezy- odvoz bouraných obrubníků na deponii a zpět, délka x výška x šířka x hmot.</t>
  </si>
  <si>
    <t>4*(201,20*0,15*0,2)*2,5 "D.2 Podrobná situace, D.3 Vzorové příčné řezy- odvoz vybouraných obrubníků na deponii a zpět, délka x výška x šířka x hmot.</t>
  </si>
  <si>
    <t>(2*4,95*1*0,15)*2,5 "D.6.1 Detail těsnění dil. spáry - odvoz pruhu dlažby přemost. na deponii a zpět; počet x šířka koruny hráze x šířka pruhu x hmot.</t>
  </si>
  <si>
    <t>2*(164,6*0,4*0,5) "D.2 Podrobná situace, D.3 Vzorové řezy, TZ - odvoz lícového zdiva na vzdušní straně na deponii a zpět; délka x výška x šířka</t>
  </si>
  <si>
    <t>2*(371,2*0,4*0,6) "D.2 Podrobná situace, D.3 Vzorové řezy, TZ - odvoz lícového zdiva na návodní straně na deponii a zpět; délka x výška x šířka</t>
  </si>
  <si>
    <t>77</t>
  </si>
  <si>
    <t>997221612</t>
  </si>
  <si>
    <t>Nakládání vybouraných hmot na dopravní prostředky pro vodorovnou dopravu</t>
  </si>
  <si>
    <t>-1171896154</t>
  </si>
  <si>
    <t>Nakládání na dopravní prostředky pro vodorovnou dopravu vybouraných hmot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</si>
  <si>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</si>
  <si>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750,854 "odvoz rozebrané dlažby na mezideponii a zpět, hmotnost dle položky rozbrání dlažby - suť celkem</t>
  </si>
  <si>
    <t>(164,6*0,3*0,6)*2,5 "D.2 Podrobná situace, D.3 Vzorové řezy, TZ - nakládání římsových kvádrů na meziponii; délka x výška x šířka x hmotnost</t>
  </si>
  <si>
    <t>(371,2*0,3*0,6)*2,5 "D.2 Podrobná situace, D.3 Vzorové řezy, TZ - nakládání římsových kvádrů na meziponii; délka x výška x šířka x hmotnost</t>
  </si>
  <si>
    <t>2*(201,05*0,15*0,2)*2,5 "D.2 Podrobná situace, D.3 Vzorové příčné řezy- nakládání bouraných obrubníků na deponii; délka x výška x šířka x hmot.</t>
  </si>
  <si>
    <t>2*(201,20*0,15*0,2)*2,5 "D.2 Podrobná situace, D.3 Vzorové příčné řezy- nakládání vybouraných obrubníků na deponii; délka x výška x šířka x hmot.</t>
  </si>
  <si>
    <t>(2*4,95*1*0,15)*2,5 "D.6.1 Detail těsnění dil. spáry - nakládání pruhu dlažby přemost. na deponii; počet x šířka koruny hráze x šířka pruhu x hmot.</t>
  </si>
  <si>
    <t>164,6*0,4*0,5 "D.2 Podrobná situace, D.3 Vzorové řezy, TZ - nakládání lícového zdiva na vzdušní straně na deponii; délka x výška x šířka</t>
  </si>
  <si>
    <t>371,2*0,4*0,6 "D.2 Podrobná situace, D.3 Vzorové řezy, TZ - nakládání lícového zdiva na návodní straně na deponii; délka x výška x šířka</t>
  </si>
  <si>
    <t>78</t>
  </si>
  <si>
    <t>R997002</t>
  </si>
  <si>
    <t>Vodorovné přemístění suti vč. uložení na skládku (poplatku) dle platné legislativy</t>
  </si>
  <si>
    <t>-1892962718</t>
  </si>
  <si>
    <t>(3,68*201,05*0,3)*2,3 "D.2 Podrobná situace, D.3 Vzorové příčné řezy - bourání betonové desky pod dlažbou; šířka x délka pravého úseku</t>
  </si>
  <si>
    <t>(3,68*201,20*0,3)*2,3 "D.2 Podrobná situace, D.3 Vzorové příčné řezy - bourání betonové desky pod dlažbou; šířka x délka levého úseku</t>
  </si>
  <si>
    <t>(4,95*3*0,3)*2,3 "D.2 Podrobná situace, D.3 Vzorové příčné řezy - bourání betonové desky pod dlažbou - balkon č.1 ; šířka x délka</t>
  </si>
  <si>
    <t>(4,5*1,7*0,3)*2,3 "D.2 Podrobná situace, D.3 Vzorové příčné řezy - bourání betonové desky pod dlažbou - balkon č.2 ; šířka x délka</t>
  </si>
  <si>
    <t>(4,5*1,7*0,3)*2,3 "D.2 Podrobná situace, D.3 Vzorové příčné řezy - bourání betonové desky pod dlažbou - balkon č.3 ; šířka x délka</t>
  </si>
  <si>
    <t>(4,95*3*0,3)*2,3 "D.2 Podrobná situace, D.3 Vzorové příčné řezy - bourání betonové desky pod dlažbou - balkon č.4 ; šířka x délka</t>
  </si>
  <si>
    <t>(4*(7,5*1,3)*0,3)*2,3 "D.2 Podrobná situace, D.3 Vzorové příčné řezy - rozšíření o 1,3 m chodníku v dil. úseku 26-29; počet x délka úseku x rozšíření</t>
  </si>
  <si>
    <t>4,938 "D.2 Podrobná situace, D.3 Vzorové příčné řezy - oprava spárování na vzdušním lící, odvoz vysekané spárovací hmoty; dle sloupce Suť celkem</t>
  </si>
  <si>
    <t>3*0,15*2,3 "D.2.1 Podrobná situace - odstranění stávajícího povrchu vozovky v místě napojení na KÚ v km 0,427 55; plocha x tloušťka x hmotnost</t>
  </si>
  <si>
    <t>79</t>
  </si>
  <si>
    <t>R997003</t>
  </si>
  <si>
    <t>Vodorovné přemístění živičného odpadu vč. uložení na skládku (poplatku) dle platné legislativy</t>
  </si>
  <si>
    <t>-1957256954</t>
  </si>
  <si>
    <t>3,68*201,05*0,1*0,02*2,3 "D.2 Podrobná situace - asfalt na stávající dlažbě; šířka x délka pravého úseku; 10% plochy zalité 2 cm asfaltu</t>
  </si>
  <si>
    <t>3,68*201,20*0,1*0,02*2,3 "D.2 Podrobná situace - asfalt na stávající dlažbě; šířka x délka levého úseku; 10% plochy zalité 2 cm asfaltu</t>
  </si>
  <si>
    <t>6,257 "D.3 Vzorové řezy, odstraněná stávající izolace; hmotnost dle pol. Odstranění izolace, sloupec Suť celkem</t>
  </si>
  <si>
    <t>8*0,1*2,0 "D.2.1 Podrobná situace - odstranění stávajícího povrchu vozovky v místě napojení na ZÚ</t>
  </si>
  <si>
    <t>80</t>
  </si>
  <si>
    <t>R997004</t>
  </si>
  <si>
    <t>Vodorovné přemístění kamene vč. uložení na skládku (poplatku) dle platné legislativy</t>
  </si>
  <si>
    <t>117591570</t>
  </si>
  <si>
    <t>(201,05*0,15*0,05)*2,5 "D.2 Podrobná situace, D.3 Vzorové příčné řezy- zaříznutí stávajících obrubníků, délka pravého úseku x šířka x výška x hmotnost</t>
  </si>
  <si>
    <t>(201,20*0,15*0,05)*2,5 "D.2 Podrobná situace, D.3 Vzorové příčné řezy- zaříznutí stávajících obrubníků, délka levého úseku x šířka x výška x hmotnost</t>
  </si>
  <si>
    <t>(2*201,05*0,04*0,02)*2,5 "D.2 Podrobná situace, D.3 Vzorové příčné řezy - zaříznutí žlábku pro izolaci, délka pravého úseku x šířka x výška x hmot.</t>
  </si>
  <si>
    <t>(2*201,20*0,04*0,02)*2,5 "D.2 Podrobná situace, D.3 Vzorové příčné řezy - zaříznutí žlábku pro izolaci, délka levého úseku x šířka x výška x hmot.</t>
  </si>
  <si>
    <t>(28*0,5)*2,5 "D.2 Podrobná situace, TZ - rozebrání zdiva pro vyústění odvodňovačů ústících do země na levé straně; počet x objem</t>
  </si>
  <si>
    <t>(8*0,2)*1,8 "D.2.1 Podrobná situace - odstranění stávajícího povrchu vozovky v místě napojení na ZÚ v km 0,000 00</t>
  </si>
  <si>
    <t>(3*0,15)*1,8 "D.2.1 Podrobná situace - odstranění stávajícího povrchu vozovky v místě napojení na KÚ v km 0,427 55</t>
  </si>
  <si>
    <t>1565,765*0,1*0,2*2,5 "Doplnění dlažby v případě poškození rozebíraných kostek, 10% z plochy pol. 951111111 Kladení dlažby x tloušťka x obj. hmotnost</t>
  </si>
  <si>
    <t>0,15*(164,6*0,4*0,6)*2,5 "D.2 Podrobná situace, D.3 Vzorové řezy, TZ - likvidace pošk. kvádrů na vzdušní straně; 15% x délka x výška x šířka x hmot.</t>
  </si>
  <si>
    <t>0,15*(371,2*0,3*0,6)*2,5 "D.2 Podrobná situace, D.3 Vzorové řezy, TZ - likvidace pošk. kvádrů na návodní straně; 15% x délka x výška x šířka x hmot.</t>
  </si>
  <si>
    <t xml:space="preserve">0,15*((36+36)*0,4*0,6)*2,5 "D.2 Podrobná situace, D.3 Vzorové řezy, TZ - likvidace pošk. kv. pod sloupky na vzdušní straně;15%xdélka x výška x šířka </t>
  </si>
  <si>
    <t>998</t>
  </si>
  <si>
    <t>Přesun hmot</t>
  </si>
  <si>
    <t>81</t>
  </si>
  <si>
    <t>998223011</t>
  </si>
  <si>
    <t>Přesun hmot pro pozemní komunikace s krytem dlážděným</t>
  </si>
  <si>
    <t>217383885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</si>
  <si>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</si>
  <si>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</si>
  <si>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</si>
  <si>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</si>
  <si>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</si>
  <si>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82</t>
  </si>
  <si>
    <t>711131811</t>
  </si>
  <si>
    <t>Odstranění izolace proti zemní vlhkosti vodorovné</t>
  </si>
  <si>
    <t>1803666265</t>
  </si>
  <si>
    <t>Odstranění izolace proti zemní vlhkosti na ploše vodorovné V</t>
  </si>
  <si>
    <t xml:space="preserve">Poznámka k souboru cen:_x000D_
1. Ceny se používají pro odstranění hydroizolačních pásů a folií bez rozlišení tloušťky a počtu_x000D_
 vrstev._x000D_
</t>
  </si>
  <si>
    <t>3,68*201,05 "D.2 Podrobná situace, D.3 Vzorové příčné řezy - odstranění původní izolace; šířka x délka pravého úseku</t>
  </si>
  <si>
    <t>3,68*201,20 "D.2 Podrobná situace, D.3 Vzorové příčné řezy - odstranění původní izolace; šířka x délka levého úseku</t>
  </si>
  <si>
    <t>4,95*3 "D.2 Podrobná situace, D.3 Vzorové příčné řezy - odstranění původní izolace - balkon č.1 ; šířka x délka</t>
  </si>
  <si>
    <t>4,5*1,7 "D.2 Podrobná situace, D.3 Vzorové příčné řezy - odstranění původní izolace - balkon č.2 ; šířka x délka</t>
  </si>
  <si>
    <t>4,5*1,7 "D.2 Podrobná situace, D.3 Vzorové příčné řezy - odstranění původní izolace - balkon č.3 ; šířka x délka</t>
  </si>
  <si>
    <t>4,95*3 "D.2 Podrobná situace, D.3 Vzorové příčné řezy - odstranění původní izolace - balkon č.4 ; šířka x délka</t>
  </si>
  <si>
    <t>83</t>
  </si>
  <si>
    <t>711311001</t>
  </si>
  <si>
    <t>Provedení hydroizolace mostovek za studena lakem asfaltovým penetračním</t>
  </si>
  <si>
    <t>-459289557</t>
  </si>
  <si>
    <t>Provedení izolace mostovek natěradly a tmely za studena nátěrem lakem asfaltovým penetračním</t>
  </si>
  <si>
    <t>3,68*201,05 "D.2 Podrobná situace, D.3 Vzorové příčné řezy - položení nové hydroizolační vrstvy; šířka x délka pravého úseku</t>
  </si>
  <si>
    <t>3,68*201,20 "D.2 Podrobná situace, D.3 Vzorové příčné řezy - položení nové hydroizolační vrstvy; šířka x délka levého úseku</t>
  </si>
  <si>
    <t>4,95*3 "D.2 Podrobná situace, D.3 Vzorové příčné řezy - položení nové hydroizolační vrstvy - balkon č.1 ; šířka x délka</t>
  </si>
  <si>
    <t>4,5*1,7 "D.2 Podrobná situace, D.3 Vzorové příčné řezy - položení nové hydroizolační vrstvy - balkon č.2 ; šířka x délka</t>
  </si>
  <si>
    <t>4,5*1,7 "D.2 Podrobná situace, D.3 Vzorové příčné řezy - položení nové hydroizolační vrstvy - balkon č.3 ; šířka x délka</t>
  </si>
  <si>
    <t>4,95*3 "D.2 Podrobná situace, D.3 Vzorové příčné řezy - položení nové hydroizolační vrstvy - balkon č.4 ; šířka x délka</t>
  </si>
  <si>
    <t>84</t>
  </si>
  <si>
    <t>111631500</t>
  </si>
  <si>
    <t>lak asfaltový ALP/9 (MJ t) bal 9 kg</t>
  </si>
  <si>
    <t>525226861</t>
  </si>
  <si>
    <t>lak asfaltový penetrační (MJ t) bal 9 kg</t>
  </si>
  <si>
    <t>1564,28*0,0003 'Přepočtené koeficientem množství</t>
  </si>
  <si>
    <t>85</t>
  </si>
  <si>
    <t>711491173</t>
  </si>
  <si>
    <t>Provedení izolace proti tlakové vodě vodorovné z nopové folie</t>
  </si>
  <si>
    <t>-1481426419</t>
  </si>
  <si>
    <t>Provedení izolace proti povrchové a podpovrchové tlakové vodě ostatní na ploše vodorovné V z textilií, vrstvy z nopové fólie</t>
  </si>
  <si>
    <t xml:space="preserve">Poznámka k souboru cen:_x000D_
1. Cenami -9095 až -9097 lze oceňovat jen tehdy, nepřesáhne-li součet souvislé plochy vodorovné a_x000D_
 svislé izolační vrstvy 10 m2._x000D_
2. Cenou -1175 lze oceňovat i připevnění izolace na ploše svislé._x000D_
3. Cenami -1171 až -1273 lze oceňovat i izolace proti zemní vlhkosti._x000D_
4. V ceně -1177 jsou započteny i náklady na navrtání, osazení hmoždinek a zatmelení._x000D_
</t>
  </si>
  <si>
    <t>(201,05+201,2)*(0,3*0,3) "D.2 Podrobná situace, D.6.3 Detail kotvení bloku se sloupkem zábradlí, vzdušní strana</t>
  </si>
  <si>
    <t>(201,05+201,2)*(0,3*0,3) "D.2 Podrobná situace, D.6.3 Detail kotvení bloku se sloupkem zábradlí, návodní strana</t>
  </si>
  <si>
    <t>86</t>
  </si>
  <si>
    <t>283230510</t>
  </si>
  <si>
    <t>fólie multifunkční profilovaná (nopová) GUTTABETA T20 2 x 20 m</t>
  </si>
  <si>
    <t>1582741430</t>
  </si>
  <si>
    <t>fólie hydroizolační (nopová) pro extrémní vlhkost 2 x 20 m</t>
  </si>
  <si>
    <t>Poznámka k položce:_x000D_
- výška nopu 20 mm</t>
  </si>
  <si>
    <t>72,406*1,2 'Přepočtené koeficientem množství</t>
  </si>
  <si>
    <t>87</t>
  </si>
  <si>
    <t>711723441</t>
  </si>
  <si>
    <t>Izolace proti vodě provedení detailů spár 20 x 100mm za horka tmelem</t>
  </si>
  <si>
    <t>587514837</t>
  </si>
  <si>
    <t>Provedení detailů natěradly a tmely za horka tmelem asfaltovým, spár průřezu 20 x 100 mm</t>
  </si>
  <si>
    <t>9*(4*0,2) "D.2 Podrobná situace, D.6.2 Detail vedení kabelu u stožáru VO - zatažení izolace okolo kontrolní šachty; počet stožárů VO x obvod šachty</t>
  </si>
  <si>
    <t>2*(4*0,2) "D.2 Podrobná situace, D.6.2 Detail vedení kabelu u stožáru VO - zatažení izolace okolo kontrolní šachty; počet věžiček x obvod šachty</t>
  </si>
  <si>
    <t>88</t>
  </si>
  <si>
    <t>711321132</t>
  </si>
  <si>
    <t>Provedení hydroizolace mostovek za horka nátěr asfaltem modifikovaným</t>
  </si>
  <si>
    <t>1802210410</t>
  </si>
  <si>
    <t>Provedení izolace mostovek natěradly a tmely za horka nátěrem asfaltem modifikovaným</t>
  </si>
  <si>
    <t>89</t>
  </si>
  <si>
    <t>M1116133</t>
  </si>
  <si>
    <t>asfalt stavebně-izolační, asfaltová izolační membrána tl. 5 mm</t>
  </si>
  <si>
    <t>-904498212</t>
  </si>
  <si>
    <t>1564,28*0,006 'Přepočtené koeficientem množství</t>
  </si>
  <si>
    <t>90</t>
  </si>
  <si>
    <t>711491172</t>
  </si>
  <si>
    <t>Provedení izolace proti tlakové vodě vodorovné z textilií vrstva ochranná</t>
  </si>
  <si>
    <t>672470324</t>
  </si>
  <si>
    <t>Provedení izolace proti povrchové a podpovrchové tlakové vodě ostatní na ploše vodorovné V z textilií, vrstvy ochranné</t>
  </si>
  <si>
    <t>91</t>
  </si>
  <si>
    <t>M693110</t>
  </si>
  <si>
    <t>ochranná deska pro hydroizolace tl. 6 mm</t>
  </si>
  <si>
    <t>39267199</t>
  </si>
  <si>
    <t>1564,28*1,05 'Přepočtené koeficientem množství</t>
  </si>
  <si>
    <t>92</t>
  </si>
  <si>
    <t>711748088</t>
  </si>
  <si>
    <t>Izolace proti vodě opracování kotevních prostupů přitavením pásu</t>
  </si>
  <si>
    <t>1099531615</t>
  </si>
  <si>
    <t>Provedení detailů pásy přitavením opracování kotevních prostupů</t>
  </si>
  <si>
    <t>9 "D.2 Podrobná situace, D.6.2 Detail vedení kabelu u stožáru VO - přetažení kontrolní šachty izolací; počet stožárů VO</t>
  </si>
  <si>
    <t>2 "D.2 Podrobná situace, D.6.2 Detail vedení kabelu u stožáru VO - přetažení kontrolní šachty izolací; počet  věžiček</t>
  </si>
  <si>
    <t>93</t>
  </si>
  <si>
    <t>628321340</t>
  </si>
  <si>
    <t>pás těžký asfaltovaný BITAGIT 40 MINERÁL (V60S40)</t>
  </si>
  <si>
    <t>-677091673</t>
  </si>
  <si>
    <t>pás těžký asfaltovaný V60 S40</t>
  </si>
  <si>
    <t>11*0,36 'Přepočtené koeficientem množství</t>
  </si>
  <si>
    <t>94</t>
  </si>
  <si>
    <t>998711101</t>
  </si>
  <si>
    <t>Přesun hmot tonážní pro izolace proti vodě, vlhkosti a plynům v objektech výšky do 6 m</t>
  </si>
  <si>
    <t>-697634310</t>
  </si>
  <si>
    <t>Přesun hmot pro izolace proti vodě, vlhkosti a plynům stanovený z hmotnosti přesunovaného materiálu vodorovná dopravní vzdálenost do 50 m v objektech výšky do 6 m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</si>
  <si>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-1181 pro přesun prováděný bez použití mechanizace, tj. za ztížených podmínek,_x000D_
 lze použít pouze pro hmotnost materiálu, která se tímto způsobem skutečně přemísťuje._x000D_
</t>
  </si>
  <si>
    <t>95</t>
  </si>
  <si>
    <t>998711193</t>
  </si>
  <si>
    <t>Příplatek k přesunu hmot tonážní 711 za zvětšený přesun do 500 m</t>
  </si>
  <si>
    <t>-2076640849</t>
  </si>
  <si>
    <t>Přesun hmot pro izolace proti vodě, vlhkosti a plynům stanovený z hmotnosti přesunovaného materiálu Příplatek k cenám za zvětšený přesun přes vymezenou největší dopravní vzdálenost do 500 m</t>
  </si>
  <si>
    <t>782</t>
  </si>
  <si>
    <t>Dokončovací práce - obklady z kamene</t>
  </si>
  <si>
    <t>96</t>
  </si>
  <si>
    <t>782991115</t>
  </si>
  <si>
    <t>Spárování kamenných obkladů silikonem</t>
  </si>
  <si>
    <t>-1365278263</t>
  </si>
  <si>
    <t>Obklady z kamene - ostatní práce spárování silikonem</t>
  </si>
  <si>
    <t xml:space="preserve">Poznámka k souboru cen:_x000D_
1. V ceně -1411 jsou započteny náklady na vysátí obkladů a setření vlhkým hadrem._x000D_
2. V ceně -1431 jsou započteny i náklady na dodání vosku._x000D_
</t>
  </si>
  <si>
    <t>4*201,05 "D.2 Podrobná situace, D.3 Vzorové příčné řezy - zatěsnění spáry chodníku TPT; počet x délka pravého úseku</t>
  </si>
  <si>
    <t>4*201,20 "D.2 Podrobná situace, D.3 Vzorové příčné řezy - zatěsnění spáry chodníku TPT; počet x délka levého úseku</t>
  </si>
  <si>
    <t>2*310 "D.2 Podrobná situace, D.3 Vzorové příčné řezy - zatěsnění spáry chodníku TPT - příčné spáry; počet x délka pravého úseku</t>
  </si>
  <si>
    <t>2*320 "D.2 Podrobná situace, D.3 Vzorové příčné řezy - zatěsnění spáry chodníku TPT- příčné spáry; počet x délka levého úseku</t>
  </si>
  <si>
    <t>97</t>
  </si>
  <si>
    <t>998782101</t>
  </si>
  <si>
    <t>Přesun hmot tonážní pro obklady kamenné v objektech v do 6 m</t>
  </si>
  <si>
    <t>933102613</t>
  </si>
  <si>
    <t>Přesun hmot pro obklady kamenné stanovený z hmotnosti přesunovaného materiálu vodorovná dopravní vzdálenost do 50 m v objektech výšky do 6 m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</si>
  <si>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-2181 pro přesun prováděný bez použití mechanizace, tj. za ztížených podmínek,_x000D_
 lze použít pouze pro hmotnost materiálu, která se tímto způsobem skutečně přemísťuje._x000D_
</t>
  </si>
  <si>
    <t>98</t>
  </si>
  <si>
    <t>998782193</t>
  </si>
  <si>
    <t>Příplatek k přesunu hmot tonážní 782 za zvětšený přesun do 500 m</t>
  </si>
  <si>
    <t>-300855324</t>
  </si>
  <si>
    <t>Přesun hmot pro obklady kamenné stanovený z hmotnosti přesunovaného materiálu Příplatek k ceně za zvětšený přesun přes vymezenou největší dopravní vzdálenost do 500 m</t>
  </si>
  <si>
    <t>SO 01.02 - Demontáž, repase a zpětná montáž zábradlí</t>
  </si>
  <si>
    <t xml:space="preserve">    789 - Povrchové úpravy ocelových konstrukcí a technologických zařízení</t>
  </si>
  <si>
    <t>421662113</t>
  </si>
  <si>
    <t>Spojování kontaktních spár dílců lepením epoxidovým tmelem</t>
  </si>
  <si>
    <t>-198072842</t>
  </si>
  <si>
    <t>Spojování kontaktních spár dílců všech tvarů a velikostí lepením epoxidovým tmelem</t>
  </si>
  <si>
    <t xml:space="preserve">Poznámka k souboru cen:_x000D_
1. Plocha je dána plochou kontaktní spáry._x000D_
</t>
  </si>
  <si>
    <t>343*(0,2*0,2) "D.2 Podrobná situace, TZ; repase demontovaných sloupků stávajícího zábradlí; počet sloupků x rozměr plechu pod sloupkem</t>
  </si>
  <si>
    <t>911121311</t>
  </si>
  <si>
    <t>Montáž ocelového zábradli při opravách mostů</t>
  </si>
  <si>
    <t>447556517</t>
  </si>
  <si>
    <t>Oprava ocelového zábradlí svařovaného nebo šroubovaného montáž</t>
  </si>
  <si>
    <t xml:space="preserve">Poznámka k souboru cen:_x000D_
1. V ceně výroby -1211 jsou započteny i náklady na spojovací materiál._x000D_
2. V ceně výroby -1211 nejsou započteny náklady na dodávku materiálu pro výrobu zábradlí; tyto_x000D_
 náklady se oceňují jako specifikace u cen montáže._x000D_
3. V ceně montáže -1311 jsou započteny i náklady upevnění zábradlí ke konstrukci mostu - vyvrtání_x000D_
 otvorů, montáž a dodávku šroubů včetně chemických kotev._x000D_
4. V ceně montáže -1311 nejsou započteny náklady na dodávku materiálu, které se oceňují ve_x000D_
 specifikaci:_x000D_
 a) u vyráběného zábradlí jako dodávka materiálu pro výrobu,_x000D_
 b) u nakupovaného zábradlí jako dodávka hotového nakupovaného výrobku._x000D_
5. Demontáž ocelového zábradlí se oceňuje cenou 966 07-5141 části B01 tohoto katalogu._x000D_
</t>
  </si>
  <si>
    <t>Poznámka k položce:_x000D_
- osazení sloupků do římsových kvádrů vždy dvojící nerez šroubů M16_x000D_
- včetně zapravení otovrů po původních kotevních prvcích zábradlí flexibilní maltou</t>
  </si>
  <si>
    <t>378,2 "D.2 Podrobná situace, TZ; délka zpětně osazovaného zábradlí</t>
  </si>
  <si>
    <t>M140110</t>
  </si>
  <si>
    <t>trubka ocelová bezešvá hladká jakost 11 373, 48 x 2,6 mm</t>
  </si>
  <si>
    <t>1097853312</t>
  </si>
  <si>
    <t>trubka ocelová bezešvá hladká jakost 11 373, 48 x 2,6 mm, nástřik Zn 100 µm, jednosložkový akrylátový nátěr 160-200 µm (např. IMESTOL GRAFIT), barva černošedá</t>
  </si>
  <si>
    <t>378,2 "D.2 Podrobná situace, TZ; délka zpětně osazovaného zábradlí - horní madlo</t>
  </si>
  <si>
    <t>378,2 "D.2 Podrobná situace, TZ; délka zpětně osazovaného zábradlí - prostřední madlo</t>
  </si>
  <si>
    <t>378,2 "D.2 Podrobná situace, TZ; délka zpětně osazovaného zábradlí - dolní madlo</t>
  </si>
  <si>
    <t>966075141</t>
  </si>
  <si>
    <t>Odstranění kovového zábradlí vcelku</t>
  </si>
  <si>
    <t>1211342151</t>
  </si>
  <si>
    <t>Odstranění různých konstrukcí na mostech kovového zábradlí vcelku</t>
  </si>
  <si>
    <t>Poznámka k položce:_x000D_
- uložení demontovaných sloupků mimo prostor stavby pro jejich zpětné osazení</t>
  </si>
  <si>
    <t>378,2 "D.2 Podrobná situace, TZ; délka stávajíícho demontovaného zábradlí</t>
  </si>
  <si>
    <t>998321011</t>
  </si>
  <si>
    <t>Přesun hmot pro hráze přehradní zemní a kamenité</t>
  </si>
  <si>
    <t>-208912784</t>
  </si>
  <si>
    <t>Přesun hmot pro objekty hráze přehradní zemní a kamenité dopravní vzdálenost do 500 m</t>
  </si>
  <si>
    <t>789</t>
  </si>
  <si>
    <t>Povrchové úpravy ocelových konstrukcí a technologických zařízení</t>
  </si>
  <si>
    <t>R789221</t>
  </si>
  <si>
    <t>Repase litinových sloupků stávajícího zábradlí</t>
  </si>
  <si>
    <t>-507419819</t>
  </si>
  <si>
    <t>Repase litinových sloupků stávajícího zábradlí, zbavení koroze pískováním, vyrovnání, opatření ochraným nátěrem, včetně veškerých přesunů sloupků od okamžiku demontáže po okamžik opětovného osazení</t>
  </si>
  <si>
    <t>Poznámka k položce:_x000D_
- stupeň přípravy povrchu Sa3_x000D_
- nátěr jednosložkový, akrylátový se stabilizačním filtrem proti UV záření (např IMESTOL GRAFIT) - 2 vrstvy 160-200 µm</t>
  </si>
  <si>
    <t>309 "D.2 Podrobná situace, TZ; repase demontovaných sloupků stávajícího zábradlí</t>
  </si>
  <si>
    <t>R789222</t>
  </si>
  <si>
    <t>Oprava litinových sloupků stávajícího zábradlí</t>
  </si>
  <si>
    <t>-1491856227</t>
  </si>
  <si>
    <t>Oprava poškozených litinových sloupků stávajícího zábradlí, vyrovnání, zavaření, v případě většní poruchy doplnění materiálu, popř. nahrazení neopravitelného sloupku novým, opatření ochraným nátěrem, včetně veškerých přesunů sloupků od okamžiku demontáže po okamžik opětovného osazení</t>
  </si>
  <si>
    <t>34 "D.2 Podrobná situace, TZ; repase demontovaných sloupků stávajícího zábradlí</t>
  </si>
  <si>
    <t>SO 01.03 - Demontáž a zpětná montáž VO</t>
  </si>
  <si>
    <t xml:space="preserve">    741 - Elektroinstalace - silnoproud</t>
  </si>
  <si>
    <t>M - Práce a dodávky M</t>
  </si>
  <si>
    <t xml:space="preserve">    21-M - Elektromontáže</t>
  </si>
  <si>
    <t>119001423</t>
  </si>
  <si>
    <t>Dočasné zajištění kabelů a kabelových tratí z více než 6 volně ložených kabelů</t>
  </si>
  <si>
    <t>1308719662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</si>
  <si>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6 kabelů</t>
  </si>
  <si>
    <t xml:space="preserve">Poznámka k souboru cen:_x000D_
1. Ceny nelze použít pro dočasné zajištění potrubí v provozu pod tlakem přes 1 MPa a potrubí nebo_x000D_
 jiných vedení v provozu u nichž investor zakazuje použít při vykopávce kovové nástroje nebo nářadí._x000D_
2. Ztížení vykopávky v blízkosti vedení, potrubí a stok ve výkopišti nebo podél jeho stěn se_x000D_
 oceňuje cenami souboru cen 120 00- . . a 130 00- . . Příplatky za ztížení vykopávky. Dočasné_x000D_
 zajištění potrubí větších rozměrů než DN 500 se oceňuje individuálně._x000D_
</t>
  </si>
  <si>
    <t>201,95 "D.2 Podrobná situace, vyvěšení stávajících kabelů VO, délka koruny hráze - pravý úsek</t>
  </si>
  <si>
    <t>201,20 "D.2 Podrobná situace, vyvěšení stávajících kabelů VO, délka koruny hráze - levý úsek</t>
  </si>
  <si>
    <t>9*1 "D.2 Podrobná situace, vyvěšení stávajících kabelů VO, počet stožárů x délka odbočky ke stožáru</t>
  </si>
  <si>
    <t>6 "D.2 Podrobná situace, vyvěšení stávajících kabelů VO, odbočka k rozvaděči</t>
  </si>
  <si>
    <t>185 "D.2 Podrobná situace, vyvěšení stávajících kabelů ČEZ, délka kabelu - pravý úsek</t>
  </si>
  <si>
    <t>20 "D.2 Podrobná situace, vyvěšení stávajících kabelů ČEZ, délka kabelu - levý úsek</t>
  </si>
  <si>
    <t>1291496640</t>
  </si>
  <si>
    <t>741</t>
  </si>
  <si>
    <t>Elektroinstalace - silnoproud</t>
  </si>
  <si>
    <t>741111831</t>
  </si>
  <si>
    <t>Demontáž trubky plastové ohebné D do 50 mm uložené volně</t>
  </si>
  <si>
    <t>-1008275604</t>
  </si>
  <si>
    <t>Demontáž elektroinstalačních trubek plastových ohebných, uložených volně, vnější D do 50 mm</t>
  </si>
  <si>
    <t>201,95 "D.2 Podrobná situace, demontáž stávajících chrániček kabelů VO, délka koruny hráze - pravý úsek</t>
  </si>
  <si>
    <t>201,20 "D.2 Podrobná situace, demontáž stávajících chrániček kabelů VO, délka koruny hráze - levý úsek</t>
  </si>
  <si>
    <t>9*1 "D.2 Podrobná situace, demontáž stávajících chrániček kabelů VO, počet stožárů x délka odbočky ke stožáru</t>
  </si>
  <si>
    <t>6 "D.2 Podrobná situace, demontáž stávajících chrániček kabelů VO, odbočka k rozvaděči</t>
  </si>
  <si>
    <t>185 "D.2 Podrobná situace, demontáž stávajících chrániček kabelů ČEZ, délka kabelu - pravý úsek</t>
  </si>
  <si>
    <t>20 "D.2 Podrobná situace, demontáž stávajících chrániček kabelů ČEZ, délka kabelu - levý úsek</t>
  </si>
  <si>
    <t>741110053</t>
  </si>
  <si>
    <t>Montáž trubka plastová ohebná D přes 35 mm uložená volně</t>
  </si>
  <si>
    <t>-1618700213</t>
  </si>
  <si>
    <t>Montáž trubek elektroinstalačních s nasunutím nebo našroubováním do krabic plastových ohebných, uložených volně, vnější D přes 35 mm</t>
  </si>
  <si>
    <t>2*201,95 "D.2 Podrobná situace, montáž nových chrániček kabelů VO, délka koruny hráze - pravý úsek; druhá chránička rezervní</t>
  </si>
  <si>
    <t>2*201,20 "D.2 Podrobná situace, montáž nových chrániček kabelů VO, délka koruny hráze - levý úsek; druhá chránička rezervní</t>
  </si>
  <si>
    <t>2*(9*1) "D.2 Podrobná situace, montáž nových chrániček kabelů VO, počet stožárů x délka odbočky ke stožáru; druhá chránička rezervní</t>
  </si>
  <si>
    <t>2*6 "D.2 Podrobná situace, montáž nových chrániček kabelů VO, odbočka k rozvaděči; druhá chránička rezervní</t>
  </si>
  <si>
    <t>185 "D.2 Podrobná situace, montáž nových chrániček kabelů ČEZ, délka kabelu - pravý úsek</t>
  </si>
  <si>
    <t>20 "D.2 Podrobná situace, montáž nových chrániček kabelů ČEZ, délka kabelu - levý úsek</t>
  </si>
  <si>
    <t>345713500</t>
  </si>
  <si>
    <t>trubka elektroinstalační ohebná Kopoflex, HDPE+LDPE KF 09040</t>
  </si>
  <si>
    <t>-512264998</t>
  </si>
  <si>
    <t>trubka elektroinstalační ohebná dvouplášťová korugovaná D 32/40 mm, HDPE+LDPE</t>
  </si>
  <si>
    <t>1041,3*1,05 'Přepočtené koeficientem množství</t>
  </si>
  <si>
    <t>741112223</t>
  </si>
  <si>
    <t>Montáž krabice pancéřová protahovací kovová čtyřhranná přímá D přes 29 do 42 mm</t>
  </si>
  <si>
    <t>1395722025</t>
  </si>
  <si>
    <t>Montáž krabic pancéřových bez napojení na trubky a lišty a demontáže a montáže víčka protahovacích nebo odbočných kovových čtyřhranných přímých s vývody, D přes 29 do 42 mm</t>
  </si>
  <si>
    <t>9 "D.2 Podrobná situace, D.6.2 Detail vedení kabelu u stožáru VO - kontrolní šachta; počet stožárů VO</t>
  </si>
  <si>
    <t>2 "D.2 Podrobná situace, D.6.2 Detail vedení kabelu u stožáru VO - kontrolní šachta; počet stožárů věžiček</t>
  </si>
  <si>
    <t>M345714</t>
  </si>
  <si>
    <t>kontrolní šachta, materiál plech pozink 70 µm, tl. plechu 3 mm, s vodotěsným poklopem ze shodného materiálu, s odbočkami pro chráničky DN40</t>
  </si>
  <si>
    <t>1693950087</t>
  </si>
  <si>
    <t>741122134</t>
  </si>
  <si>
    <t>Montáž kabel Cu plný kulatý žíla 4x16 až 25 mm2 zatažený v trubkách (CYKY)</t>
  </si>
  <si>
    <t>1507790228</t>
  </si>
  <si>
    <t>Montáž kabelů měděných bez ukončení uložených v trubkách zatažených plných kulatých nebo bezhalogenových (CYKY) počtu a průřezu žil 4x16 až 25 mm2</t>
  </si>
  <si>
    <t>201,95 "D.2 Podrobná situace, zatažení kabelů VO do nových chrániček, délka koruny hráze - pravý úsek</t>
  </si>
  <si>
    <t>201,20 "D.2 Podrobná situace, zatažení kabelů VO do nových chrániček, délka koruny hráze - levý úsek</t>
  </si>
  <si>
    <t>9*1 "D.2 Podrobná situace, zatažení kabelů VO do nových chrániček, počet stožárů x délka odbočky ke stožáru</t>
  </si>
  <si>
    <t>6 "D.2 Podrobná situace, zatažení kabelů VO do nových chrániček, odbočka k rozvaděči</t>
  </si>
  <si>
    <t>185 "D.2 Podrobná situace, zatažení kabelů ČEZ do nových chrániček, délka kabelu - pravý úsek</t>
  </si>
  <si>
    <t>20 "D.2 Podrobná situace, zatažení kabelů ČEZ do nových chrániček, délka kabelu - levý úsek</t>
  </si>
  <si>
    <t>741130008</t>
  </si>
  <si>
    <t>Ukončení vodič izolovaný do 35 mm2 v rozváděči nebo na přístroji</t>
  </si>
  <si>
    <t>1557492553</t>
  </si>
  <si>
    <t>Ukončení vodičů izolovaných s označením a zapojením v rozváděči nebo na přístroji, průřezu žíly do 35 mm2</t>
  </si>
  <si>
    <t>9 "D.2 Podrobná situace, počet stožárů VO; zapojení kabelů do zpětně osazených stožárů VO</t>
  </si>
  <si>
    <t>1 "D.2 Podrobná situace, počet stožárů VO; zapojení kabelů do rozvaděče</t>
  </si>
  <si>
    <t>2 "D.2 Podrobná situace, zapojení kabelů ČEZ do pojistné skříně v ovládacích věžích hráze</t>
  </si>
  <si>
    <t>1 "D.2 Podrobná situace, zapojení kabelů ČEZ do rozvaděče</t>
  </si>
  <si>
    <t>741318847</t>
  </si>
  <si>
    <t>Demontáž vidlic průmyslových pro prostředí mokré do16A šroubové se zachováním funkčnosti 3P+PE</t>
  </si>
  <si>
    <t>1664633344</t>
  </si>
  <si>
    <t>Demontáž vidlic se zachováním funkčnosti průmyslových, pro prostředí venkovní nebo mokré, připojení šroubové 3P+PE</t>
  </si>
  <si>
    <t>9 "D.2 Podrobná situace, počet stožárů VO; odpojení kabelů od demontovaných stožárů VO</t>
  </si>
  <si>
    <t>1 "D.2 Podrobná situace, počet stožárů VO; zapojení kabelů od rozvaděče</t>
  </si>
  <si>
    <t>2 "D.2 Podrobná situace, odpojení kabelů ČEZ do pojistné skříně v ovládacích věžích hráze</t>
  </si>
  <si>
    <t>1 "D.2 Podrobná situace, odpojení kabelů ČEZ od rozvaděče</t>
  </si>
  <si>
    <t>AGR 01.01</t>
  </si>
  <si>
    <t>Vodorovné přemístění demontovaných chrániček, včetně likvidace dle platné legislativy</t>
  </si>
  <si>
    <t>kpl</t>
  </si>
  <si>
    <t>2113747138</t>
  </si>
  <si>
    <t>998741101</t>
  </si>
  <si>
    <t>Přesun hmot tonážní pro silnoproud v objektech v do 6 m</t>
  </si>
  <si>
    <t>-2111836276</t>
  </si>
  <si>
    <t>Přesun hmot pro silnoproud stanovený z hmotnosti přesunovaného materiálu vodorovná dopravní vzdálenost do 50 m v objektech výšky do 6 m</t>
  </si>
  <si>
    <t>998741193</t>
  </si>
  <si>
    <t>Příplatek k přesunu hmot tonážní 741 za zvětšený přesun do 500 m</t>
  </si>
  <si>
    <t>-124786638</t>
  </si>
  <si>
    <t>Přesun hmot pro silnoproud stanovený z hmotnosti přesunovaného materiálu Příplatek k ceně za zvětšený přesun přes vymezenou největší dopravní vzdálenost do 500 m</t>
  </si>
  <si>
    <t>Repase stávajících stožárů VO</t>
  </si>
  <si>
    <t>1795954848</t>
  </si>
  <si>
    <t>Repase stávajících stožárů VO, zbavení koroze pískováním, vyrovnání, v případě poruchy zavaření, opatření ochraným nátěrem, včetně veškerých přesunů stožárů od okamžiku demontáže po okamžik opětovného osazení</t>
  </si>
  <si>
    <t>9 "D.2 Podrobná situace, demontáž a opětovná montáž stávajících stožárů VO</t>
  </si>
  <si>
    <t>Práce a dodávky M</t>
  </si>
  <si>
    <t>21-M</t>
  </si>
  <si>
    <t>Elektromontáže</t>
  </si>
  <si>
    <t>210204041</t>
  </si>
  <si>
    <t>Montáž stožárů osvětlení ocelových uchycených na zábradlí</t>
  </si>
  <si>
    <t>1688864417</t>
  </si>
  <si>
    <t>Montáž stožárů osvětlení, bez zemních prací ocelových uchycených na zábradlí</t>
  </si>
  <si>
    <t>R2102040</t>
  </si>
  <si>
    <t>Demontáž stožárů osvětlení ocelových uchycených na zábradlí</t>
  </si>
  <si>
    <t>990102801</t>
  </si>
  <si>
    <t>Demontáž stožárů osvětlení, bez zemních prací ocelových uchycených na zábradlí</t>
  </si>
  <si>
    <t>Poznámka k položce:_x000D_
- včetně uložení mimo prostor stavby pro zpětné použití a přesunu zpět do místa osazení</t>
  </si>
  <si>
    <t>VON - Vedlejší a ostatní náklady</t>
  </si>
  <si>
    <t>VRN - Vedlejší rozpočtové náklady</t>
  </si>
  <si>
    <t xml:space="preserve">    09 - Ostatní náklady</t>
  </si>
  <si>
    <t xml:space="preserve">    A 02 - Projektová dokumentace - ostatní náklady</t>
  </si>
  <si>
    <t xml:space="preserve">    A 03 - Geodetické práce a vytýčení</t>
  </si>
  <si>
    <t xml:space="preserve">    A 01 - Vedlejší a ostatní rozpočtové náklady</t>
  </si>
  <si>
    <t>VRN</t>
  </si>
  <si>
    <t>Vedlejší rozpočtové náklady</t>
  </si>
  <si>
    <t>09</t>
  </si>
  <si>
    <t>Ostatní náklady</t>
  </si>
  <si>
    <t>R 037</t>
  </si>
  <si>
    <t>Zajištění písemných souhlasných vyjádření všech dotčených vlastníků a případných uživatelů všech pozemků dotčených stavbou s jejich konečnou úpravou po dokončení prací</t>
  </si>
  <si>
    <t>soubor</t>
  </si>
  <si>
    <t>1024</t>
  </si>
  <si>
    <t>-1072285272</t>
  </si>
  <si>
    <t>R 092</t>
  </si>
  <si>
    <t>Zajištění souhlasů se zvláštním užíváním komunikací</t>
  </si>
  <si>
    <t>-490341624</t>
  </si>
  <si>
    <t>R 0931</t>
  </si>
  <si>
    <t>Provedení pasportizace stávajících nemovitostí (vč. pozemků) a jejich příslušenství, zajištění fotodokumentace stávajícího stavu přístupových cest</t>
  </si>
  <si>
    <t>-2025371335</t>
  </si>
  <si>
    <t xml:space="preserve">R 0993 </t>
  </si>
  <si>
    <t>Zajištění dopravně inženýrských opatření</t>
  </si>
  <si>
    <t>-1745963959</t>
  </si>
  <si>
    <t>Zajištění dopravně inženýrských opatření
- zajištění dopravně inženýrských opatření
- zajištění zřízení a likvidace dopravního značení včetně případné světelné signalizace
- zajištění vydání dopravně inženýrského rozhodnutí</t>
  </si>
  <si>
    <t>R 0994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</si>
  <si>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   </t>
  </si>
  <si>
    <t>2017524633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</si>
  <si>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 </t>
  </si>
  <si>
    <t xml:space="preserve">Poznámka k položce:_x000D_
- </t>
  </si>
  <si>
    <t>R 0996</t>
  </si>
  <si>
    <t>Zajištění výroby a instalace informačních tabulí ke stavbě</t>
  </si>
  <si>
    <t>1257552855</t>
  </si>
  <si>
    <t>R 0997</t>
  </si>
  <si>
    <t>Zajištění kontrolního a zkušebního plánu stavby a technologických předpisů z hlediska BOZP</t>
  </si>
  <si>
    <t>-240636165</t>
  </si>
  <si>
    <t>R 09991</t>
  </si>
  <si>
    <t>Zajištění fotodokumentace veškerých konstrukcí, které budou v průběhu výstavby skryty nebo zakryty</t>
  </si>
  <si>
    <t>-955371591</t>
  </si>
  <si>
    <t>R 09992</t>
  </si>
  <si>
    <t>Ochrana měřících bodů TBD na koruně hráze, včetně příapdného osazení nových bodů v případě jejich poškození stavbou</t>
  </si>
  <si>
    <t>176559946</t>
  </si>
  <si>
    <t>R09993</t>
  </si>
  <si>
    <t>Koordinace se správcem vodního díla při odpojování a přepojování elektrických kabelů uložených v koruně jezu</t>
  </si>
  <si>
    <t>242472954</t>
  </si>
  <si>
    <t>A 02</t>
  </si>
  <si>
    <t>Projektová dokumentace - ostatní náklady</t>
  </si>
  <si>
    <t>R 0210</t>
  </si>
  <si>
    <t>Vypracování Plánu opatření - zpracování havarijního plánu dle §39 odst. 2. písm. a) zákona č. 254/2001 Sb včetně zajištění schválení příslušnými orgány správy a Povodím Labe, státní podnik</t>
  </si>
  <si>
    <t>227783527</t>
  </si>
  <si>
    <t>R 0221</t>
  </si>
  <si>
    <t>Zpracování Povodňového plánu dle §71 zákona č. 254/2001 Sb. včetně zajištění schválení příslušnými orgány správy a Povodím Labe, státní podnik</t>
  </si>
  <si>
    <t>169914364</t>
  </si>
  <si>
    <t>R023</t>
  </si>
  <si>
    <t>Vypracování projektu skutečného provedení díla v souladu s vyhláškou č. 499/2006 Sb. o dokumentaci staveb</t>
  </si>
  <si>
    <t>895864787</t>
  </si>
  <si>
    <t>R026</t>
  </si>
  <si>
    <t>Zpracování realizační dokumentace zhotovitele, dílenských výkresů, technologických předpisů</t>
  </si>
  <si>
    <t>1051536829</t>
  </si>
  <si>
    <t>Poznámka k položce:_x000D_
- včetně např. návrhu napojení drenáží_x000D_
- včetně plánu BOZP</t>
  </si>
  <si>
    <t>A 03</t>
  </si>
  <si>
    <t>Geodetické práce a vytýčení</t>
  </si>
  <si>
    <t>R 031</t>
  </si>
  <si>
    <t>Vypracování geodetického zaměření skutečného stavu</t>
  </si>
  <si>
    <t>-846320341</t>
  </si>
  <si>
    <t>R 35</t>
  </si>
  <si>
    <t>Zajištění veškerých geodetických prací souvisejících s realizací díla</t>
  </si>
  <si>
    <t>175673166</t>
  </si>
  <si>
    <t>Zajištění veškerých geodetických prací souvisejících s realizací díla, včetně vytyčení obvodu staveniště</t>
  </si>
  <si>
    <t>Poznámka k položce:_x000D_
- včetně vytyčení polohových bodů, které musí zůstat nepoškozené po celou dobu výstavby stavebního díla a po dokončení stavby slouží jako výchozí body pro zaměření skutečného provedení stavby</t>
  </si>
  <si>
    <t>A 01</t>
  </si>
  <si>
    <t>Vedlejší a ostatní rozpočtové náklady</t>
  </si>
  <si>
    <t>R 03000</t>
  </si>
  <si>
    <t>Zajištění kompletního zařízení staveniště a jeho připojení na sítě, včetně veškerých energií pro provoz ZS</t>
  </si>
  <si>
    <t>482254097</t>
  </si>
  <si>
    <t>- zajištění místnosti pro TDI v ZS vč. jejího vybavení
- zajištění ohlášení všech staveb zařízení staveniště dle §104 odst. (2) zákona č. 183/2006 Sb.
- zajištění oplocení prostoru ZS, jeho napojení na inž. sítě
- zajištění oplocení prostoru staveniště
- zajištění následné likvidace všech objektů ZS včetně připojení na inž. sítě
- zajištění zřízení a odstranění dočasných komunikací, sjezdů a nájezdů po realizaci stavby
- zajištění ostahy stavby a staveniště po dobu realizace stavby
- zřízení čistících zón před výjezdem z obvodu staveniště
- provedení takových opatření, aby plochy obvodu staveniště nebyly znečištěny ropnými látkami a jinými podobnými produkty
- provedení takových opatření, aby nebyly překročeny limity prašnosti a hlučnosti pané obecně závaznou vyhláškou
- zajištění péče o nepředané objekty a konstrukce stavby, jejich ošetřování a zimní opatření
- zajištění ochrany veškeré zeleně v prostoru staveniště a v jeho bezprostřední blízkosti proti poškození během realizace stavby</t>
  </si>
  <si>
    <t>R0115</t>
  </si>
  <si>
    <t>Vyklizení a zpřístupnění všech pozemků dotčených stavbou a jejich uvedení do původního stavu po dokončení stavby</t>
  </si>
  <si>
    <t>-593123028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</si>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</sst>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40"/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2" t="s">
        <v>14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2"/>
      <c r="AQ5" s="22"/>
      <c r="AR5" s="20"/>
      <c r="BE5" s="331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4" t="s">
        <v>17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2"/>
      <c r="AQ6" s="22"/>
      <c r="AR6" s="20"/>
      <c r="BE6" s="332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32"/>
      <c r="BS7" s="17" t="s">
        <v>6</v>
      </c>
    </row>
    <row r="8" spans="1:74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32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2"/>
      <c r="BS9" s="17" t="s">
        <v>6</v>
      </c>
    </row>
    <row r="10" spans="1:74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32"/>
      <c r="BS10" s="17" t="s">
        <v>6</v>
      </c>
    </row>
    <row r="11" spans="1:74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32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2"/>
      <c r="BS12" s="17" t="s">
        <v>6</v>
      </c>
    </row>
    <row r="13" spans="1:74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32"/>
      <c r="BS13" s="17" t="s">
        <v>6</v>
      </c>
    </row>
    <row r="14" spans="1:74" ht="12.75">
      <c r="B14" s="21"/>
      <c r="C14" s="22"/>
      <c r="D14" s="22"/>
      <c r="E14" s="355" t="s">
        <v>33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32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2"/>
      <c r="BS15" s="17" t="s">
        <v>4</v>
      </c>
    </row>
    <row r="16" spans="1:74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32"/>
      <c r="BS16" s="17" t="s">
        <v>4</v>
      </c>
    </row>
    <row r="17" spans="2:71" ht="18.399999999999999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32"/>
      <c r="BS17" s="17" t="s">
        <v>38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2"/>
      <c r="BS18" s="17" t="s">
        <v>6</v>
      </c>
    </row>
    <row r="19" spans="2:71" ht="12" customHeight="1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32"/>
      <c r="BS19" s="17" t="s">
        <v>6</v>
      </c>
    </row>
    <row r="20" spans="2:71" ht="18.399999999999999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21</v>
      </c>
      <c r="AO20" s="22"/>
      <c r="AP20" s="22"/>
      <c r="AQ20" s="22"/>
      <c r="AR20" s="20"/>
      <c r="BE20" s="332"/>
      <c r="BS20" s="17" t="s">
        <v>38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2"/>
    </row>
    <row r="22" spans="2:71" ht="12" customHeight="1">
      <c r="B22" s="21"/>
      <c r="C22" s="22"/>
      <c r="D22" s="29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2"/>
    </row>
    <row r="23" spans="2:71" ht="51" customHeight="1">
      <c r="B23" s="21"/>
      <c r="C23" s="22"/>
      <c r="D23" s="22"/>
      <c r="E23" s="357" t="s">
        <v>42</v>
      </c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22"/>
      <c r="AP23" s="22"/>
      <c r="AQ23" s="22"/>
      <c r="AR23" s="20"/>
      <c r="BE23" s="332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2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2"/>
    </row>
    <row r="26" spans="2:71" s="1" customFormat="1" ht="25.9" customHeight="1">
      <c r="B26" s="34"/>
      <c r="C26" s="35"/>
      <c r="D26" s="36" t="s">
        <v>43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4">
        <f>ROUND(AG54,2)</f>
        <v>0</v>
      </c>
      <c r="AL26" s="335"/>
      <c r="AM26" s="335"/>
      <c r="AN26" s="335"/>
      <c r="AO26" s="335"/>
      <c r="AP26" s="35"/>
      <c r="AQ26" s="35"/>
      <c r="AR26" s="38"/>
      <c r="BE26" s="332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2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8" t="s">
        <v>44</v>
      </c>
      <c r="M28" s="358"/>
      <c r="N28" s="358"/>
      <c r="O28" s="358"/>
      <c r="P28" s="358"/>
      <c r="Q28" s="35"/>
      <c r="R28" s="35"/>
      <c r="S28" s="35"/>
      <c r="T28" s="35"/>
      <c r="U28" s="35"/>
      <c r="V28" s="35"/>
      <c r="W28" s="358" t="s">
        <v>45</v>
      </c>
      <c r="X28" s="358"/>
      <c r="Y28" s="358"/>
      <c r="Z28" s="358"/>
      <c r="AA28" s="358"/>
      <c r="AB28" s="358"/>
      <c r="AC28" s="358"/>
      <c r="AD28" s="358"/>
      <c r="AE28" s="358"/>
      <c r="AF28" s="35"/>
      <c r="AG28" s="35"/>
      <c r="AH28" s="35"/>
      <c r="AI28" s="35"/>
      <c r="AJ28" s="35"/>
      <c r="AK28" s="358" t="s">
        <v>46</v>
      </c>
      <c r="AL28" s="358"/>
      <c r="AM28" s="358"/>
      <c r="AN28" s="358"/>
      <c r="AO28" s="358"/>
      <c r="AP28" s="35"/>
      <c r="AQ28" s="35"/>
      <c r="AR28" s="38"/>
      <c r="BE28" s="332"/>
    </row>
    <row r="29" spans="2:71" s="2" customFormat="1" ht="14.45" customHeight="1">
      <c r="B29" s="39"/>
      <c r="C29" s="40"/>
      <c r="D29" s="29" t="s">
        <v>47</v>
      </c>
      <c r="E29" s="40"/>
      <c r="F29" s="29" t="s">
        <v>48</v>
      </c>
      <c r="G29" s="40"/>
      <c r="H29" s="40"/>
      <c r="I29" s="40"/>
      <c r="J29" s="40"/>
      <c r="K29" s="40"/>
      <c r="L29" s="359">
        <v>0.21</v>
      </c>
      <c r="M29" s="330"/>
      <c r="N29" s="330"/>
      <c r="O29" s="330"/>
      <c r="P29" s="330"/>
      <c r="Q29" s="40"/>
      <c r="R29" s="40"/>
      <c r="S29" s="40"/>
      <c r="T29" s="40"/>
      <c r="U29" s="40"/>
      <c r="V29" s="40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0"/>
      <c r="AG29" s="40"/>
      <c r="AH29" s="40"/>
      <c r="AI29" s="40"/>
      <c r="AJ29" s="40"/>
      <c r="AK29" s="329">
        <f>ROUND(AV54, 2)</f>
        <v>0</v>
      </c>
      <c r="AL29" s="330"/>
      <c r="AM29" s="330"/>
      <c r="AN29" s="330"/>
      <c r="AO29" s="330"/>
      <c r="AP29" s="40"/>
      <c r="AQ29" s="40"/>
      <c r="AR29" s="41"/>
      <c r="BE29" s="333"/>
    </row>
    <row r="30" spans="2:71" s="2" customFormat="1" ht="14.45" customHeight="1">
      <c r="B30" s="39"/>
      <c r="C30" s="40"/>
      <c r="D30" s="40"/>
      <c r="E30" s="40"/>
      <c r="F30" s="29" t="s">
        <v>49</v>
      </c>
      <c r="G30" s="40"/>
      <c r="H30" s="40"/>
      <c r="I30" s="40"/>
      <c r="J30" s="40"/>
      <c r="K30" s="40"/>
      <c r="L30" s="359">
        <v>0.15</v>
      </c>
      <c r="M30" s="330"/>
      <c r="N30" s="330"/>
      <c r="O30" s="330"/>
      <c r="P30" s="330"/>
      <c r="Q30" s="40"/>
      <c r="R30" s="40"/>
      <c r="S30" s="40"/>
      <c r="T30" s="40"/>
      <c r="U30" s="40"/>
      <c r="V30" s="40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0"/>
      <c r="AG30" s="40"/>
      <c r="AH30" s="40"/>
      <c r="AI30" s="40"/>
      <c r="AJ30" s="40"/>
      <c r="AK30" s="329">
        <f>ROUND(AW54, 2)</f>
        <v>0</v>
      </c>
      <c r="AL30" s="330"/>
      <c r="AM30" s="330"/>
      <c r="AN30" s="330"/>
      <c r="AO30" s="330"/>
      <c r="AP30" s="40"/>
      <c r="AQ30" s="40"/>
      <c r="AR30" s="41"/>
      <c r="BE30" s="333"/>
    </row>
    <row r="31" spans="2:71" s="2" customFormat="1" ht="14.45" hidden="1" customHeight="1">
      <c r="B31" s="39"/>
      <c r="C31" s="40"/>
      <c r="D31" s="40"/>
      <c r="E31" s="40"/>
      <c r="F31" s="29" t="s">
        <v>50</v>
      </c>
      <c r="G31" s="40"/>
      <c r="H31" s="40"/>
      <c r="I31" s="40"/>
      <c r="J31" s="40"/>
      <c r="K31" s="40"/>
      <c r="L31" s="359">
        <v>0.21</v>
      </c>
      <c r="M31" s="330"/>
      <c r="N31" s="330"/>
      <c r="O31" s="330"/>
      <c r="P31" s="330"/>
      <c r="Q31" s="40"/>
      <c r="R31" s="40"/>
      <c r="S31" s="40"/>
      <c r="T31" s="40"/>
      <c r="U31" s="40"/>
      <c r="V31" s="40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0"/>
      <c r="AG31" s="40"/>
      <c r="AH31" s="40"/>
      <c r="AI31" s="40"/>
      <c r="AJ31" s="40"/>
      <c r="AK31" s="329">
        <v>0</v>
      </c>
      <c r="AL31" s="330"/>
      <c r="AM31" s="330"/>
      <c r="AN31" s="330"/>
      <c r="AO31" s="330"/>
      <c r="AP31" s="40"/>
      <c r="AQ31" s="40"/>
      <c r="AR31" s="41"/>
      <c r="BE31" s="333"/>
    </row>
    <row r="32" spans="2:71" s="2" customFormat="1" ht="14.45" hidden="1" customHeight="1">
      <c r="B32" s="39"/>
      <c r="C32" s="40"/>
      <c r="D32" s="40"/>
      <c r="E32" s="40"/>
      <c r="F32" s="29" t="s">
        <v>51</v>
      </c>
      <c r="G32" s="40"/>
      <c r="H32" s="40"/>
      <c r="I32" s="40"/>
      <c r="J32" s="40"/>
      <c r="K32" s="40"/>
      <c r="L32" s="359">
        <v>0.15</v>
      </c>
      <c r="M32" s="330"/>
      <c r="N32" s="330"/>
      <c r="O32" s="330"/>
      <c r="P32" s="330"/>
      <c r="Q32" s="40"/>
      <c r="R32" s="40"/>
      <c r="S32" s="40"/>
      <c r="T32" s="40"/>
      <c r="U32" s="40"/>
      <c r="V32" s="40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0"/>
      <c r="AG32" s="40"/>
      <c r="AH32" s="40"/>
      <c r="AI32" s="40"/>
      <c r="AJ32" s="40"/>
      <c r="AK32" s="329">
        <v>0</v>
      </c>
      <c r="AL32" s="330"/>
      <c r="AM32" s="330"/>
      <c r="AN32" s="330"/>
      <c r="AO32" s="330"/>
      <c r="AP32" s="40"/>
      <c r="AQ32" s="40"/>
      <c r="AR32" s="41"/>
      <c r="BE32" s="333"/>
    </row>
    <row r="33" spans="2:44" s="2" customFormat="1" ht="14.45" hidden="1" customHeight="1">
      <c r="B33" s="39"/>
      <c r="C33" s="40"/>
      <c r="D33" s="40"/>
      <c r="E33" s="40"/>
      <c r="F33" s="29" t="s">
        <v>52</v>
      </c>
      <c r="G33" s="40"/>
      <c r="H33" s="40"/>
      <c r="I33" s="40"/>
      <c r="J33" s="40"/>
      <c r="K33" s="40"/>
      <c r="L33" s="359">
        <v>0</v>
      </c>
      <c r="M33" s="330"/>
      <c r="N33" s="330"/>
      <c r="O33" s="330"/>
      <c r="P33" s="330"/>
      <c r="Q33" s="40"/>
      <c r="R33" s="40"/>
      <c r="S33" s="40"/>
      <c r="T33" s="40"/>
      <c r="U33" s="40"/>
      <c r="V33" s="40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0"/>
      <c r="AG33" s="40"/>
      <c r="AH33" s="40"/>
      <c r="AI33" s="40"/>
      <c r="AJ33" s="40"/>
      <c r="AK33" s="329">
        <v>0</v>
      </c>
      <c r="AL33" s="330"/>
      <c r="AM33" s="330"/>
      <c r="AN33" s="330"/>
      <c r="AO33" s="330"/>
      <c r="AP33" s="40"/>
      <c r="AQ33" s="40"/>
      <c r="AR33" s="41"/>
    </row>
    <row r="34" spans="2:44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" customHeight="1">
      <c r="B35" s="34"/>
      <c r="C35" s="42"/>
      <c r="D35" s="43" t="s">
        <v>53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54</v>
      </c>
      <c r="U35" s="44"/>
      <c r="V35" s="44"/>
      <c r="W35" s="44"/>
      <c r="X35" s="336" t="s">
        <v>55</v>
      </c>
      <c r="Y35" s="337"/>
      <c r="Z35" s="337"/>
      <c r="AA35" s="337"/>
      <c r="AB35" s="337"/>
      <c r="AC35" s="44"/>
      <c r="AD35" s="44"/>
      <c r="AE35" s="44"/>
      <c r="AF35" s="44"/>
      <c r="AG35" s="44"/>
      <c r="AH35" s="44"/>
      <c r="AI35" s="44"/>
      <c r="AJ35" s="44"/>
      <c r="AK35" s="338">
        <f>SUM(AK26:AK33)</f>
        <v>0</v>
      </c>
      <c r="AL35" s="337"/>
      <c r="AM35" s="337"/>
      <c r="AN35" s="337"/>
      <c r="AO35" s="339"/>
      <c r="AP35" s="42"/>
      <c r="AQ35" s="42"/>
      <c r="AR35" s="38"/>
    </row>
    <row r="36" spans="2:44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5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5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5" customHeight="1">
      <c r="B42" s="34"/>
      <c r="C42" s="23" t="s">
        <v>56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3" customFormat="1" ht="12" customHeight="1">
      <c r="B44" s="50"/>
      <c r="C44" s="29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H17-016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2:44" s="4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49" t="str">
        <f>K6</f>
        <v>VD Mšeno, oprava koruny hráze bez přemostění přelivu</v>
      </c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0"/>
      <c r="AO45" s="350"/>
      <c r="AP45" s="55"/>
      <c r="AQ45" s="55"/>
      <c r="AR45" s="56"/>
    </row>
    <row r="46" spans="2:44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9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VD Mšeno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24</v>
      </c>
      <c r="AJ47" s="35"/>
      <c r="AK47" s="35"/>
      <c r="AL47" s="35"/>
      <c r="AM47" s="351" t="str">
        <f>IF(AN8= "","",AN8)</f>
        <v>6. 9. 2017</v>
      </c>
      <c r="AN47" s="351"/>
      <c r="AO47" s="35"/>
      <c r="AP47" s="35"/>
      <c r="AQ47" s="35"/>
      <c r="AR47" s="38"/>
    </row>
    <row r="48" spans="2:44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5.2" customHeight="1">
      <c r="B49" s="34"/>
      <c r="C49" s="29" t="s">
        <v>26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Povodí Labe, státní podnik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34</v>
      </c>
      <c r="AJ49" s="35"/>
      <c r="AK49" s="35"/>
      <c r="AL49" s="35"/>
      <c r="AM49" s="347" t="str">
        <f>IF(E17="","",E17)</f>
        <v>HG Partner, s.r.o.</v>
      </c>
      <c r="AN49" s="348"/>
      <c r="AO49" s="348"/>
      <c r="AP49" s="348"/>
      <c r="AQ49" s="35"/>
      <c r="AR49" s="38"/>
      <c r="AS49" s="341" t="s">
        <v>57</v>
      </c>
      <c r="AT49" s="342"/>
      <c r="AU49" s="59"/>
      <c r="AV49" s="59"/>
      <c r="AW49" s="59"/>
      <c r="AX49" s="59"/>
      <c r="AY49" s="59"/>
      <c r="AZ49" s="59"/>
      <c r="BA49" s="59"/>
      <c r="BB49" s="59"/>
      <c r="BC49" s="59"/>
      <c r="BD49" s="60"/>
    </row>
    <row r="50" spans="1:91" s="1" customFormat="1" ht="15.2" customHeight="1">
      <c r="B50" s="34"/>
      <c r="C50" s="29" t="s">
        <v>32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39</v>
      </c>
      <c r="AJ50" s="35"/>
      <c r="AK50" s="35"/>
      <c r="AL50" s="35"/>
      <c r="AM50" s="347" t="str">
        <f>IF(E20="","",E20)</f>
        <v xml:space="preserve"> </v>
      </c>
      <c r="AN50" s="348"/>
      <c r="AO50" s="348"/>
      <c r="AP50" s="348"/>
      <c r="AQ50" s="35"/>
      <c r="AR50" s="38"/>
      <c r="AS50" s="343"/>
      <c r="AT50" s="344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1" customFormat="1" ht="10.9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45"/>
      <c r="AT51" s="346"/>
      <c r="AU51" s="63"/>
      <c r="AV51" s="63"/>
      <c r="AW51" s="63"/>
      <c r="AX51" s="63"/>
      <c r="AY51" s="63"/>
      <c r="AZ51" s="63"/>
      <c r="BA51" s="63"/>
      <c r="BB51" s="63"/>
      <c r="BC51" s="63"/>
      <c r="BD51" s="64"/>
    </row>
    <row r="52" spans="1:91" s="1" customFormat="1" ht="29.25" customHeight="1">
      <c r="B52" s="34"/>
      <c r="C52" s="370" t="s">
        <v>58</v>
      </c>
      <c r="D52" s="361"/>
      <c r="E52" s="361"/>
      <c r="F52" s="361"/>
      <c r="G52" s="361"/>
      <c r="H52" s="65"/>
      <c r="I52" s="360" t="s">
        <v>59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2" t="s">
        <v>60</v>
      </c>
      <c r="AH52" s="361"/>
      <c r="AI52" s="361"/>
      <c r="AJ52" s="361"/>
      <c r="AK52" s="361"/>
      <c r="AL52" s="361"/>
      <c r="AM52" s="361"/>
      <c r="AN52" s="360" t="s">
        <v>61</v>
      </c>
      <c r="AO52" s="361"/>
      <c r="AP52" s="361"/>
      <c r="AQ52" s="66" t="s">
        <v>62</v>
      </c>
      <c r="AR52" s="38"/>
      <c r="AS52" s="67" t="s">
        <v>63</v>
      </c>
      <c r="AT52" s="68" t="s">
        <v>64</v>
      </c>
      <c r="AU52" s="68" t="s">
        <v>65</v>
      </c>
      <c r="AV52" s="68" t="s">
        <v>66</v>
      </c>
      <c r="AW52" s="68" t="s">
        <v>67</v>
      </c>
      <c r="AX52" s="68" t="s">
        <v>68</v>
      </c>
      <c r="AY52" s="68" t="s">
        <v>69</v>
      </c>
      <c r="AZ52" s="68" t="s">
        <v>70</v>
      </c>
      <c r="BA52" s="68" t="s">
        <v>71</v>
      </c>
      <c r="BB52" s="68" t="s">
        <v>72</v>
      </c>
      <c r="BC52" s="68" t="s">
        <v>73</v>
      </c>
      <c r="BD52" s="69" t="s">
        <v>74</v>
      </c>
    </row>
    <row r="53" spans="1:91" s="1" customFormat="1" ht="10.9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</row>
    <row r="54" spans="1:91" s="5" customFormat="1" ht="32.450000000000003" customHeight="1">
      <c r="B54" s="73"/>
      <c r="C54" s="74" t="s">
        <v>75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68">
        <f>ROUND(AG55+AG59,2)</f>
        <v>0</v>
      </c>
      <c r="AH54" s="368"/>
      <c r="AI54" s="368"/>
      <c r="AJ54" s="368"/>
      <c r="AK54" s="368"/>
      <c r="AL54" s="368"/>
      <c r="AM54" s="368"/>
      <c r="AN54" s="369">
        <f t="shared" ref="AN54:AN59" si="0">SUM(AG54,AT54)</f>
        <v>0</v>
      </c>
      <c r="AO54" s="369"/>
      <c r="AP54" s="369"/>
      <c r="AQ54" s="77" t="s">
        <v>21</v>
      </c>
      <c r="AR54" s="78"/>
      <c r="AS54" s="79">
        <f>ROUND(AS55+AS59,2)</f>
        <v>0</v>
      </c>
      <c r="AT54" s="80">
        <f t="shared" ref="AT54:AT59" si="1">ROUND(SUM(AV54:AW54),2)</f>
        <v>0</v>
      </c>
      <c r="AU54" s="81">
        <f>ROUND(AU55+AU59,5)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ROUND(AZ55+AZ59,2)</f>
        <v>0</v>
      </c>
      <c r="BA54" s="80">
        <f>ROUND(BA55+BA59,2)</f>
        <v>0</v>
      </c>
      <c r="BB54" s="80">
        <f>ROUND(BB55+BB59,2)</f>
        <v>0</v>
      </c>
      <c r="BC54" s="80">
        <f>ROUND(BC55+BC59,2)</f>
        <v>0</v>
      </c>
      <c r="BD54" s="82">
        <f>ROUND(BD55+BD59,2)</f>
        <v>0</v>
      </c>
      <c r="BS54" s="83" t="s">
        <v>76</v>
      </c>
      <c r="BT54" s="83" t="s">
        <v>77</v>
      </c>
      <c r="BU54" s="84" t="s">
        <v>78</v>
      </c>
      <c r="BV54" s="83" t="s">
        <v>79</v>
      </c>
      <c r="BW54" s="83" t="s">
        <v>5</v>
      </c>
      <c r="BX54" s="83" t="s">
        <v>80</v>
      </c>
      <c r="CL54" s="83" t="s">
        <v>19</v>
      </c>
    </row>
    <row r="55" spans="1:91" s="6" customFormat="1" ht="27" customHeight="1">
      <c r="B55" s="85"/>
      <c r="C55" s="86"/>
      <c r="D55" s="371" t="s">
        <v>81</v>
      </c>
      <c r="E55" s="371"/>
      <c r="F55" s="371"/>
      <c r="G55" s="371"/>
      <c r="H55" s="371"/>
      <c r="I55" s="87"/>
      <c r="J55" s="371" t="s">
        <v>82</v>
      </c>
      <c r="K55" s="371"/>
      <c r="L55" s="371"/>
      <c r="M55" s="371"/>
      <c r="N55" s="371"/>
      <c r="O55" s="371"/>
      <c r="P55" s="371"/>
      <c r="Q55" s="371"/>
      <c r="R55" s="371"/>
      <c r="S55" s="371"/>
      <c r="T55" s="371"/>
      <c r="U55" s="371"/>
      <c r="V55" s="371"/>
      <c r="W55" s="371"/>
      <c r="X55" s="371"/>
      <c r="Y55" s="371"/>
      <c r="Z55" s="371"/>
      <c r="AA55" s="371"/>
      <c r="AB55" s="371"/>
      <c r="AC55" s="371"/>
      <c r="AD55" s="371"/>
      <c r="AE55" s="371"/>
      <c r="AF55" s="371"/>
      <c r="AG55" s="365">
        <f>ROUND(SUM(AG56:AG58),2)</f>
        <v>0</v>
      </c>
      <c r="AH55" s="364"/>
      <c r="AI55" s="364"/>
      <c r="AJ55" s="364"/>
      <c r="AK55" s="364"/>
      <c r="AL55" s="364"/>
      <c r="AM55" s="364"/>
      <c r="AN55" s="363">
        <f t="shared" si="0"/>
        <v>0</v>
      </c>
      <c r="AO55" s="364"/>
      <c r="AP55" s="364"/>
      <c r="AQ55" s="88" t="s">
        <v>83</v>
      </c>
      <c r="AR55" s="89"/>
      <c r="AS55" s="90">
        <f>ROUND(SUM(AS56:AS58),2)</f>
        <v>0</v>
      </c>
      <c r="AT55" s="91">
        <f t="shared" si="1"/>
        <v>0</v>
      </c>
      <c r="AU55" s="92">
        <f>ROUND(SUM(AU56:AU58),5)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ROUND(SUM(AZ56:AZ58),2)</f>
        <v>0</v>
      </c>
      <c r="BA55" s="91">
        <f>ROUND(SUM(BA56:BA58),2)</f>
        <v>0</v>
      </c>
      <c r="BB55" s="91">
        <f>ROUND(SUM(BB56:BB58),2)</f>
        <v>0</v>
      </c>
      <c r="BC55" s="91">
        <f>ROUND(SUM(BC56:BC58),2)</f>
        <v>0</v>
      </c>
      <c r="BD55" s="93">
        <f>ROUND(SUM(BD56:BD58),2)</f>
        <v>0</v>
      </c>
      <c r="BS55" s="94" t="s">
        <v>76</v>
      </c>
      <c r="BT55" s="94" t="s">
        <v>84</v>
      </c>
      <c r="BU55" s="94" t="s">
        <v>78</v>
      </c>
      <c r="BV55" s="94" t="s">
        <v>79</v>
      </c>
      <c r="BW55" s="94" t="s">
        <v>85</v>
      </c>
      <c r="BX55" s="94" t="s">
        <v>5</v>
      </c>
      <c r="CL55" s="94" t="s">
        <v>19</v>
      </c>
      <c r="CM55" s="94" t="s">
        <v>86</v>
      </c>
    </row>
    <row r="56" spans="1:91" s="3" customFormat="1" ht="25.5" customHeight="1">
      <c r="A56" s="95" t="s">
        <v>87</v>
      </c>
      <c r="B56" s="50"/>
      <c r="C56" s="96"/>
      <c r="D56" s="96"/>
      <c r="E56" s="372" t="s">
        <v>88</v>
      </c>
      <c r="F56" s="372"/>
      <c r="G56" s="372"/>
      <c r="H56" s="372"/>
      <c r="I56" s="372"/>
      <c r="J56" s="96"/>
      <c r="K56" s="372" t="s">
        <v>89</v>
      </c>
      <c r="L56" s="372"/>
      <c r="M56" s="372"/>
      <c r="N56" s="372"/>
      <c r="O56" s="372"/>
      <c r="P56" s="372"/>
      <c r="Q56" s="372"/>
      <c r="R56" s="372"/>
      <c r="S56" s="372"/>
      <c r="T56" s="372"/>
      <c r="U56" s="372"/>
      <c r="V56" s="372"/>
      <c r="W56" s="372"/>
      <c r="X56" s="372"/>
      <c r="Y56" s="372"/>
      <c r="Z56" s="372"/>
      <c r="AA56" s="372"/>
      <c r="AB56" s="372"/>
      <c r="AC56" s="372"/>
      <c r="AD56" s="372"/>
      <c r="AE56" s="372"/>
      <c r="AF56" s="372"/>
      <c r="AG56" s="366">
        <f>'SO 01.01 - Oprava koruny ...'!J32</f>
        <v>0</v>
      </c>
      <c r="AH56" s="367"/>
      <c r="AI56" s="367"/>
      <c r="AJ56" s="367"/>
      <c r="AK56" s="367"/>
      <c r="AL56" s="367"/>
      <c r="AM56" s="367"/>
      <c r="AN56" s="366">
        <f t="shared" si="0"/>
        <v>0</v>
      </c>
      <c r="AO56" s="367"/>
      <c r="AP56" s="367"/>
      <c r="AQ56" s="97" t="s">
        <v>90</v>
      </c>
      <c r="AR56" s="52"/>
      <c r="AS56" s="98">
        <v>0</v>
      </c>
      <c r="AT56" s="99">
        <f t="shared" si="1"/>
        <v>0</v>
      </c>
      <c r="AU56" s="100">
        <f>'SO 01.01 - Oprava koruny ...'!P98</f>
        <v>0</v>
      </c>
      <c r="AV56" s="99">
        <f>'SO 01.01 - Oprava koruny ...'!J35</f>
        <v>0</v>
      </c>
      <c r="AW56" s="99">
        <f>'SO 01.01 - Oprava koruny ...'!J36</f>
        <v>0</v>
      </c>
      <c r="AX56" s="99">
        <f>'SO 01.01 - Oprava koruny ...'!J37</f>
        <v>0</v>
      </c>
      <c r="AY56" s="99">
        <f>'SO 01.01 - Oprava koruny ...'!J38</f>
        <v>0</v>
      </c>
      <c r="AZ56" s="99">
        <f>'SO 01.01 - Oprava koruny ...'!F35</f>
        <v>0</v>
      </c>
      <c r="BA56" s="99">
        <f>'SO 01.01 - Oprava koruny ...'!F36</f>
        <v>0</v>
      </c>
      <c r="BB56" s="99">
        <f>'SO 01.01 - Oprava koruny ...'!F37</f>
        <v>0</v>
      </c>
      <c r="BC56" s="99">
        <f>'SO 01.01 - Oprava koruny ...'!F38</f>
        <v>0</v>
      </c>
      <c r="BD56" s="101">
        <f>'SO 01.01 - Oprava koruny ...'!F39</f>
        <v>0</v>
      </c>
      <c r="BT56" s="102" t="s">
        <v>86</v>
      </c>
      <c r="BV56" s="102" t="s">
        <v>79</v>
      </c>
      <c r="BW56" s="102" t="s">
        <v>91</v>
      </c>
      <c r="BX56" s="102" t="s">
        <v>85</v>
      </c>
      <c r="CL56" s="102" t="s">
        <v>19</v>
      </c>
    </row>
    <row r="57" spans="1:91" s="3" customFormat="1" ht="25.5" customHeight="1">
      <c r="A57" s="95" t="s">
        <v>87</v>
      </c>
      <c r="B57" s="50"/>
      <c r="C57" s="96"/>
      <c r="D57" s="96"/>
      <c r="E57" s="372" t="s">
        <v>92</v>
      </c>
      <c r="F57" s="372"/>
      <c r="G57" s="372"/>
      <c r="H57" s="372"/>
      <c r="I57" s="372"/>
      <c r="J57" s="96"/>
      <c r="K57" s="372" t="s">
        <v>93</v>
      </c>
      <c r="L57" s="372"/>
      <c r="M57" s="372"/>
      <c r="N57" s="372"/>
      <c r="O57" s="372"/>
      <c r="P57" s="372"/>
      <c r="Q57" s="372"/>
      <c r="R57" s="372"/>
      <c r="S57" s="372"/>
      <c r="T57" s="372"/>
      <c r="U57" s="372"/>
      <c r="V57" s="372"/>
      <c r="W57" s="372"/>
      <c r="X57" s="372"/>
      <c r="Y57" s="372"/>
      <c r="Z57" s="372"/>
      <c r="AA57" s="372"/>
      <c r="AB57" s="372"/>
      <c r="AC57" s="372"/>
      <c r="AD57" s="372"/>
      <c r="AE57" s="372"/>
      <c r="AF57" s="372"/>
      <c r="AG57" s="366">
        <f>'SO 01.02 - Demontáž, repa...'!J32</f>
        <v>0</v>
      </c>
      <c r="AH57" s="367"/>
      <c r="AI57" s="367"/>
      <c r="AJ57" s="367"/>
      <c r="AK57" s="367"/>
      <c r="AL57" s="367"/>
      <c r="AM57" s="367"/>
      <c r="AN57" s="366">
        <f t="shared" si="0"/>
        <v>0</v>
      </c>
      <c r="AO57" s="367"/>
      <c r="AP57" s="367"/>
      <c r="AQ57" s="97" t="s">
        <v>90</v>
      </c>
      <c r="AR57" s="52"/>
      <c r="AS57" s="98">
        <v>0</v>
      </c>
      <c r="AT57" s="99">
        <f t="shared" si="1"/>
        <v>0</v>
      </c>
      <c r="AU57" s="100">
        <f>'SO 01.02 - Demontáž, repa...'!P91</f>
        <v>0</v>
      </c>
      <c r="AV57" s="99">
        <f>'SO 01.02 - Demontáž, repa...'!J35</f>
        <v>0</v>
      </c>
      <c r="AW57" s="99">
        <f>'SO 01.02 - Demontáž, repa...'!J36</f>
        <v>0</v>
      </c>
      <c r="AX57" s="99">
        <f>'SO 01.02 - Demontáž, repa...'!J37</f>
        <v>0</v>
      </c>
      <c r="AY57" s="99">
        <f>'SO 01.02 - Demontáž, repa...'!J38</f>
        <v>0</v>
      </c>
      <c r="AZ57" s="99">
        <f>'SO 01.02 - Demontáž, repa...'!F35</f>
        <v>0</v>
      </c>
      <c r="BA57" s="99">
        <f>'SO 01.02 - Demontáž, repa...'!F36</f>
        <v>0</v>
      </c>
      <c r="BB57" s="99">
        <f>'SO 01.02 - Demontáž, repa...'!F37</f>
        <v>0</v>
      </c>
      <c r="BC57" s="99">
        <f>'SO 01.02 - Demontáž, repa...'!F38</f>
        <v>0</v>
      </c>
      <c r="BD57" s="101">
        <f>'SO 01.02 - Demontáž, repa...'!F39</f>
        <v>0</v>
      </c>
      <c r="BT57" s="102" t="s">
        <v>86</v>
      </c>
      <c r="BV57" s="102" t="s">
        <v>79</v>
      </c>
      <c r="BW57" s="102" t="s">
        <v>94</v>
      </c>
      <c r="BX57" s="102" t="s">
        <v>85</v>
      </c>
      <c r="CL57" s="102" t="s">
        <v>19</v>
      </c>
    </row>
    <row r="58" spans="1:91" s="3" customFormat="1" ht="25.5" customHeight="1">
      <c r="A58" s="95" t="s">
        <v>87</v>
      </c>
      <c r="B58" s="50"/>
      <c r="C58" s="96"/>
      <c r="D58" s="96"/>
      <c r="E58" s="372" t="s">
        <v>95</v>
      </c>
      <c r="F58" s="372"/>
      <c r="G58" s="372"/>
      <c r="H58" s="372"/>
      <c r="I58" s="372"/>
      <c r="J58" s="96"/>
      <c r="K58" s="372" t="s">
        <v>96</v>
      </c>
      <c r="L58" s="372"/>
      <c r="M58" s="372"/>
      <c r="N58" s="372"/>
      <c r="O58" s="372"/>
      <c r="P58" s="372"/>
      <c r="Q58" s="372"/>
      <c r="R58" s="372"/>
      <c r="S58" s="372"/>
      <c r="T58" s="372"/>
      <c r="U58" s="372"/>
      <c r="V58" s="372"/>
      <c r="W58" s="372"/>
      <c r="X58" s="372"/>
      <c r="Y58" s="372"/>
      <c r="Z58" s="372"/>
      <c r="AA58" s="372"/>
      <c r="AB58" s="372"/>
      <c r="AC58" s="372"/>
      <c r="AD58" s="372"/>
      <c r="AE58" s="372"/>
      <c r="AF58" s="372"/>
      <c r="AG58" s="366">
        <f>'SO 01.03 - Demontáž a zpě...'!J32</f>
        <v>0</v>
      </c>
      <c r="AH58" s="367"/>
      <c r="AI58" s="367"/>
      <c r="AJ58" s="367"/>
      <c r="AK58" s="367"/>
      <c r="AL58" s="367"/>
      <c r="AM58" s="367"/>
      <c r="AN58" s="366">
        <f t="shared" si="0"/>
        <v>0</v>
      </c>
      <c r="AO58" s="367"/>
      <c r="AP58" s="367"/>
      <c r="AQ58" s="97" t="s">
        <v>90</v>
      </c>
      <c r="AR58" s="52"/>
      <c r="AS58" s="98">
        <v>0</v>
      </c>
      <c r="AT58" s="99">
        <f t="shared" si="1"/>
        <v>0</v>
      </c>
      <c r="AU58" s="100">
        <f>'SO 01.03 - Demontáž a zpě...'!P93</f>
        <v>0</v>
      </c>
      <c r="AV58" s="99">
        <f>'SO 01.03 - Demontáž a zpě...'!J35</f>
        <v>0</v>
      </c>
      <c r="AW58" s="99">
        <f>'SO 01.03 - Demontáž a zpě...'!J36</f>
        <v>0</v>
      </c>
      <c r="AX58" s="99">
        <f>'SO 01.03 - Demontáž a zpě...'!J37</f>
        <v>0</v>
      </c>
      <c r="AY58" s="99">
        <f>'SO 01.03 - Demontáž a zpě...'!J38</f>
        <v>0</v>
      </c>
      <c r="AZ58" s="99">
        <f>'SO 01.03 - Demontáž a zpě...'!F35</f>
        <v>0</v>
      </c>
      <c r="BA58" s="99">
        <f>'SO 01.03 - Demontáž a zpě...'!F36</f>
        <v>0</v>
      </c>
      <c r="BB58" s="99">
        <f>'SO 01.03 - Demontáž a zpě...'!F37</f>
        <v>0</v>
      </c>
      <c r="BC58" s="99">
        <f>'SO 01.03 - Demontáž a zpě...'!F38</f>
        <v>0</v>
      </c>
      <c r="BD58" s="101">
        <f>'SO 01.03 - Demontáž a zpě...'!F39</f>
        <v>0</v>
      </c>
      <c r="BT58" s="102" t="s">
        <v>86</v>
      </c>
      <c r="BV58" s="102" t="s">
        <v>79</v>
      </c>
      <c r="BW58" s="102" t="s">
        <v>97</v>
      </c>
      <c r="BX58" s="102" t="s">
        <v>85</v>
      </c>
      <c r="CL58" s="102" t="s">
        <v>19</v>
      </c>
    </row>
    <row r="59" spans="1:91" s="6" customFormat="1" ht="16.5" customHeight="1">
      <c r="A59" s="95" t="s">
        <v>87</v>
      </c>
      <c r="B59" s="85"/>
      <c r="C59" s="86"/>
      <c r="D59" s="371" t="s">
        <v>98</v>
      </c>
      <c r="E59" s="371"/>
      <c r="F59" s="371"/>
      <c r="G59" s="371"/>
      <c r="H59" s="371"/>
      <c r="I59" s="87"/>
      <c r="J59" s="371" t="s">
        <v>99</v>
      </c>
      <c r="K59" s="371"/>
      <c r="L59" s="371"/>
      <c r="M59" s="371"/>
      <c r="N59" s="371"/>
      <c r="O59" s="371"/>
      <c r="P59" s="371"/>
      <c r="Q59" s="371"/>
      <c r="R59" s="371"/>
      <c r="S59" s="371"/>
      <c r="T59" s="371"/>
      <c r="U59" s="371"/>
      <c r="V59" s="371"/>
      <c r="W59" s="371"/>
      <c r="X59" s="371"/>
      <c r="Y59" s="371"/>
      <c r="Z59" s="371"/>
      <c r="AA59" s="371"/>
      <c r="AB59" s="371"/>
      <c r="AC59" s="371"/>
      <c r="AD59" s="371"/>
      <c r="AE59" s="371"/>
      <c r="AF59" s="371"/>
      <c r="AG59" s="363">
        <f>'VON - Vedlejší a ostatní ...'!J30</f>
        <v>0</v>
      </c>
      <c r="AH59" s="364"/>
      <c r="AI59" s="364"/>
      <c r="AJ59" s="364"/>
      <c r="AK59" s="364"/>
      <c r="AL59" s="364"/>
      <c r="AM59" s="364"/>
      <c r="AN59" s="363">
        <f t="shared" si="0"/>
        <v>0</v>
      </c>
      <c r="AO59" s="364"/>
      <c r="AP59" s="364"/>
      <c r="AQ59" s="88" t="s">
        <v>83</v>
      </c>
      <c r="AR59" s="89"/>
      <c r="AS59" s="103">
        <v>0</v>
      </c>
      <c r="AT59" s="104">
        <f t="shared" si="1"/>
        <v>0</v>
      </c>
      <c r="AU59" s="105">
        <f>'VON - Vedlejší a ostatní ...'!P84</f>
        <v>0</v>
      </c>
      <c r="AV59" s="104">
        <f>'VON - Vedlejší a ostatní ...'!J33</f>
        <v>0</v>
      </c>
      <c r="AW59" s="104">
        <f>'VON - Vedlejší a ostatní ...'!J34</f>
        <v>0</v>
      </c>
      <c r="AX59" s="104">
        <f>'VON - Vedlejší a ostatní ...'!J35</f>
        <v>0</v>
      </c>
      <c r="AY59" s="104">
        <f>'VON - Vedlejší a ostatní ...'!J36</f>
        <v>0</v>
      </c>
      <c r="AZ59" s="104">
        <f>'VON - Vedlejší a ostatní ...'!F33</f>
        <v>0</v>
      </c>
      <c r="BA59" s="104">
        <f>'VON - Vedlejší a ostatní ...'!F34</f>
        <v>0</v>
      </c>
      <c r="BB59" s="104">
        <f>'VON - Vedlejší a ostatní ...'!F35</f>
        <v>0</v>
      </c>
      <c r="BC59" s="104">
        <f>'VON - Vedlejší a ostatní ...'!F36</f>
        <v>0</v>
      </c>
      <c r="BD59" s="106">
        <f>'VON - Vedlejší a ostatní ...'!F37</f>
        <v>0</v>
      </c>
      <c r="BT59" s="94" t="s">
        <v>84</v>
      </c>
      <c r="BV59" s="94" t="s">
        <v>79</v>
      </c>
      <c r="BW59" s="94" t="s">
        <v>100</v>
      </c>
      <c r="BX59" s="94" t="s">
        <v>5</v>
      </c>
      <c r="CL59" s="94" t="s">
        <v>19</v>
      </c>
      <c r="CM59" s="94" t="s">
        <v>86</v>
      </c>
    </row>
    <row r="60" spans="1:91" s="1" customFormat="1" ht="30" customHeight="1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</row>
    <row r="61" spans="1:91" s="1" customFormat="1" ht="6.95" customHeight="1"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</row>
  </sheetData>
  <sheetProtection algorithmName="SHA-512" hashValue="kPgIvJ28tlxS+vVjOd4Tm1fM6qiFwbVKhkxiv7HMHrND50wB5DTg0OyT37bbs6XEz/NXlqNU5CACAjXd8ABThQ==" saltValue="JJTayVT2QbOcCRBhTEFIy0020g+EYaPN6hkr5TfJIMxjEZ5NIpiwThFpLuB0/VxIQoC9ERsw7XriRGbCONJb4g==" spinCount="100000" sheet="1" objects="1" scenarios="1" formatColumns="0" formatRows="0"/>
  <mergeCells count="58"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D59:H59"/>
    <mergeCell ref="J59:AF59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SO 01.01 - Oprava koruny ...'!C2" display="/"/>
    <hyperlink ref="A57" location="'SO 01.02 - Demontáž, repa...'!C2" display="/"/>
    <hyperlink ref="A58" location="'SO 01.03 - Demontáž a zpě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78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7" t="s">
        <v>91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86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3" t="str">
        <f>'Rekapitulace stavby'!K6</f>
        <v>VD Mšeno, oprava koruny hráze bez přemostění přelivu</v>
      </c>
      <c r="F7" s="374"/>
      <c r="G7" s="374"/>
      <c r="H7" s="374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3" t="s">
        <v>103</v>
      </c>
      <c r="F9" s="375"/>
      <c r="G9" s="375"/>
      <c r="H9" s="375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6" t="s">
        <v>105</v>
      </c>
      <c r="F11" s="375"/>
      <c r="G11" s="375"/>
      <c r="H11" s="375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21</v>
      </c>
      <c r="L13" s="38"/>
    </row>
    <row r="14" spans="2:46" s="1" customFormat="1" ht="12" customHeight="1">
      <c r="B14" s="38"/>
      <c r="D14" s="113" t="s">
        <v>22</v>
      </c>
      <c r="F14" s="102" t="s">
        <v>23</v>
      </c>
      <c r="I14" s="115" t="s">
        <v>24</v>
      </c>
      <c r="J14" s="116" t="str">
        <f>'Rekapitulace stavby'!AN8</f>
        <v>6. 9. 2017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26</v>
      </c>
      <c r="I16" s="115" t="s">
        <v>27</v>
      </c>
      <c r="J16" s="102" t="s">
        <v>28</v>
      </c>
      <c r="L16" s="38"/>
    </row>
    <row r="17" spans="2:12" s="1" customFormat="1" ht="18" customHeight="1">
      <c r="B17" s="38"/>
      <c r="E17" s="102" t="s">
        <v>29</v>
      </c>
      <c r="I17" s="115" t="s">
        <v>30</v>
      </c>
      <c r="J17" s="102" t="s">
        <v>31</v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32</v>
      </c>
      <c r="I19" s="115" t="s">
        <v>27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7" t="str">
        <f>'Rekapitulace stavby'!E14</f>
        <v>Vyplň údaj</v>
      </c>
      <c r="F20" s="378"/>
      <c r="G20" s="378"/>
      <c r="H20" s="378"/>
      <c r="I20" s="115" t="s">
        <v>30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34</v>
      </c>
      <c r="I22" s="115" t="s">
        <v>27</v>
      </c>
      <c r="J22" s="102" t="s">
        <v>35</v>
      </c>
      <c r="L22" s="38"/>
    </row>
    <row r="23" spans="2:12" s="1" customFormat="1" ht="18" customHeight="1">
      <c r="B23" s="38"/>
      <c r="E23" s="102" t="s">
        <v>36</v>
      </c>
      <c r="I23" s="115" t="s">
        <v>30</v>
      </c>
      <c r="J23" s="102" t="s">
        <v>37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39</v>
      </c>
      <c r="I25" s="115" t="s">
        <v>27</v>
      </c>
      <c r="J25" s="102" t="str">
        <f>IF('Rekapitulace stavby'!AN19="","",'Rekapitulace stavby'!AN19)</f>
        <v/>
      </c>
      <c r="L25" s="38"/>
    </row>
    <row r="26" spans="2:12" s="1" customFormat="1" ht="18" customHeight="1">
      <c r="B26" s="38"/>
      <c r="E26" s="102" t="str">
        <f>IF('Rekapitulace stavby'!E20="","",'Rekapitulace stavby'!E20)</f>
        <v xml:space="preserve"> </v>
      </c>
      <c r="I26" s="115" t="s">
        <v>30</v>
      </c>
      <c r="J26" s="102" t="str">
        <f>IF('Rekapitulace stavby'!AN20="","",'Rekapitulace stavby'!AN20)</f>
        <v/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41</v>
      </c>
      <c r="I28" s="114"/>
      <c r="L28" s="38"/>
    </row>
    <row r="29" spans="2:12" s="7" customFormat="1" ht="16.5" customHeight="1">
      <c r="B29" s="117"/>
      <c r="E29" s="379" t="s">
        <v>21</v>
      </c>
      <c r="F29" s="379"/>
      <c r="G29" s="379"/>
      <c r="H29" s="379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43</v>
      </c>
      <c r="I32" s="114"/>
      <c r="J32" s="121">
        <f>ROUND(J98,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45</v>
      </c>
      <c r="I34" s="123" t="s">
        <v>44</v>
      </c>
      <c r="J34" s="122" t="s">
        <v>46</v>
      </c>
      <c r="L34" s="38"/>
    </row>
    <row r="35" spans="2:12" s="1" customFormat="1" ht="14.45" customHeight="1">
      <c r="B35" s="38"/>
      <c r="D35" s="124" t="s">
        <v>47</v>
      </c>
      <c r="E35" s="113" t="s">
        <v>48</v>
      </c>
      <c r="F35" s="125">
        <f>ROUND((SUM(BE98:BE787)),  2)</f>
        <v>0</v>
      </c>
      <c r="I35" s="126">
        <v>0.21</v>
      </c>
      <c r="J35" s="125">
        <f>ROUND(((SUM(BE98:BE787))*I35),  2)</f>
        <v>0</v>
      </c>
      <c r="L35" s="38"/>
    </row>
    <row r="36" spans="2:12" s="1" customFormat="1" ht="14.45" customHeight="1">
      <c r="B36" s="38"/>
      <c r="E36" s="113" t="s">
        <v>49</v>
      </c>
      <c r="F36" s="125">
        <f>ROUND((SUM(BF98:BF787)),  2)</f>
        <v>0</v>
      </c>
      <c r="I36" s="126">
        <v>0.15</v>
      </c>
      <c r="J36" s="125">
        <f>ROUND(((SUM(BF98:BF787))*I36),  2)</f>
        <v>0</v>
      </c>
      <c r="L36" s="38"/>
    </row>
    <row r="37" spans="2:12" s="1" customFormat="1" ht="14.45" hidden="1" customHeight="1">
      <c r="B37" s="38"/>
      <c r="E37" s="113" t="s">
        <v>50</v>
      </c>
      <c r="F37" s="125">
        <f>ROUND((SUM(BG98:BG787)),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51</v>
      </c>
      <c r="F38" s="125">
        <f>ROUND((SUM(BH98:BH787)),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52</v>
      </c>
      <c r="F39" s="125">
        <f>ROUND((SUM(BI98:BI787)),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53</v>
      </c>
      <c r="E41" s="129"/>
      <c r="F41" s="129"/>
      <c r="G41" s="130" t="s">
        <v>54</v>
      </c>
      <c r="H41" s="131" t="s">
        <v>55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80" t="str">
        <f>E7</f>
        <v>VD Mšeno, oprava koruny hráze bez přemostění přelivu</v>
      </c>
      <c r="F50" s="381"/>
      <c r="G50" s="381"/>
      <c r="H50" s="381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80" t="s">
        <v>103</v>
      </c>
      <c r="F52" s="382"/>
      <c r="G52" s="382"/>
      <c r="H52" s="382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9" t="str">
        <f>E11</f>
        <v>SO 01.01 - Oprava koruny hráze</v>
      </c>
      <c r="F54" s="382"/>
      <c r="G54" s="382"/>
      <c r="H54" s="382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22</v>
      </c>
      <c r="D56" s="35"/>
      <c r="E56" s="35"/>
      <c r="F56" s="27" t="str">
        <f>F14</f>
        <v>VD Mšeno</v>
      </c>
      <c r="G56" s="35"/>
      <c r="H56" s="35"/>
      <c r="I56" s="115" t="s">
        <v>24</v>
      </c>
      <c r="J56" s="58" t="str">
        <f>IF(J14="","",J14)</f>
        <v>6. 9. 2017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26</v>
      </c>
      <c r="D58" s="35"/>
      <c r="E58" s="35"/>
      <c r="F58" s="27" t="str">
        <f>E17</f>
        <v>Povodí Labe, státní podnik</v>
      </c>
      <c r="G58" s="35"/>
      <c r="H58" s="35"/>
      <c r="I58" s="115" t="s">
        <v>34</v>
      </c>
      <c r="J58" s="32" t="str">
        <f>E23</f>
        <v>HG Partner, s.r.o.</v>
      </c>
      <c r="K58" s="35"/>
      <c r="L58" s="38"/>
    </row>
    <row r="59" spans="2:47" s="1" customFormat="1" ht="15.2" customHeight="1">
      <c r="B59" s="34"/>
      <c r="C59" s="29" t="s">
        <v>32</v>
      </c>
      <c r="D59" s="35"/>
      <c r="E59" s="35"/>
      <c r="F59" s="27" t="str">
        <f>IF(E20="","",E20)</f>
        <v>Vyplň údaj</v>
      </c>
      <c r="G59" s="35"/>
      <c r="H59" s="35"/>
      <c r="I59" s="115" t="s">
        <v>39</v>
      </c>
      <c r="J59" s="32" t="str">
        <f>E26</f>
        <v xml:space="preserve"> 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75</v>
      </c>
      <c r="D63" s="35"/>
      <c r="E63" s="35"/>
      <c r="F63" s="35"/>
      <c r="G63" s="35"/>
      <c r="H63" s="35"/>
      <c r="I63" s="114"/>
      <c r="J63" s="76">
        <f>J98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J99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111</v>
      </c>
      <c r="E65" s="155"/>
      <c r="F65" s="155"/>
      <c r="G65" s="155"/>
      <c r="H65" s="155"/>
      <c r="I65" s="156"/>
      <c r="J65" s="157">
        <f>J100</f>
        <v>0</v>
      </c>
      <c r="K65" s="96"/>
      <c r="L65" s="158"/>
    </row>
    <row r="66" spans="2:12" s="9" customFormat="1" ht="19.899999999999999" customHeight="1">
      <c r="B66" s="153"/>
      <c r="C66" s="96"/>
      <c r="D66" s="154" t="s">
        <v>112</v>
      </c>
      <c r="E66" s="155"/>
      <c r="F66" s="155"/>
      <c r="G66" s="155"/>
      <c r="H66" s="155"/>
      <c r="I66" s="156"/>
      <c r="J66" s="157">
        <f>J241</f>
        <v>0</v>
      </c>
      <c r="K66" s="96"/>
      <c r="L66" s="158"/>
    </row>
    <row r="67" spans="2:12" s="9" customFormat="1" ht="19.899999999999999" customHeight="1">
      <c r="B67" s="153"/>
      <c r="C67" s="96"/>
      <c r="D67" s="154" t="s">
        <v>113</v>
      </c>
      <c r="E67" s="155"/>
      <c r="F67" s="155"/>
      <c r="G67" s="155"/>
      <c r="H67" s="155"/>
      <c r="I67" s="156"/>
      <c r="J67" s="157">
        <f>J275</f>
        <v>0</v>
      </c>
      <c r="K67" s="96"/>
      <c r="L67" s="158"/>
    </row>
    <row r="68" spans="2:12" s="9" customFormat="1" ht="19.899999999999999" customHeight="1">
      <c r="B68" s="153"/>
      <c r="C68" s="96"/>
      <c r="D68" s="154" t="s">
        <v>114</v>
      </c>
      <c r="E68" s="155"/>
      <c r="F68" s="155"/>
      <c r="G68" s="155"/>
      <c r="H68" s="155"/>
      <c r="I68" s="156"/>
      <c r="J68" s="157">
        <f>J344</f>
        <v>0</v>
      </c>
      <c r="K68" s="96"/>
      <c r="L68" s="158"/>
    </row>
    <row r="69" spans="2:12" s="9" customFormat="1" ht="19.899999999999999" customHeight="1">
      <c r="B69" s="153"/>
      <c r="C69" s="96"/>
      <c r="D69" s="154" t="s">
        <v>115</v>
      </c>
      <c r="E69" s="155"/>
      <c r="F69" s="155"/>
      <c r="G69" s="155"/>
      <c r="H69" s="155"/>
      <c r="I69" s="156"/>
      <c r="J69" s="157">
        <f>J374</f>
        <v>0</v>
      </c>
      <c r="K69" s="96"/>
      <c r="L69" s="158"/>
    </row>
    <row r="70" spans="2:12" s="9" customFormat="1" ht="19.899999999999999" customHeight="1">
      <c r="B70" s="153"/>
      <c r="C70" s="96"/>
      <c r="D70" s="154" t="s">
        <v>116</v>
      </c>
      <c r="E70" s="155"/>
      <c r="F70" s="155"/>
      <c r="G70" s="155"/>
      <c r="H70" s="155"/>
      <c r="I70" s="156"/>
      <c r="J70" s="157">
        <f>J394</f>
        <v>0</v>
      </c>
      <c r="K70" s="96"/>
      <c r="L70" s="158"/>
    </row>
    <row r="71" spans="2:12" s="9" customFormat="1" ht="19.899999999999999" customHeight="1">
      <c r="B71" s="153"/>
      <c r="C71" s="96"/>
      <c r="D71" s="154" t="s">
        <v>117</v>
      </c>
      <c r="E71" s="155"/>
      <c r="F71" s="155"/>
      <c r="G71" s="155"/>
      <c r="H71" s="155"/>
      <c r="I71" s="156"/>
      <c r="J71" s="157">
        <f>J427</f>
        <v>0</v>
      </c>
      <c r="K71" s="96"/>
      <c r="L71" s="158"/>
    </row>
    <row r="72" spans="2:12" s="9" customFormat="1" ht="19.899999999999999" customHeight="1">
      <c r="B72" s="153"/>
      <c r="C72" s="96"/>
      <c r="D72" s="154" t="s">
        <v>118</v>
      </c>
      <c r="E72" s="155"/>
      <c r="F72" s="155"/>
      <c r="G72" s="155"/>
      <c r="H72" s="155"/>
      <c r="I72" s="156"/>
      <c r="J72" s="157">
        <f>J613</f>
        <v>0</v>
      </c>
      <c r="K72" s="96"/>
      <c r="L72" s="158"/>
    </row>
    <row r="73" spans="2:12" s="9" customFormat="1" ht="19.899999999999999" customHeight="1">
      <c r="B73" s="153"/>
      <c r="C73" s="96"/>
      <c r="D73" s="154" t="s">
        <v>119</v>
      </c>
      <c r="E73" s="155"/>
      <c r="F73" s="155"/>
      <c r="G73" s="155"/>
      <c r="H73" s="155"/>
      <c r="I73" s="156"/>
      <c r="J73" s="157">
        <f>J688</f>
        <v>0</v>
      </c>
      <c r="K73" s="96"/>
      <c r="L73" s="158"/>
    </row>
    <row r="74" spans="2:12" s="8" customFormat="1" ht="24.95" customHeight="1">
      <c r="B74" s="146"/>
      <c r="C74" s="147"/>
      <c r="D74" s="148" t="s">
        <v>120</v>
      </c>
      <c r="E74" s="149"/>
      <c r="F74" s="149"/>
      <c r="G74" s="149"/>
      <c r="H74" s="149"/>
      <c r="I74" s="150"/>
      <c r="J74" s="151">
        <f>J691</f>
        <v>0</v>
      </c>
      <c r="K74" s="147"/>
      <c r="L74" s="152"/>
    </row>
    <row r="75" spans="2:12" s="9" customFormat="1" ht="19.899999999999999" customHeight="1">
      <c r="B75" s="153"/>
      <c r="C75" s="96"/>
      <c r="D75" s="154" t="s">
        <v>121</v>
      </c>
      <c r="E75" s="155"/>
      <c r="F75" s="155"/>
      <c r="G75" s="155"/>
      <c r="H75" s="155"/>
      <c r="I75" s="156"/>
      <c r="J75" s="157">
        <f>J692</f>
        <v>0</v>
      </c>
      <c r="K75" s="96"/>
      <c r="L75" s="158"/>
    </row>
    <row r="76" spans="2:12" s="9" customFormat="1" ht="19.899999999999999" customHeight="1">
      <c r="B76" s="153"/>
      <c r="C76" s="96"/>
      <c r="D76" s="154" t="s">
        <v>122</v>
      </c>
      <c r="E76" s="155"/>
      <c r="F76" s="155"/>
      <c r="G76" s="155"/>
      <c r="H76" s="155"/>
      <c r="I76" s="156"/>
      <c r="J76" s="157">
        <f>J773</f>
        <v>0</v>
      </c>
      <c r="K76" s="96"/>
      <c r="L76" s="158"/>
    </row>
    <row r="77" spans="2:12" s="1" customFormat="1" ht="21.75" customHeight="1"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38"/>
    </row>
    <row r="78" spans="2:12" s="1" customFormat="1" ht="6.95" customHeight="1">
      <c r="B78" s="46"/>
      <c r="C78" s="47"/>
      <c r="D78" s="47"/>
      <c r="E78" s="47"/>
      <c r="F78" s="47"/>
      <c r="G78" s="47"/>
      <c r="H78" s="47"/>
      <c r="I78" s="137"/>
      <c r="J78" s="47"/>
      <c r="K78" s="47"/>
      <c r="L78" s="38"/>
    </row>
    <row r="82" spans="2:12" s="1" customFormat="1" ht="6.95" customHeight="1">
      <c r="B82" s="48"/>
      <c r="C82" s="49"/>
      <c r="D82" s="49"/>
      <c r="E82" s="49"/>
      <c r="F82" s="49"/>
      <c r="G82" s="49"/>
      <c r="H82" s="49"/>
      <c r="I82" s="140"/>
      <c r="J82" s="49"/>
      <c r="K82" s="49"/>
      <c r="L82" s="38"/>
    </row>
    <row r="83" spans="2:12" s="1" customFormat="1" ht="24.95" customHeight="1">
      <c r="B83" s="34"/>
      <c r="C83" s="23" t="s">
        <v>123</v>
      </c>
      <c r="D83" s="35"/>
      <c r="E83" s="35"/>
      <c r="F83" s="35"/>
      <c r="G83" s="35"/>
      <c r="H83" s="35"/>
      <c r="I83" s="114"/>
      <c r="J83" s="35"/>
      <c r="K83" s="35"/>
      <c r="L83" s="38"/>
    </row>
    <row r="84" spans="2:12" s="1" customFormat="1" ht="6.95" customHeight="1"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38"/>
    </row>
    <row r="85" spans="2:12" s="1" customFormat="1" ht="12" customHeight="1">
      <c r="B85" s="34"/>
      <c r="C85" s="29" t="s">
        <v>16</v>
      </c>
      <c r="D85" s="35"/>
      <c r="E85" s="35"/>
      <c r="F85" s="35"/>
      <c r="G85" s="35"/>
      <c r="H85" s="35"/>
      <c r="I85" s="114"/>
      <c r="J85" s="35"/>
      <c r="K85" s="35"/>
      <c r="L85" s="38"/>
    </row>
    <row r="86" spans="2:12" s="1" customFormat="1" ht="16.5" customHeight="1">
      <c r="B86" s="34"/>
      <c r="C86" s="35"/>
      <c r="D86" s="35"/>
      <c r="E86" s="380" t="str">
        <f>E7</f>
        <v>VD Mšeno, oprava koruny hráze bez přemostění přelivu</v>
      </c>
      <c r="F86" s="381"/>
      <c r="G86" s="381"/>
      <c r="H86" s="381"/>
      <c r="I86" s="114"/>
      <c r="J86" s="35"/>
      <c r="K86" s="35"/>
      <c r="L86" s="38"/>
    </row>
    <row r="87" spans="2:12" ht="12" customHeight="1">
      <c r="B87" s="21"/>
      <c r="C87" s="29" t="s">
        <v>102</v>
      </c>
      <c r="D87" s="22"/>
      <c r="E87" s="22"/>
      <c r="F87" s="22"/>
      <c r="G87" s="22"/>
      <c r="H87" s="22"/>
      <c r="J87" s="22"/>
      <c r="K87" s="22"/>
      <c r="L87" s="20"/>
    </row>
    <row r="88" spans="2:12" s="1" customFormat="1" ht="16.5" customHeight="1">
      <c r="B88" s="34"/>
      <c r="C88" s="35"/>
      <c r="D88" s="35"/>
      <c r="E88" s="380" t="s">
        <v>103</v>
      </c>
      <c r="F88" s="382"/>
      <c r="G88" s="382"/>
      <c r="H88" s="382"/>
      <c r="I88" s="114"/>
      <c r="J88" s="35"/>
      <c r="K88" s="35"/>
      <c r="L88" s="38"/>
    </row>
    <row r="89" spans="2:12" s="1" customFormat="1" ht="12" customHeight="1">
      <c r="B89" s="34"/>
      <c r="C89" s="29" t="s">
        <v>104</v>
      </c>
      <c r="D89" s="35"/>
      <c r="E89" s="35"/>
      <c r="F89" s="35"/>
      <c r="G89" s="35"/>
      <c r="H89" s="35"/>
      <c r="I89" s="114"/>
      <c r="J89" s="35"/>
      <c r="K89" s="35"/>
      <c r="L89" s="38"/>
    </row>
    <row r="90" spans="2:12" s="1" customFormat="1" ht="16.5" customHeight="1">
      <c r="B90" s="34"/>
      <c r="C90" s="35"/>
      <c r="D90" s="35"/>
      <c r="E90" s="349" t="str">
        <f>E11</f>
        <v>SO 01.01 - Oprava koruny hráze</v>
      </c>
      <c r="F90" s="382"/>
      <c r="G90" s="382"/>
      <c r="H90" s="382"/>
      <c r="I90" s="114"/>
      <c r="J90" s="35"/>
      <c r="K90" s="35"/>
      <c r="L90" s="38"/>
    </row>
    <row r="91" spans="2:12" s="1" customFormat="1" ht="6.95" customHeight="1">
      <c r="B91" s="34"/>
      <c r="C91" s="35"/>
      <c r="D91" s="35"/>
      <c r="E91" s="35"/>
      <c r="F91" s="35"/>
      <c r="G91" s="35"/>
      <c r="H91" s="35"/>
      <c r="I91" s="114"/>
      <c r="J91" s="35"/>
      <c r="K91" s="35"/>
      <c r="L91" s="38"/>
    </row>
    <row r="92" spans="2:12" s="1" customFormat="1" ht="12" customHeight="1">
      <c r="B92" s="34"/>
      <c r="C92" s="29" t="s">
        <v>22</v>
      </c>
      <c r="D92" s="35"/>
      <c r="E92" s="35"/>
      <c r="F92" s="27" t="str">
        <f>F14</f>
        <v>VD Mšeno</v>
      </c>
      <c r="G92" s="35"/>
      <c r="H92" s="35"/>
      <c r="I92" s="115" t="s">
        <v>24</v>
      </c>
      <c r="J92" s="58" t="str">
        <f>IF(J14="","",J14)</f>
        <v>6. 9. 2017</v>
      </c>
      <c r="K92" s="35"/>
      <c r="L92" s="38"/>
    </row>
    <row r="93" spans="2:12" s="1" customFormat="1" ht="6.95" customHeight="1"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38"/>
    </row>
    <row r="94" spans="2:12" s="1" customFormat="1" ht="15.2" customHeight="1">
      <c r="B94" s="34"/>
      <c r="C94" s="29" t="s">
        <v>26</v>
      </c>
      <c r="D94" s="35"/>
      <c r="E94" s="35"/>
      <c r="F94" s="27" t="str">
        <f>E17</f>
        <v>Povodí Labe, státní podnik</v>
      </c>
      <c r="G94" s="35"/>
      <c r="H94" s="35"/>
      <c r="I94" s="115" t="s">
        <v>34</v>
      </c>
      <c r="J94" s="32" t="str">
        <f>E23</f>
        <v>HG Partner, s.r.o.</v>
      </c>
      <c r="K94" s="35"/>
      <c r="L94" s="38"/>
    </row>
    <row r="95" spans="2:12" s="1" customFormat="1" ht="15.2" customHeight="1">
      <c r="B95" s="34"/>
      <c r="C95" s="29" t="s">
        <v>32</v>
      </c>
      <c r="D95" s="35"/>
      <c r="E95" s="35"/>
      <c r="F95" s="27" t="str">
        <f>IF(E20="","",E20)</f>
        <v>Vyplň údaj</v>
      </c>
      <c r="G95" s="35"/>
      <c r="H95" s="35"/>
      <c r="I95" s="115" t="s">
        <v>39</v>
      </c>
      <c r="J95" s="32" t="str">
        <f>E26</f>
        <v xml:space="preserve"> </v>
      </c>
      <c r="K95" s="35"/>
      <c r="L95" s="38"/>
    </row>
    <row r="96" spans="2:12" s="1" customFormat="1" ht="10.35" customHeight="1">
      <c r="B96" s="34"/>
      <c r="C96" s="35"/>
      <c r="D96" s="35"/>
      <c r="E96" s="35"/>
      <c r="F96" s="35"/>
      <c r="G96" s="35"/>
      <c r="H96" s="35"/>
      <c r="I96" s="114"/>
      <c r="J96" s="35"/>
      <c r="K96" s="35"/>
      <c r="L96" s="38"/>
    </row>
    <row r="97" spans="2:65" s="10" customFormat="1" ht="29.25" customHeight="1">
      <c r="B97" s="159"/>
      <c r="C97" s="160" t="s">
        <v>124</v>
      </c>
      <c r="D97" s="161" t="s">
        <v>62</v>
      </c>
      <c r="E97" s="161" t="s">
        <v>58</v>
      </c>
      <c r="F97" s="161" t="s">
        <v>59</v>
      </c>
      <c r="G97" s="161" t="s">
        <v>125</v>
      </c>
      <c r="H97" s="161" t="s">
        <v>126</v>
      </c>
      <c r="I97" s="162" t="s">
        <v>127</v>
      </c>
      <c r="J97" s="161" t="s">
        <v>108</v>
      </c>
      <c r="K97" s="163" t="s">
        <v>128</v>
      </c>
      <c r="L97" s="164"/>
      <c r="M97" s="67" t="s">
        <v>21</v>
      </c>
      <c r="N97" s="68" t="s">
        <v>47</v>
      </c>
      <c r="O97" s="68" t="s">
        <v>129</v>
      </c>
      <c r="P97" s="68" t="s">
        <v>130</v>
      </c>
      <c r="Q97" s="68" t="s">
        <v>131</v>
      </c>
      <c r="R97" s="68" t="s">
        <v>132</v>
      </c>
      <c r="S97" s="68" t="s">
        <v>133</v>
      </c>
      <c r="T97" s="69" t="s">
        <v>134</v>
      </c>
    </row>
    <row r="98" spans="2:65" s="1" customFormat="1" ht="22.9" customHeight="1">
      <c r="B98" s="34"/>
      <c r="C98" s="74" t="s">
        <v>135</v>
      </c>
      <c r="D98" s="35"/>
      <c r="E98" s="35"/>
      <c r="F98" s="35"/>
      <c r="G98" s="35"/>
      <c r="H98" s="35"/>
      <c r="I98" s="114"/>
      <c r="J98" s="165">
        <f>BK98</f>
        <v>0</v>
      </c>
      <c r="K98" s="35"/>
      <c r="L98" s="38"/>
      <c r="M98" s="70"/>
      <c r="N98" s="71"/>
      <c r="O98" s="71"/>
      <c r="P98" s="166">
        <f>P99+P691</f>
        <v>0</v>
      </c>
      <c r="Q98" s="71"/>
      <c r="R98" s="166">
        <f>R99+R691</f>
        <v>1590.0858230700001</v>
      </c>
      <c r="S98" s="71"/>
      <c r="T98" s="167">
        <f>T99+T691</f>
        <v>2464.30528</v>
      </c>
      <c r="AT98" s="17" t="s">
        <v>76</v>
      </c>
      <c r="AU98" s="17" t="s">
        <v>109</v>
      </c>
      <c r="BK98" s="168">
        <f>BK99+BK691</f>
        <v>0</v>
      </c>
    </row>
    <row r="99" spans="2:65" s="11" customFormat="1" ht="25.9" customHeight="1">
      <c r="B99" s="169"/>
      <c r="C99" s="170"/>
      <c r="D99" s="171" t="s">
        <v>76</v>
      </c>
      <c r="E99" s="172" t="s">
        <v>136</v>
      </c>
      <c r="F99" s="172" t="s">
        <v>137</v>
      </c>
      <c r="G99" s="170"/>
      <c r="H99" s="170"/>
      <c r="I99" s="173"/>
      <c r="J99" s="174">
        <f>BK99</f>
        <v>0</v>
      </c>
      <c r="K99" s="170"/>
      <c r="L99" s="175"/>
      <c r="M99" s="176"/>
      <c r="N99" s="177"/>
      <c r="O99" s="177"/>
      <c r="P99" s="178">
        <f>P100+P241+P275+P344+P374+P394+P427+P613+P688</f>
        <v>0</v>
      </c>
      <c r="Q99" s="177"/>
      <c r="R99" s="178">
        <f>R100+R241+R275+R344+R374+R394+R427+R613+R688</f>
        <v>1579.09675541</v>
      </c>
      <c r="S99" s="177"/>
      <c r="T99" s="179">
        <f>T100+T241+T275+T344+T374+T394+T427+T613+T688</f>
        <v>2458.0481599999998</v>
      </c>
      <c r="AR99" s="180" t="s">
        <v>84</v>
      </c>
      <c r="AT99" s="181" t="s">
        <v>76</v>
      </c>
      <c r="AU99" s="181" t="s">
        <v>77</v>
      </c>
      <c r="AY99" s="180" t="s">
        <v>138</v>
      </c>
      <c r="BK99" s="182">
        <f>BK100+BK241+BK275+BK344+BK374+BK394+BK427+BK613+BK688</f>
        <v>0</v>
      </c>
    </row>
    <row r="100" spans="2:65" s="11" customFormat="1" ht="22.9" customHeight="1">
      <c r="B100" s="169"/>
      <c r="C100" s="170"/>
      <c r="D100" s="171" t="s">
        <v>76</v>
      </c>
      <c r="E100" s="183" t="s">
        <v>84</v>
      </c>
      <c r="F100" s="183" t="s">
        <v>139</v>
      </c>
      <c r="G100" s="170"/>
      <c r="H100" s="170"/>
      <c r="I100" s="173"/>
      <c r="J100" s="184">
        <f>BK100</f>
        <v>0</v>
      </c>
      <c r="K100" s="170"/>
      <c r="L100" s="175"/>
      <c r="M100" s="176"/>
      <c r="N100" s="177"/>
      <c r="O100" s="177"/>
      <c r="P100" s="178">
        <f>SUM(P101:P240)</f>
        <v>0</v>
      </c>
      <c r="Q100" s="177"/>
      <c r="R100" s="178">
        <f>SUM(R101:R240)</f>
        <v>136.98024000000001</v>
      </c>
      <c r="S100" s="177"/>
      <c r="T100" s="179">
        <f>SUM(T101:T240)</f>
        <v>1972.2744</v>
      </c>
      <c r="AR100" s="180" t="s">
        <v>84</v>
      </c>
      <c r="AT100" s="181" t="s">
        <v>76</v>
      </c>
      <c r="AU100" s="181" t="s">
        <v>84</v>
      </c>
      <c r="AY100" s="180" t="s">
        <v>138</v>
      </c>
      <c r="BK100" s="182">
        <f>SUM(BK101:BK240)</f>
        <v>0</v>
      </c>
    </row>
    <row r="101" spans="2:65" s="1" customFormat="1" ht="16.5" customHeight="1">
      <c r="B101" s="34"/>
      <c r="C101" s="185" t="s">
        <v>84</v>
      </c>
      <c r="D101" s="185" t="s">
        <v>140</v>
      </c>
      <c r="E101" s="186" t="s">
        <v>141</v>
      </c>
      <c r="F101" s="187" t="s">
        <v>142</v>
      </c>
      <c r="G101" s="188" t="s">
        <v>143</v>
      </c>
      <c r="H101" s="189">
        <v>1426.152</v>
      </c>
      <c r="I101" s="190"/>
      <c r="J101" s="191">
        <f>ROUND(I101*H101,2)</f>
        <v>0</v>
      </c>
      <c r="K101" s="187" t="s">
        <v>144</v>
      </c>
      <c r="L101" s="38"/>
      <c r="M101" s="192" t="s">
        <v>21</v>
      </c>
      <c r="N101" s="193" t="s">
        <v>48</v>
      </c>
      <c r="O101" s="63"/>
      <c r="P101" s="194">
        <f>O101*H101</f>
        <v>0</v>
      </c>
      <c r="Q101" s="194">
        <v>0</v>
      </c>
      <c r="R101" s="194">
        <f>Q101*H101</f>
        <v>0</v>
      </c>
      <c r="S101" s="194">
        <v>0.48</v>
      </c>
      <c r="T101" s="195">
        <f>S101*H101</f>
        <v>684.55295999999998</v>
      </c>
      <c r="AR101" s="196" t="s">
        <v>145</v>
      </c>
      <c r="AT101" s="196" t="s">
        <v>140</v>
      </c>
      <c r="AU101" s="196" t="s">
        <v>86</v>
      </c>
      <c r="AY101" s="17" t="s">
        <v>138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7" t="s">
        <v>84</v>
      </c>
      <c r="BK101" s="197">
        <f>ROUND(I101*H101,2)</f>
        <v>0</v>
      </c>
      <c r="BL101" s="17" t="s">
        <v>145</v>
      </c>
      <c r="BM101" s="196" t="s">
        <v>146</v>
      </c>
    </row>
    <row r="102" spans="2:65" s="1" customFormat="1" ht="19.5">
      <c r="B102" s="34"/>
      <c r="C102" s="35"/>
      <c r="D102" s="198" t="s">
        <v>147</v>
      </c>
      <c r="E102" s="35"/>
      <c r="F102" s="199" t="s">
        <v>148</v>
      </c>
      <c r="G102" s="35"/>
      <c r="H102" s="35"/>
      <c r="I102" s="114"/>
      <c r="J102" s="35"/>
      <c r="K102" s="35"/>
      <c r="L102" s="38"/>
      <c r="M102" s="200"/>
      <c r="N102" s="63"/>
      <c r="O102" s="63"/>
      <c r="P102" s="63"/>
      <c r="Q102" s="63"/>
      <c r="R102" s="63"/>
      <c r="S102" s="63"/>
      <c r="T102" s="64"/>
      <c r="AT102" s="17" t="s">
        <v>147</v>
      </c>
      <c r="AU102" s="17" t="s">
        <v>86</v>
      </c>
    </row>
    <row r="103" spans="2:65" s="1" customFormat="1" ht="68.25">
      <c r="B103" s="34"/>
      <c r="C103" s="35"/>
      <c r="D103" s="198" t="s">
        <v>149</v>
      </c>
      <c r="E103" s="35"/>
      <c r="F103" s="201" t="s">
        <v>150</v>
      </c>
      <c r="G103" s="35"/>
      <c r="H103" s="35"/>
      <c r="I103" s="114"/>
      <c r="J103" s="35"/>
      <c r="K103" s="35"/>
      <c r="L103" s="38"/>
      <c r="M103" s="200"/>
      <c r="N103" s="63"/>
      <c r="O103" s="63"/>
      <c r="P103" s="63"/>
      <c r="Q103" s="63"/>
      <c r="R103" s="63"/>
      <c r="S103" s="63"/>
      <c r="T103" s="64"/>
      <c r="AT103" s="17" t="s">
        <v>149</v>
      </c>
      <c r="AU103" s="17" t="s">
        <v>86</v>
      </c>
    </row>
    <row r="104" spans="2:65" s="12" customFormat="1" ht="22.5">
      <c r="B104" s="202"/>
      <c r="C104" s="203"/>
      <c r="D104" s="198" t="s">
        <v>151</v>
      </c>
      <c r="E104" s="204" t="s">
        <v>21</v>
      </c>
      <c r="F104" s="205" t="s">
        <v>152</v>
      </c>
      <c r="G104" s="203"/>
      <c r="H104" s="206">
        <v>665.87800000000004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151</v>
      </c>
      <c r="AU104" s="212" t="s">
        <v>86</v>
      </c>
      <c r="AV104" s="12" t="s">
        <v>86</v>
      </c>
      <c r="AW104" s="12" t="s">
        <v>38</v>
      </c>
      <c r="AX104" s="12" t="s">
        <v>77</v>
      </c>
      <c r="AY104" s="212" t="s">
        <v>138</v>
      </c>
    </row>
    <row r="105" spans="2:65" s="12" customFormat="1" ht="22.5">
      <c r="B105" s="202"/>
      <c r="C105" s="203"/>
      <c r="D105" s="198" t="s">
        <v>151</v>
      </c>
      <c r="E105" s="204" t="s">
        <v>21</v>
      </c>
      <c r="F105" s="205" t="s">
        <v>153</v>
      </c>
      <c r="G105" s="203"/>
      <c r="H105" s="206">
        <v>666.37400000000002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151</v>
      </c>
      <c r="AU105" s="212" t="s">
        <v>86</v>
      </c>
      <c r="AV105" s="12" t="s">
        <v>86</v>
      </c>
      <c r="AW105" s="12" t="s">
        <v>38</v>
      </c>
      <c r="AX105" s="12" t="s">
        <v>77</v>
      </c>
      <c r="AY105" s="212" t="s">
        <v>138</v>
      </c>
    </row>
    <row r="106" spans="2:65" s="12" customFormat="1" ht="11.25">
      <c r="B106" s="202"/>
      <c r="C106" s="203"/>
      <c r="D106" s="198" t="s">
        <v>151</v>
      </c>
      <c r="E106" s="204" t="s">
        <v>21</v>
      </c>
      <c r="F106" s="205" t="s">
        <v>154</v>
      </c>
      <c r="G106" s="203"/>
      <c r="H106" s="206">
        <v>14.85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151</v>
      </c>
      <c r="AU106" s="212" t="s">
        <v>86</v>
      </c>
      <c r="AV106" s="12" t="s">
        <v>86</v>
      </c>
      <c r="AW106" s="12" t="s">
        <v>38</v>
      </c>
      <c r="AX106" s="12" t="s">
        <v>77</v>
      </c>
      <c r="AY106" s="212" t="s">
        <v>138</v>
      </c>
    </row>
    <row r="107" spans="2:65" s="12" customFormat="1" ht="11.25">
      <c r="B107" s="202"/>
      <c r="C107" s="203"/>
      <c r="D107" s="198" t="s">
        <v>151</v>
      </c>
      <c r="E107" s="204" t="s">
        <v>21</v>
      </c>
      <c r="F107" s="205" t="s">
        <v>155</v>
      </c>
      <c r="G107" s="203"/>
      <c r="H107" s="206">
        <v>7.65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151</v>
      </c>
      <c r="AU107" s="212" t="s">
        <v>86</v>
      </c>
      <c r="AV107" s="12" t="s">
        <v>86</v>
      </c>
      <c r="AW107" s="12" t="s">
        <v>38</v>
      </c>
      <c r="AX107" s="12" t="s">
        <v>77</v>
      </c>
      <c r="AY107" s="212" t="s">
        <v>138</v>
      </c>
    </row>
    <row r="108" spans="2:65" s="12" customFormat="1" ht="11.25">
      <c r="B108" s="202"/>
      <c r="C108" s="203"/>
      <c r="D108" s="198" t="s">
        <v>151</v>
      </c>
      <c r="E108" s="204" t="s">
        <v>21</v>
      </c>
      <c r="F108" s="205" t="s">
        <v>156</v>
      </c>
      <c r="G108" s="203"/>
      <c r="H108" s="206">
        <v>7.65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151</v>
      </c>
      <c r="AU108" s="212" t="s">
        <v>86</v>
      </c>
      <c r="AV108" s="12" t="s">
        <v>86</v>
      </c>
      <c r="AW108" s="12" t="s">
        <v>38</v>
      </c>
      <c r="AX108" s="12" t="s">
        <v>77</v>
      </c>
      <c r="AY108" s="212" t="s">
        <v>138</v>
      </c>
    </row>
    <row r="109" spans="2:65" s="12" customFormat="1" ht="11.25">
      <c r="B109" s="202"/>
      <c r="C109" s="203"/>
      <c r="D109" s="198" t="s">
        <v>151</v>
      </c>
      <c r="E109" s="204" t="s">
        <v>21</v>
      </c>
      <c r="F109" s="205" t="s">
        <v>157</v>
      </c>
      <c r="G109" s="203"/>
      <c r="H109" s="206">
        <v>14.85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151</v>
      </c>
      <c r="AU109" s="212" t="s">
        <v>86</v>
      </c>
      <c r="AV109" s="12" t="s">
        <v>86</v>
      </c>
      <c r="AW109" s="12" t="s">
        <v>38</v>
      </c>
      <c r="AX109" s="12" t="s">
        <v>77</v>
      </c>
      <c r="AY109" s="212" t="s">
        <v>138</v>
      </c>
    </row>
    <row r="110" spans="2:65" s="12" customFormat="1" ht="22.5">
      <c r="B110" s="202"/>
      <c r="C110" s="203"/>
      <c r="D110" s="198" t="s">
        <v>151</v>
      </c>
      <c r="E110" s="204" t="s">
        <v>21</v>
      </c>
      <c r="F110" s="205" t="s">
        <v>158</v>
      </c>
      <c r="G110" s="203"/>
      <c r="H110" s="206">
        <v>39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151</v>
      </c>
      <c r="AU110" s="212" t="s">
        <v>86</v>
      </c>
      <c r="AV110" s="12" t="s">
        <v>86</v>
      </c>
      <c r="AW110" s="12" t="s">
        <v>38</v>
      </c>
      <c r="AX110" s="12" t="s">
        <v>77</v>
      </c>
      <c r="AY110" s="212" t="s">
        <v>138</v>
      </c>
    </row>
    <row r="111" spans="2:65" s="13" customFormat="1" ht="11.25">
      <c r="B111" s="213"/>
      <c r="C111" s="214"/>
      <c r="D111" s="198" t="s">
        <v>151</v>
      </c>
      <c r="E111" s="215" t="s">
        <v>21</v>
      </c>
      <c r="F111" s="216" t="s">
        <v>159</v>
      </c>
      <c r="G111" s="214"/>
      <c r="H111" s="217">
        <v>1416.252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151</v>
      </c>
      <c r="AU111" s="223" t="s">
        <v>86</v>
      </c>
      <c r="AV111" s="13" t="s">
        <v>160</v>
      </c>
      <c r="AW111" s="13" t="s">
        <v>38</v>
      </c>
      <c r="AX111" s="13" t="s">
        <v>77</v>
      </c>
      <c r="AY111" s="223" t="s">
        <v>138</v>
      </c>
    </row>
    <row r="112" spans="2:65" s="12" customFormat="1" ht="22.5">
      <c r="B112" s="202"/>
      <c r="C112" s="203"/>
      <c r="D112" s="198" t="s">
        <v>151</v>
      </c>
      <c r="E112" s="204" t="s">
        <v>21</v>
      </c>
      <c r="F112" s="205" t="s">
        <v>161</v>
      </c>
      <c r="G112" s="203"/>
      <c r="H112" s="206">
        <v>9.9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151</v>
      </c>
      <c r="AU112" s="212" t="s">
        <v>86</v>
      </c>
      <c r="AV112" s="12" t="s">
        <v>86</v>
      </c>
      <c r="AW112" s="12" t="s">
        <v>38</v>
      </c>
      <c r="AX112" s="12" t="s">
        <v>77</v>
      </c>
      <c r="AY112" s="212" t="s">
        <v>138</v>
      </c>
    </row>
    <row r="113" spans="2:65" s="14" customFormat="1" ht="11.25">
      <c r="B113" s="224"/>
      <c r="C113" s="225"/>
      <c r="D113" s="198" t="s">
        <v>151</v>
      </c>
      <c r="E113" s="226" t="s">
        <v>21</v>
      </c>
      <c r="F113" s="227" t="s">
        <v>162</v>
      </c>
      <c r="G113" s="225"/>
      <c r="H113" s="228">
        <v>1426.152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AT113" s="234" t="s">
        <v>151</v>
      </c>
      <c r="AU113" s="234" t="s">
        <v>86</v>
      </c>
      <c r="AV113" s="14" t="s">
        <v>145</v>
      </c>
      <c r="AW113" s="14" t="s">
        <v>38</v>
      </c>
      <c r="AX113" s="14" t="s">
        <v>84</v>
      </c>
      <c r="AY113" s="234" t="s">
        <v>138</v>
      </c>
    </row>
    <row r="114" spans="2:65" s="1" customFormat="1" ht="16.5" customHeight="1">
      <c r="B114" s="34"/>
      <c r="C114" s="185" t="s">
        <v>86</v>
      </c>
      <c r="D114" s="185" t="s">
        <v>140</v>
      </c>
      <c r="E114" s="186" t="s">
        <v>163</v>
      </c>
      <c r="F114" s="187" t="s">
        <v>164</v>
      </c>
      <c r="G114" s="188" t="s">
        <v>143</v>
      </c>
      <c r="H114" s="189">
        <v>148.02799999999999</v>
      </c>
      <c r="I114" s="190"/>
      <c r="J114" s="191">
        <f>ROUND(I114*H114,2)</f>
        <v>0</v>
      </c>
      <c r="K114" s="187" t="s">
        <v>144</v>
      </c>
      <c r="L114" s="38"/>
      <c r="M114" s="192" t="s">
        <v>21</v>
      </c>
      <c r="N114" s="193" t="s">
        <v>48</v>
      </c>
      <c r="O114" s="63"/>
      <c r="P114" s="194">
        <f>O114*H114</f>
        <v>0</v>
      </c>
      <c r="Q114" s="194">
        <v>0</v>
      </c>
      <c r="R114" s="194">
        <f>Q114*H114</f>
        <v>0</v>
      </c>
      <c r="S114" s="194">
        <v>0.48</v>
      </c>
      <c r="T114" s="195">
        <f>S114*H114</f>
        <v>71.053439999999995</v>
      </c>
      <c r="AR114" s="196" t="s">
        <v>145</v>
      </c>
      <c r="AT114" s="196" t="s">
        <v>140</v>
      </c>
      <c r="AU114" s="196" t="s">
        <v>86</v>
      </c>
      <c r="AY114" s="17" t="s">
        <v>138</v>
      </c>
      <c r="BE114" s="197">
        <f>IF(N114="základní",J114,0)</f>
        <v>0</v>
      </c>
      <c r="BF114" s="197">
        <f>IF(N114="snížená",J114,0)</f>
        <v>0</v>
      </c>
      <c r="BG114" s="197">
        <f>IF(N114="zákl. přenesená",J114,0)</f>
        <v>0</v>
      </c>
      <c r="BH114" s="197">
        <f>IF(N114="sníž. přenesená",J114,0)</f>
        <v>0</v>
      </c>
      <c r="BI114" s="197">
        <f>IF(N114="nulová",J114,0)</f>
        <v>0</v>
      </c>
      <c r="BJ114" s="17" t="s">
        <v>84</v>
      </c>
      <c r="BK114" s="197">
        <f>ROUND(I114*H114,2)</f>
        <v>0</v>
      </c>
      <c r="BL114" s="17" t="s">
        <v>145</v>
      </c>
      <c r="BM114" s="196" t="s">
        <v>165</v>
      </c>
    </row>
    <row r="115" spans="2:65" s="1" customFormat="1" ht="19.5">
      <c r="B115" s="34"/>
      <c r="C115" s="35"/>
      <c r="D115" s="198" t="s">
        <v>147</v>
      </c>
      <c r="E115" s="35"/>
      <c r="F115" s="199" t="s">
        <v>166</v>
      </c>
      <c r="G115" s="35"/>
      <c r="H115" s="35"/>
      <c r="I115" s="114"/>
      <c r="J115" s="35"/>
      <c r="K115" s="35"/>
      <c r="L115" s="38"/>
      <c r="M115" s="200"/>
      <c r="N115" s="63"/>
      <c r="O115" s="63"/>
      <c r="P115" s="63"/>
      <c r="Q115" s="63"/>
      <c r="R115" s="63"/>
      <c r="S115" s="63"/>
      <c r="T115" s="64"/>
      <c r="AT115" s="17" t="s">
        <v>147</v>
      </c>
      <c r="AU115" s="17" t="s">
        <v>86</v>
      </c>
    </row>
    <row r="116" spans="2:65" s="1" customFormat="1" ht="68.25">
      <c r="B116" s="34"/>
      <c r="C116" s="35"/>
      <c r="D116" s="198" t="s">
        <v>149</v>
      </c>
      <c r="E116" s="35"/>
      <c r="F116" s="201" t="s">
        <v>150</v>
      </c>
      <c r="G116" s="35"/>
      <c r="H116" s="35"/>
      <c r="I116" s="114"/>
      <c r="J116" s="35"/>
      <c r="K116" s="35"/>
      <c r="L116" s="38"/>
      <c r="M116" s="200"/>
      <c r="N116" s="63"/>
      <c r="O116" s="63"/>
      <c r="P116" s="63"/>
      <c r="Q116" s="63"/>
      <c r="R116" s="63"/>
      <c r="S116" s="63"/>
      <c r="T116" s="64"/>
      <c r="AT116" s="17" t="s">
        <v>149</v>
      </c>
      <c r="AU116" s="17" t="s">
        <v>86</v>
      </c>
    </row>
    <row r="117" spans="2:65" s="12" customFormat="1" ht="22.5">
      <c r="B117" s="202"/>
      <c r="C117" s="203"/>
      <c r="D117" s="198" t="s">
        <v>151</v>
      </c>
      <c r="E117" s="204" t="s">
        <v>21</v>
      </c>
      <c r="F117" s="205" t="s">
        <v>167</v>
      </c>
      <c r="G117" s="203"/>
      <c r="H117" s="206">
        <v>73.986000000000004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151</v>
      </c>
      <c r="AU117" s="212" t="s">
        <v>86</v>
      </c>
      <c r="AV117" s="12" t="s">
        <v>86</v>
      </c>
      <c r="AW117" s="12" t="s">
        <v>38</v>
      </c>
      <c r="AX117" s="12" t="s">
        <v>77</v>
      </c>
      <c r="AY117" s="212" t="s">
        <v>138</v>
      </c>
    </row>
    <row r="118" spans="2:65" s="12" customFormat="1" ht="22.5">
      <c r="B118" s="202"/>
      <c r="C118" s="203"/>
      <c r="D118" s="198" t="s">
        <v>151</v>
      </c>
      <c r="E118" s="204" t="s">
        <v>21</v>
      </c>
      <c r="F118" s="205" t="s">
        <v>168</v>
      </c>
      <c r="G118" s="203"/>
      <c r="H118" s="206">
        <v>74.042000000000002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151</v>
      </c>
      <c r="AU118" s="212" t="s">
        <v>86</v>
      </c>
      <c r="AV118" s="12" t="s">
        <v>86</v>
      </c>
      <c r="AW118" s="12" t="s">
        <v>38</v>
      </c>
      <c r="AX118" s="12" t="s">
        <v>77</v>
      </c>
      <c r="AY118" s="212" t="s">
        <v>138</v>
      </c>
    </row>
    <row r="119" spans="2:65" s="14" customFormat="1" ht="11.25">
      <c r="B119" s="224"/>
      <c r="C119" s="225"/>
      <c r="D119" s="198" t="s">
        <v>151</v>
      </c>
      <c r="E119" s="226" t="s">
        <v>21</v>
      </c>
      <c r="F119" s="227" t="s">
        <v>162</v>
      </c>
      <c r="G119" s="225"/>
      <c r="H119" s="228">
        <v>148.02799999999999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AT119" s="234" t="s">
        <v>151</v>
      </c>
      <c r="AU119" s="234" t="s">
        <v>86</v>
      </c>
      <c r="AV119" s="14" t="s">
        <v>145</v>
      </c>
      <c r="AW119" s="14" t="s">
        <v>38</v>
      </c>
      <c r="AX119" s="14" t="s">
        <v>84</v>
      </c>
      <c r="AY119" s="234" t="s">
        <v>138</v>
      </c>
    </row>
    <row r="120" spans="2:65" s="1" customFormat="1" ht="16.5" customHeight="1">
      <c r="B120" s="34"/>
      <c r="C120" s="185" t="s">
        <v>160</v>
      </c>
      <c r="D120" s="185" t="s">
        <v>140</v>
      </c>
      <c r="E120" s="186" t="s">
        <v>169</v>
      </c>
      <c r="F120" s="187" t="s">
        <v>170</v>
      </c>
      <c r="G120" s="188" t="s">
        <v>143</v>
      </c>
      <c r="H120" s="189">
        <v>3</v>
      </c>
      <c r="I120" s="190"/>
      <c r="J120" s="191">
        <f>ROUND(I120*H120,2)</f>
        <v>0</v>
      </c>
      <c r="K120" s="187" t="s">
        <v>144</v>
      </c>
      <c r="L120" s="38"/>
      <c r="M120" s="192" t="s">
        <v>21</v>
      </c>
      <c r="N120" s="193" t="s">
        <v>48</v>
      </c>
      <c r="O120" s="63"/>
      <c r="P120" s="194">
        <f>O120*H120</f>
        <v>0</v>
      </c>
      <c r="Q120" s="194">
        <v>0</v>
      </c>
      <c r="R120" s="194">
        <f>Q120*H120</f>
        <v>0</v>
      </c>
      <c r="S120" s="194">
        <v>0.32500000000000001</v>
      </c>
      <c r="T120" s="195">
        <f>S120*H120</f>
        <v>0.97500000000000009</v>
      </c>
      <c r="AR120" s="196" t="s">
        <v>145</v>
      </c>
      <c r="AT120" s="196" t="s">
        <v>140</v>
      </c>
      <c r="AU120" s="196" t="s">
        <v>86</v>
      </c>
      <c r="AY120" s="17" t="s">
        <v>138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7" t="s">
        <v>84</v>
      </c>
      <c r="BK120" s="197">
        <f>ROUND(I120*H120,2)</f>
        <v>0</v>
      </c>
      <c r="BL120" s="17" t="s">
        <v>145</v>
      </c>
      <c r="BM120" s="196" t="s">
        <v>171</v>
      </c>
    </row>
    <row r="121" spans="2:65" s="1" customFormat="1" ht="19.5">
      <c r="B121" s="34"/>
      <c r="C121" s="35"/>
      <c r="D121" s="198" t="s">
        <v>147</v>
      </c>
      <c r="E121" s="35"/>
      <c r="F121" s="199" t="s">
        <v>172</v>
      </c>
      <c r="G121" s="35"/>
      <c r="H121" s="35"/>
      <c r="I121" s="114"/>
      <c r="J121" s="35"/>
      <c r="K121" s="35"/>
      <c r="L121" s="38"/>
      <c r="M121" s="200"/>
      <c r="N121" s="63"/>
      <c r="O121" s="63"/>
      <c r="P121" s="63"/>
      <c r="Q121" s="63"/>
      <c r="R121" s="63"/>
      <c r="S121" s="63"/>
      <c r="T121" s="64"/>
      <c r="AT121" s="17" t="s">
        <v>147</v>
      </c>
      <c r="AU121" s="17" t="s">
        <v>86</v>
      </c>
    </row>
    <row r="122" spans="2:65" s="1" customFormat="1" ht="234">
      <c r="B122" s="34"/>
      <c r="C122" s="35"/>
      <c r="D122" s="198" t="s">
        <v>149</v>
      </c>
      <c r="E122" s="35"/>
      <c r="F122" s="201" t="s">
        <v>173</v>
      </c>
      <c r="G122" s="35"/>
      <c r="H122" s="35"/>
      <c r="I122" s="114"/>
      <c r="J122" s="35"/>
      <c r="K122" s="35"/>
      <c r="L122" s="38"/>
      <c r="M122" s="200"/>
      <c r="N122" s="63"/>
      <c r="O122" s="63"/>
      <c r="P122" s="63"/>
      <c r="Q122" s="63"/>
      <c r="R122" s="63"/>
      <c r="S122" s="63"/>
      <c r="T122" s="64"/>
      <c r="AT122" s="17" t="s">
        <v>149</v>
      </c>
      <c r="AU122" s="17" t="s">
        <v>86</v>
      </c>
    </row>
    <row r="123" spans="2:65" s="12" customFormat="1" ht="11.25">
      <c r="B123" s="202"/>
      <c r="C123" s="203"/>
      <c r="D123" s="198" t="s">
        <v>151</v>
      </c>
      <c r="E123" s="204" t="s">
        <v>21</v>
      </c>
      <c r="F123" s="205" t="s">
        <v>174</v>
      </c>
      <c r="G123" s="203"/>
      <c r="H123" s="206">
        <v>3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151</v>
      </c>
      <c r="AU123" s="212" t="s">
        <v>86</v>
      </c>
      <c r="AV123" s="12" t="s">
        <v>86</v>
      </c>
      <c r="AW123" s="12" t="s">
        <v>38</v>
      </c>
      <c r="AX123" s="12" t="s">
        <v>84</v>
      </c>
      <c r="AY123" s="212" t="s">
        <v>138</v>
      </c>
    </row>
    <row r="124" spans="2:65" s="1" customFormat="1" ht="16.5" customHeight="1">
      <c r="B124" s="34"/>
      <c r="C124" s="185" t="s">
        <v>145</v>
      </c>
      <c r="D124" s="185" t="s">
        <v>140</v>
      </c>
      <c r="E124" s="186" t="s">
        <v>175</v>
      </c>
      <c r="F124" s="187" t="s">
        <v>176</v>
      </c>
      <c r="G124" s="188" t="s">
        <v>143</v>
      </c>
      <c r="H124" s="189">
        <v>1564.28</v>
      </c>
      <c r="I124" s="190"/>
      <c r="J124" s="191">
        <f>ROUND(I124*H124,2)</f>
        <v>0</v>
      </c>
      <c r="K124" s="187" t="s">
        <v>144</v>
      </c>
      <c r="L124" s="38"/>
      <c r="M124" s="192" t="s">
        <v>21</v>
      </c>
      <c r="N124" s="193" t="s">
        <v>48</v>
      </c>
      <c r="O124" s="63"/>
      <c r="P124" s="194">
        <f>O124*H124</f>
        <v>0</v>
      </c>
      <c r="Q124" s="194">
        <v>0</v>
      </c>
      <c r="R124" s="194">
        <f>Q124*H124</f>
        <v>0</v>
      </c>
      <c r="S124" s="194">
        <v>0.625</v>
      </c>
      <c r="T124" s="195">
        <f>S124*H124</f>
        <v>977.67499999999995</v>
      </c>
      <c r="AR124" s="196" t="s">
        <v>145</v>
      </c>
      <c r="AT124" s="196" t="s">
        <v>140</v>
      </c>
      <c r="AU124" s="196" t="s">
        <v>86</v>
      </c>
      <c r="AY124" s="17" t="s">
        <v>138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84</v>
      </c>
      <c r="BK124" s="197">
        <f>ROUND(I124*H124,2)</f>
        <v>0</v>
      </c>
      <c r="BL124" s="17" t="s">
        <v>145</v>
      </c>
      <c r="BM124" s="196" t="s">
        <v>177</v>
      </c>
    </row>
    <row r="125" spans="2:65" s="1" customFormat="1" ht="19.5">
      <c r="B125" s="34"/>
      <c r="C125" s="35"/>
      <c r="D125" s="198" t="s">
        <v>147</v>
      </c>
      <c r="E125" s="35"/>
      <c r="F125" s="199" t="s">
        <v>178</v>
      </c>
      <c r="G125" s="35"/>
      <c r="H125" s="35"/>
      <c r="I125" s="114"/>
      <c r="J125" s="35"/>
      <c r="K125" s="35"/>
      <c r="L125" s="38"/>
      <c r="M125" s="200"/>
      <c r="N125" s="63"/>
      <c r="O125" s="63"/>
      <c r="P125" s="63"/>
      <c r="Q125" s="63"/>
      <c r="R125" s="63"/>
      <c r="S125" s="63"/>
      <c r="T125" s="64"/>
      <c r="AT125" s="17" t="s">
        <v>147</v>
      </c>
      <c r="AU125" s="17" t="s">
        <v>86</v>
      </c>
    </row>
    <row r="126" spans="2:65" s="1" customFormat="1" ht="234">
      <c r="B126" s="34"/>
      <c r="C126" s="35"/>
      <c r="D126" s="198" t="s">
        <v>149</v>
      </c>
      <c r="E126" s="35"/>
      <c r="F126" s="201" t="s">
        <v>173</v>
      </c>
      <c r="G126" s="35"/>
      <c r="H126" s="35"/>
      <c r="I126" s="114"/>
      <c r="J126" s="35"/>
      <c r="K126" s="35"/>
      <c r="L126" s="38"/>
      <c r="M126" s="200"/>
      <c r="N126" s="63"/>
      <c r="O126" s="63"/>
      <c r="P126" s="63"/>
      <c r="Q126" s="63"/>
      <c r="R126" s="63"/>
      <c r="S126" s="63"/>
      <c r="T126" s="64"/>
      <c r="AT126" s="17" t="s">
        <v>149</v>
      </c>
      <c r="AU126" s="17" t="s">
        <v>86</v>
      </c>
    </row>
    <row r="127" spans="2:65" s="12" customFormat="1" ht="22.5">
      <c r="B127" s="202"/>
      <c r="C127" s="203"/>
      <c r="D127" s="198" t="s">
        <v>151</v>
      </c>
      <c r="E127" s="204" t="s">
        <v>21</v>
      </c>
      <c r="F127" s="205" t="s">
        <v>179</v>
      </c>
      <c r="G127" s="203"/>
      <c r="H127" s="206">
        <v>739.86400000000003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151</v>
      </c>
      <c r="AU127" s="212" t="s">
        <v>86</v>
      </c>
      <c r="AV127" s="12" t="s">
        <v>86</v>
      </c>
      <c r="AW127" s="12" t="s">
        <v>38</v>
      </c>
      <c r="AX127" s="12" t="s">
        <v>77</v>
      </c>
      <c r="AY127" s="212" t="s">
        <v>138</v>
      </c>
    </row>
    <row r="128" spans="2:65" s="12" customFormat="1" ht="22.5">
      <c r="B128" s="202"/>
      <c r="C128" s="203"/>
      <c r="D128" s="198" t="s">
        <v>151</v>
      </c>
      <c r="E128" s="204" t="s">
        <v>21</v>
      </c>
      <c r="F128" s="205" t="s">
        <v>180</v>
      </c>
      <c r="G128" s="203"/>
      <c r="H128" s="206">
        <v>740.41600000000005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151</v>
      </c>
      <c r="AU128" s="212" t="s">
        <v>86</v>
      </c>
      <c r="AV128" s="12" t="s">
        <v>86</v>
      </c>
      <c r="AW128" s="12" t="s">
        <v>38</v>
      </c>
      <c r="AX128" s="12" t="s">
        <v>77</v>
      </c>
      <c r="AY128" s="212" t="s">
        <v>138</v>
      </c>
    </row>
    <row r="129" spans="2:65" s="12" customFormat="1" ht="22.5">
      <c r="B129" s="202"/>
      <c r="C129" s="203"/>
      <c r="D129" s="198" t="s">
        <v>151</v>
      </c>
      <c r="E129" s="204" t="s">
        <v>21</v>
      </c>
      <c r="F129" s="205" t="s">
        <v>181</v>
      </c>
      <c r="G129" s="203"/>
      <c r="H129" s="206">
        <v>14.85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151</v>
      </c>
      <c r="AU129" s="212" t="s">
        <v>86</v>
      </c>
      <c r="AV129" s="12" t="s">
        <v>86</v>
      </c>
      <c r="AW129" s="12" t="s">
        <v>38</v>
      </c>
      <c r="AX129" s="12" t="s">
        <v>77</v>
      </c>
      <c r="AY129" s="212" t="s">
        <v>138</v>
      </c>
    </row>
    <row r="130" spans="2:65" s="12" customFormat="1" ht="22.5">
      <c r="B130" s="202"/>
      <c r="C130" s="203"/>
      <c r="D130" s="198" t="s">
        <v>151</v>
      </c>
      <c r="E130" s="204" t="s">
        <v>21</v>
      </c>
      <c r="F130" s="205" t="s">
        <v>182</v>
      </c>
      <c r="G130" s="203"/>
      <c r="H130" s="206">
        <v>7.65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151</v>
      </c>
      <c r="AU130" s="212" t="s">
        <v>86</v>
      </c>
      <c r="AV130" s="12" t="s">
        <v>86</v>
      </c>
      <c r="AW130" s="12" t="s">
        <v>38</v>
      </c>
      <c r="AX130" s="12" t="s">
        <v>77</v>
      </c>
      <c r="AY130" s="212" t="s">
        <v>138</v>
      </c>
    </row>
    <row r="131" spans="2:65" s="12" customFormat="1" ht="22.5">
      <c r="B131" s="202"/>
      <c r="C131" s="203"/>
      <c r="D131" s="198" t="s">
        <v>151</v>
      </c>
      <c r="E131" s="204" t="s">
        <v>21</v>
      </c>
      <c r="F131" s="205" t="s">
        <v>183</v>
      </c>
      <c r="G131" s="203"/>
      <c r="H131" s="206">
        <v>7.65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151</v>
      </c>
      <c r="AU131" s="212" t="s">
        <v>86</v>
      </c>
      <c r="AV131" s="12" t="s">
        <v>86</v>
      </c>
      <c r="AW131" s="12" t="s">
        <v>38</v>
      </c>
      <c r="AX131" s="12" t="s">
        <v>77</v>
      </c>
      <c r="AY131" s="212" t="s">
        <v>138</v>
      </c>
    </row>
    <row r="132" spans="2:65" s="12" customFormat="1" ht="22.5">
      <c r="B132" s="202"/>
      <c r="C132" s="203"/>
      <c r="D132" s="198" t="s">
        <v>151</v>
      </c>
      <c r="E132" s="204" t="s">
        <v>21</v>
      </c>
      <c r="F132" s="205" t="s">
        <v>184</v>
      </c>
      <c r="G132" s="203"/>
      <c r="H132" s="206">
        <v>14.85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151</v>
      </c>
      <c r="AU132" s="212" t="s">
        <v>86</v>
      </c>
      <c r="AV132" s="12" t="s">
        <v>86</v>
      </c>
      <c r="AW132" s="12" t="s">
        <v>38</v>
      </c>
      <c r="AX132" s="12" t="s">
        <v>77</v>
      </c>
      <c r="AY132" s="212" t="s">
        <v>138</v>
      </c>
    </row>
    <row r="133" spans="2:65" s="12" customFormat="1" ht="22.5">
      <c r="B133" s="202"/>
      <c r="C133" s="203"/>
      <c r="D133" s="198" t="s">
        <v>151</v>
      </c>
      <c r="E133" s="204" t="s">
        <v>21</v>
      </c>
      <c r="F133" s="205" t="s">
        <v>158</v>
      </c>
      <c r="G133" s="203"/>
      <c r="H133" s="206">
        <v>39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151</v>
      </c>
      <c r="AU133" s="212" t="s">
        <v>86</v>
      </c>
      <c r="AV133" s="12" t="s">
        <v>86</v>
      </c>
      <c r="AW133" s="12" t="s">
        <v>38</v>
      </c>
      <c r="AX133" s="12" t="s">
        <v>77</v>
      </c>
      <c r="AY133" s="212" t="s">
        <v>138</v>
      </c>
    </row>
    <row r="134" spans="2:65" s="14" customFormat="1" ht="11.25">
      <c r="B134" s="224"/>
      <c r="C134" s="225"/>
      <c r="D134" s="198" t="s">
        <v>151</v>
      </c>
      <c r="E134" s="226" t="s">
        <v>21</v>
      </c>
      <c r="F134" s="227" t="s">
        <v>162</v>
      </c>
      <c r="G134" s="225"/>
      <c r="H134" s="228">
        <v>1564.28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151</v>
      </c>
      <c r="AU134" s="234" t="s">
        <v>86</v>
      </c>
      <c r="AV134" s="14" t="s">
        <v>145</v>
      </c>
      <c r="AW134" s="14" t="s">
        <v>38</v>
      </c>
      <c r="AX134" s="14" t="s">
        <v>84</v>
      </c>
      <c r="AY134" s="234" t="s">
        <v>138</v>
      </c>
    </row>
    <row r="135" spans="2:65" s="1" customFormat="1" ht="16.5" customHeight="1">
      <c r="B135" s="34"/>
      <c r="C135" s="185" t="s">
        <v>185</v>
      </c>
      <c r="D135" s="185" t="s">
        <v>140</v>
      </c>
      <c r="E135" s="186" t="s">
        <v>186</v>
      </c>
      <c r="F135" s="187" t="s">
        <v>187</v>
      </c>
      <c r="G135" s="188" t="s">
        <v>188</v>
      </c>
      <c r="H135" s="189">
        <v>2.0499999999999998</v>
      </c>
      <c r="I135" s="190"/>
      <c r="J135" s="191">
        <f>ROUND(I135*H135,2)</f>
        <v>0</v>
      </c>
      <c r="K135" s="187" t="s">
        <v>144</v>
      </c>
      <c r="L135" s="38"/>
      <c r="M135" s="192" t="s">
        <v>21</v>
      </c>
      <c r="N135" s="193" t="s">
        <v>48</v>
      </c>
      <c r="O135" s="63"/>
      <c r="P135" s="194">
        <f>O135*H135</f>
        <v>0</v>
      </c>
      <c r="Q135" s="194">
        <v>0</v>
      </c>
      <c r="R135" s="194">
        <f>Q135*H135</f>
        <v>0</v>
      </c>
      <c r="S135" s="194">
        <v>1.3</v>
      </c>
      <c r="T135" s="195">
        <f>S135*H135</f>
        <v>2.665</v>
      </c>
      <c r="AR135" s="196" t="s">
        <v>145</v>
      </c>
      <c r="AT135" s="196" t="s">
        <v>140</v>
      </c>
      <c r="AU135" s="196" t="s">
        <v>86</v>
      </c>
      <c r="AY135" s="17" t="s">
        <v>138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84</v>
      </c>
      <c r="BK135" s="197">
        <f>ROUND(I135*H135,2)</f>
        <v>0</v>
      </c>
      <c r="BL135" s="17" t="s">
        <v>145</v>
      </c>
      <c r="BM135" s="196" t="s">
        <v>189</v>
      </c>
    </row>
    <row r="136" spans="2:65" s="1" customFormat="1" ht="19.5">
      <c r="B136" s="34"/>
      <c r="C136" s="35"/>
      <c r="D136" s="198" t="s">
        <v>147</v>
      </c>
      <c r="E136" s="35"/>
      <c r="F136" s="199" t="s">
        <v>190</v>
      </c>
      <c r="G136" s="35"/>
      <c r="H136" s="35"/>
      <c r="I136" s="114"/>
      <c r="J136" s="35"/>
      <c r="K136" s="35"/>
      <c r="L136" s="38"/>
      <c r="M136" s="200"/>
      <c r="N136" s="63"/>
      <c r="O136" s="63"/>
      <c r="P136" s="63"/>
      <c r="Q136" s="63"/>
      <c r="R136" s="63"/>
      <c r="S136" s="63"/>
      <c r="T136" s="64"/>
      <c r="AT136" s="17" t="s">
        <v>147</v>
      </c>
      <c r="AU136" s="17" t="s">
        <v>86</v>
      </c>
    </row>
    <row r="137" spans="2:65" s="1" customFormat="1" ht="29.25">
      <c r="B137" s="34"/>
      <c r="C137" s="35"/>
      <c r="D137" s="198" t="s">
        <v>149</v>
      </c>
      <c r="E137" s="35"/>
      <c r="F137" s="201" t="s">
        <v>191</v>
      </c>
      <c r="G137" s="35"/>
      <c r="H137" s="35"/>
      <c r="I137" s="114"/>
      <c r="J137" s="35"/>
      <c r="K137" s="35"/>
      <c r="L137" s="38"/>
      <c r="M137" s="200"/>
      <c r="N137" s="63"/>
      <c r="O137" s="63"/>
      <c r="P137" s="63"/>
      <c r="Q137" s="63"/>
      <c r="R137" s="63"/>
      <c r="S137" s="63"/>
      <c r="T137" s="64"/>
      <c r="AT137" s="17" t="s">
        <v>149</v>
      </c>
      <c r="AU137" s="17" t="s">
        <v>86</v>
      </c>
    </row>
    <row r="138" spans="2:65" s="12" customFormat="1" ht="11.25">
      <c r="B138" s="202"/>
      <c r="C138" s="203"/>
      <c r="D138" s="198" t="s">
        <v>151</v>
      </c>
      <c r="E138" s="204" t="s">
        <v>21</v>
      </c>
      <c r="F138" s="205" t="s">
        <v>192</v>
      </c>
      <c r="G138" s="203"/>
      <c r="H138" s="206">
        <v>1.6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151</v>
      </c>
      <c r="AU138" s="212" t="s">
        <v>86</v>
      </c>
      <c r="AV138" s="12" t="s">
        <v>86</v>
      </c>
      <c r="AW138" s="12" t="s">
        <v>38</v>
      </c>
      <c r="AX138" s="12" t="s">
        <v>77</v>
      </c>
      <c r="AY138" s="212" t="s">
        <v>138</v>
      </c>
    </row>
    <row r="139" spans="2:65" s="12" customFormat="1" ht="11.25">
      <c r="B139" s="202"/>
      <c r="C139" s="203"/>
      <c r="D139" s="198" t="s">
        <v>151</v>
      </c>
      <c r="E139" s="204" t="s">
        <v>21</v>
      </c>
      <c r="F139" s="205" t="s">
        <v>193</v>
      </c>
      <c r="G139" s="203"/>
      <c r="H139" s="206">
        <v>0.45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151</v>
      </c>
      <c r="AU139" s="212" t="s">
        <v>86</v>
      </c>
      <c r="AV139" s="12" t="s">
        <v>86</v>
      </c>
      <c r="AW139" s="12" t="s">
        <v>38</v>
      </c>
      <c r="AX139" s="12" t="s">
        <v>77</v>
      </c>
      <c r="AY139" s="212" t="s">
        <v>138</v>
      </c>
    </row>
    <row r="140" spans="2:65" s="14" customFormat="1" ht="11.25">
      <c r="B140" s="224"/>
      <c r="C140" s="225"/>
      <c r="D140" s="198" t="s">
        <v>151</v>
      </c>
      <c r="E140" s="226" t="s">
        <v>21</v>
      </c>
      <c r="F140" s="227" t="s">
        <v>162</v>
      </c>
      <c r="G140" s="225"/>
      <c r="H140" s="228">
        <v>2.0499999999999998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151</v>
      </c>
      <c r="AU140" s="234" t="s">
        <v>86</v>
      </c>
      <c r="AV140" s="14" t="s">
        <v>145</v>
      </c>
      <c r="AW140" s="14" t="s">
        <v>38</v>
      </c>
      <c r="AX140" s="14" t="s">
        <v>84</v>
      </c>
      <c r="AY140" s="234" t="s">
        <v>138</v>
      </c>
    </row>
    <row r="141" spans="2:65" s="1" customFormat="1" ht="16.5" customHeight="1">
      <c r="B141" s="34"/>
      <c r="C141" s="185" t="s">
        <v>194</v>
      </c>
      <c r="D141" s="185" t="s">
        <v>140</v>
      </c>
      <c r="E141" s="186" t="s">
        <v>195</v>
      </c>
      <c r="F141" s="187" t="s">
        <v>196</v>
      </c>
      <c r="G141" s="188" t="s">
        <v>143</v>
      </c>
      <c r="H141" s="189">
        <v>8</v>
      </c>
      <c r="I141" s="190"/>
      <c r="J141" s="191">
        <f>ROUND(I141*H141,2)</f>
        <v>0</v>
      </c>
      <c r="K141" s="187" t="s">
        <v>144</v>
      </c>
      <c r="L141" s="38"/>
      <c r="M141" s="192" t="s">
        <v>21</v>
      </c>
      <c r="N141" s="193" t="s">
        <v>48</v>
      </c>
      <c r="O141" s="63"/>
      <c r="P141" s="194">
        <f>O141*H141</f>
        <v>0</v>
      </c>
      <c r="Q141" s="194">
        <v>8.0000000000000007E-5</v>
      </c>
      <c r="R141" s="194">
        <f>Q141*H141</f>
        <v>6.4000000000000005E-4</v>
      </c>
      <c r="S141" s="194">
        <v>0.25600000000000001</v>
      </c>
      <c r="T141" s="195">
        <f>S141*H141</f>
        <v>2.048</v>
      </c>
      <c r="AR141" s="196" t="s">
        <v>145</v>
      </c>
      <c r="AT141" s="196" t="s">
        <v>140</v>
      </c>
      <c r="AU141" s="196" t="s">
        <v>86</v>
      </c>
      <c r="AY141" s="17" t="s">
        <v>138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84</v>
      </c>
      <c r="BK141" s="197">
        <f>ROUND(I141*H141,2)</f>
        <v>0</v>
      </c>
      <c r="BL141" s="17" t="s">
        <v>145</v>
      </c>
      <c r="BM141" s="196" t="s">
        <v>197</v>
      </c>
    </row>
    <row r="142" spans="2:65" s="1" customFormat="1" ht="19.5">
      <c r="B142" s="34"/>
      <c r="C142" s="35"/>
      <c r="D142" s="198" t="s">
        <v>147</v>
      </c>
      <c r="E142" s="35"/>
      <c r="F142" s="199" t="s">
        <v>198</v>
      </c>
      <c r="G142" s="35"/>
      <c r="H142" s="35"/>
      <c r="I142" s="114"/>
      <c r="J142" s="35"/>
      <c r="K142" s="35"/>
      <c r="L142" s="38"/>
      <c r="M142" s="200"/>
      <c r="N142" s="63"/>
      <c r="O142" s="63"/>
      <c r="P142" s="63"/>
      <c r="Q142" s="63"/>
      <c r="R142" s="63"/>
      <c r="S142" s="63"/>
      <c r="T142" s="64"/>
      <c r="AT142" s="17" t="s">
        <v>147</v>
      </c>
      <c r="AU142" s="17" t="s">
        <v>86</v>
      </c>
    </row>
    <row r="143" spans="2:65" s="1" customFormat="1" ht="214.5">
      <c r="B143" s="34"/>
      <c r="C143" s="35"/>
      <c r="D143" s="198" t="s">
        <v>149</v>
      </c>
      <c r="E143" s="35"/>
      <c r="F143" s="201" t="s">
        <v>199</v>
      </c>
      <c r="G143" s="35"/>
      <c r="H143" s="35"/>
      <c r="I143" s="114"/>
      <c r="J143" s="35"/>
      <c r="K143" s="35"/>
      <c r="L143" s="38"/>
      <c r="M143" s="200"/>
      <c r="N143" s="63"/>
      <c r="O143" s="63"/>
      <c r="P143" s="63"/>
      <c r="Q143" s="63"/>
      <c r="R143" s="63"/>
      <c r="S143" s="63"/>
      <c r="T143" s="64"/>
      <c r="AT143" s="17" t="s">
        <v>149</v>
      </c>
      <c r="AU143" s="17" t="s">
        <v>86</v>
      </c>
    </row>
    <row r="144" spans="2:65" s="12" customFormat="1" ht="11.25">
      <c r="B144" s="202"/>
      <c r="C144" s="203"/>
      <c r="D144" s="198" t="s">
        <v>151</v>
      </c>
      <c r="E144" s="204" t="s">
        <v>21</v>
      </c>
      <c r="F144" s="205" t="s">
        <v>200</v>
      </c>
      <c r="G144" s="203"/>
      <c r="H144" s="206">
        <v>8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151</v>
      </c>
      <c r="AU144" s="212" t="s">
        <v>86</v>
      </c>
      <c r="AV144" s="12" t="s">
        <v>86</v>
      </c>
      <c r="AW144" s="12" t="s">
        <v>38</v>
      </c>
      <c r="AX144" s="12" t="s">
        <v>84</v>
      </c>
      <c r="AY144" s="212" t="s">
        <v>138</v>
      </c>
    </row>
    <row r="145" spans="2:65" s="1" customFormat="1" ht="16.5" customHeight="1">
      <c r="B145" s="34"/>
      <c r="C145" s="185" t="s">
        <v>201</v>
      </c>
      <c r="D145" s="185" t="s">
        <v>140</v>
      </c>
      <c r="E145" s="186" t="s">
        <v>202</v>
      </c>
      <c r="F145" s="187" t="s">
        <v>203</v>
      </c>
      <c r="G145" s="188" t="s">
        <v>204</v>
      </c>
      <c r="H145" s="189">
        <v>804.5</v>
      </c>
      <c r="I145" s="190"/>
      <c r="J145" s="191">
        <f>ROUND(I145*H145,2)</f>
        <v>0</v>
      </c>
      <c r="K145" s="187" t="s">
        <v>144</v>
      </c>
      <c r="L145" s="38"/>
      <c r="M145" s="192" t="s">
        <v>21</v>
      </c>
      <c r="N145" s="193" t="s">
        <v>48</v>
      </c>
      <c r="O145" s="63"/>
      <c r="P145" s="194">
        <f>O145*H145</f>
        <v>0</v>
      </c>
      <c r="Q145" s="194">
        <v>0</v>
      </c>
      <c r="R145" s="194">
        <f>Q145*H145</f>
        <v>0</v>
      </c>
      <c r="S145" s="194">
        <v>0.28999999999999998</v>
      </c>
      <c r="T145" s="195">
        <f>S145*H145</f>
        <v>233.30499999999998</v>
      </c>
      <c r="AR145" s="196" t="s">
        <v>145</v>
      </c>
      <c r="AT145" s="196" t="s">
        <v>140</v>
      </c>
      <c r="AU145" s="196" t="s">
        <v>86</v>
      </c>
      <c r="AY145" s="17" t="s">
        <v>138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7" t="s">
        <v>84</v>
      </c>
      <c r="BK145" s="197">
        <f>ROUND(I145*H145,2)</f>
        <v>0</v>
      </c>
      <c r="BL145" s="17" t="s">
        <v>145</v>
      </c>
      <c r="BM145" s="196" t="s">
        <v>205</v>
      </c>
    </row>
    <row r="146" spans="2:65" s="1" customFormat="1" ht="19.5">
      <c r="B146" s="34"/>
      <c r="C146" s="35"/>
      <c r="D146" s="198" t="s">
        <v>147</v>
      </c>
      <c r="E146" s="35"/>
      <c r="F146" s="199" t="s">
        <v>206</v>
      </c>
      <c r="G146" s="35"/>
      <c r="H146" s="35"/>
      <c r="I146" s="114"/>
      <c r="J146" s="35"/>
      <c r="K146" s="35"/>
      <c r="L146" s="38"/>
      <c r="M146" s="200"/>
      <c r="N146" s="63"/>
      <c r="O146" s="63"/>
      <c r="P146" s="63"/>
      <c r="Q146" s="63"/>
      <c r="R146" s="63"/>
      <c r="S146" s="63"/>
      <c r="T146" s="64"/>
      <c r="AT146" s="17" t="s">
        <v>147</v>
      </c>
      <c r="AU146" s="17" t="s">
        <v>86</v>
      </c>
    </row>
    <row r="147" spans="2:65" s="1" customFormat="1" ht="156">
      <c r="B147" s="34"/>
      <c r="C147" s="35"/>
      <c r="D147" s="198" t="s">
        <v>149</v>
      </c>
      <c r="E147" s="35"/>
      <c r="F147" s="201" t="s">
        <v>207</v>
      </c>
      <c r="G147" s="35"/>
      <c r="H147" s="35"/>
      <c r="I147" s="114"/>
      <c r="J147" s="35"/>
      <c r="K147" s="35"/>
      <c r="L147" s="38"/>
      <c r="M147" s="200"/>
      <c r="N147" s="63"/>
      <c r="O147" s="63"/>
      <c r="P147" s="63"/>
      <c r="Q147" s="63"/>
      <c r="R147" s="63"/>
      <c r="S147" s="63"/>
      <c r="T147" s="64"/>
      <c r="AT147" s="17" t="s">
        <v>149</v>
      </c>
      <c r="AU147" s="17" t="s">
        <v>86</v>
      </c>
    </row>
    <row r="148" spans="2:65" s="12" customFormat="1" ht="22.5">
      <c r="B148" s="202"/>
      <c r="C148" s="203"/>
      <c r="D148" s="198" t="s">
        <v>151</v>
      </c>
      <c r="E148" s="204" t="s">
        <v>21</v>
      </c>
      <c r="F148" s="205" t="s">
        <v>208</v>
      </c>
      <c r="G148" s="203"/>
      <c r="H148" s="206">
        <v>402.1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151</v>
      </c>
      <c r="AU148" s="212" t="s">
        <v>86</v>
      </c>
      <c r="AV148" s="12" t="s">
        <v>86</v>
      </c>
      <c r="AW148" s="12" t="s">
        <v>38</v>
      </c>
      <c r="AX148" s="12" t="s">
        <v>77</v>
      </c>
      <c r="AY148" s="212" t="s">
        <v>138</v>
      </c>
    </row>
    <row r="149" spans="2:65" s="12" customFormat="1" ht="22.5">
      <c r="B149" s="202"/>
      <c r="C149" s="203"/>
      <c r="D149" s="198" t="s">
        <v>151</v>
      </c>
      <c r="E149" s="204" t="s">
        <v>21</v>
      </c>
      <c r="F149" s="205" t="s">
        <v>209</v>
      </c>
      <c r="G149" s="203"/>
      <c r="H149" s="206">
        <v>402.4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151</v>
      </c>
      <c r="AU149" s="212" t="s">
        <v>86</v>
      </c>
      <c r="AV149" s="12" t="s">
        <v>86</v>
      </c>
      <c r="AW149" s="12" t="s">
        <v>38</v>
      </c>
      <c r="AX149" s="12" t="s">
        <v>77</v>
      </c>
      <c r="AY149" s="212" t="s">
        <v>138</v>
      </c>
    </row>
    <row r="150" spans="2:65" s="14" customFormat="1" ht="11.25">
      <c r="B150" s="224"/>
      <c r="C150" s="225"/>
      <c r="D150" s="198" t="s">
        <v>151</v>
      </c>
      <c r="E150" s="226" t="s">
        <v>21</v>
      </c>
      <c r="F150" s="227" t="s">
        <v>162</v>
      </c>
      <c r="G150" s="225"/>
      <c r="H150" s="228">
        <v>804.5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AT150" s="234" t="s">
        <v>151</v>
      </c>
      <c r="AU150" s="234" t="s">
        <v>86</v>
      </c>
      <c r="AV150" s="14" t="s">
        <v>145</v>
      </c>
      <c r="AW150" s="14" t="s">
        <v>38</v>
      </c>
      <c r="AX150" s="14" t="s">
        <v>84</v>
      </c>
      <c r="AY150" s="234" t="s">
        <v>138</v>
      </c>
    </row>
    <row r="151" spans="2:65" s="1" customFormat="1" ht="16.5" customHeight="1">
      <c r="B151" s="34"/>
      <c r="C151" s="185" t="s">
        <v>210</v>
      </c>
      <c r="D151" s="185" t="s">
        <v>140</v>
      </c>
      <c r="E151" s="186" t="s">
        <v>211</v>
      </c>
      <c r="F151" s="187" t="s">
        <v>212</v>
      </c>
      <c r="G151" s="188" t="s">
        <v>188</v>
      </c>
      <c r="H151" s="189">
        <v>342.44900000000001</v>
      </c>
      <c r="I151" s="190"/>
      <c r="J151" s="191">
        <f>ROUND(I151*H151,2)</f>
        <v>0</v>
      </c>
      <c r="K151" s="187" t="s">
        <v>144</v>
      </c>
      <c r="L151" s="38"/>
      <c r="M151" s="192" t="s">
        <v>21</v>
      </c>
      <c r="N151" s="193" t="s">
        <v>48</v>
      </c>
      <c r="O151" s="63"/>
      <c r="P151" s="194">
        <f>O151*H151</f>
        <v>0</v>
      </c>
      <c r="Q151" s="194">
        <v>0.4</v>
      </c>
      <c r="R151" s="194">
        <f>Q151*H151</f>
        <v>136.9796</v>
      </c>
      <c r="S151" s="194">
        <v>0</v>
      </c>
      <c r="T151" s="195">
        <f>S151*H151</f>
        <v>0</v>
      </c>
      <c r="AR151" s="196" t="s">
        <v>145</v>
      </c>
      <c r="AT151" s="196" t="s">
        <v>140</v>
      </c>
      <c r="AU151" s="196" t="s">
        <v>86</v>
      </c>
      <c r="AY151" s="17" t="s">
        <v>138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84</v>
      </c>
      <c r="BK151" s="197">
        <f>ROUND(I151*H151,2)</f>
        <v>0</v>
      </c>
      <c r="BL151" s="17" t="s">
        <v>145</v>
      </c>
      <c r="BM151" s="196" t="s">
        <v>213</v>
      </c>
    </row>
    <row r="152" spans="2:65" s="1" customFormat="1" ht="19.5">
      <c r="B152" s="34"/>
      <c r="C152" s="35"/>
      <c r="D152" s="198" t="s">
        <v>147</v>
      </c>
      <c r="E152" s="35"/>
      <c r="F152" s="199" t="s">
        <v>214</v>
      </c>
      <c r="G152" s="35"/>
      <c r="H152" s="35"/>
      <c r="I152" s="114"/>
      <c r="J152" s="35"/>
      <c r="K152" s="35"/>
      <c r="L152" s="38"/>
      <c r="M152" s="200"/>
      <c r="N152" s="63"/>
      <c r="O152" s="63"/>
      <c r="P152" s="63"/>
      <c r="Q152" s="63"/>
      <c r="R152" s="63"/>
      <c r="S152" s="63"/>
      <c r="T152" s="64"/>
      <c r="AT152" s="17" t="s">
        <v>147</v>
      </c>
      <c r="AU152" s="17" t="s">
        <v>86</v>
      </c>
    </row>
    <row r="153" spans="2:65" s="1" customFormat="1" ht="117">
      <c r="B153" s="34"/>
      <c r="C153" s="35"/>
      <c r="D153" s="198" t="s">
        <v>149</v>
      </c>
      <c r="E153" s="35"/>
      <c r="F153" s="201" t="s">
        <v>215</v>
      </c>
      <c r="G153" s="35"/>
      <c r="H153" s="35"/>
      <c r="I153" s="114"/>
      <c r="J153" s="35"/>
      <c r="K153" s="35"/>
      <c r="L153" s="38"/>
      <c r="M153" s="200"/>
      <c r="N153" s="63"/>
      <c r="O153" s="63"/>
      <c r="P153" s="63"/>
      <c r="Q153" s="63"/>
      <c r="R153" s="63"/>
      <c r="S153" s="63"/>
      <c r="T153" s="64"/>
      <c r="AT153" s="17" t="s">
        <v>149</v>
      </c>
      <c r="AU153" s="17" t="s">
        <v>86</v>
      </c>
    </row>
    <row r="154" spans="2:65" s="12" customFormat="1" ht="22.5">
      <c r="B154" s="202"/>
      <c r="C154" s="203"/>
      <c r="D154" s="198" t="s">
        <v>151</v>
      </c>
      <c r="E154" s="204" t="s">
        <v>21</v>
      </c>
      <c r="F154" s="205" t="s">
        <v>216</v>
      </c>
      <c r="G154" s="203"/>
      <c r="H154" s="206">
        <v>110.98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151</v>
      </c>
      <c r="AU154" s="212" t="s">
        <v>86</v>
      </c>
      <c r="AV154" s="12" t="s">
        <v>86</v>
      </c>
      <c r="AW154" s="12" t="s">
        <v>38</v>
      </c>
      <c r="AX154" s="12" t="s">
        <v>77</v>
      </c>
      <c r="AY154" s="212" t="s">
        <v>138</v>
      </c>
    </row>
    <row r="155" spans="2:65" s="12" customFormat="1" ht="22.5">
      <c r="B155" s="202"/>
      <c r="C155" s="203"/>
      <c r="D155" s="198" t="s">
        <v>151</v>
      </c>
      <c r="E155" s="204" t="s">
        <v>21</v>
      </c>
      <c r="F155" s="205" t="s">
        <v>217</v>
      </c>
      <c r="G155" s="203"/>
      <c r="H155" s="206">
        <v>111.062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151</v>
      </c>
      <c r="AU155" s="212" t="s">
        <v>86</v>
      </c>
      <c r="AV155" s="12" t="s">
        <v>86</v>
      </c>
      <c r="AW155" s="12" t="s">
        <v>38</v>
      </c>
      <c r="AX155" s="12" t="s">
        <v>77</v>
      </c>
      <c r="AY155" s="212" t="s">
        <v>138</v>
      </c>
    </row>
    <row r="156" spans="2:65" s="12" customFormat="1" ht="22.5">
      <c r="B156" s="202"/>
      <c r="C156" s="203"/>
      <c r="D156" s="198" t="s">
        <v>151</v>
      </c>
      <c r="E156" s="204" t="s">
        <v>21</v>
      </c>
      <c r="F156" s="205" t="s">
        <v>218</v>
      </c>
      <c r="G156" s="203"/>
      <c r="H156" s="206">
        <v>2.2280000000000002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151</v>
      </c>
      <c r="AU156" s="212" t="s">
        <v>86</v>
      </c>
      <c r="AV156" s="12" t="s">
        <v>86</v>
      </c>
      <c r="AW156" s="12" t="s">
        <v>38</v>
      </c>
      <c r="AX156" s="12" t="s">
        <v>77</v>
      </c>
      <c r="AY156" s="212" t="s">
        <v>138</v>
      </c>
    </row>
    <row r="157" spans="2:65" s="12" customFormat="1" ht="22.5">
      <c r="B157" s="202"/>
      <c r="C157" s="203"/>
      <c r="D157" s="198" t="s">
        <v>151</v>
      </c>
      <c r="E157" s="204" t="s">
        <v>21</v>
      </c>
      <c r="F157" s="205" t="s">
        <v>219</v>
      </c>
      <c r="G157" s="203"/>
      <c r="H157" s="206">
        <v>1.1479999999999999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151</v>
      </c>
      <c r="AU157" s="212" t="s">
        <v>86</v>
      </c>
      <c r="AV157" s="12" t="s">
        <v>86</v>
      </c>
      <c r="AW157" s="12" t="s">
        <v>38</v>
      </c>
      <c r="AX157" s="12" t="s">
        <v>77</v>
      </c>
      <c r="AY157" s="212" t="s">
        <v>138</v>
      </c>
    </row>
    <row r="158" spans="2:65" s="12" customFormat="1" ht="22.5">
      <c r="B158" s="202"/>
      <c r="C158" s="203"/>
      <c r="D158" s="198" t="s">
        <v>151</v>
      </c>
      <c r="E158" s="204" t="s">
        <v>21</v>
      </c>
      <c r="F158" s="205" t="s">
        <v>220</v>
      </c>
      <c r="G158" s="203"/>
      <c r="H158" s="206">
        <v>1.1479999999999999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151</v>
      </c>
      <c r="AU158" s="212" t="s">
        <v>86</v>
      </c>
      <c r="AV158" s="12" t="s">
        <v>86</v>
      </c>
      <c r="AW158" s="12" t="s">
        <v>38</v>
      </c>
      <c r="AX158" s="12" t="s">
        <v>77</v>
      </c>
      <c r="AY158" s="212" t="s">
        <v>138</v>
      </c>
    </row>
    <row r="159" spans="2:65" s="12" customFormat="1" ht="22.5">
      <c r="B159" s="202"/>
      <c r="C159" s="203"/>
      <c r="D159" s="198" t="s">
        <v>151</v>
      </c>
      <c r="E159" s="204" t="s">
        <v>21</v>
      </c>
      <c r="F159" s="205" t="s">
        <v>221</v>
      </c>
      <c r="G159" s="203"/>
      <c r="H159" s="206">
        <v>2.2280000000000002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151</v>
      </c>
      <c r="AU159" s="212" t="s">
        <v>86</v>
      </c>
      <c r="AV159" s="12" t="s">
        <v>86</v>
      </c>
      <c r="AW159" s="12" t="s">
        <v>38</v>
      </c>
      <c r="AX159" s="12" t="s">
        <v>77</v>
      </c>
      <c r="AY159" s="212" t="s">
        <v>138</v>
      </c>
    </row>
    <row r="160" spans="2:65" s="12" customFormat="1" ht="22.5">
      <c r="B160" s="202"/>
      <c r="C160" s="203"/>
      <c r="D160" s="198" t="s">
        <v>151</v>
      </c>
      <c r="E160" s="204" t="s">
        <v>21</v>
      </c>
      <c r="F160" s="205" t="s">
        <v>222</v>
      </c>
      <c r="G160" s="203"/>
      <c r="H160" s="206">
        <v>5.85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151</v>
      </c>
      <c r="AU160" s="212" t="s">
        <v>86</v>
      </c>
      <c r="AV160" s="12" t="s">
        <v>86</v>
      </c>
      <c r="AW160" s="12" t="s">
        <v>38</v>
      </c>
      <c r="AX160" s="12" t="s">
        <v>77</v>
      </c>
      <c r="AY160" s="212" t="s">
        <v>138</v>
      </c>
    </row>
    <row r="161" spans="2:65" s="13" customFormat="1" ht="11.25">
      <c r="B161" s="213"/>
      <c r="C161" s="214"/>
      <c r="D161" s="198" t="s">
        <v>151</v>
      </c>
      <c r="E161" s="215" t="s">
        <v>21</v>
      </c>
      <c r="F161" s="216" t="s">
        <v>159</v>
      </c>
      <c r="G161" s="214"/>
      <c r="H161" s="217">
        <v>234.64400000000001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151</v>
      </c>
      <c r="AU161" s="223" t="s">
        <v>86</v>
      </c>
      <c r="AV161" s="13" t="s">
        <v>160</v>
      </c>
      <c r="AW161" s="13" t="s">
        <v>38</v>
      </c>
      <c r="AX161" s="13" t="s">
        <v>77</v>
      </c>
      <c r="AY161" s="223" t="s">
        <v>138</v>
      </c>
    </row>
    <row r="162" spans="2:65" s="12" customFormat="1" ht="22.5">
      <c r="B162" s="202"/>
      <c r="C162" s="203"/>
      <c r="D162" s="198" t="s">
        <v>151</v>
      </c>
      <c r="E162" s="204" t="s">
        <v>21</v>
      </c>
      <c r="F162" s="205" t="s">
        <v>223</v>
      </c>
      <c r="G162" s="203"/>
      <c r="H162" s="206">
        <v>39.503999999999998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151</v>
      </c>
      <c r="AU162" s="212" t="s">
        <v>86</v>
      </c>
      <c r="AV162" s="12" t="s">
        <v>86</v>
      </c>
      <c r="AW162" s="12" t="s">
        <v>38</v>
      </c>
      <c r="AX162" s="12" t="s">
        <v>77</v>
      </c>
      <c r="AY162" s="212" t="s">
        <v>138</v>
      </c>
    </row>
    <row r="163" spans="2:65" s="12" customFormat="1" ht="22.5">
      <c r="B163" s="202"/>
      <c r="C163" s="203"/>
      <c r="D163" s="198" t="s">
        <v>151</v>
      </c>
      <c r="E163" s="204" t="s">
        <v>21</v>
      </c>
      <c r="F163" s="205" t="s">
        <v>224</v>
      </c>
      <c r="G163" s="203"/>
      <c r="H163" s="206">
        <v>66.816000000000003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151</v>
      </c>
      <c r="AU163" s="212" t="s">
        <v>86</v>
      </c>
      <c r="AV163" s="12" t="s">
        <v>86</v>
      </c>
      <c r="AW163" s="12" t="s">
        <v>38</v>
      </c>
      <c r="AX163" s="12" t="s">
        <v>77</v>
      </c>
      <c r="AY163" s="212" t="s">
        <v>138</v>
      </c>
    </row>
    <row r="164" spans="2:65" s="13" customFormat="1" ht="11.25">
      <c r="B164" s="213"/>
      <c r="C164" s="214"/>
      <c r="D164" s="198" t="s">
        <v>151</v>
      </c>
      <c r="E164" s="215" t="s">
        <v>21</v>
      </c>
      <c r="F164" s="216" t="s">
        <v>159</v>
      </c>
      <c r="G164" s="214"/>
      <c r="H164" s="217">
        <v>106.32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151</v>
      </c>
      <c r="AU164" s="223" t="s">
        <v>86</v>
      </c>
      <c r="AV164" s="13" t="s">
        <v>160</v>
      </c>
      <c r="AW164" s="13" t="s">
        <v>38</v>
      </c>
      <c r="AX164" s="13" t="s">
        <v>77</v>
      </c>
      <c r="AY164" s="223" t="s">
        <v>138</v>
      </c>
    </row>
    <row r="165" spans="2:65" s="12" customFormat="1" ht="22.5">
      <c r="B165" s="202"/>
      <c r="C165" s="203"/>
      <c r="D165" s="198" t="s">
        <v>151</v>
      </c>
      <c r="E165" s="204" t="s">
        <v>21</v>
      </c>
      <c r="F165" s="205" t="s">
        <v>225</v>
      </c>
      <c r="G165" s="203"/>
      <c r="H165" s="206">
        <v>1.4850000000000001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151</v>
      </c>
      <c r="AU165" s="212" t="s">
        <v>86</v>
      </c>
      <c r="AV165" s="12" t="s">
        <v>86</v>
      </c>
      <c r="AW165" s="12" t="s">
        <v>38</v>
      </c>
      <c r="AX165" s="12" t="s">
        <v>77</v>
      </c>
      <c r="AY165" s="212" t="s">
        <v>138</v>
      </c>
    </row>
    <row r="166" spans="2:65" s="14" customFormat="1" ht="11.25">
      <c r="B166" s="224"/>
      <c r="C166" s="225"/>
      <c r="D166" s="198" t="s">
        <v>151</v>
      </c>
      <c r="E166" s="226" t="s">
        <v>21</v>
      </c>
      <c r="F166" s="227" t="s">
        <v>162</v>
      </c>
      <c r="G166" s="225"/>
      <c r="H166" s="228">
        <v>342.44900000000001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151</v>
      </c>
      <c r="AU166" s="234" t="s">
        <v>86</v>
      </c>
      <c r="AV166" s="14" t="s">
        <v>145</v>
      </c>
      <c r="AW166" s="14" t="s">
        <v>38</v>
      </c>
      <c r="AX166" s="14" t="s">
        <v>84</v>
      </c>
      <c r="AY166" s="234" t="s">
        <v>138</v>
      </c>
    </row>
    <row r="167" spans="2:65" s="1" customFormat="1" ht="16.5" customHeight="1">
      <c r="B167" s="34"/>
      <c r="C167" s="185" t="s">
        <v>226</v>
      </c>
      <c r="D167" s="185" t="s">
        <v>140</v>
      </c>
      <c r="E167" s="186" t="s">
        <v>227</v>
      </c>
      <c r="F167" s="187" t="s">
        <v>228</v>
      </c>
      <c r="G167" s="188" t="s">
        <v>188</v>
      </c>
      <c r="H167" s="189">
        <v>219.88800000000001</v>
      </c>
      <c r="I167" s="190"/>
      <c r="J167" s="191">
        <f>ROUND(I167*H167,2)</f>
        <v>0</v>
      </c>
      <c r="K167" s="187" t="s">
        <v>144</v>
      </c>
      <c r="L167" s="38"/>
      <c r="M167" s="192" t="s">
        <v>21</v>
      </c>
      <c r="N167" s="193" t="s">
        <v>48</v>
      </c>
      <c r="O167" s="63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AR167" s="196" t="s">
        <v>145</v>
      </c>
      <c r="AT167" s="196" t="s">
        <v>140</v>
      </c>
      <c r="AU167" s="196" t="s">
        <v>86</v>
      </c>
      <c r="AY167" s="17" t="s">
        <v>138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7" t="s">
        <v>84</v>
      </c>
      <c r="BK167" s="197">
        <f>ROUND(I167*H167,2)</f>
        <v>0</v>
      </c>
      <c r="BL167" s="17" t="s">
        <v>145</v>
      </c>
      <c r="BM167" s="196" t="s">
        <v>229</v>
      </c>
    </row>
    <row r="168" spans="2:65" s="1" customFormat="1" ht="19.5">
      <c r="B168" s="34"/>
      <c r="C168" s="35"/>
      <c r="D168" s="198" t="s">
        <v>147</v>
      </c>
      <c r="E168" s="35"/>
      <c r="F168" s="199" t="s">
        <v>230</v>
      </c>
      <c r="G168" s="35"/>
      <c r="H168" s="35"/>
      <c r="I168" s="114"/>
      <c r="J168" s="35"/>
      <c r="K168" s="35"/>
      <c r="L168" s="38"/>
      <c r="M168" s="200"/>
      <c r="N168" s="63"/>
      <c r="O168" s="63"/>
      <c r="P168" s="63"/>
      <c r="Q168" s="63"/>
      <c r="R168" s="63"/>
      <c r="S168" s="63"/>
      <c r="T168" s="64"/>
      <c r="AT168" s="17" t="s">
        <v>147</v>
      </c>
      <c r="AU168" s="17" t="s">
        <v>86</v>
      </c>
    </row>
    <row r="169" spans="2:65" s="1" customFormat="1" ht="117">
      <c r="B169" s="34"/>
      <c r="C169" s="35"/>
      <c r="D169" s="198" t="s">
        <v>149</v>
      </c>
      <c r="E169" s="35"/>
      <c r="F169" s="201" t="s">
        <v>215</v>
      </c>
      <c r="G169" s="35"/>
      <c r="H169" s="35"/>
      <c r="I169" s="114"/>
      <c r="J169" s="35"/>
      <c r="K169" s="35"/>
      <c r="L169" s="38"/>
      <c r="M169" s="200"/>
      <c r="N169" s="63"/>
      <c r="O169" s="63"/>
      <c r="P169" s="63"/>
      <c r="Q169" s="63"/>
      <c r="R169" s="63"/>
      <c r="S169" s="63"/>
      <c r="T169" s="64"/>
      <c r="AT169" s="17" t="s">
        <v>149</v>
      </c>
      <c r="AU169" s="17" t="s">
        <v>86</v>
      </c>
    </row>
    <row r="170" spans="2:65" s="12" customFormat="1" ht="22.5">
      <c r="B170" s="202"/>
      <c r="C170" s="203"/>
      <c r="D170" s="198" t="s">
        <v>151</v>
      </c>
      <c r="E170" s="204" t="s">
        <v>21</v>
      </c>
      <c r="F170" s="205" t="s">
        <v>231</v>
      </c>
      <c r="G170" s="203"/>
      <c r="H170" s="206">
        <v>39.503999999999998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151</v>
      </c>
      <c r="AU170" s="212" t="s">
        <v>86</v>
      </c>
      <c r="AV170" s="12" t="s">
        <v>86</v>
      </c>
      <c r="AW170" s="12" t="s">
        <v>38</v>
      </c>
      <c r="AX170" s="12" t="s">
        <v>77</v>
      </c>
      <c r="AY170" s="212" t="s">
        <v>138</v>
      </c>
    </row>
    <row r="171" spans="2:65" s="12" customFormat="1" ht="22.5">
      <c r="B171" s="202"/>
      <c r="C171" s="203"/>
      <c r="D171" s="198" t="s">
        <v>151</v>
      </c>
      <c r="E171" s="204" t="s">
        <v>21</v>
      </c>
      <c r="F171" s="205" t="s">
        <v>232</v>
      </c>
      <c r="G171" s="203"/>
      <c r="H171" s="206">
        <v>66.816000000000003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151</v>
      </c>
      <c r="AU171" s="212" t="s">
        <v>86</v>
      </c>
      <c r="AV171" s="12" t="s">
        <v>86</v>
      </c>
      <c r="AW171" s="12" t="s">
        <v>38</v>
      </c>
      <c r="AX171" s="12" t="s">
        <v>77</v>
      </c>
      <c r="AY171" s="212" t="s">
        <v>138</v>
      </c>
    </row>
    <row r="172" spans="2:65" s="12" customFormat="1" ht="22.5">
      <c r="B172" s="202"/>
      <c r="C172" s="203"/>
      <c r="D172" s="198" t="s">
        <v>151</v>
      </c>
      <c r="E172" s="204" t="s">
        <v>21</v>
      </c>
      <c r="F172" s="205" t="s">
        <v>233</v>
      </c>
      <c r="G172" s="203"/>
      <c r="H172" s="206">
        <v>17.28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151</v>
      </c>
      <c r="AU172" s="212" t="s">
        <v>86</v>
      </c>
      <c r="AV172" s="12" t="s">
        <v>86</v>
      </c>
      <c r="AW172" s="12" t="s">
        <v>38</v>
      </c>
      <c r="AX172" s="12" t="s">
        <v>77</v>
      </c>
      <c r="AY172" s="212" t="s">
        <v>138</v>
      </c>
    </row>
    <row r="173" spans="2:65" s="13" customFormat="1" ht="11.25">
      <c r="B173" s="213"/>
      <c r="C173" s="214"/>
      <c r="D173" s="198" t="s">
        <v>151</v>
      </c>
      <c r="E173" s="215" t="s">
        <v>21</v>
      </c>
      <c r="F173" s="216" t="s">
        <v>159</v>
      </c>
      <c r="G173" s="214"/>
      <c r="H173" s="217">
        <v>123.6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151</v>
      </c>
      <c r="AU173" s="223" t="s">
        <v>86</v>
      </c>
      <c r="AV173" s="13" t="s">
        <v>160</v>
      </c>
      <c r="AW173" s="13" t="s">
        <v>38</v>
      </c>
      <c r="AX173" s="13" t="s">
        <v>77</v>
      </c>
      <c r="AY173" s="223" t="s">
        <v>138</v>
      </c>
    </row>
    <row r="174" spans="2:65" s="12" customFormat="1" ht="22.5">
      <c r="B174" s="202"/>
      <c r="C174" s="203"/>
      <c r="D174" s="198" t="s">
        <v>151</v>
      </c>
      <c r="E174" s="204" t="s">
        <v>21</v>
      </c>
      <c r="F174" s="205" t="s">
        <v>231</v>
      </c>
      <c r="G174" s="203"/>
      <c r="H174" s="206">
        <v>39.503999999999998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151</v>
      </c>
      <c r="AU174" s="212" t="s">
        <v>86</v>
      </c>
      <c r="AV174" s="12" t="s">
        <v>86</v>
      </c>
      <c r="AW174" s="12" t="s">
        <v>38</v>
      </c>
      <c r="AX174" s="12" t="s">
        <v>77</v>
      </c>
      <c r="AY174" s="212" t="s">
        <v>138</v>
      </c>
    </row>
    <row r="175" spans="2:65" s="12" customFormat="1" ht="22.5">
      <c r="B175" s="202"/>
      <c r="C175" s="203"/>
      <c r="D175" s="198" t="s">
        <v>151</v>
      </c>
      <c r="E175" s="204" t="s">
        <v>21</v>
      </c>
      <c r="F175" s="205" t="s">
        <v>231</v>
      </c>
      <c r="G175" s="203"/>
      <c r="H175" s="206">
        <v>39.503999999999998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151</v>
      </c>
      <c r="AU175" s="212" t="s">
        <v>86</v>
      </c>
      <c r="AV175" s="12" t="s">
        <v>86</v>
      </c>
      <c r="AW175" s="12" t="s">
        <v>38</v>
      </c>
      <c r="AX175" s="12" t="s">
        <v>77</v>
      </c>
      <c r="AY175" s="212" t="s">
        <v>138</v>
      </c>
    </row>
    <row r="176" spans="2:65" s="12" customFormat="1" ht="22.5">
      <c r="B176" s="202"/>
      <c r="C176" s="203"/>
      <c r="D176" s="198" t="s">
        <v>151</v>
      </c>
      <c r="E176" s="204" t="s">
        <v>21</v>
      </c>
      <c r="F176" s="205" t="s">
        <v>233</v>
      </c>
      <c r="G176" s="203"/>
      <c r="H176" s="206">
        <v>17.28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151</v>
      </c>
      <c r="AU176" s="212" t="s">
        <v>86</v>
      </c>
      <c r="AV176" s="12" t="s">
        <v>86</v>
      </c>
      <c r="AW176" s="12" t="s">
        <v>38</v>
      </c>
      <c r="AX176" s="12" t="s">
        <v>77</v>
      </c>
      <c r="AY176" s="212" t="s">
        <v>138</v>
      </c>
    </row>
    <row r="177" spans="2:65" s="14" customFormat="1" ht="11.25">
      <c r="B177" s="224"/>
      <c r="C177" s="225"/>
      <c r="D177" s="198" t="s">
        <v>151</v>
      </c>
      <c r="E177" s="226" t="s">
        <v>21</v>
      </c>
      <c r="F177" s="227" t="s">
        <v>162</v>
      </c>
      <c r="G177" s="225"/>
      <c r="H177" s="228">
        <v>219.88800000000001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AT177" s="234" t="s">
        <v>151</v>
      </c>
      <c r="AU177" s="234" t="s">
        <v>86</v>
      </c>
      <c r="AV177" s="14" t="s">
        <v>145</v>
      </c>
      <c r="AW177" s="14" t="s">
        <v>38</v>
      </c>
      <c r="AX177" s="14" t="s">
        <v>84</v>
      </c>
      <c r="AY177" s="234" t="s">
        <v>138</v>
      </c>
    </row>
    <row r="178" spans="2:65" s="1" customFormat="1" ht="16.5" customHeight="1">
      <c r="B178" s="34"/>
      <c r="C178" s="185" t="s">
        <v>234</v>
      </c>
      <c r="D178" s="185" t="s">
        <v>140</v>
      </c>
      <c r="E178" s="186" t="s">
        <v>235</v>
      </c>
      <c r="F178" s="187" t="s">
        <v>236</v>
      </c>
      <c r="G178" s="188" t="s">
        <v>188</v>
      </c>
      <c r="H178" s="189">
        <v>359.72899999999998</v>
      </c>
      <c r="I178" s="190"/>
      <c r="J178" s="191">
        <f>ROUND(I178*H178,2)</f>
        <v>0</v>
      </c>
      <c r="K178" s="187" t="s">
        <v>144</v>
      </c>
      <c r="L178" s="38"/>
      <c r="M178" s="192" t="s">
        <v>21</v>
      </c>
      <c r="N178" s="193" t="s">
        <v>48</v>
      </c>
      <c r="O178" s="63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AR178" s="196" t="s">
        <v>145</v>
      </c>
      <c r="AT178" s="196" t="s">
        <v>140</v>
      </c>
      <c r="AU178" s="196" t="s">
        <v>86</v>
      </c>
      <c r="AY178" s="17" t="s">
        <v>138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7" t="s">
        <v>84</v>
      </c>
      <c r="BK178" s="197">
        <f>ROUND(I178*H178,2)</f>
        <v>0</v>
      </c>
      <c r="BL178" s="17" t="s">
        <v>145</v>
      </c>
      <c r="BM178" s="196" t="s">
        <v>237</v>
      </c>
    </row>
    <row r="179" spans="2:65" s="1" customFormat="1" ht="19.5">
      <c r="B179" s="34"/>
      <c r="C179" s="35"/>
      <c r="D179" s="198" t="s">
        <v>147</v>
      </c>
      <c r="E179" s="35"/>
      <c r="F179" s="199" t="s">
        <v>238</v>
      </c>
      <c r="G179" s="35"/>
      <c r="H179" s="35"/>
      <c r="I179" s="114"/>
      <c r="J179" s="35"/>
      <c r="K179" s="35"/>
      <c r="L179" s="38"/>
      <c r="M179" s="200"/>
      <c r="N179" s="63"/>
      <c r="O179" s="63"/>
      <c r="P179" s="63"/>
      <c r="Q179" s="63"/>
      <c r="R179" s="63"/>
      <c r="S179" s="63"/>
      <c r="T179" s="64"/>
      <c r="AT179" s="17" t="s">
        <v>147</v>
      </c>
      <c r="AU179" s="17" t="s">
        <v>86</v>
      </c>
    </row>
    <row r="180" spans="2:65" s="1" customFormat="1" ht="107.25">
      <c r="B180" s="34"/>
      <c r="C180" s="35"/>
      <c r="D180" s="198" t="s">
        <v>149</v>
      </c>
      <c r="E180" s="35"/>
      <c r="F180" s="201" t="s">
        <v>239</v>
      </c>
      <c r="G180" s="35"/>
      <c r="H180" s="35"/>
      <c r="I180" s="114"/>
      <c r="J180" s="35"/>
      <c r="K180" s="35"/>
      <c r="L180" s="38"/>
      <c r="M180" s="200"/>
      <c r="N180" s="63"/>
      <c r="O180" s="63"/>
      <c r="P180" s="63"/>
      <c r="Q180" s="63"/>
      <c r="R180" s="63"/>
      <c r="S180" s="63"/>
      <c r="T180" s="64"/>
      <c r="AT180" s="17" t="s">
        <v>149</v>
      </c>
      <c r="AU180" s="17" t="s">
        <v>86</v>
      </c>
    </row>
    <row r="181" spans="2:65" s="12" customFormat="1" ht="22.5">
      <c r="B181" s="202"/>
      <c r="C181" s="203"/>
      <c r="D181" s="198" t="s">
        <v>151</v>
      </c>
      <c r="E181" s="204" t="s">
        <v>21</v>
      </c>
      <c r="F181" s="205" t="s">
        <v>216</v>
      </c>
      <c r="G181" s="203"/>
      <c r="H181" s="206">
        <v>110.98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151</v>
      </c>
      <c r="AU181" s="212" t="s">
        <v>86</v>
      </c>
      <c r="AV181" s="12" t="s">
        <v>86</v>
      </c>
      <c r="AW181" s="12" t="s">
        <v>38</v>
      </c>
      <c r="AX181" s="12" t="s">
        <v>77</v>
      </c>
      <c r="AY181" s="212" t="s">
        <v>138</v>
      </c>
    </row>
    <row r="182" spans="2:65" s="12" customFormat="1" ht="22.5">
      <c r="B182" s="202"/>
      <c r="C182" s="203"/>
      <c r="D182" s="198" t="s">
        <v>151</v>
      </c>
      <c r="E182" s="204" t="s">
        <v>21</v>
      </c>
      <c r="F182" s="205" t="s">
        <v>217</v>
      </c>
      <c r="G182" s="203"/>
      <c r="H182" s="206">
        <v>111.062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151</v>
      </c>
      <c r="AU182" s="212" t="s">
        <v>86</v>
      </c>
      <c r="AV182" s="12" t="s">
        <v>86</v>
      </c>
      <c r="AW182" s="12" t="s">
        <v>38</v>
      </c>
      <c r="AX182" s="12" t="s">
        <v>77</v>
      </c>
      <c r="AY182" s="212" t="s">
        <v>138</v>
      </c>
    </row>
    <row r="183" spans="2:65" s="12" customFormat="1" ht="22.5">
      <c r="B183" s="202"/>
      <c r="C183" s="203"/>
      <c r="D183" s="198" t="s">
        <v>151</v>
      </c>
      <c r="E183" s="204" t="s">
        <v>21</v>
      </c>
      <c r="F183" s="205" t="s">
        <v>218</v>
      </c>
      <c r="G183" s="203"/>
      <c r="H183" s="206">
        <v>2.2280000000000002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151</v>
      </c>
      <c r="AU183" s="212" t="s">
        <v>86</v>
      </c>
      <c r="AV183" s="12" t="s">
        <v>86</v>
      </c>
      <c r="AW183" s="12" t="s">
        <v>38</v>
      </c>
      <c r="AX183" s="12" t="s">
        <v>77</v>
      </c>
      <c r="AY183" s="212" t="s">
        <v>138</v>
      </c>
    </row>
    <row r="184" spans="2:65" s="12" customFormat="1" ht="22.5">
      <c r="B184" s="202"/>
      <c r="C184" s="203"/>
      <c r="D184" s="198" t="s">
        <v>151</v>
      </c>
      <c r="E184" s="204" t="s">
        <v>21</v>
      </c>
      <c r="F184" s="205" t="s">
        <v>219</v>
      </c>
      <c r="G184" s="203"/>
      <c r="H184" s="206">
        <v>1.1479999999999999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151</v>
      </c>
      <c r="AU184" s="212" t="s">
        <v>86</v>
      </c>
      <c r="AV184" s="12" t="s">
        <v>86</v>
      </c>
      <c r="AW184" s="12" t="s">
        <v>38</v>
      </c>
      <c r="AX184" s="12" t="s">
        <v>77</v>
      </c>
      <c r="AY184" s="212" t="s">
        <v>138</v>
      </c>
    </row>
    <row r="185" spans="2:65" s="12" customFormat="1" ht="22.5">
      <c r="B185" s="202"/>
      <c r="C185" s="203"/>
      <c r="D185" s="198" t="s">
        <v>151</v>
      </c>
      <c r="E185" s="204" t="s">
        <v>21</v>
      </c>
      <c r="F185" s="205" t="s">
        <v>220</v>
      </c>
      <c r="G185" s="203"/>
      <c r="H185" s="206">
        <v>1.1479999999999999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151</v>
      </c>
      <c r="AU185" s="212" t="s">
        <v>86</v>
      </c>
      <c r="AV185" s="12" t="s">
        <v>86</v>
      </c>
      <c r="AW185" s="12" t="s">
        <v>38</v>
      </c>
      <c r="AX185" s="12" t="s">
        <v>77</v>
      </c>
      <c r="AY185" s="212" t="s">
        <v>138</v>
      </c>
    </row>
    <row r="186" spans="2:65" s="12" customFormat="1" ht="22.5">
      <c r="B186" s="202"/>
      <c r="C186" s="203"/>
      <c r="D186" s="198" t="s">
        <v>151</v>
      </c>
      <c r="E186" s="204" t="s">
        <v>21</v>
      </c>
      <c r="F186" s="205" t="s">
        <v>221</v>
      </c>
      <c r="G186" s="203"/>
      <c r="H186" s="206">
        <v>2.2280000000000002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151</v>
      </c>
      <c r="AU186" s="212" t="s">
        <v>86</v>
      </c>
      <c r="AV186" s="12" t="s">
        <v>86</v>
      </c>
      <c r="AW186" s="12" t="s">
        <v>38</v>
      </c>
      <c r="AX186" s="12" t="s">
        <v>77</v>
      </c>
      <c r="AY186" s="212" t="s">
        <v>138</v>
      </c>
    </row>
    <row r="187" spans="2:65" s="12" customFormat="1" ht="22.5">
      <c r="B187" s="202"/>
      <c r="C187" s="203"/>
      <c r="D187" s="198" t="s">
        <v>151</v>
      </c>
      <c r="E187" s="204" t="s">
        <v>21</v>
      </c>
      <c r="F187" s="205" t="s">
        <v>222</v>
      </c>
      <c r="G187" s="203"/>
      <c r="H187" s="206">
        <v>5.85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151</v>
      </c>
      <c r="AU187" s="212" t="s">
        <v>86</v>
      </c>
      <c r="AV187" s="12" t="s">
        <v>86</v>
      </c>
      <c r="AW187" s="12" t="s">
        <v>38</v>
      </c>
      <c r="AX187" s="12" t="s">
        <v>77</v>
      </c>
      <c r="AY187" s="212" t="s">
        <v>138</v>
      </c>
    </row>
    <row r="188" spans="2:65" s="13" customFormat="1" ht="11.25">
      <c r="B188" s="213"/>
      <c r="C188" s="214"/>
      <c r="D188" s="198" t="s">
        <v>151</v>
      </c>
      <c r="E188" s="215" t="s">
        <v>21</v>
      </c>
      <c r="F188" s="216" t="s">
        <v>159</v>
      </c>
      <c r="G188" s="214"/>
      <c r="H188" s="217">
        <v>234.64400000000001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151</v>
      </c>
      <c r="AU188" s="223" t="s">
        <v>86</v>
      </c>
      <c r="AV188" s="13" t="s">
        <v>160</v>
      </c>
      <c r="AW188" s="13" t="s">
        <v>38</v>
      </c>
      <c r="AX188" s="13" t="s">
        <v>77</v>
      </c>
      <c r="AY188" s="223" t="s">
        <v>138</v>
      </c>
    </row>
    <row r="189" spans="2:65" s="12" customFormat="1" ht="22.5">
      <c r="B189" s="202"/>
      <c r="C189" s="203"/>
      <c r="D189" s="198" t="s">
        <v>151</v>
      </c>
      <c r="E189" s="204" t="s">
        <v>21</v>
      </c>
      <c r="F189" s="205" t="s">
        <v>223</v>
      </c>
      <c r="G189" s="203"/>
      <c r="H189" s="206">
        <v>39.503999999999998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151</v>
      </c>
      <c r="AU189" s="212" t="s">
        <v>86</v>
      </c>
      <c r="AV189" s="12" t="s">
        <v>86</v>
      </c>
      <c r="AW189" s="12" t="s">
        <v>38</v>
      </c>
      <c r="AX189" s="12" t="s">
        <v>77</v>
      </c>
      <c r="AY189" s="212" t="s">
        <v>138</v>
      </c>
    </row>
    <row r="190" spans="2:65" s="12" customFormat="1" ht="22.5">
      <c r="B190" s="202"/>
      <c r="C190" s="203"/>
      <c r="D190" s="198" t="s">
        <v>151</v>
      </c>
      <c r="E190" s="204" t="s">
        <v>21</v>
      </c>
      <c r="F190" s="205" t="s">
        <v>224</v>
      </c>
      <c r="G190" s="203"/>
      <c r="H190" s="206">
        <v>66.816000000000003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151</v>
      </c>
      <c r="AU190" s="212" t="s">
        <v>86</v>
      </c>
      <c r="AV190" s="12" t="s">
        <v>86</v>
      </c>
      <c r="AW190" s="12" t="s">
        <v>38</v>
      </c>
      <c r="AX190" s="12" t="s">
        <v>77</v>
      </c>
      <c r="AY190" s="212" t="s">
        <v>138</v>
      </c>
    </row>
    <row r="191" spans="2:65" s="12" customFormat="1" ht="22.5">
      <c r="B191" s="202"/>
      <c r="C191" s="203"/>
      <c r="D191" s="198" t="s">
        <v>151</v>
      </c>
      <c r="E191" s="204" t="s">
        <v>21</v>
      </c>
      <c r="F191" s="205" t="s">
        <v>240</v>
      </c>
      <c r="G191" s="203"/>
      <c r="H191" s="206">
        <v>17.28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151</v>
      </c>
      <c r="AU191" s="212" t="s">
        <v>86</v>
      </c>
      <c r="AV191" s="12" t="s">
        <v>86</v>
      </c>
      <c r="AW191" s="12" t="s">
        <v>38</v>
      </c>
      <c r="AX191" s="12" t="s">
        <v>77</v>
      </c>
      <c r="AY191" s="212" t="s">
        <v>138</v>
      </c>
    </row>
    <row r="192" spans="2:65" s="13" customFormat="1" ht="11.25">
      <c r="B192" s="213"/>
      <c r="C192" s="214"/>
      <c r="D192" s="198" t="s">
        <v>151</v>
      </c>
      <c r="E192" s="215" t="s">
        <v>21</v>
      </c>
      <c r="F192" s="216" t="s">
        <v>159</v>
      </c>
      <c r="G192" s="214"/>
      <c r="H192" s="217">
        <v>123.6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151</v>
      </c>
      <c r="AU192" s="223" t="s">
        <v>86</v>
      </c>
      <c r="AV192" s="13" t="s">
        <v>160</v>
      </c>
      <c r="AW192" s="13" t="s">
        <v>38</v>
      </c>
      <c r="AX192" s="13" t="s">
        <v>77</v>
      </c>
      <c r="AY192" s="223" t="s">
        <v>138</v>
      </c>
    </row>
    <row r="193" spans="2:65" s="12" customFormat="1" ht="22.5">
      <c r="B193" s="202"/>
      <c r="C193" s="203"/>
      <c r="D193" s="198" t="s">
        <v>151</v>
      </c>
      <c r="E193" s="204" t="s">
        <v>21</v>
      </c>
      <c r="F193" s="205" t="s">
        <v>225</v>
      </c>
      <c r="G193" s="203"/>
      <c r="H193" s="206">
        <v>1.4850000000000001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151</v>
      </c>
      <c r="AU193" s="212" t="s">
        <v>86</v>
      </c>
      <c r="AV193" s="12" t="s">
        <v>86</v>
      </c>
      <c r="AW193" s="12" t="s">
        <v>38</v>
      </c>
      <c r="AX193" s="12" t="s">
        <v>77</v>
      </c>
      <c r="AY193" s="212" t="s">
        <v>138</v>
      </c>
    </row>
    <row r="194" spans="2:65" s="14" customFormat="1" ht="11.25">
      <c r="B194" s="224"/>
      <c r="C194" s="225"/>
      <c r="D194" s="198" t="s">
        <v>151</v>
      </c>
      <c r="E194" s="226" t="s">
        <v>21</v>
      </c>
      <c r="F194" s="227" t="s">
        <v>162</v>
      </c>
      <c r="G194" s="225"/>
      <c r="H194" s="228">
        <v>359.72899999999998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151</v>
      </c>
      <c r="AU194" s="234" t="s">
        <v>86</v>
      </c>
      <c r="AV194" s="14" t="s">
        <v>145</v>
      </c>
      <c r="AW194" s="14" t="s">
        <v>38</v>
      </c>
      <c r="AX194" s="14" t="s">
        <v>84</v>
      </c>
      <c r="AY194" s="234" t="s">
        <v>138</v>
      </c>
    </row>
    <row r="195" spans="2:65" s="1" customFormat="1" ht="16.5" customHeight="1">
      <c r="B195" s="34"/>
      <c r="C195" s="185" t="s">
        <v>241</v>
      </c>
      <c r="D195" s="185" t="s">
        <v>140</v>
      </c>
      <c r="E195" s="186" t="s">
        <v>242</v>
      </c>
      <c r="F195" s="187" t="s">
        <v>243</v>
      </c>
      <c r="G195" s="188" t="s">
        <v>188</v>
      </c>
      <c r="H195" s="189">
        <v>14</v>
      </c>
      <c r="I195" s="190"/>
      <c r="J195" s="191">
        <f>ROUND(I195*H195,2)</f>
        <v>0</v>
      </c>
      <c r="K195" s="187" t="s">
        <v>144</v>
      </c>
      <c r="L195" s="38"/>
      <c r="M195" s="192" t="s">
        <v>21</v>
      </c>
      <c r="N195" s="193" t="s">
        <v>48</v>
      </c>
      <c r="O195" s="63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AR195" s="196" t="s">
        <v>145</v>
      </c>
      <c r="AT195" s="196" t="s">
        <v>140</v>
      </c>
      <c r="AU195" s="196" t="s">
        <v>86</v>
      </c>
      <c r="AY195" s="17" t="s">
        <v>138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7" t="s">
        <v>84</v>
      </c>
      <c r="BK195" s="197">
        <f>ROUND(I195*H195,2)</f>
        <v>0</v>
      </c>
      <c r="BL195" s="17" t="s">
        <v>145</v>
      </c>
      <c r="BM195" s="196" t="s">
        <v>244</v>
      </c>
    </row>
    <row r="196" spans="2:65" s="1" customFormat="1" ht="19.5">
      <c r="B196" s="34"/>
      <c r="C196" s="35"/>
      <c r="D196" s="198" t="s">
        <v>147</v>
      </c>
      <c r="E196" s="35"/>
      <c r="F196" s="199" t="s">
        <v>245</v>
      </c>
      <c r="G196" s="35"/>
      <c r="H196" s="35"/>
      <c r="I196" s="114"/>
      <c r="J196" s="35"/>
      <c r="K196" s="35"/>
      <c r="L196" s="38"/>
      <c r="M196" s="200"/>
      <c r="N196" s="63"/>
      <c r="O196" s="63"/>
      <c r="P196" s="63"/>
      <c r="Q196" s="63"/>
      <c r="R196" s="63"/>
      <c r="S196" s="63"/>
      <c r="T196" s="64"/>
      <c r="AT196" s="17" t="s">
        <v>147</v>
      </c>
      <c r="AU196" s="17" t="s">
        <v>86</v>
      </c>
    </row>
    <row r="197" spans="2:65" s="1" customFormat="1" ht="185.25">
      <c r="B197" s="34"/>
      <c r="C197" s="35"/>
      <c r="D197" s="198" t="s">
        <v>149</v>
      </c>
      <c r="E197" s="35"/>
      <c r="F197" s="201" t="s">
        <v>246</v>
      </c>
      <c r="G197" s="35"/>
      <c r="H197" s="35"/>
      <c r="I197" s="114"/>
      <c r="J197" s="35"/>
      <c r="K197" s="35"/>
      <c r="L197" s="38"/>
      <c r="M197" s="200"/>
      <c r="N197" s="63"/>
      <c r="O197" s="63"/>
      <c r="P197" s="63"/>
      <c r="Q197" s="63"/>
      <c r="R197" s="63"/>
      <c r="S197" s="63"/>
      <c r="T197" s="64"/>
      <c r="AT197" s="17" t="s">
        <v>149</v>
      </c>
      <c r="AU197" s="17" t="s">
        <v>86</v>
      </c>
    </row>
    <row r="198" spans="2:65" s="12" customFormat="1" ht="22.5">
      <c r="B198" s="202"/>
      <c r="C198" s="203"/>
      <c r="D198" s="198" t="s">
        <v>151</v>
      </c>
      <c r="E198" s="204" t="s">
        <v>21</v>
      </c>
      <c r="F198" s="205" t="s">
        <v>247</v>
      </c>
      <c r="G198" s="203"/>
      <c r="H198" s="206">
        <v>14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151</v>
      </c>
      <c r="AU198" s="212" t="s">
        <v>86</v>
      </c>
      <c r="AV198" s="12" t="s">
        <v>86</v>
      </c>
      <c r="AW198" s="12" t="s">
        <v>38</v>
      </c>
      <c r="AX198" s="12" t="s">
        <v>77</v>
      </c>
      <c r="AY198" s="212" t="s">
        <v>138</v>
      </c>
    </row>
    <row r="199" spans="2:65" s="14" customFormat="1" ht="11.25">
      <c r="B199" s="224"/>
      <c r="C199" s="225"/>
      <c r="D199" s="198" t="s">
        <v>151</v>
      </c>
      <c r="E199" s="226" t="s">
        <v>21</v>
      </c>
      <c r="F199" s="227" t="s">
        <v>162</v>
      </c>
      <c r="G199" s="225"/>
      <c r="H199" s="228">
        <v>14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151</v>
      </c>
      <c r="AU199" s="234" t="s">
        <v>86</v>
      </c>
      <c r="AV199" s="14" t="s">
        <v>145</v>
      </c>
      <c r="AW199" s="14" t="s">
        <v>38</v>
      </c>
      <c r="AX199" s="14" t="s">
        <v>84</v>
      </c>
      <c r="AY199" s="234" t="s">
        <v>138</v>
      </c>
    </row>
    <row r="200" spans="2:65" s="1" customFormat="1" ht="16.5" customHeight="1">
      <c r="B200" s="34"/>
      <c r="C200" s="185" t="s">
        <v>248</v>
      </c>
      <c r="D200" s="185" t="s">
        <v>140</v>
      </c>
      <c r="E200" s="186" t="s">
        <v>249</v>
      </c>
      <c r="F200" s="187" t="s">
        <v>250</v>
      </c>
      <c r="G200" s="188" t="s">
        <v>188</v>
      </c>
      <c r="H200" s="189">
        <v>18</v>
      </c>
      <c r="I200" s="190"/>
      <c r="J200" s="191">
        <f>ROUND(I200*H200,2)</f>
        <v>0</v>
      </c>
      <c r="K200" s="187" t="s">
        <v>144</v>
      </c>
      <c r="L200" s="38"/>
      <c r="M200" s="192" t="s">
        <v>21</v>
      </c>
      <c r="N200" s="193" t="s">
        <v>48</v>
      </c>
      <c r="O200" s="63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AR200" s="196" t="s">
        <v>145</v>
      </c>
      <c r="AT200" s="196" t="s">
        <v>140</v>
      </c>
      <c r="AU200" s="196" t="s">
        <v>86</v>
      </c>
      <c r="AY200" s="17" t="s">
        <v>138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7" t="s">
        <v>84</v>
      </c>
      <c r="BK200" s="197">
        <f>ROUND(I200*H200,2)</f>
        <v>0</v>
      </c>
      <c r="BL200" s="17" t="s">
        <v>145</v>
      </c>
      <c r="BM200" s="196" t="s">
        <v>251</v>
      </c>
    </row>
    <row r="201" spans="2:65" s="1" customFormat="1" ht="19.5">
      <c r="B201" s="34"/>
      <c r="C201" s="35"/>
      <c r="D201" s="198" t="s">
        <v>147</v>
      </c>
      <c r="E201" s="35"/>
      <c r="F201" s="199" t="s">
        <v>252</v>
      </c>
      <c r="G201" s="35"/>
      <c r="H201" s="35"/>
      <c r="I201" s="114"/>
      <c r="J201" s="35"/>
      <c r="K201" s="35"/>
      <c r="L201" s="38"/>
      <c r="M201" s="200"/>
      <c r="N201" s="63"/>
      <c r="O201" s="63"/>
      <c r="P201" s="63"/>
      <c r="Q201" s="63"/>
      <c r="R201" s="63"/>
      <c r="S201" s="63"/>
      <c r="T201" s="64"/>
      <c r="AT201" s="17" t="s">
        <v>147</v>
      </c>
      <c r="AU201" s="17" t="s">
        <v>86</v>
      </c>
    </row>
    <row r="202" spans="2:65" s="1" customFormat="1" ht="58.5">
      <c r="B202" s="34"/>
      <c r="C202" s="35"/>
      <c r="D202" s="198" t="s">
        <v>149</v>
      </c>
      <c r="E202" s="35"/>
      <c r="F202" s="201" t="s">
        <v>253</v>
      </c>
      <c r="G202" s="35"/>
      <c r="H202" s="35"/>
      <c r="I202" s="114"/>
      <c r="J202" s="35"/>
      <c r="K202" s="35"/>
      <c r="L202" s="38"/>
      <c r="M202" s="200"/>
      <c r="N202" s="63"/>
      <c r="O202" s="63"/>
      <c r="P202" s="63"/>
      <c r="Q202" s="63"/>
      <c r="R202" s="63"/>
      <c r="S202" s="63"/>
      <c r="T202" s="64"/>
      <c r="AT202" s="17" t="s">
        <v>149</v>
      </c>
      <c r="AU202" s="17" t="s">
        <v>86</v>
      </c>
    </row>
    <row r="203" spans="2:65" s="12" customFormat="1" ht="11.25">
      <c r="B203" s="202"/>
      <c r="C203" s="203"/>
      <c r="D203" s="198" t="s">
        <v>151</v>
      </c>
      <c r="E203" s="204" t="s">
        <v>21</v>
      </c>
      <c r="F203" s="205" t="s">
        <v>254</v>
      </c>
      <c r="G203" s="203"/>
      <c r="H203" s="206">
        <v>6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151</v>
      </c>
      <c r="AU203" s="212" t="s">
        <v>86</v>
      </c>
      <c r="AV203" s="12" t="s">
        <v>86</v>
      </c>
      <c r="AW203" s="12" t="s">
        <v>38</v>
      </c>
      <c r="AX203" s="12" t="s">
        <v>77</v>
      </c>
      <c r="AY203" s="212" t="s">
        <v>138</v>
      </c>
    </row>
    <row r="204" spans="2:65" s="12" customFormat="1" ht="11.25">
      <c r="B204" s="202"/>
      <c r="C204" s="203"/>
      <c r="D204" s="198" t="s">
        <v>151</v>
      </c>
      <c r="E204" s="204" t="s">
        <v>21</v>
      </c>
      <c r="F204" s="205" t="s">
        <v>255</v>
      </c>
      <c r="G204" s="203"/>
      <c r="H204" s="206">
        <v>12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151</v>
      </c>
      <c r="AU204" s="212" t="s">
        <v>86</v>
      </c>
      <c r="AV204" s="12" t="s">
        <v>86</v>
      </c>
      <c r="AW204" s="12" t="s">
        <v>38</v>
      </c>
      <c r="AX204" s="12" t="s">
        <v>77</v>
      </c>
      <c r="AY204" s="212" t="s">
        <v>138</v>
      </c>
    </row>
    <row r="205" spans="2:65" s="14" customFormat="1" ht="11.25">
      <c r="B205" s="224"/>
      <c r="C205" s="225"/>
      <c r="D205" s="198" t="s">
        <v>151</v>
      </c>
      <c r="E205" s="226" t="s">
        <v>21</v>
      </c>
      <c r="F205" s="227" t="s">
        <v>162</v>
      </c>
      <c r="G205" s="225"/>
      <c r="H205" s="228">
        <v>18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151</v>
      </c>
      <c r="AU205" s="234" t="s">
        <v>86</v>
      </c>
      <c r="AV205" s="14" t="s">
        <v>145</v>
      </c>
      <c r="AW205" s="14" t="s">
        <v>38</v>
      </c>
      <c r="AX205" s="14" t="s">
        <v>84</v>
      </c>
      <c r="AY205" s="234" t="s">
        <v>138</v>
      </c>
    </row>
    <row r="206" spans="2:65" s="1" customFormat="1" ht="16.5" customHeight="1">
      <c r="B206" s="34"/>
      <c r="C206" s="185" t="s">
        <v>256</v>
      </c>
      <c r="D206" s="185" t="s">
        <v>140</v>
      </c>
      <c r="E206" s="186" t="s">
        <v>257</v>
      </c>
      <c r="F206" s="187" t="s">
        <v>258</v>
      </c>
      <c r="G206" s="188" t="s">
        <v>188</v>
      </c>
      <c r="H206" s="189">
        <v>18</v>
      </c>
      <c r="I206" s="190"/>
      <c r="J206" s="191">
        <f>ROUND(I206*H206,2)</f>
        <v>0</v>
      </c>
      <c r="K206" s="187" t="s">
        <v>144</v>
      </c>
      <c r="L206" s="38"/>
      <c r="M206" s="192" t="s">
        <v>21</v>
      </c>
      <c r="N206" s="193" t="s">
        <v>48</v>
      </c>
      <c r="O206" s="63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AR206" s="196" t="s">
        <v>145</v>
      </c>
      <c r="AT206" s="196" t="s">
        <v>140</v>
      </c>
      <c r="AU206" s="196" t="s">
        <v>86</v>
      </c>
      <c r="AY206" s="17" t="s">
        <v>138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7" t="s">
        <v>84</v>
      </c>
      <c r="BK206" s="197">
        <f>ROUND(I206*H206,2)</f>
        <v>0</v>
      </c>
      <c r="BL206" s="17" t="s">
        <v>145</v>
      </c>
      <c r="BM206" s="196" t="s">
        <v>259</v>
      </c>
    </row>
    <row r="207" spans="2:65" s="1" customFormat="1" ht="19.5">
      <c r="B207" s="34"/>
      <c r="C207" s="35"/>
      <c r="D207" s="198" t="s">
        <v>147</v>
      </c>
      <c r="E207" s="35"/>
      <c r="F207" s="199" t="s">
        <v>260</v>
      </c>
      <c r="G207" s="35"/>
      <c r="H207" s="35"/>
      <c r="I207" s="114"/>
      <c r="J207" s="35"/>
      <c r="K207" s="35"/>
      <c r="L207" s="38"/>
      <c r="M207" s="200"/>
      <c r="N207" s="63"/>
      <c r="O207" s="63"/>
      <c r="P207" s="63"/>
      <c r="Q207" s="63"/>
      <c r="R207" s="63"/>
      <c r="S207" s="63"/>
      <c r="T207" s="64"/>
      <c r="AT207" s="17" t="s">
        <v>147</v>
      </c>
      <c r="AU207" s="17" t="s">
        <v>86</v>
      </c>
    </row>
    <row r="208" spans="2:65" s="1" customFormat="1" ht="58.5">
      <c r="B208" s="34"/>
      <c r="C208" s="35"/>
      <c r="D208" s="198" t="s">
        <v>149</v>
      </c>
      <c r="E208" s="35"/>
      <c r="F208" s="201" t="s">
        <v>253</v>
      </c>
      <c r="G208" s="35"/>
      <c r="H208" s="35"/>
      <c r="I208" s="114"/>
      <c r="J208" s="35"/>
      <c r="K208" s="35"/>
      <c r="L208" s="38"/>
      <c r="M208" s="200"/>
      <c r="N208" s="63"/>
      <c r="O208" s="63"/>
      <c r="P208" s="63"/>
      <c r="Q208" s="63"/>
      <c r="R208" s="63"/>
      <c r="S208" s="63"/>
      <c r="T208" s="64"/>
      <c r="AT208" s="17" t="s">
        <v>149</v>
      </c>
      <c r="AU208" s="17" t="s">
        <v>86</v>
      </c>
    </row>
    <row r="209" spans="2:65" s="1" customFormat="1" ht="16.5" customHeight="1">
      <c r="B209" s="34"/>
      <c r="C209" s="185" t="s">
        <v>261</v>
      </c>
      <c r="D209" s="185" t="s">
        <v>140</v>
      </c>
      <c r="E209" s="186" t="s">
        <v>262</v>
      </c>
      <c r="F209" s="187" t="s">
        <v>263</v>
      </c>
      <c r="G209" s="188" t="s">
        <v>188</v>
      </c>
      <c r="H209" s="189">
        <v>36</v>
      </c>
      <c r="I209" s="190"/>
      <c r="J209" s="191">
        <f>ROUND(I209*H209,2)</f>
        <v>0</v>
      </c>
      <c r="K209" s="187" t="s">
        <v>144</v>
      </c>
      <c r="L209" s="38"/>
      <c r="M209" s="192" t="s">
        <v>21</v>
      </c>
      <c r="N209" s="193" t="s">
        <v>48</v>
      </c>
      <c r="O209" s="63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AR209" s="196" t="s">
        <v>145</v>
      </c>
      <c r="AT209" s="196" t="s">
        <v>140</v>
      </c>
      <c r="AU209" s="196" t="s">
        <v>86</v>
      </c>
      <c r="AY209" s="17" t="s">
        <v>138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7" t="s">
        <v>84</v>
      </c>
      <c r="BK209" s="197">
        <f>ROUND(I209*H209,2)</f>
        <v>0</v>
      </c>
      <c r="BL209" s="17" t="s">
        <v>145</v>
      </c>
      <c r="BM209" s="196" t="s">
        <v>264</v>
      </c>
    </row>
    <row r="210" spans="2:65" s="1" customFormat="1" ht="19.5">
      <c r="B210" s="34"/>
      <c r="C210" s="35"/>
      <c r="D210" s="198" t="s">
        <v>147</v>
      </c>
      <c r="E210" s="35"/>
      <c r="F210" s="199" t="s">
        <v>265</v>
      </c>
      <c r="G210" s="35"/>
      <c r="H210" s="35"/>
      <c r="I210" s="114"/>
      <c r="J210" s="35"/>
      <c r="K210" s="35"/>
      <c r="L210" s="38"/>
      <c r="M210" s="200"/>
      <c r="N210" s="63"/>
      <c r="O210" s="63"/>
      <c r="P210" s="63"/>
      <c r="Q210" s="63"/>
      <c r="R210" s="63"/>
      <c r="S210" s="63"/>
      <c r="T210" s="64"/>
      <c r="AT210" s="17" t="s">
        <v>147</v>
      </c>
      <c r="AU210" s="17" t="s">
        <v>86</v>
      </c>
    </row>
    <row r="211" spans="2:65" s="1" customFormat="1" ht="165.75">
      <c r="B211" s="34"/>
      <c r="C211" s="35"/>
      <c r="D211" s="198" t="s">
        <v>149</v>
      </c>
      <c r="E211" s="35"/>
      <c r="F211" s="201" t="s">
        <v>266</v>
      </c>
      <c r="G211" s="35"/>
      <c r="H211" s="35"/>
      <c r="I211" s="114"/>
      <c r="J211" s="35"/>
      <c r="K211" s="35"/>
      <c r="L211" s="38"/>
      <c r="M211" s="200"/>
      <c r="N211" s="63"/>
      <c r="O211" s="63"/>
      <c r="P211" s="63"/>
      <c r="Q211" s="63"/>
      <c r="R211" s="63"/>
      <c r="S211" s="63"/>
      <c r="T211" s="64"/>
      <c r="AT211" s="17" t="s">
        <v>149</v>
      </c>
      <c r="AU211" s="17" t="s">
        <v>86</v>
      </c>
    </row>
    <row r="212" spans="2:65" s="12" customFormat="1" ht="22.5">
      <c r="B212" s="202"/>
      <c r="C212" s="203"/>
      <c r="D212" s="198" t="s">
        <v>151</v>
      </c>
      <c r="E212" s="204" t="s">
        <v>21</v>
      </c>
      <c r="F212" s="205" t="s">
        <v>267</v>
      </c>
      <c r="G212" s="203"/>
      <c r="H212" s="206">
        <v>12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151</v>
      </c>
      <c r="AU212" s="212" t="s">
        <v>86</v>
      </c>
      <c r="AV212" s="12" t="s">
        <v>86</v>
      </c>
      <c r="AW212" s="12" t="s">
        <v>38</v>
      </c>
      <c r="AX212" s="12" t="s">
        <v>77</v>
      </c>
      <c r="AY212" s="212" t="s">
        <v>138</v>
      </c>
    </row>
    <row r="213" spans="2:65" s="12" customFormat="1" ht="22.5">
      <c r="B213" s="202"/>
      <c r="C213" s="203"/>
      <c r="D213" s="198" t="s">
        <v>151</v>
      </c>
      <c r="E213" s="204" t="s">
        <v>21</v>
      </c>
      <c r="F213" s="205" t="s">
        <v>268</v>
      </c>
      <c r="G213" s="203"/>
      <c r="H213" s="206">
        <v>24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151</v>
      </c>
      <c r="AU213" s="212" t="s">
        <v>86</v>
      </c>
      <c r="AV213" s="12" t="s">
        <v>86</v>
      </c>
      <c r="AW213" s="12" t="s">
        <v>38</v>
      </c>
      <c r="AX213" s="12" t="s">
        <v>77</v>
      </c>
      <c r="AY213" s="212" t="s">
        <v>138</v>
      </c>
    </row>
    <row r="214" spans="2:65" s="14" customFormat="1" ht="11.25">
      <c r="B214" s="224"/>
      <c r="C214" s="225"/>
      <c r="D214" s="198" t="s">
        <v>151</v>
      </c>
      <c r="E214" s="226" t="s">
        <v>21</v>
      </c>
      <c r="F214" s="227" t="s">
        <v>162</v>
      </c>
      <c r="G214" s="225"/>
      <c r="H214" s="228">
        <v>36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AT214" s="234" t="s">
        <v>151</v>
      </c>
      <c r="AU214" s="234" t="s">
        <v>86</v>
      </c>
      <c r="AV214" s="14" t="s">
        <v>145</v>
      </c>
      <c r="AW214" s="14" t="s">
        <v>38</v>
      </c>
      <c r="AX214" s="14" t="s">
        <v>84</v>
      </c>
      <c r="AY214" s="234" t="s">
        <v>138</v>
      </c>
    </row>
    <row r="215" spans="2:65" s="1" customFormat="1" ht="16.5" customHeight="1">
      <c r="B215" s="34"/>
      <c r="C215" s="185" t="s">
        <v>8</v>
      </c>
      <c r="D215" s="185" t="s">
        <v>140</v>
      </c>
      <c r="E215" s="186" t="s">
        <v>269</v>
      </c>
      <c r="F215" s="187" t="s">
        <v>270</v>
      </c>
      <c r="G215" s="188" t="s">
        <v>188</v>
      </c>
      <c r="H215" s="189">
        <v>247.2</v>
      </c>
      <c r="I215" s="190"/>
      <c r="J215" s="191">
        <f>ROUND(I215*H215,2)</f>
        <v>0</v>
      </c>
      <c r="K215" s="187" t="s">
        <v>144</v>
      </c>
      <c r="L215" s="38"/>
      <c r="M215" s="192" t="s">
        <v>21</v>
      </c>
      <c r="N215" s="193" t="s">
        <v>48</v>
      </c>
      <c r="O215" s="63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AR215" s="196" t="s">
        <v>145</v>
      </c>
      <c r="AT215" s="196" t="s">
        <v>140</v>
      </c>
      <c r="AU215" s="196" t="s">
        <v>86</v>
      </c>
      <c r="AY215" s="17" t="s">
        <v>138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7" t="s">
        <v>84</v>
      </c>
      <c r="BK215" s="197">
        <f>ROUND(I215*H215,2)</f>
        <v>0</v>
      </c>
      <c r="BL215" s="17" t="s">
        <v>145</v>
      </c>
      <c r="BM215" s="196" t="s">
        <v>271</v>
      </c>
    </row>
    <row r="216" spans="2:65" s="1" customFormat="1" ht="19.5">
      <c r="B216" s="34"/>
      <c r="C216" s="35"/>
      <c r="D216" s="198" t="s">
        <v>147</v>
      </c>
      <c r="E216" s="35"/>
      <c r="F216" s="199" t="s">
        <v>272</v>
      </c>
      <c r="G216" s="35"/>
      <c r="H216" s="35"/>
      <c r="I216" s="114"/>
      <c r="J216" s="35"/>
      <c r="K216" s="35"/>
      <c r="L216" s="38"/>
      <c r="M216" s="200"/>
      <c r="N216" s="63"/>
      <c r="O216" s="63"/>
      <c r="P216" s="63"/>
      <c r="Q216" s="63"/>
      <c r="R216" s="63"/>
      <c r="S216" s="63"/>
      <c r="T216" s="64"/>
      <c r="AT216" s="17" t="s">
        <v>147</v>
      </c>
      <c r="AU216" s="17" t="s">
        <v>86</v>
      </c>
    </row>
    <row r="217" spans="2:65" s="1" customFormat="1" ht="165.75">
      <c r="B217" s="34"/>
      <c r="C217" s="35"/>
      <c r="D217" s="198" t="s">
        <v>149</v>
      </c>
      <c r="E217" s="35"/>
      <c r="F217" s="201" t="s">
        <v>266</v>
      </c>
      <c r="G217" s="35"/>
      <c r="H217" s="35"/>
      <c r="I217" s="114"/>
      <c r="J217" s="35"/>
      <c r="K217" s="35"/>
      <c r="L217" s="38"/>
      <c r="M217" s="200"/>
      <c r="N217" s="63"/>
      <c r="O217" s="63"/>
      <c r="P217" s="63"/>
      <c r="Q217" s="63"/>
      <c r="R217" s="63"/>
      <c r="S217" s="63"/>
      <c r="T217" s="64"/>
      <c r="AT217" s="17" t="s">
        <v>149</v>
      </c>
      <c r="AU217" s="17" t="s">
        <v>86</v>
      </c>
    </row>
    <row r="218" spans="2:65" s="12" customFormat="1" ht="22.5">
      <c r="B218" s="202"/>
      <c r="C218" s="203"/>
      <c r="D218" s="198" t="s">
        <v>151</v>
      </c>
      <c r="E218" s="204" t="s">
        <v>21</v>
      </c>
      <c r="F218" s="205" t="s">
        <v>273</v>
      </c>
      <c r="G218" s="203"/>
      <c r="H218" s="206">
        <v>79.007999999999996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151</v>
      </c>
      <c r="AU218" s="212" t="s">
        <v>86</v>
      </c>
      <c r="AV218" s="12" t="s">
        <v>86</v>
      </c>
      <c r="AW218" s="12" t="s">
        <v>38</v>
      </c>
      <c r="AX218" s="12" t="s">
        <v>77</v>
      </c>
      <c r="AY218" s="212" t="s">
        <v>138</v>
      </c>
    </row>
    <row r="219" spans="2:65" s="12" customFormat="1" ht="22.5">
      <c r="B219" s="202"/>
      <c r="C219" s="203"/>
      <c r="D219" s="198" t="s">
        <v>151</v>
      </c>
      <c r="E219" s="204" t="s">
        <v>21</v>
      </c>
      <c r="F219" s="205" t="s">
        <v>274</v>
      </c>
      <c r="G219" s="203"/>
      <c r="H219" s="206">
        <v>133.63200000000001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151</v>
      </c>
      <c r="AU219" s="212" t="s">
        <v>86</v>
      </c>
      <c r="AV219" s="12" t="s">
        <v>86</v>
      </c>
      <c r="AW219" s="12" t="s">
        <v>38</v>
      </c>
      <c r="AX219" s="12" t="s">
        <v>77</v>
      </c>
      <c r="AY219" s="212" t="s">
        <v>138</v>
      </c>
    </row>
    <row r="220" spans="2:65" s="12" customFormat="1" ht="22.5">
      <c r="B220" s="202"/>
      <c r="C220" s="203"/>
      <c r="D220" s="198" t="s">
        <v>151</v>
      </c>
      <c r="E220" s="204" t="s">
        <v>21</v>
      </c>
      <c r="F220" s="205" t="s">
        <v>275</v>
      </c>
      <c r="G220" s="203"/>
      <c r="H220" s="206">
        <v>34.56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151</v>
      </c>
      <c r="AU220" s="212" t="s">
        <v>86</v>
      </c>
      <c r="AV220" s="12" t="s">
        <v>86</v>
      </c>
      <c r="AW220" s="12" t="s">
        <v>38</v>
      </c>
      <c r="AX220" s="12" t="s">
        <v>77</v>
      </c>
      <c r="AY220" s="212" t="s">
        <v>138</v>
      </c>
    </row>
    <row r="221" spans="2:65" s="14" customFormat="1" ht="11.25">
      <c r="B221" s="224"/>
      <c r="C221" s="225"/>
      <c r="D221" s="198" t="s">
        <v>151</v>
      </c>
      <c r="E221" s="226" t="s">
        <v>21</v>
      </c>
      <c r="F221" s="227" t="s">
        <v>162</v>
      </c>
      <c r="G221" s="225"/>
      <c r="H221" s="228">
        <v>247.2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AT221" s="234" t="s">
        <v>151</v>
      </c>
      <c r="AU221" s="234" t="s">
        <v>86</v>
      </c>
      <c r="AV221" s="14" t="s">
        <v>145</v>
      </c>
      <c r="AW221" s="14" t="s">
        <v>38</v>
      </c>
      <c r="AX221" s="14" t="s">
        <v>84</v>
      </c>
      <c r="AY221" s="234" t="s">
        <v>138</v>
      </c>
    </row>
    <row r="222" spans="2:65" s="1" customFormat="1" ht="16.5" customHeight="1">
      <c r="B222" s="34"/>
      <c r="C222" s="185" t="s">
        <v>276</v>
      </c>
      <c r="D222" s="185" t="s">
        <v>140</v>
      </c>
      <c r="E222" s="186" t="s">
        <v>277</v>
      </c>
      <c r="F222" s="187" t="s">
        <v>278</v>
      </c>
      <c r="G222" s="188" t="s">
        <v>188</v>
      </c>
      <c r="H222" s="189">
        <v>18</v>
      </c>
      <c r="I222" s="190"/>
      <c r="J222" s="191">
        <f>ROUND(I222*H222,2)</f>
        <v>0</v>
      </c>
      <c r="K222" s="187" t="s">
        <v>144</v>
      </c>
      <c r="L222" s="38"/>
      <c r="M222" s="192" t="s">
        <v>21</v>
      </c>
      <c r="N222" s="193" t="s">
        <v>48</v>
      </c>
      <c r="O222" s="63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AR222" s="196" t="s">
        <v>145</v>
      </c>
      <c r="AT222" s="196" t="s">
        <v>140</v>
      </c>
      <c r="AU222" s="196" t="s">
        <v>86</v>
      </c>
      <c r="AY222" s="17" t="s">
        <v>138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7" t="s">
        <v>84</v>
      </c>
      <c r="BK222" s="197">
        <f>ROUND(I222*H222,2)</f>
        <v>0</v>
      </c>
      <c r="BL222" s="17" t="s">
        <v>145</v>
      </c>
      <c r="BM222" s="196" t="s">
        <v>279</v>
      </c>
    </row>
    <row r="223" spans="2:65" s="1" customFormat="1" ht="11.25">
      <c r="B223" s="34"/>
      <c r="C223" s="35"/>
      <c r="D223" s="198" t="s">
        <v>147</v>
      </c>
      <c r="E223" s="35"/>
      <c r="F223" s="199" t="s">
        <v>280</v>
      </c>
      <c r="G223" s="35"/>
      <c r="H223" s="35"/>
      <c r="I223" s="114"/>
      <c r="J223" s="35"/>
      <c r="K223" s="35"/>
      <c r="L223" s="38"/>
      <c r="M223" s="200"/>
      <c r="N223" s="63"/>
      <c r="O223" s="63"/>
      <c r="P223" s="63"/>
      <c r="Q223" s="63"/>
      <c r="R223" s="63"/>
      <c r="S223" s="63"/>
      <c r="T223" s="64"/>
      <c r="AT223" s="17" t="s">
        <v>147</v>
      </c>
      <c r="AU223" s="17" t="s">
        <v>86</v>
      </c>
    </row>
    <row r="224" spans="2:65" s="1" customFormat="1" ht="126.75">
      <c r="B224" s="34"/>
      <c r="C224" s="35"/>
      <c r="D224" s="198" t="s">
        <v>149</v>
      </c>
      <c r="E224" s="35"/>
      <c r="F224" s="201" t="s">
        <v>281</v>
      </c>
      <c r="G224" s="35"/>
      <c r="H224" s="35"/>
      <c r="I224" s="114"/>
      <c r="J224" s="35"/>
      <c r="K224" s="35"/>
      <c r="L224" s="38"/>
      <c r="M224" s="200"/>
      <c r="N224" s="63"/>
      <c r="O224" s="63"/>
      <c r="P224" s="63"/>
      <c r="Q224" s="63"/>
      <c r="R224" s="63"/>
      <c r="S224" s="63"/>
      <c r="T224" s="64"/>
      <c r="AT224" s="17" t="s">
        <v>149</v>
      </c>
      <c r="AU224" s="17" t="s">
        <v>86</v>
      </c>
    </row>
    <row r="225" spans="2:65" s="12" customFormat="1" ht="22.5">
      <c r="B225" s="202"/>
      <c r="C225" s="203"/>
      <c r="D225" s="198" t="s">
        <v>151</v>
      </c>
      <c r="E225" s="204" t="s">
        <v>21</v>
      </c>
      <c r="F225" s="205" t="s">
        <v>282</v>
      </c>
      <c r="G225" s="203"/>
      <c r="H225" s="206">
        <v>6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151</v>
      </c>
      <c r="AU225" s="212" t="s">
        <v>86</v>
      </c>
      <c r="AV225" s="12" t="s">
        <v>86</v>
      </c>
      <c r="AW225" s="12" t="s">
        <v>38</v>
      </c>
      <c r="AX225" s="12" t="s">
        <v>77</v>
      </c>
      <c r="AY225" s="212" t="s">
        <v>138</v>
      </c>
    </row>
    <row r="226" spans="2:65" s="12" customFormat="1" ht="22.5">
      <c r="B226" s="202"/>
      <c r="C226" s="203"/>
      <c r="D226" s="198" t="s">
        <v>151</v>
      </c>
      <c r="E226" s="204" t="s">
        <v>21</v>
      </c>
      <c r="F226" s="205" t="s">
        <v>283</v>
      </c>
      <c r="G226" s="203"/>
      <c r="H226" s="206">
        <v>12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151</v>
      </c>
      <c r="AU226" s="212" t="s">
        <v>86</v>
      </c>
      <c r="AV226" s="12" t="s">
        <v>86</v>
      </c>
      <c r="AW226" s="12" t="s">
        <v>38</v>
      </c>
      <c r="AX226" s="12" t="s">
        <v>77</v>
      </c>
      <c r="AY226" s="212" t="s">
        <v>138</v>
      </c>
    </row>
    <row r="227" spans="2:65" s="14" customFormat="1" ht="11.25">
      <c r="B227" s="224"/>
      <c r="C227" s="225"/>
      <c r="D227" s="198" t="s">
        <v>151</v>
      </c>
      <c r="E227" s="226" t="s">
        <v>21</v>
      </c>
      <c r="F227" s="227" t="s">
        <v>162</v>
      </c>
      <c r="G227" s="225"/>
      <c r="H227" s="228">
        <v>18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151</v>
      </c>
      <c r="AU227" s="234" t="s">
        <v>86</v>
      </c>
      <c r="AV227" s="14" t="s">
        <v>145</v>
      </c>
      <c r="AW227" s="14" t="s">
        <v>38</v>
      </c>
      <c r="AX227" s="14" t="s">
        <v>84</v>
      </c>
      <c r="AY227" s="234" t="s">
        <v>138</v>
      </c>
    </row>
    <row r="228" spans="2:65" s="1" customFormat="1" ht="16.5" customHeight="1">
      <c r="B228" s="34"/>
      <c r="C228" s="185" t="s">
        <v>284</v>
      </c>
      <c r="D228" s="185" t="s">
        <v>140</v>
      </c>
      <c r="E228" s="186" t="s">
        <v>285</v>
      </c>
      <c r="F228" s="187" t="s">
        <v>286</v>
      </c>
      <c r="G228" s="188" t="s">
        <v>188</v>
      </c>
      <c r="H228" s="189">
        <v>123.6</v>
      </c>
      <c r="I228" s="190"/>
      <c r="J228" s="191">
        <f>ROUND(I228*H228,2)</f>
        <v>0</v>
      </c>
      <c r="K228" s="187" t="s">
        <v>144</v>
      </c>
      <c r="L228" s="38"/>
      <c r="M228" s="192" t="s">
        <v>21</v>
      </c>
      <c r="N228" s="193" t="s">
        <v>48</v>
      </c>
      <c r="O228" s="63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AR228" s="196" t="s">
        <v>145</v>
      </c>
      <c r="AT228" s="196" t="s">
        <v>140</v>
      </c>
      <c r="AU228" s="196" t="s">
        <v>86</v>
      </c>
      <c r="AY228" s="17" t="s">
        <v>138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7" t="s">
        <v>84</v>
      </c>
      <c r="BK228" s="197">
        <f>ROUND(I228*H228,2)</f>
        <v>0</v>
      </c>
      <c r="BL228" s="17" t="s">
        <v>145</v>
      </c>
      <c r="BM228" s="196" t="s">
        <v>287</v>
      </c>
    </row>
    <row r="229" spans="2:65" s="1" customFormat="1" ht="11.25">
      <c r="B229" s="34"/>
      <c r="C229" s="35"/>
      <c r="D229" s="198" t="s">
        <v>147</v>
      </c>
      <c r="E229" s="35"/>
      <c r="F229" s="199" t="s">
        <v>288</v>
      </c>
      <c r="G229" s="35"/>
      <c r="H229" s="35"/>
      <c r="I229" s="114"/>
      <c r="J229" s="35"/>
      <c r="K229" s="35"/>
      <c r="L229" s="38"/>
      <c r="M229" s="200"/>
      <c r="N229" s="63"/>
      <c r="O229" s="63"/>
      <c r="P229" s="63"/>
      <c r="Q229" s="63"/>
      <c r="R229" s="63"/>
      <c r="S229" s="63"/>
      <c r="T229" s="64"/>
      <c r="AT229" s="17" t="s">
        <v>147</v>
      </c>
      <c r="AU229" s="17" t="s">
        <v>86</v>
      </c>
    </row>
    <row r="230" spans="2:65" s="1" customFormat="1" ht="126.75">
      <c r="B230" s="34"/>
      <c r="C230" s="35"/>
      <c r="D230" s="198" t="s">
        <v>149</v>
      </c>
      <c r="E230" s="35"/>
      <c r="F230" s="201" t="s">
        <v>281</v>
      </c>
      <c r="G230" s="35"/>
      <c r="H230" s="35"/>
      <c r="I230" s="114"/>
      <c r="J230" s="35"/>
      <c r="K230" s="35"/>
      <c r="L230" s="38"/>
      <c r="M230" s="200"/>
      <c r="N230" s="63"/>
      <c r="O230" s="63"/>
      <c r="P230" s="63"/>
      <c r="Q230" s="63"/>
      <c r="R230" s="63"/>
      <c r="S230" s="63"/>
      <c r="T230" s="64"/>
      <c r="AT230" s="17" t="s">
        <v>149</v>
      </c>
      <c r="AU230" s="17" t="s">
        <v>86</v>
      </c>
    </row>
    <row r="231" spans="2:65" s="12" customFormat="1" ht="22.5">
      <c r="B231" s="202"/>
      <c r="C231" s="203"/>
      <c r="D231" s="198" t="s">
        <v>151</v>
      </c>
      <c r="E231" s="204" t="s">
        <v>21</v>
      </c>
      <c r="F231" s="205" t="s">
        <v>231</v>
      </c>
      <c r="G231" s="203"/>
      <c r="H231" s="206">
        <v>39.503999999999998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151</v>
      </c>
      <c r="AU231" s="212" t="s">
        <v>86</v>
      </c>
      <c r="AV231" s="12" t="s">
        <v>86</v>
      </c>
      <c r="AW231" s="12" t="s">
        <v>38</v>
      </c>
      <c r="AX231" s="12" t="s">
        <v>77</v>
      </c>
      <c r="AY231" s="212" t="s">
        <v>138</v>
      </c>
    </row>
    <row r="232" spans="2:65" s="12" customFormat="1" ht="22.5">
      <c r="B232" s="202"/>
      <c r="C232" s="203"/>
      <c r="D232" s="198" t="s">
        <v>151</v>
      </c>
      <c r="E232" s="204" t="s">
        <v>21</v>
      </c>
      <c r="F232" s="205" t="s">
        <v>232</v>
      </c>
      <c r="G232" s="203"/>
      <c r="H232" s="206">
        <v>66.816000000000003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151</v>
      </c>
      <c r="AU232" s="212" t="s">
        <v>86</v>
      </c>
      <c r="AV232" s="12" t="s">
        <v>86</v>
      </c>
      <c r="AW232" s="12" t="s">
        <v>38</v>
      </c>
      <c r="AX232" s="12" t="s">
        <v>77</v>
      </c>
      <c r="AY232" s="212" t="s">
        <v>138</v>
      </c>
    </row>
    <row r="233" spans="2:65" s="12" customFormat="1" ht="22.5">
      <c r="B233" s="202"/>
      <c r="C233" s="203"/>
      <c r="D233" s="198" t="s">
        <v>151</v>
      </c>
      <c r="E233" s="204" t="s">
        <v>21</v>
      </c>
      <c r="F233" s="205" t="s">
        <v>233</v>
      </c>
      <c r="G233" s="203"/>
      <c r="H233" s="206">
        <v>17.28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151</v>
      </c>
      <c r="AU233" s="212" t="s">
        <v>86</v>
      </c>
      <c r="AV233" s="12" t="s">
        <v>86</v>
      </c>
      <c r="AW233" s="12" t="s">
        <v>38</v>
      </c>
      <c r="AX233" s="12" t="s">
        <v>77</v>
      </c>
      <c r="AY233" s="212" t="s">
        <v>138</v>
      </c>
    </row>
    <row r="234" spans="2:65" s="14" customFormat="1" ht="11.25">
      <c r="B234" s="224"/>
      <c r="C234" s="225"/>
      <c r="D234" s="198" t="s">
        <v>151</v>
      </c>
      <c r="E234" s="226" t="s">
        <v>21</v>
      </c>
      <c r="F234" s="227" t="s">
        <v>162</v>
      </c>
      <c r="G234" s="225"/>
      <c r="H234" s="228">
        <v>123.6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AT234" s="234" t="s">
        <v>151</v>
      </c>
      <c r="AU234" s="234" t="s">
        <v>86</v>
      </c>
      <c r="AV234" s="14" t="s">
        <v>145</v>
      </c>
      <c r="AW234" s="14" t="s">
        <v>38</v>
      </c>
      <c r="AX234" s="14" t="s">
        <v>84</v>
      </c>
      <c r="AY234" s="234" t="s">
        <v>138</v>
      </c>
    </row>
    <row r="235" spans="2:65" s="1" customFormat="1" ht="16.5" customHeight="1">
      <c r="B235" s="34"/>
      <c r="C235" s="185" t="s">
        <v>289</v>
      </c>
      <c r="D235" s="185" t="s">
        <v>140</v>
      </c>
      <c r="E235" s="186" t="s">
        <v>290</v>
      </c>
      <c r="F235" s="187" t="s">
        <v>291</v>
      </c>
      <c r="G235" s="188" t="s">
        <v>188</v>
      </c>
      <c r="H235" s="189">
        <v>18</v>
      </c>
      <c r="I235" s="190"/>
      <c r="J235" s="191">
        <f>ROUND(I235*H235,2)</f>
        <v>0</v>
      </c>
      <c r="K235" s="187" t="s">
        <v>144</v>
      </c>
      <c r="L235" s="38"/>
      <c r="M235" s="192" t="s">
        <v>21</v>
      </c>
      <c r="N235" s="193" t="s">
        <v>48</v>
      </c>
      <c r="O235" s="63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AR235" s="196" t="s">
        <v>145</v>
      </c>
      <c r="AT235" s="196" t="s">
        <v>140</v>
      </c>
      <c r="AU235" s="196" t="s">
        <v>86</v>
      </c>
      <c r="AY235" s="17" t="s">
        <v>138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7" t="s">
        <v>84</v>
      </c>
      <c r="BK235" s="197">
        <f>ROUND(I235*H235,2)</f>
        <v>0</v>
      </c>
      <c r="BL235" s="17" t="s">
        <v>145</v>
      </c>
      <c r="BM235" s="196" t="s">
        <v>292</v>
      </c>
    </row>
    <row r="236" spans="2:65" s="1" customFormat="1" ht="19.5">
      <c r="B236" s="34"/>
      <c r="C236" s="35"/>
      <c r="D236" s="198" t="s">
        <v>147</v>
      </c>
      <c r="E236" s="35"/>
      <c r="F236" s="199" t="s">
        <v>293</v>
      </c>
      <c r="G236" s="35"/>
      <c r="H236" s="35"/>
      <c r="I236" s="114"/>
      <c r="J236" s="35"/>
      <c r="K236" s="35"/>
      <c r="L236" s="38"/>
      <c r="M236" s="200"/>
      <c r="N236" s="63"/>
      <c r="O236" s="63"/>
      <c r="P236" s="63"/>
      <c r="Q236" s="63"/>
      <c r="R236" s="63"/>
      <c r="S236" s="63"/>
      <c r="T236" s="64"/>
      <c r="AT236" s="17" t="s">
        <v>147</v>
      </c>
      <c r="AU236" s="17" t="s">
        <v>86</v>
      </c>
    </row>
    <row r="237" spans="2:65" s="1" customFormat="1" ht="399.75">
      <c r="B237" s="34"/>
      <c r="C237" s="35"/>
      <c r="D237" s="198" t="s">
        <v>149</v>
      </c>
      <c r="E237" s="35"/>
      <c r="F237" s="201" t="s">
        <v>294</v>
      </c>
      <c r="G237" s="35"/>
      <c r="H237" s="35"/>
      <c r="I237" s="114"/>
      <c r="J237" s="35"/>
      <c r="K237" s="35"/>
      <c r="L237" s="38"/>
      <c r="M237" s="200"/>
      <c r="N237" s="63"/>
      <c r="O237" s="63"/>
      <c r="P237" s="63"/>
      <c r="Q237" s="63"/>
      <c r="R237" s="63"/>
      <c r="S237" s="63"/>
      <c r="T237" s="64"/>
      <c r="AT237" s="17" t="s">
        <v>149</v>
      </c>
      <c r="AU237" s="17" t="s">
        <v>86</v>
      </c>
    </row>
    <row r="238" spans="2:65" s="12" customFormat="1" ht="11.25">
      <c r="B238" s="202"/>
      <c r="C238" s="203"/>
      <c r="D238" s="198" t="s">
        <v>151</v>
      </c>
      <c r="E238" s="204" t="s">
        <v>21</v>
      </c>
      <c r="F238" s="205" t="s">
        <v>295</v>
      </c>
      <c r="G238" s="203"/>
      <c r="H238" s="206">
        <v>6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151</v>
      </c>
      <c r="AU238" s="212" t="s">
        <v>86</v>
      </c>
      <c r="AV238" s="12" t="s">
        <v>86</v>
      </c>
      <c r="AW238" s="12" t="s">
        <v>38</v>
      </c>
      <c r="AX238" s="12" t="s">
        <v>77</v>
      </c>
      <c r="AY238" s="212" t="s">
        <v>138</v>
      </c>
    </row>
    <row r="239" spans="2:65" s="12" customFormat="1" ht="11.25">
      <c r="B239" s="202"/>
      <c r="C239" s="203"/>
      <c r="D239" s="198" t="s">
        <v>151</v>
      </c>
      <c r="E239" s="204" t="s">
        <v>21</v>
      </c>
      <c r="F239" s="205" t="s">
        <v>296</v>
      </c>
      <c r="G239" s="203"/>
      <c r="H239" s="206">
        <v>12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151</v>
      </c>
      <c r="AU239" s="212" t="s">
        <v>86</v>
      </c>
      <c r="AV239" s="12" t="s">
        <v>86</v>
      </c>
      <c r="AW239" s="12" t="s">
        <v>38</v>
      </c>
      <c r="AX239" s="12" t="s">
        <v>77</v>
      </c>
      <c r="AY239" s="212" t="s">
        <v>138</v>
      </c>
    </row>
    <row r="240" spans="2:65" s="14" customFormat="1" ht="11.25">
      <c r="B240" s="224"/>
      <c r="C240" s="225"/>
      <c r="D240" s="198" t="s">
        <v>151</v>
      </c>
      <c r="E240" s="226" t="s">
        <v>21</v>
      </c>
      <c r="F240" s="227" t="s">
        <v>162</v>
      </c>
      <c r="G240" s="225"/>
      <c r="H240" s="228">
        <v>18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151</v>
      </c>
      <c r="AU240" s="234" t="s">
        <v>86</v>
      </c>
      <c r="AV240" s="14" t="s">
        <v>145</v>
      </c>
      <c r="AW240" s="14" t="s">
        <v>38</v>
      </c>
      <c r="AX240" s="14" t="s">
        <v>84</v>
      </c>
      <c r="AY240" s="234" t="s">
        <v>138</v>
      </c>
    </row>
    <row r="241" spans="2:65" s="11" customFormat="1" ht="22.9" customHeight="1">
      <c r="B241" s="169"/>
      <c r="C241" s="170"/>
      <c r="D241" s="171" t="s">
        <v>76</v>
      </c>
      <c r="E241" s="183" t="s">
        <v>160</v>
      </c>
      <c r="F241" s="183" t="s">
        <v>297</v>
      </c>
      <c r="G241" s="170"/>
      <c r="H241" s="170"/>
      <c r="I241" s="173"/>
      <c r="J241" s="184">
        <f>BK241</f>
        <v>0</v>
      </c>
      <c r="K241" s="170"/>
      <c r="L241" s="175"/>
      <c r="M241" s="176"/>
      <c r="N241" s="177"/>
      <c r="O241" s="177"/>
      <c r="P241" s="178">
        <f>SUM(P242:P274)</f>
        <v>0</v>
      </c>
      <c r="Q241" s="177"/>
      <c r="R241" s="178">
        <f>SUM(R242:R274)</f>
        <v>390.00916503999997</v>
      </c>
      <c r="S241" s="177"/>
      <c r="T241" s="179">
        <f>SUM(T242:T274)</f>
        <v>0</v>
      </c>
      <c r="AR241" s="180" t="s">
        <v>84</v>
      </c>
      <c r="AT241" s="181" t="s">
        <v>76</v>
      </c>
      <c r="AU241" s="181" t="s">
        <v>84</v>
      </c>
      <c r="AY241" s="180" t="s">
        <v>138</v>
      </c>
      <c r="BK241" s="182">
        <f>SUM(BK242:BK274)</f>
        <v>0</v>
      </c>
    </row>
    <row r="242" spans="2:65" s="1" customFormat="1" ht="16.5" customHeight="1">
      <c r="B242" s="34"/>
      <c r="C242" s="185" t="s">
        <v>298</v>
      </c>
      <c r="D242" s="185" t="s">
        <v>140</v>
      </c>
      <c r="E242" s="186" t="s">
        <v>299</v>
      </c>
      <c r="F242" s="187" t="s">
        <v>300</v>
      </c>
      <c r="G242" s="188" t="s">
        <v>188</v>
      </c>
      <c r="H242" s="189">
        <v>123.6</v>
      </c>
      <c r="I242" s="190"/>
      <c r="J242" s="191">
        <f>ROUND(I242*H242,2)</f>
        <v>0</v>
      </c>
      <c r="K242" s="187" t="s">
        <v>144</v>
      </c>
      <c r="L242" s="38"/>
      <c r="M242" s="192" t="s">
        <v>21</v>
      </c>
      <c r="N242" s="193" t="s">
        <v>48</v>
      </c>
      <c r="O242" s="63"/>
      <c r="P242" s="194">
        <f>O242*H242</f>
        <v>0</v>
      </c>
      <c r="Q242" s="194">
        <v>3.6889999999999999E-2</v>
      </c>
      <c r="R242" s="194">
        <f>Q242*H242</f>
        <v>4.5596039999999993</v>
      </c>
      <c r="S242" s="194">
        <v>0</v>
      </c>
      <c r="T242" s="195">
        <f>S242*H242</f>
        <v>0</v>
      </c>
      <c r="AR242" s="196" t="s">
        <v>145</v>
      </c>
      <c r="AT242" s="196" t="s">
        <v>140</v>
      </c>
      <c r="AU242" s="196" t="s">
        <v>86</v>
      </c>
      <c r="AY242" s="17" t="s">
        <v>138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7" t="s">
        <v>84</v>
      </c>
      <c r="BK242" s="197">
        <f>ROUND(I242*H242,2)</f>
        <v>0</v>
      </c>
      <c r="BL242" s="17" t="s">
        <v>145</v>
      </c>
      <c r="BM242" s="196" t="s">
        <v>301</v>
      </c>
    </row>
    <row r="243" spans="2:65" s="1" customFormat="1" ht="11.25">
      <c r="B243" s="34"/>
      <c r="C243" s="35"/>
      <c r="D243" s="198" t="s">
        <v>147</v>
      </c>
      <c r="E243" s="35"/>
      <c r="F243" s="199" t="s">
        <v>300</v>
      </c>
      <c r="G243" s="35"/>
      <c r="H243" s="35"/>
      <c r="I243" s="114"/>
      <c r="J243" s="35"/>
      <c r="K243" s="35"/>
      <c r="L243" s="38"/>
      <c r="M243" s="200"/>
      <c r="N243" s="63"/>
      <c r="O243" s="63"/>
      <c r="P243" s="63"/>
      <c r="Q243" s="63"/>
      <c r="R243" s="63"/>
      <c r="S243" s="63"/>
      <c r="T243" s="64"/>
      <c r="AT243" s="17" t="s">
        <v>147</v>
      </c>
      <c r="AU243" s="17" t="s">
        <v>86</v>
      </c>
    </row>
    <row r="244" spans="2:65" s="1" customFormat="1" ht="19.5">
      <c r="B244" s="34"/>
      <c r="C244" s="35"/>
      <c r="D244" s="198" t="s">
        <v>302</v>
      </c>
      <c r="E244" s="35"/>
      <c r="F244" s="201" t="s">
        <v>303</v>
      </c>
      <c r="G244" s="35"/>
      <c r="H244" s="35"/>
      <c r="I244" s="114"/>
      <c r="J244" s="35"/>
      <c r="K244" s="35"/>
      <c r="L244" s="38"/>
      <c r="M244" s="200"/>
      <c r="N244" s="63"/>
      <c r="O244" s="63"/>
      <c r="P244" s="63"/>
      <c r="Q244" s="63"/>
      <c r="R244" s="63"/>
      <c r="S244" s="63"/>
      <c r="T244" s="64"/>
      <c r="AT244" s="17" t="s">
        <v>302</v>
      </c>
      <c r="AU244" s="17" t="s">
        <v>86</v>
      </c>
    </row>
    <row r="245" spans="2:65" s="12" customFormat="1" ht="22.5">
      <c r="B245" s="202"/>
      <c r="C245" s="203"/>
      <c r="D245" s="198" t="s">
        <v>151</v>
      </c>
      <c r="E245" s="204" t="s">
        <v>21</v>
      </c>
      <c r="F245" s="205" t="s">
        <v>231</v>
      </c>
      <c r="G245" s="203"/>
      <c r="H245" s="206">
        <v>39.503999999999998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151</v>
      </c>
      <c r="AU245" s="212" t="s">
        <v>86</v>
      </c>
      <c r="AV245" s="12" t="s">
        <v>86</v>
      </c>
      <c r="AW245" s="12" t="s">
        <v>38</v>
      </c>
      <c r="AX245" s="12" t="s">
        <v>77</v>
      </c>
      <c r="AY245" s="212" t="s">
        <v>138</v>
      </c>
    </row>
    <row r="246" spans="2:65" s="12" customFormat="1" ht="22.5">
      <c r="B246" s="202"/>
      <c r="C246" s="203"/>
      <c r="D246" s="198" t="s">
        <v>151</v>
      </c>
      <c r="E246" s="204" t="s">
        <v>21</v>
      </c>
      <c r="F246" s="205" t="s">
        <v>232</v>
      </c>
      <c r="G246" s="203"/>
      <c r="H246" s="206">
        <v>66.816000000000003</v>
      </c>
      <c r="I246" s="207"/>
      <c r="J246" s="203"/>
      <c r="K246" s="203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151</v>
      </c>
      <c r="AU246" s="212" t="s">
        <v>86</v>
      </c>
      <c r="AV246" s="12" t="s">
        <v>86</v>
      </c>
      <c r="AW246" s="12" t="s">
        <v>38</v>
      </c>
      <c r="AX246" s="12" t="s">
        <v>77</v>
      </c>
      <c r="AY246" s="212" t="s">
        <v>138</v>
      </c>
    </row>
    <row r="247" spans="2:65" s="12" customFormat="1" ht="22.5">
      <c r="B247" s="202"/>
      <c r="C247" s="203"/>
      <c r="D247" s="198" t="s">
        <v>151</v>
      </c>
      <c r="E247" s="204" t="s">
        <v>21</v>
      </c>
      <c r="F247" s="205" t="s">
        <v>233</v>
      </c>
      <c r="G247" s="203"/>
      <c r="H247" s="206">
        <v>17.28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151</v>
      </c>
      <c r="AU247" s="212" t="s">
        <v>86</v>
      </c>
      <c r="AV247" s="12" t="s">
        <v>86</v>
      </c>
      <c r="AW247" s="12" t="s">
        <v>38</v>
      </c>
      <c r="AX247" s="12" t="s">
        <v>77</v>
      </c>
      <c r="AY247" s="212" t="s">
        <v>138</v>
      </c>
    </row>
    <row r="248" spans="2:65" s="14" customFormat="1" ht="11.25">
      <c r="B248" s="224"/>
      <c r="C248" s="225"/>
      <c r="D248" s="198" t="s">
        <v>151</v>
      </c>
      <c r="E248" s="226" t="s">
        <v>21</v>
      </c>
      <c r="F248" s="227" t="s">
        <v>162</v>
      </c>
      <c r="G248" s="225"/>
      <c r="H248" s="228">
        <v>123.6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AT248" s="234" t="s">
        <v>151</v>
      </c>
      <c r="AU248" s="234" t="s">
        <v>86</v>
      </c>
      <c r="AV248" s="14" t="s">
        <v>145</v>
      </c>
      <c r="AW248" s="14" t="s">
        <v>38</v>
      </c>
      <c r="AX248" s="14" t="s">
        <v>84</v>
      </c>
      <c r="AY248" s="234" t="s">
        <v>138</v>
      </c>
    </row>
    <row r="249" spans="2:65" s="1" customFormat="1" ht="16.5" customHeight="1">
      <c r="B249" s="34"/>
      <c r="C249" s="235" t="s">
        <v>304</v>
      </c>
      <c r="D249" s="235" t="s">
        <v>305</v>
      </c>
      <c r="E249" s="236" t="s">
        <v>306</v>
      </c>
      <c r="F249" s="237" t="s">
        <v>307</v>
      </c>
      <c r="G249" s="238" t="s">
        <v>188</v>
      </c>
      <c r="H249" s="239">
        <v>18.54</v>
      </c>
      <c r="I249" s="240"/>
      <c r="J249" s="241">
        <f>ROUND(I249*H249,2)</f>
        <v>0</v>
      </c>
      <c r="K249" s="237" t="s">
        <v>21</v>
      </c>
      <c r="L249" s="242"/>
      <c r="M249" s="243" t="s">
        <v>21</v>
      </c>
      <c r="N249" s="244" t="s">
        <v>48</v>
      </c>
      <c r="O249" s="63"/>
      <c r="P249" s="194">
        <f>O249*H249</f>
        <v>0</v>
      </c>
      <c r="Q249" s="194">
        <v>0.112</v>
      </c>
      <c r="R249" s="194">
        <f>Q249*H249</f>
        <v>2.0764800000000001</v>
      </c>
      <c r="S249" s="194">
        <v>0</v>
      </c>
      <c r="T249" s="195">
        <f>S249*H249</f>
        <v>0</v>
      </c>
      <c r="AR249" s="196" t="s">
        <v>210</v>
      </c>
      <c r="AT249" s="196" t="s">
        <v>305</v>
      </c>
      <c r="AU249" s="196" t="s">
        <v>86</v>
      </c>
      <c r="AY249" s="17" t="s">
        <v>138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7" t="s">
        <v>84</v>
      </c>
      <c r="BK249" s="197">
        <f>ROUND(I249*H249,2)</f>
        <v>0</v>
      </c>
      <c r="BL249" s="17" t="s">
        <v>145</v>
      </c>
      <c r="BM249" s="196" t="s">
        <v>308</v>
      </c>
    </row>
    <row r="250" spans="2:65" s="1" customFormat="1" ht="11.25">
      <c r="B250" s="34"/>
      <c r="C250" s="35"/>
      <c r="D250" s="198" t="s">
        <v>147</v>
      </c>
      <c r="E250" s="35"/>
      <c r="F250" s="199" t="s">
        <v>307</v>
      </c>
      <c r="G250" s="35"/>
      <c r="H250" s="35"/>
      <c r="I250" s="114"/>
      <c r="J250" s="35"/>
      <c r="K250" s="35"/>
      <c r="L250" s="38"/>
      <c r="M250" s="200"/>
      <c r="N250" s="63"/>
      <c r="O250" s="63"/>
      <c r="P250" s="63"/>
      <c r="Q250" s="63"/>
      <c r="R250" s="63"/>
      <c r="S250" s="63"/>
      <c r="T250" s="64"/>
      <c r="AT250" s="17" t="s">
        <v>147</v>
      </c>
      <c r="AU250" s="17" t="s">
        <v>86</v>
      </c>
    </row>
    <row r="251" spans="2:65" s="1" customFormat="1" ht="19.5">
      <c r="B251" s="34"/>
      <c r="C251" s="35"/>
      <c r="D251" s="198" t="s">
        <v>302</v>
      </c>
      <c r="E251" s="35"/>
      <c r="F251" s="201" t="s">
        <v>309</v>
      </c>
      <c r="G251" s="35"/>
      <c r="H251" s="35"/>
      <c r="I251" s="114"/>
      <c r="J251" s="35"/>
      <c r="K251" s="35"/>
      <c r="L251" s="38"/>
      <c r="M251" s="200"/>
      <c r="N251" s="63"/>
      <c r="O251" s="63"/>
      <c r="P251" s="63"/>
      <c r="Q251" s="63"/>
      <c r="R251" s="63"/>
      <c r="S251" s="63"/>
      <c r="T251" s="64"/>
      <c r="AT251" s="17" t="s">
        <v>302</v>
      </c>
      <c r="AU251" s="17" t="s">
        <v>86</v>
      </c>
    </row>
    <row r="252" spans="2:65" s="12" customFormat="1" ht="22.5">
      <c r="B252" s="202"/>
      <c r="C252" s="203"/>
      <c r="D252" s="198" t="s">
        <v>151</v>
      </c>
      <c r="E252" s="204" t="s">
        <v>21</v>
      </c>
      <c r="F252" s="205" t="s">
        <v>310</v>
      </c>
      <c r="G252" s="203"/>
      <c r="H252" s="206">
        <v>5.9260000000000002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151</v>
      </c>
      <c r="AU252" s="212" t="s">
        <v>86</v>
      </c>
      <c r="AV252" s="12" t="s">
        <v>86</v>
      </c>
      <c r="AW252" s="12" t="s">
        <v>38</v>
      </c>
      <c r="AX252" s="12" t="s">
        <v>77</v>
      </c>
      <c r="AY252" s="212" t="s">
        <v>138</v>
      </c>
    </row>
    <row r="253" spans="2:65" s="12" customFormat="1" ht="22.5">
      <c r="B253" s="202"/>
      <c r="C253" s="203"/>
      <c r="D253" s="198" t="s">
        <v>151</v>
      </c>
      <c r="E253" s="204" t="s">
        <v>21</v>
      </c>
      <c r="F253" s="205" t="s">
        <v>311</v>
      </c>
      <c r="G253" s="203"/>
      <c r="H253" s="206">
        <v>10.022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151</v>
      </c>
      <c r="AU253" s="212" t="s">
        <v>86</v>
      </c>
      <c r="AV253" s="12" t="s">
        <v>86</v>
      </c>
      <c r="AW253" s="12" t="s">
        <v>38</v>
      </c>
      <c r="AX253" s="12" t="s">
        <v>77</v>
      </c>
      <c r="AY253" s="212" t="s">
        <v>138</v>
      </c>
    </row>
    <row r="254" spans="2:65" s="12" customFormat="1" ht="22.5">
      <c r="B254" s="202"/>
      <c r="C254" s="203"/>
      <c r="D254" s="198" t="s">
        <v>151</v>
      </c>
      <c r="E254" s="204" t="s">
        <v>21</v>
      </c>
      <c r="F254" s="205" t="s">
        <v>312</v>
      </c>
      <c r="G254" s="203"/>
      <c r="H254" s="206">
        <v>2.5920000000000001</v>
      </c>
      <c r="I254" s="207"/>
      <c r="J254" s="203"/>
      <c r="K254" s="203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151</v>
      </c>
      <c r="AU254" s="212" t="s">
        <v>86</v>
      </c>
      <c r="AV254" s="12" t="s">
        <v>86</v>
      </c>
      <c r="AW254" s="12" t="s">
        <v>38</v>
      </c>
      <c r="AX254" s="12" t="s">
        <v>77</v>
      </c>
      <c r="AY254" s="212" t="s">
        <v>138</v>
      </c>
    </row>
    <row r="255" spans="2:65" s="14" customFormat="1" ht="11.25">
      <c r="B255" s="224"/>
      <c r="C255" s="225"/>
      <c r="D255" s="198" t="s">
        <v>151</v>
      </c>
      <c r="E255" s="226" t="s">
        <v>21</v>
      </c>
      <c r="F255" s="227" t="s">
        <v>162</v>
      </c>
      <c r="G255" s="225"/>
      <c r="H255" s="228">
        <v>18.54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151</v>
      </c>
      <c r="AU255" s="234" t="s">
        <v>86</v>
      </c>
      <c r="AV255" s="14" t="s">
        <v>145</v>
      </c>
      <c r="AW255" s="14" t="s">
        <v>38</v>
      </c>
      <c r="AX255" s="14" t="s">
        <v>84</v>
      </c>
      <c r="AY255" s="234" t="s">
        <v>138</v>
      </c>
    </row>
    <row r="256" spans="2:65" s="1" customFormat="1" ht="16.5" customHeight="1">
      <c r="B256" s="34"/>
      <c r="C256" s="185" t="s">
        <v>7</v>
      </c>
      <c r="D256" s="185" t="s">
        <v>140</v>
      </c>
      <c r="E256" s="186" t="s">
        <v>313</v>
      </c>
      <c r="F256" s="187" t="s">
        <v>300</v>
      </c>
      <c r="G256" s="188" t="s">
        <v>188</v>
      </c>
      <c r="H256" s="189">
        <v>123.6</v>
      </c>
      <c r="I256" s="190"/>
      <c r="J256" s="191">
        <f>ROUND(I256*H256,2)</f>
        <v>0</v>
      </c>
      <c r="K256" s="187" t="s">
        <v>21</v>
      </c>
      <c r="L256" s="38"/>
      <c r="M256" s="192" t="s">
        <v>21</v>
      </c>
      <c r="N256" s="193" t="s">
        <v>48</v>
      </c>
      <c r="O256" s="63"/>
      <c r="P256" s="194">
        <f>O256*H256</f>
        <v>0</v>
      </c>
      <c r="Q256" s="194">
        <v>2.7474999999999999E-2</v>
      </c>
      <c r="R256" s="194">
        <f>Q256*H256</f>
        <v>3.3959099999999998</v>
      </c>
      <c r="S256" s="194">
        <v>0</v>
      </c>
      <c r="T256" s="195">
        <f>S256*H256</f>
        <v>0</v>
      </c>
      <c r="AR256" s="196" t="s">
        <v>145</v>
      </c>
      <c r="AT256" s="196" t="s">
        <v>140</v>
      </c>
      <c r="AU256" s="196" t="s">
        <v>86</v>
      </c>
      <c r="AY256" s="17" t="s">
        <v>138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7" t="s">
        <v>84</v>
      </c>
      <c r="BK256" s="197">
        <f>ROUND(I256*H256,2)</f>
        <v>0</v>
      </c>
      <c r="BL256" s="17" t="s">
        <v>145</v>
      </c>
      <c r="BM256" s="196" t="s">
        <v>314</v>
      </c>
    </row>
    <row r="257" spans="2:65" s="1" customFormat="1" ht="11.25">
      <c r="B257" s="34"/>
      <c r="C257" s="35"/>
      <c r="D257" s="198" t="s">
        <v>147</v>
      </c>
      <c r="E257" s="35"/>
      <c r="F257" s="199" t="s">
        <v>315</v>
      </c>
      <c r="G257" s="35"/>
      <c r="H257" s="35"/>
      <c r="I257" s="114"/>
      <c r="J257" s="35"/>
      <c r="K257" s="35"/>
      <c r="L257" s="38"/>
      <c r="M257" s="200"/>
      <c r="N257" s="63"/>
      <c r="O257" s="63"/>
      <c r="P257" s="63"/>
      <c r="Q257" s="63"/>
      <c r="R257" s="63"/>
      <c r="S257" s="63"/>
      <c r="T257" s="64"/>
      <c r="AT257" s="17" t="s">
        <v>147</v>
      </c>
      <c r="AU257" s="17" t="s">
        <v>86</v>
      </c>
    </row>
    <row r="258" spans="2:65" s="1" customFormat="1" ht="29.25">
      <c r="B258" s="34"/>
      <c r="C258" s="35"/>
      <c r="D258" s="198" t="s">
        <v>302</v>
      </c>
      <c r="E258" s="35"/>
      <c r="F258" s="201" t="s">
        <v>316</v>
      </c>
      <c r="G258" s="35"/>
      <c r="H258" s="35"/>
      <c r="I258" s="114"/>
      <c r="J258" s="35"/>
      <c r="K258" s="35"/>
      <c r="L258" s="38"/>
      <c r="M258" s="200"/>
      <c r="N258" s="63"/>
      <c r="O258" s="63"/>
      <c r="P258" s="63"/>
      <c r="Q258" s="63"/>
      <c r="R258" s="63"/>
      <c r="S258" s="63"/>
      <c r="T258" s="64"/>
      <c r="AT258" s="17" t="s">
        <v>302</v>
      </c>
      <c r="AU258" s="17" t="s">
        <v>86</v>
      </c>
    </row>
    <row r="259" spans="2:65" s="12" customFormat="1" ht="22.5">
      <c r="B259" s="202"/>
      <c r="C259" s="203"/>
      <c r="D259" s="198" t="s">
        <v>151</v>
      </c>
      <c r="E259" s="204" t="s">
        <v>21</v>
      </c>
      <c r="F259" s="205" t="s">
        <v>231</v>
      </c>
      <c r="G259" s="203"/>
      <c r="H259" s="206">
        <v>39.503999999999998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151</v>
      </c>
      <c r="AU259" s="212" t="s">
        <v>86</v>
      </c>
      <c r="AV259" s="12" t="s">
        <v>86</v>
      </c>
      <c r="AW259" s="12" t="s">
        <v>38</v>
      </c>
      <c r="AX259" s="12" t="s">
        <v>77</v>
      </c>
      <c r="AY259" s="212" t="s">
        <v>138</v>
      </c>
    </row>
    <row r="260" spans="2:65" s="12" customFormat="1" ht="22.5">
      <c r="B260" s="202"/>
      <c r="C260" s="203"/>
      <c r="D260" s="198" t="s">
        <v>151</v>
      </c>
      <c r="E260" s="204" t="s">
        <v>21</v>
      </c>
      <c r="F260" s="205" t="s">
        <v>232</v>
      </c>
      <c r="G260" s="203"/>
      <c r="H260" s="206">
        <v>66.816000000000003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151</v>
      </c>
      <c r="AU260" s="212" t="s">
        <v>86</v>
      </c>
      <c r="AV260" s="12" t="s">
        <v>86</v>
      </c>
      <c r="AW260" s="12" t="s">
        <v>38</v>
      </c>
      <c r="AX260" s="12" t="s">
        <v>77</v>
      </c>
      <c r="AY260" s="212" t="s">
        <v>138</v>
      </c>
    </row>
    <row r="261" spans="2:65" s="12" customFormat="1" ht="22.5">
      <c r="B261" s="202"/>
      <c r="C261" s="203"/>
      <c r="D261" s="198" t="s">
        <v>151</v>
      </c>
      <c r="E261" s="204" t="s">
        <v>21</v>
      </c>
      <c r="F261" s="205" t="s">
        <v>233</v>
      </c>
      <c r="G261" s="203"/>
      <c r="H261" s="206">
        <v>17.28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151</v>
      </c>
      <c r="AU261" s="212" t="s">
        <v>86</v>
      </c>
      <c r="AV261" s="12" t="s">
        <v>86</v>
      </c>
      <c r="AW261" s="12" t="s">
        <v>38</v>
      </c>
      <c r="AX261" s="12" t="s">
        <v>77</v>
      </c>
      <c r="AY261" s="212" t="s">
        <v>138</v>
      </c>
    </row>
    <row r="262" spans="2:65" s="14" customFormat="1" ht="11.25">
      <c r="B262" s="224"/>
      <c r="C262" s="225"/>
      <c r="D262" s="198" t="s">
        <v>151</v>
      </c>
      <c r="E262" s="226" t="s">
        <v>21</v>
      </c>
      <c r="F262" s="227" t="s">
        <v>162</v>
      </c>
      <c r="G262" s="225"/>
      <c r="H262" s="228">
        <v>123.6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151</v>
      </c>
      <c r="AU262" s="234" t="s">
        <v>86</v>
      </c>
      <c r="AV262" s="14" t="s">
        <v>145</v>
      </c>
      <c r="AW262" s="14" t="s">
        <v>38</v>
      </c>
      <c r="AX262" s="14" t="s">
        <v>84</v>
      </c>
      <c r="AY262" s="234" t="s">
        <v>138</v>
      </c>
    </row>
    <row r="263" spans="2:65" s="1" customFormat="1" ht="16.5" customHeight="1">
      <c r="B263" s="34"/>
      <c r="C263" s="185" t="s">
        <v>317</v>
      </c>
      <c r="D263" s="185" t="s">
        <v>140</v>
      </c>
      <c r="E263" s="186" t="s">
        <v>318</v>
      </c>
      <c r="F263" s="187" t="s">
        <v>319</v>
      </c>
      <c r="G263" s="188" t="s">
        <v>204</v>
      </c>
      <c r="H263" s="189">
        <v>310</v>
      </c>
      <c r="I263" s="190"/>
      <c r="J263" s="191">
        <f>ROUND(I263*H263,2)</f>
        <v>0</v>
      </c>
      <c r="K263" s="187" t="s">
        <v>144</v>
      </c>
      <c r="L263" s="38"/>
      <c r="M263" s="192" t="s">
        <v>21</v>
      </c>
      <c r="N263" s="193" t="s">
        <v>48</v>
      </c>
      <c r="O263" s="63"/>
      <c r="P263" s="194">
        <f>O263*H263</f>
        <v>0</v>
      </c>
      <c r="Q263" s="194">
        <v>1.9000000000000001E-4</v>
      </c>
      <c r="R263" s="194">
        <f>Q263*H263</f>
        <v>5.8900000000000001E-2</v>
      </c>
      <c r="S263" s="194">
        <v>0</v>
      </c>
      <c r="T263" s="195">
        <f>S263*H263</f>
        <v>0</v>
      </c>
      <c r="AR263" s="196" t="s">
        <v>145</v>
      </c>
      <c r="AT263" s="196" t="s">
        <v>140</v>
      </c>
      <c r="AU263" s="196" t="s">
        <v>86</v>
      </c>
      <c r="AY263" s="17" t="s">
        <v>138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7" t="s">
        <v>84</v>
      </c>
      <c r="BK263" s="197">
        <f>ROUND(I263*H263,2)</f>
        <v>0</v>
      </c>
      <c r="BL263" s="17" t="s">
        <v>145</v>
      </c>
      <c r="BM263" s="196" t="s">
        <v>320</v>
      </c>
    </row>
    <row r="264" spans="2:65" s="1" customFormat="1" ht="11.25">
      <c r="B264" s="34"/>
      <c r="C264" s="35"/>
      <c r="D264" s="198" t="s">
        <v>147</v>
      </c>
      <c r="E264" s="35"/>
      <c r="F264" s="199" t="s">
        <v>321</v>
      </c>
      <c r="G264" s="35"/>
      <c r="H264" s="35"/>
      <c r="I264" s="114"/>
      <c r="J264" s="35"/>
      <c r="K264" s="35"/>
      <c r="L264" s="38"/>
      <c r="M264" s="200"/>
      <c r="N264" s="63"/>
      <c r="O264" s="63"/>
      <c r="P264" s="63"/>
      <c r="Q264" s="63"/>
      <c r="R264" s="63"/>
      <c r="S264" s="63"/>
      <c r="T264" s="64"/>
      <c r="AT264" s="17" t="s">
        <v>147</v>
      </c>
      <c r="AU264" s="17" t="s">
        <v>86</v>
      </c>
    </row>
    <row r="265" spans="2:65" s="1" customFormat="1" ht="48.75">
      <c r="B265" s="34"/>
      <c r="C265" s="35"/>
      <c r="D265" s="198" t="s">
        <v>149</v>
      </c>
      <c r="E265" s="35"/>
      <c r="F265" s="201" t="s">
        <v>322</v>
      </c>
      <c r="G265" s="35"/>
      <c r="H265" s="35"/>
      <c r="I265" s="114"/>
      <c r="J265" s="35"/>
      <c r="K265" s="35"/>
      <c r="L265" s="38"/>
      <c r="M265" s="200"/>
      <c r="N265" s="63"/>
      <c r="O265" s="63"/>
      <c r="P265" s="63"/>
      <c r="Q265" s="63"/>
      <c r="R265" s="63"/>
      <c r="S265" s="63"/>
      <c r="T265" s="64"/>
      <c r="AT265" s="17" t="s">
        <v>149</v>
      </c>
      <c r="AU265" s="17" t="s">
        <v>86</v>
      </c>
    </row>
    <row r="266" spans="2:65" s="12" customFormat="1" ht="22.5">
      <c r="B266" s="202"/>
      <c r="C266" s="203"/>
      <c r="D266" s="198" t="s">
        <v>151</v>
      </c>
      <c r="E266" s="204" t="s">
        <v>21</v>
      </c>
      <c r="F266" s="205" t="s">
        <v>323</v>
      </c>
      <c r="G266" s="203"/>
      <c r="H266" s="206">
        <v>165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151</v>
      </c>
      <c r="AU266" s="212" t="s">
        <v>86</v>
      </c>
      <c r="AV266" s="12" t="s">
        <v>86</v>
      </c>
      <c r="AW266" s="12" t="s">
        <v>38</v>
      </c>
      <c r="AX266" s="12" t="s">
        <v>77</v>
      </c>
      <c r="AY266" s="212" t="s">
        <v>138</v>
      </c>
    </row>
    <row r="267" spans="2:65" s="12" customFormat="1" ht="22.5">
      <c r="B267" s="202"/>
      <c r="C267" s="203"/>
      <c r="D267" s="198" t="s">
        <v>151</v>
      </c>
      <c r="E267" s="204" t="s">
        <v>21</v>
      </c>
      <c r="F267" s="205" t="s">
        <v>324</v>
      </c>
      <c r="G267" s="203"/>
      <c r="H267" s="206">
        <v>145</v>
      </c>
      <c r="I267" s="207"/>
      <c r="J267" s="203"/>
      <c r="K267" s="203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151</v>
      </c>
      <c r="AU267" s="212" t="s">
        <v>86</v>
      </c>
      <c r="AV267" s="12" t="s">
        <v>86</v>
      </c>
      <c r="AW267" s="12" t="s">
        <v>38</v>
      </c>
      <c r="AX267" s="12" t="s">
        <v>77</v>
      </c>
      <c r="AY267" s="212" t="s">
        <v>138</v>
      </c>
    </row>
    <row r="268" spans="2:65" s="14" customFormat="1" ht="11.25">
      <c r="B268" s="224"/>
      <c r="C268" s="225"/>
      <c r="D268" s="198" t="s">
        <v>151</v>
      </c>
      <c r="E268" s="226" t="s">
        <v>21</v>
      </c>
      <c r="F268" s="227" t="s">
        <v>162</v>
      </c>
      <c r="G268" s="225"/>
      <c r="H268" s="228">
        <v>310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AT268" s="234" t="s">
        <v>151</v>
      </c>
      <c r="AU268" s="234" t="s">
        <v>86</v>
      </c>
      <c r="AV268" s="14" t="s">
        <v>145</v>
      </c>
      <c r="AW268" s="14" t="s">
        <v>38</v>
      </c>
      <c r="AX268" s="14" t="s">
        <v>84</v>
      </c>
      <c r="AY268" s="234" t="s">
        <v>138</v>
      </c>
    </row>
    <row r="269" spans="2:65" s="1" customFormat="1" ht="16.5" customHeight="1">
      <c r="B269" s="34"/>
      <c r="C269" s="185" t="s">
        <v>325</v>
      </c>
      <c r="D269" s="185" t="s">
        <v>140</v>
      </c>
      <c r="E269" s="186" t="s">
        <v>326</v>
      </c>
      <c r="F269" s="187" t="s">
        <v>327</v>
      </c>
      <c r="G269" s="188" t="s">
        <v>188</v>
      </c>
      <c r="H269" s="189">
        <v>122.008</v>
      </c>
      <c r="I269" s="190"/>
      <c r="J269" s="191">
        <f>ROUND(I269*H269,2)</f>
        <v>0</v>
      </c>
      <c r="K269" s="187" t="s">
        <v>21</v>
      </c>
      <c r="L269" s="38"/>
      <c r="M269" s="192" t="s">
        <v>21</v>
      </c>
      <c r="N269" s="193" t="s">
        <v>48</v>
      </c>
      <c r="O269" s="63"/>
      <c r="P269" s="194">
        <f>O269*H269</f>
        <v>0</v>
      </c>
      <c r="Q269" s="194">
        <v>3.11388</v>
      </c>
      <c r="R269" s="194">
        <f>Q269*H269</f>
        <v>379.91827103999998</v>
      </c>
      <c r="S269" s="194">
        <v>0</v>
      </c>
      <c r="T269" s="195">
        <f>S269*H269</f>
        <v>0</v>
      </c>
      <c r="AR269" s="196" t="s">
        <v>145</v>
      </c>
      <c r="AT269" s="196" t="s">
        <v>140</v>
      </c>
      <c r="AU269" s="196" t="s">
        <v>86</v>
      </c>
      <c r="AY269" s="17" t="s">
        <v>138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7" t="s">
        <v>84</v>
      </c>
      <c r="BK269" s="197">
        <f>ROUND(I269*H269,2)</f>
        <v>0</v>
      </c>
      <c r="BL269" s="17" t="s">
        <v>145</v>
      </c>
      <c r="BM269" s="196" t="s">
        <v>328</v>
      </c>
    </row>
    <row r="270" spans="2:65" s="1" customFormat="1" ht="19.5">
      <c r="B270" s="34"/>
      <c r="C270" s="35"/>
      <c r="D270" s="198" t="s">
        <v>147</v>
      </c>
      <c r="E270" s="35"/>
      <c r="F270" s="199" t="s">
        <v>329</v>
      </c>
      <c r="G270" s="35"/>
      <c r="H270" s="35"/>
      <c r="I270" s="114"/>
      <c r="J270" s="35"/>
      <c r="K270" s="35"/>
      <c r="L270" s="38"/>
      <c r="M270" s="200"/>
      <c r="N270" s="63"/>
      <c r="O270" s="63"/>
      <c r="P270" s="63"/>
      <c r="Q270" s="63"/>
      <c r="R270" s="63"/>
      <c r="S270" s="63"/>
      <c r="T270" s="64"/>
      <c r="AT270" s="17" t="s">
        <v>147</v>
      </c>
      <c r="AU270" s="17" t="s">
        <v>86</v>
      </c>
    </row>
    <row r="271" spans="2:65" s="1" customFormat="1" ht="39">
      <c r="B271" s="34"/>
      <c r="C271" s="35"/>
      <c r="D271" s="198" t="s">
        <v>302</v>
      </c>
      <c r="E271" s="35"/>
      <c r="F271" s="201" t="s">
        <v>330</v>
      </c>
      <c r="G271" s="35"/>
      <c r="H271" s="35"/>
      <c r="I271" s="114"/>
      <c r="J271" s="35"/>
      <c r="K271" s="35"/>
      <c r="L271" s="38"/>
      <c r="M271" s="200"/>
      <c r="N271" s="63"/>
      <c r="O271" s="63"/>
      <c r="P271" s="63"/>
      <c r="Q271" s="63"/>
      <c r="R271" s="63"/>
      <c r="S271" s="63"/>
      <c r="T271" s="64"/>
      <c r="AT271" s="17" t="s">
        <v>302</v>
      </c>
      <c r="AU271" s="17" t="s">
        <v>86</v>
      </c>
    </row>
    <row r="272" spans="2:65" s="12" customFormat="1" ht="22.5">
      <c r="B272" s="202"/>
      <c r="C272" s="203"/>
      <c r="D272" s="198" t="s">
        <v>151</v>
      </c>
      <c r="E272" s="204" t="s">
        <v>21</v>
      </c>
      <c r="F272" s="205" t="s">
        <v>331</v>
      </c>
      <c r="G272" s="203"/>
      <c r="H272" s="206">
        <v>32.92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151</v>
      </c>
      <c r="AU272" s="212" t="s">
        <v>86</v>
      </c>
      <c r="AV272" s="12" t="s">
        <v>86</v>
      </c>
      <c r="AW272" s="12" t="s">
        <v>38</v>
      </c>
      <c r="AX272" s="12" t="s">
        <v>77</v>
      </c>
      <c r="AY272" s="212" t="s">
        <v>138</v>
      </c>
    </row>
    <row r="273" spans="2:65" s="12" customFormat="1" ht="22.5">
      <c r="B273" s="202"/>
      <c r="C273" s="203"/>
      <c r="D273" s="198" t="s">
        <v>151</v>
      </c>
      <c r="E273" s="204" t="s">
        <v>21</v>
      </c>
      <c r="F273" s="205" t="s">
        <v>332</v>
      </c>
      <c r="G273" s="203"/>
      <c r="H273" s="206">
        <v>89.087999999999994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151</v>
      </c>
      <c r="AU273" s="212" t="s">
        <v>86</v>
      </c>
      <c r="AV273" s="12" t="s">
        <v>86</v>
      </c>
      <c r="AW273" s="12" t="s">
        <v>38</v>
      </c>
      <c r="AX273" s="12" t="s">
        <v>77</v>
      </c>
      <c r="AY273" s="212" t="s">
        <v>138</v>
      </c>
    </row>
    <row r="274" spans="2:65" s="14" customFormat="1" ht="11.25">
      <c r="B274" s="224"/>
      <c r="C274" s="225"/>
      <c r="D274" s="198" t="s">
        <v>151</v>
      </c>
      <c r="E274" s="226" t="s">
        <v>21</v>
      </c>
      <c r="F274" s="227" t="s">
        <v>162</v>
      </c>
      <c r="G274" s="225"/>
      <c r="H274" s="228">
        <v>122.008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AT274" s="234" t="s">
        <v>151</v>
      </c>
      <c r="AU274" s="234" t="s">
        <v>86</v>
      </c>
      <c r="AV274" s="14" t="s">
        <v>145</v>
      </c>
      <c r="AW274" s="14" t="s">
        <v>38</v>
      </c>
      <c r="AX274" s="14" t="s">
        <v>84</v>
      </c>
      <c r="AY274" s="234" t="s">
        <v>138</v>
      </c>
    </row>
    <row r="275" spans="2:65" s="11" customFormat="1" ht="22.9" customHeight="1">
      <c r="B275" s="169"/>
      <c r="C275" s="170"/>
      <c r="D275" s="171" t="s">
        <v>76</v>
      </c>
      <c r="E275" s="183" t="s">
        <v>145</v>
      </c>
      <c r="F275" s="183" t="s">
        <v>333</v>
      </c>
      <c r="G275" s="170"/>
      <c r="H275" s="170"/>
      <c r="I275" s="173"/>
      <c r="J275" s="184">
        <f>BK275</f>
        <v>0</v>
      </c>
      <c r="K275" s="170"/>
      <c r="L275" s="175"/>
      <c r="M275" s="176"/>
      <c r="N275" s="177"/>
      <c r="O275" s="177"/>
      <c r="P275" s="178">
        <f>SUM(P276:P343)</f>
        <v>0</v>
      </c>
      <c r="Q275" s="177"/>
      <c r="R275" s="178">
        <f>SUM(R276:R343)</f>
        <v>337.10680811999998</v>
      </c>
      <c r="S275" s="177"/>
      <c r="T275" s="179">
        <f>SUM(T276:T343)</f>
        <v>0</v>
      </c>
      <c r="AR275" s="180" t="s">
        <v>84</v>
      </c>
      <c r="AT275" s="181" t="s">
        <v>76</v>
      </c>
      <c r="AU275" s="181" t="s">
        <v>84</v>
      </c>
      <c r="AY275" s="180" t="s">
        <v>138</v>
      </c>
      <c r="BK275" s="182">
        <f>SUM(BK276:BK343)</f>
        <v>0</v>
      </c>
    </row>
    <row r="276" spans="2:65" s="1" customFormat="1" ht="16.5" customHeight="1">
      <c r="B276" s="34"/>
      <c r="C276" s="185" t="s">
        <v>334</v>
      </c>
      <c r="D276" s="185" t="s">
        <v>140</v>
      </c>
      <c r="E276" s="186" t="s">
        <v>335</v>
      </c>
      <c r="F276" s="187" t="s">
        <v>336</v>
      </c>
      <c r="G276" s="188" t="s">
        <v>188</v>
      </c>
      <c r="H276" s="189">
        <v>317.05799999999999</v>
      </c>
      <c r="I276" s="190"/>
      <c r="J276" s="191">
        <f>ROUND(I276*H276,2)</f>
        <v>0</v>
      </c>
      <c r="K276" s="187" t="s">
        <v>144</v>
      </c>
      <c r="L276" s="38"/>
      <c r="M276" s="192" t="s">
        <v>21</v>
      </c>
      <c r="N276" s="193" t="s">
        <v>48</v>
      </c>
      <c r="O276" s="63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AR276" s="196" t="s">
        <v>145</v>
      </c>
      <c r="AT276" s="196" t="s">
        <v>140</v>
      </c>
      <c r="AU276" s="196" t="s">
        <v>86</v>
      </c>
      <c r="AY276" s="17" t="s">
        <v>138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7" t="s">
        <v>84</v>
      </c>
      <c r="BK276" s="197">
        <f>ROUND(I276*H276,2)</f>
        <v>0</v>
      </c>
      <c r="BL276" s="17" t="s">
        <v>145</v>
      </c>
      <c r="BM276" s="196" t="s">
        <v>337</v>
      </c>
    </row>
    <row r="277" spans="2:65" s="1" customFormat="1" ht="11.25">
      <c r="B277" s="34"/>
      <c r="C277" s="35"/>
      <c r="D277" s="198" t="s">
        <v>147</v>
      </c>
      <c r="E277" s="35"/>
      <c r="F277" s="199" t="s">
        <v>338</v>
      </c>
      <c r="G277" s="35"/>
      <c r="H277" s="35"/>
      <c r="I277" s="114"/>
      <c r="J277" s="35"/>
      <c r="K277" s="35"/>
      <c r="L277" s="38"/>
      <c r="M277" s="200"/>
      <c r="N277" s="63"/>
      <c r="O277" s="63"/>
      <c r="P277" s="63"/>
      <c r="Q277" s="63"/>
      <c r="R277" s="63"/>
      <c r="S277" s="63"/>
      <c r="T277" s="64"/>
      <c r="AT277" s="17" t="s">
        <v>147</v>
      </c>
      <c r="AU277" s="17" t="s">
        <v>86</v>
      </c>
    </row>
    <row r="278" spans="2:65" s="1" customFormat="1" ht="195">
      <c r="B278" s="34"/>
      <c r="C278" s="35"/>
      <c r="D278" s="198" t="s">
        <v>149</v>
      </c>
      <c r="E278" s="35"/>
      <c r="F278" s="201" t="s">
        <v>339</v>
      </c>
      <c r="G278" s="35"/>
      <c r="H278" s="35"/>
      <c r="I278" s="114"/>
      <c r="J278" s="35"/>
      <c r="K278" s="35"/>
      <c r="L278" s="38"/>
      <c r="M278" s="200"/>
      <c r="N278" s="63"/>
      <c r="O278" s="63"/>
      <c r="P278" s="63"/>
      <c r="Q278" s="63"/>
      <c r="R278" s="63"/>
      <c r="S278" s="63"/>
      <c r="T278" s="64"/>
      <c r="AT278" s="17" t="s">
        <v>149</v>
      </c>
      <c r="AU278" s="17" t="s">
        <v>86</v>
      </c>
    </row>
    <row r="279" spans="2:65" s="1" customFormat="1" ht="29.25">
      <c r="B279" s="34"/>
      <c r="C279" s="35"/>
      <c r="D279" s="198" t="s">
        <v>302</v>
      </c>
      <c r="E279" s="35"/>
      <c r="F279" s="201" t="s">
        <v>340</v>
      </c>
      <c r="G279" s="35"/>
      <c r="H279" s="35"/>
      <c r="I279" s="114"/>
      <c r="J279" s="35"/>
      <c r="K279" s="35"/>
      <c r="L279" s="38"/>
      <c r="M279" s="200"/>
      <c r="N279" s="63"/>
      <c r="O279" s="63"/>
      <c r="P279" s="63"/>
      <c r="Q279" s="63"/>
      <c r="R279" s="63"/>
      <c r="S279" s="63"/>
      <c r="T279" s="64"/>
      <c r="AT279" s="17" t="s">
        <v>302</v>
      </c>
      <c r="AU279" s="17" t="s">
        <v>86</v>
      </c>
    </row>
    <row r="280" spans="2:65" s="12" customFormat="1" ht="22.5">
      <c r="B280" s="202"/>
      <c r="C280" s="203"/>
      <c r="D280" s="198" t="s">
        <v>151</v>
      </c>
      <c r="E280" s="204" t="s">
        <v>21</v>
      </c>
      <c r="F280" s="205" t="s">
        <v>341</v>
      </c>
      <c r="G280" s="203"/>
      <c r="H280" s="206">
        <v>147.97300000000001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151</v>
      </c>
      <c r="AU280" s="212" t="s">
        <v>86</v>
      </c>
      <c r="AV280" s="12" t="s">
        <v>86</v>
      </c>
      <c r="AW280" s="12" t="s">
        <v>38</v>
      </c>
      <c r="AX280" s="12" t="s">
        <v>77</v>
      </c>
      <c r="AY280" s="212" t="s">
        <v>138</v>
      </c>
    </row>
    <row r="281" spans="2:65" s="12" customFormat="1" ht="22.5">
      <c r="B281" s="202"/>
      <c r="C281" s="203"/>
      <c r="D281" s="198" t="s">
        <v>151</v>
      </c>
      <c r="E281" s="204" t="s">
        <v>21</v>
      </c>
      <c r="F281" s="205" t="s">
        <v>342</v>
      </c>
      <c r="G281" s="203"/>
      <c r="H281" s="206">
        <v>148.083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151</v>
      </c>
      <c r="AU281" s="212" t="s">
        <v>86</v>
      </c>
      <c r="AV281" s="12" t="s">
        <v>86</v>
      </c>
      <c r="AW281" s="12" t="s">
        <v>38</v>
      </c>
      <c r="AX281" s="12" t="s">
        <v>77</v>
      </c>
      <c r="AY281" s="212" t="s">
        <v>138</v>
      </c>
    </row>
    <row r="282" spans="2:65" s="12" customFormat="1" ht="22.5">
      <c r="B282" s="202"/>
      <c r="C282" s="203"/>
      <c r="D282" s="198" t="s">
        <v>151</v>
      </c>
      <c r="E282" s="204" t="s">
        <v>21</v>
      </c>
      <c r="F282" s="205" t="s">
        <v>343</v>
      </c>
      <c r="G282" s="203"/>
      <c r="H282" s="206">
        <v>3.7130000000000001</v>
      </c>
      <c r="I282" s="207"/>
      <c r="J282" s="203"/>
      <c r="K282" s="203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151</v>
      </c>
      <c r="AU282" s="212" t="s">
        <v>86</v>
      </c>
      <c r="AV282" s="12" t="s">
        <v>86</v>
      </c>
      <c r="AW282" s="12" t="s">
        <v>38</v>
      </c>
      <c r="AX282" s="12" t="s">
        <v>77</v>
      </c>
      <c r="AY282" s="212" t="s">
        <v>138</v>
      </c>
    </row>
    <row r="283" spans="2:65" s="12" customFormat="1" ht="22.5">
      <c r="B283" s="202"/>
      <c r="C283" s="203"/>
      <c r="D283" s="198" t="s">
        <v>151</v>
      </c>
      <c r="E283" s="204" t="s">
        <v>21</v>
      </c>
      <c r="F283" s="205" t="s">
        <v>344</v>
      </c>
      <c r="G283" s="203"/>
      <c r="H283" s="206">
        <v>1.913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151</v>
      </c>
      <c r="AU283" s="212" t="s">
        <v>86</v>
      </c>
      <c r="AV283" s="12" t="s">
        <v>86</v>
      </c>
      <c r="AW283" s="12" t="s">
        <v>38</v>
      </c>
      <c r="AX283" s="12" t="s">
        <v>77</v>
      </c>
      <c r="AY283" s="212" t="s">
        <v>138</v>
      </c>
    </row>
    <row r="284" spans="2:65" s="12" customFormat="1" ht="22.5">
      <c r="B284" s="202"/>
      <c r="C284" s="203"/>
      <c r="D284" s="198" t="s">
        <v>151</v>
      </c>
      <c r="E284" s="204" t="s">
        <v>21</v>
      </c>
      <c r="F284" s="205" t="s">
        <v>345</v>
      </c>
      <c r="G284" s="203"/>
      <c r="H284" s="206">
        <v>1.913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151</v>
      </c>
      <c r="AU284" s="212" t="s">
        <v>86</v>
      </c>
      <c r="AV284" s="12" t="s">
        <v>86</v>
      </c>
      <c r="AW284" s="12" t="s">
        <v>38</v>
      </c>
      <c r="AX284" s="12" t="s">
        <v>77</v>
      </c>
      <c r="AY284" s="212" t="s">
        <v>138</v>
      </c>
    </row>
    <row r="285" spans="2:65" s="12" customFormat="1" ht="22.5">
      <c r="B285" s="202"/>
      <c r="C285" s="203"/>
      <c r="D285" s="198" t="s">
        <v>151</v>
      </c>
      <c r="E285" s="204" t="s">
        <v>21</v>
      </c>
      <c r="F285" s="205" t="s">
        <v>346</v>
      </c>
      <c r="G285" s="203"/>
      <c r="H285" s="206">
        <v>3.7130000000000001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151</v>
      </c>
      <c r="AU285" s="212" t="s">
        <v>86</v>
      </c>
      <c r="AV285" s="12" t="s">
        <v>86</v>
      </c>
      <c r="AW285" s="12" t="s">
        <v>38</v>
      </c>
      <c r="AX285" s="12" t="s">
        <v>77</v>
      </c>
      <c r="AY285" s="212" t="s">
        <v>138</v>
      </c>
    </row>
    <row r="286" spans="2:65" s="12" customFormat="1" ht="22.5">
      <c r="B286" s="202"/>
      <c r="C286" s="203"/>
      <c r="D286" s="198" t="s">
        <v>151</v>
      </c>
      <c r="E286" s="204" t="s">
        <v>21</v>
      </c>
      <c r="F286" s="205" t="s">
        <v>347</v>
      </c>
      <c r="G286" s="203"/>
      <c r="H286" s="206">
        <v>9.75</v>
      </c>
      <c r="I286" s="207"/>
      <c r="J286" s="203"/>
      <c r="K286" s="203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151</v>
      </c>
      <c r="AU286" s="212" t="s">
        <v>86</v>
      </c>
      <c r="AV286" s="12" t="s">
        <v>86</v>
      </c>
      <c r="AW286" s="12" t="s">
        <v>38</v>
      </c>
      <c r="AX286" s="12" t="s">
        <v>77</v>
      </c>
      <c r="AY286" s="212" t="s">
        <v>138</v>
      </c>
    </row>
    <row r="287" spans="2:65" s="14" customFormat="1" ht="11.25">
      <c r="B287" s="224"/>
      <c r="C287" s="225"/>
      <c r="D287" s="198" t="s">
        <v>151</v>
      </c>
      <c r="E287" s="226" t="s">
        <v>21</v>
      </c>
      <c r="F287" s="227" t="s">
        <v>162</v>
      </c>
      <c r="G287" s="225"/>
      <c r="H287" s="228">
        <v>317.05799999999999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151</v>
      </c>
      <c r="AU287" s="234" t="s">
        <v>86</v>
      </c>
      <c r="AV287" s="14" t="s">
        <v>145</v>
      </c>
      <c r="AW287" s="14" t="s">
        <v>38</v>
      </c>
      <c r="AX287" s="14" t="s">
        <v>84</v>
      </c>
      <c r="AY287" s="234" t="s">
        <v>138</v>
      </c>
    </row>
    <row r="288" spans="2:65" s="1" customFormat="1" ht="16.5" customHeight="1">
      <c r="B288" s="34"/>
      <c r="C288" s="185" t="s">
        <v>348</v>
      </c>
      <c r="D288" s="185" t="s">
        <v>140</v>
      </c>
      <c r="E288" s="186" t="s">
        <v>349</v>
      </c>
      <c r="F288" s="187" t="s">
        <v>350</v>
      </c>
      <c r="G288" s="188" t="s">
        <v>143</v>
      </c>
      <c r="H288" s="189">
        <v>41.034999999999997</v>
      </c>
      <c r="I288" s="190"/>
      <c r="J288" s="191">
        <f>ROUND(I288*H288,2)</f>
        <v>0</v>
      </c>
      <c r="K288" s="187" t="s">
        <v>144</v>
      </c>
      <c r="L288" s="38"/>
      <c r="M288" s="192" t="s">
        <v>21</v>
      </c>
      <c r="N288" s="193" t="s">
        <v>48</v>
      </c>
      <c r="O288" s="63"/>
      <c r="P288" s="194">
        <f>O288*H288</f>
        <v>0</v>
      </c>
      <c r="Q288" s="194">
        <v>1.9939999999999999E-2</v>
      </c>
      <c r="R288" s="194">
        <f>Q288*H288</f>
        <v>0.81823789999999996</v>
      </c>
      <c r="S288" s="194">
        <v>0</v>
      </c>
      <c r="T288" s="195">
        <f>S288*H288</f>
        <v>0</v>
      </c>
      <c r="AR288" s="196" t="s">
        <v>145</v>
      </c>
      <c r="AT288" s="196" t="s">
        <v>140</v>
      </c>
      <c r="AU288" s="196" t="s">
        <v>86</v>
      </c>
      <c r="AY288" s="17" t="s">
        <v>138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7" t="s">
        <v>84</v>
      </c>
      <c r="BK288" s="197">
        <f>ROUND(I288*H288,2)</f>
        <v>0</v>
      </c>
      <c r="BL288" s="17" t="s">
        <v>145</v>
      </c>
      <c r="BM288" s="196" t="s">
        <v>351</v>
      </c>
    </row>
    <row r="289" spans="2:65" s="1" customFormat="1" ht="11.25">
      <c r="B289" s="34"/>
      <c r="C289" s="35"/>
      <c r="D289" s="198" t="s">
        <v>147</v>
      </c>
      <c r="E289" s="35"/>
      <c r="F289" s="199" t="s">
        <v>352</v>
      </c>
      <c r="G289" s="35"/>
      <c r="H289" s="35"/>
      <c r="I289" s="114"/>
      <c r="J289" s="35"/>
      <c r="K289" s="35"/>
      <c r="L289" s="38"/>
      <c r="M289" s="200"/>
      <c r="N289" s="63"/>
      <c r="O289" s="63"/>
      <c r="P289" s="63"/>
      <c r="Q289" s="63"/>
      <c r="R289" s="63"/>
      <c r="S289" s="63"/>
      <c r="T289" s="64"/>
      <c r="AT289" s="17" t="s">
        <v>147</v>
      </c>
      <c r="AU289" s="17" t="s">
        <v>86</v>
      </c>
    </row>
    <row r="290" spans="2:65" s="1" customFormat="1" ht="263.25">
      <c r="B290" s="34"/>
      <c r="C290" s="35"/>
      <c r="D290" s="198" t="s">
        <v>149</v>
      </c>
      <c r="E290" s="35"/>
      <c r="F290" s="201" t="s">
        <v>353</v>
      </c>
      <c r="G290" s="35"/>
      <c r="H290" s="35"/>
      <c r="I290" s="114"/>
      <c r="J290" s="35"/>
      <c r="K290" s="35"/>
      <c r="L290" s="38"/>
      <c r="M290" s="200"/>
      <c r="N290" s="63"/>
      <c r="O290" s="63"/>
      <c r="P290" s="63"/>
      <c r="Q290" s="63"/>
      <c r="R290" s="63"/>
      <c r="S290" s="63"/>
      <c r="T290" s="64"/>
      <c r="AT290" s="17" t="s">
        <v>149</v>
      </c>
      <c r="AU290" s="17" t="s">
        <v>86</v>
      </c>
    </row>
    <row r="291" spans="2:65" s="12" customFormat="1" ht="11.25">
      <c r="B291" s="202"/>
      <c r="C291" s="203"/>
      <c r="D291" s="198" t="s">
        <v>151</v>
      </c>
      <c r="E291" s="204" t="s">
        <v>21</v>
      </c>
      <c r="F291" s="205" t="s">
        <v>354</v>
      </c>
      <c r="G291" s="203"/>
      <c r="H291" s="206">
        <v>18.375</v>
      </c>
      <c r="I291" s="207"/>
      <c r="J291" s="203"/>
      <c r="K291" s="203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151</v>
      </c>
      <c r="AU291" s="212" t="s">
        <v>86</v>
      </c>
      <c r="AV291" s="12" t="s">
        <v>86</v>
      </c>
      <c r="AW291" s="12" t="s">
        <v>38</v>
      </c>
      <c r="AX291" s="12" t="s">
        <v>77</v>
      </c>
      <c r="AY291" s="212" t="s">
        <v>138</v>
      </c>
    </row>
    <row r="292" spans="2:65" s="12" customFormat="1" ht="11.25">
      <c r="B292" s="202"/>
      <c r="C292" s="203"/>
      <c r="D292" s="198" t="s">
        <v>151</v>
      </c>
      <c r="E292" s="204" t="s">
        <v>21</v>
      </c>
      <c r="F292" s="205" t="s">
        <v>355</v>
      </c>
      <c r="G292" s="203"/>
      <c r="H292" s="206">
        <v>4.2850000000000001</v>
      </c>
      <c r="I292" s="207"/>
      <c r="J292" s="203"/>
      <c r="K292" s="203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151</v>
      </c>
      <c r="AU292" s="212" t="s">
        <v>86</v>
      </c>
      <c r="AV292" s="12" t="s">
        <v>86</v>
      </c>
      <c r="AW292" s="12" t="s">
        <v>38</v>
      </c>
      <c r="AX292" s="12" t="s">
        <v>77</v>
      </c>
      <c r="AY292" s="212" t="s">
        <v>138</v>
      </c>
    </row>
    <row r="293" spans="2:65" s="12" customFormat="1" ht="11.25">
      <c r="B293" s="202"/>
      <c r="C293" s="203"/>
      <c r="D293" s="198" t="s">
        <v>151</v>
      </c>
      <c r="E293" s="204" t="s">
        <v>21</v>
      </c>
      <c r="F293" s="205" t="s">
        <v>356</v>
      </c>
      <c r="G293" s="203"/>
      <c r="H293" s="206">
        <v>18.375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151</v>
      </c>
      <c r="AU293" s="212" t="s">
        <v>86</v>
      </c>
      <c r="AV293" s="12" t="s">
        <v>86</v>
      </c>
      <c r="AW293" s="12" t="s">
        <v>38</v>
      </c>
      <c r="AX293" s="12" t="s">
        <v>77</v>
      </c>
      <c r="AY293" s="212" t="s">
        <v>138</v>
      </c>
    </row>
    <row r="294" spans="2:65" s="14" customFormat="1" ht="11.25">
      <c r="B294" s="224"/>
      <c r="C294" s="225"/>
      <c r="D294" s="198" t="s">
        <v>151</v>
      </c>
      <c r="E294" s="226" t="s">
        <v>21</v>
      </c>
      <c r="F294" s="227" t="s">
        <v>162</v>
      </c>
      <c r="G294" s="225"/>
      <c r="H294" s="228">
        <v>41.034999999999997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AT294" s="234" t="s">
        <v>151</v>
      </c>
      <c r="AU294" s="234" t="s">
        <v>86</v>
      </c>
      <c r="AV294" s="14" t="s">
        <v>145</v>
      </c>
      <c r="AW294" s="14" t="s">
        <v>38</v>
      </c>
      <c r="AX294" s="14" t="s">
        <v>84</v>
      </c>
      <c r="AY294" s="234" t="s">
        <v>138</v>
      </c>
    </row>
    <row r="295" spans="2:65" s="1" customFormat="1" ht="16.5" customHeight="1">
      <c r="B295" s="34"/>
      <c r="C295" s="185" t="s">
        <v>357</v>
      </c>
      <c r="D295" s="185" t="s">
        <v>140</v>
      </c>
      <c r="E295" s="186" t="s">
        <v>358</v>
      </c>
      <c r="F295" s="187" t="s">
        <v>359</v>
      </c>
      <c r="G295" s="188" t="s">
        <v>360</v>
      </c>
      <c r="H295" s="189">
        <v>8.3379999999999992</v>
      </c>
      <c r="I295" s="190"/>
      <c r="J295" s="191">
        <f>ROUND(I295*H295,2)</f>
        <v>0</v>
      </c>
      <c r="K295" s="187" t="s">
        <v>144</v>
      </c>
      <c r="L295" s="38"/>
      <c r="M295" s="192" t="s">
        <v>21</v>
      </c>
      <c r="N295" s="193" t="s">
        <v>48</v>
      </c>
      <c r="O295" s="63"/>
      <c r="P295" s="194">
        <f>O295*H295</f>
        <v>0</v>
      </c>
      <c r="Q295" s="194">
        <v>1.0490900000000001</v>
      </c>
      <c r="R295" s="194">
        <f>Q295*H295</f>
        <v>8.7473124200000001</v>
      </c>
      <c r="S295" s="194">
        <v>0</v>
      </c>
      <c r="T295" s="195">
        <f>S295*H295</f>
        <v>0</v>
      </c>
      <c r="AR295" s="196" t="s">
        <v>145</v>
      </c>
      <c r="AT295" s="196" t="s">
        <v>140</v>
      </c>
      <c r="AU295" s="196" t="s">
        <v>86</v>
      </c>
      <c r="AY295" s="17" t="s">
        <v>138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7" t="s">
        <v>84</v>
      </c>
      <c r="BK295" s="197">
        <f>ROUND(I295*H295,2)</f>
        <v>0</v>
      </c>
      <c r="BL295" s="17" t="s">
        <v>145</v>
      </c>
      <c r="BM295" s="196" t="s">
        <v>361</v>
      </c>
    </row>
    <row r="296" spans="2:65" s="1" customFormat="1" ht="11.25">
      <c r="B296" s="34"/>
      <c r="C296" s="35"/>
      <c r="D296" s="198" t="s">
        <v>147</v>
      </c>
      <c r="E296" s="35"/>
      <c r="F296" s="199" t="s">
        <v>362</v>
      </c>
      <c r="G296" s="35"/>
      <c r="H296" s="35"/>
      <c r="I296" s="114"/>
      <c r="J296" s="35"/>
      <c r="K296" s="35"/>
      <c r="L296" s="38"/>
      <c r="M296" s="200"/>
      <c r="N296" s="63"/>
      <c r="O296" s="63"/>
      <c r="P296" s="63"/>
      <c r="Q296" s="63"/>
      <c r="R296" s="63"/>
      <c r="S296" s="63"/>
      <c r="T296" s="64"/>
      <c r="AT296" s="17" t="s">
        <v>147</v>
      </c>
      <c r="AU296" s="17" t="s">
        <v>86</v>
      </c>
    </row>
    <row r="297" spans="2:65" s="1" customFormat="1" ht="146.25">
      <c r="B297" s="34"/>
      <c r="C297" s="35"/>
      <c r="D297" s="198" t="s">
        <v>149</v>
      </c>
      <c r="E297" s="35"/>
      <c r="F297" s="201" t="s">
        <v>363</v>
      </c>
      <c r="G297" s="35"/>
      <c r="H297" s="35"/>
      <c r="I297" s="114"/>
      <c r="J297" s="35"/>
      <c r="K297" s="35"/>
      <c r="L297" s="38"/>
      <c r="M297" s="200"/>
      <c r="N297" s="63"/>
      <c r="O297" s="63"/>
      <c r="P297" s="63"/>
      <c r="Q297" s="63"/>
      <c r="R297" s="63"/>
      <c r="S297" s="63"/>
      <c r="T297" s="64"/>
      <c r="AT297" s="17" t="s">
        <v>149</v>
      </c>
      <c r="AU297" s="17" t="s">
        <v>86</v>
      </c>
    </row>
    <row r="298" spans="2:65" s="12" customFormat="1" ht="22.5">
      <c r="B298" s="202"/>
      <c r="C298" s="203"/>
      <c r="D298" s="198" t="s">
        <v>151</v>
      </c>
      <c r="E298" s="204" t="s">
        <v>21</v>
      </c>
      <c r="F298" s="205" t="s">
        <v>364</v>
      </c>
      <c r="G298" s="203"/>
      <c r="H298" s="206">
        <v>2.6749999999999998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151</v>
      </c>
      <c r="AU298" s="212" t="s">
        <v>86</v>
      </c>
      <c r="AV298" s="12" t="s">
        <v>86</v>
      </c>
      <c r="AW298" s="12" t="s">
        <v>38</v>
      </c>
      <c r="AX298" s="12" t="s">
        <v>77</v>
      </c>
      <c r="AY298" s="212" t="s">
        <v>138</v>
      </c>
    </row>
    <row r="299" spans="2:65" s="12" customFormat="1" ht="22.5">
      <c r="B299" s="202"/>
      <c r="C299" s="203"/>
      <c r="D299" s="198" t="s">
        <v>151</v>
      </c>
      <c r="E299" s="204" t="s">
        <v>21</v>
      </c>
      <c r="F299" s="205" t="s">
        <v>365</v>
      </c>
      <c r="G299" s="203"/>
      <c r="H299" s="206">
        <v>1.1850000000000001</v>
      </c>
      <c r="I299" s="207"/>
      <c r="J299" s="203"/>
      <c r="K299" s="203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151</v>
      </c>
      <c r="AU299" s="212" t="s">
        <v>86</v>
      </c>
      <c r="AV299" s="12" t="s">
        <v>86</v>
      </c>
      <c r="AW299" s="12" t="s">
        <v>38</v>
      </c>
      <c r="AX299" s="12" t="s">
        <v>77</v>
      </c>
      <c r="AY299" s="212" t="s">
        <v>138</v>
      </c>
    </row>
    <row r="300" spans="2:65" s="12" customFormat="1" ht="22.5">
      <c r="B300" s="202"/>
      <c r="C300" s="203"/>
      <c r="D300" s="198" t="s">
        <v>151</v>
      </c>
      <c r="E300" s="204" t="s">
        <v>21</v>
      </c>
      <c r="F300" s="205" t="s">
        <v>366</v>
      </c>
      <c r="G300" s="203"/>
      <c r="H300" s="206">
        <v>0.42799999999999999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151</v>
      </c>
      <c r="AU300" s="212" t="s">
        <v>86</v>
      </c>
      <c r="AV300" s="12" t="s">
        <v>86</v>
      </c>
      <c r="AW300" s="12" t="s">
        <v>38</v>
      </c>
      <c r="AX300" s="12" t="s">
        <v>77</v>
      </c>
      <c r="AY300" s="212" t="s">
        <v>138</v>
      </c>
    </row>
    <row r="301" spans="2:65" s="12" customFormat="1" ht="22.5">
      <c r="B301" s="202"/>
      <c r="C301" s="203"/>
      <c r="D301" s="198" t="s">
        <v>151</v>
      </c>
      <c r="E301" s="204" t="s">
        <v>21</v>
      </c>
      <c r="F301" s="205" t="s">
        <v>367</v>
      </c>
      <c r="G301" s="203"/>
      <c r="H301" s="206">
        <v>0.19</v>
      </c>
      <c r="I301" s="207"/>
      <c r="J301" s="203"/>
      <c r="K301" s="203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151</v>
      </c>
      <c r="AU301" s="212" t="s">
        <v>86</v>
      </c>
      <c r="AV301" s="12" t="s">
        <v>86</v>
      </c>
      <c r="AW301" s="12" t="s">
        <v>38</v>
      </c>
      <c r="AX301" s="12" t="s">
        <v>77</v>
      </c>
      <c r="AY301" s="212" t="s">
        <v>138</v>
      </c>
    </row>
    <row r="302" spans="2:65" s="12" customFormat="1" ht="22.5">
      <c r="B302" s="202"/>
      <c r="C302" s="203"/>
      <c r="D302" s="198" t="s">
        <v>151</v>
      </c>
      <c r="E302" s="204" t="s">
        <v>21</v>
      </c>
      <c r="F302" s="205" t="s">
        <v>368</v>
      </c>
      <c r="G302" s="203"/>
      <c r="H302" s="206">
        <v>2.6749999999999998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151</v>
      </c>
      <c r="AU302" s="212" t="s">
        <v>86</v>
      </c>
      <c r="AV302" s="12" t="s">
        <v>86</v>
      </c>
      <c r="AW302" s="12" t="s">
        <v>38</v>
      </c>
      <c r="AX302" s="12" t="s">
        <v>77</v>
      </c>
      <c r="AY302" s="212" t="s">
        <v>138</v>
      </c>
    </row>
    <row r="303" spans="2:65" s="12" customFormat="1" ht="22.5">
      <c r="B303" s="202"/>
      <c r="C303" s="203"/>
      <c r="D303" s="198" t="s">
        <v>151</v>
      </c>
      <c r="E303" s="204" t="s">
        <v>21</v>
      </c>
      <c r="F303" s="205" t="s">
        <v>369</v>
      </c>
      <c r="G303" s="203"/>
      <c r="H303" s="206">
        <v>1.1850000000000001</v>
      </c>
      <c r="I303" s="207"/>
      <c r="J303" s="203"/>
      <c r="K303" s="203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151</v>
      </c>
      <c r="AU303" s="212" t="s">
        <v>86</v>
      </c>
      <c r="AV303" s="12" t="s">
        <v>86</v>
      </c>
      <c r="AW303" s="12" t="s">
        <v>38</v>
      </c>
      <c r="AX303" s="12" t="s">
        <v>77</v>
      </c>
      <c r="AY303" s="212" t="s">
        <v>138</v>
      </c>
    </row>
    <row r="304" spans="2:65" s="14" customFormat="1" ht="11.25">
      <c r="B304" s="224"/>
      <c r="C304" s="225"/>
      <c r="D304" s="198" t="s">
        <v>151</v>
      </c>
      <c r="E304" s="226" t="s">
        <v>21</v>
      </c>
      <c r="F304" s="227" t="s">
        <v>162</v>
      </c>
      <c r="G304" s="225"/>
      <c r="H304" s="228">
        <v>8.3379999999999992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AT304" s="234" t="s">
        <v>151</v>
      </c>
      <c r="AU304" s="234" t="s">
        <v>86</v>
      </c>
      <c r="AV304" s="14" t="s">
        <v>145</v>
      </c>
      <c r="AW304" s="14" t="s">
        <v>38</v>
      </c>
      <c r="AX304" s="14" t="s">
        <v>84</v>
      </c>
      <c r="AY304" s="234" t="s">
        <v>138</v>
      </c>
    </row>
    <row r="305" spans="2:65" s="1" customFormat="1" ht="16.5" customHeight="1">
      <c r="B305" s="34"/>
      <c r="C305" s="185" t="s">
        <v>370</v>
      </c>
      <c r="D305" s="185" t="s">
        <v>140</v>
      </c>
      <c r="E305" s="186" t="s">
        <v>371</v>
      </c>
      <c r="F305" s="187" t="s">
        <v>372</v>
      </c>
      <c r="G305" s="188" t="s">
        <v>360</v>
      </c>
      <c r="H305" s="189">
        <v>31.283999999999999</v>
      </c>
      <c r="I305" s="190"/>
      <c r="J305" s="191">
        <f>ROUND(I305*H305,2)</f>
        <v>0</v>
      </c>
      <c r="K305" s="187" t="s">
        <v>144</v>
      </c>
      <c r="L305" s="38"/>
      <c r="M305" s="192" t="s">
        <v>21</v>
      </c>
      <c r="N305" s="193" t="s">
        <v>48</v>
      </c>
      <c r="O305" s="63"/>
      <c r="P305" s="194">
        <f>O305*H305</f>
        <v>0</v>
      </c>
      <c r="Q305" s="194">
        <v>1.1044499999999999</v>
      </c>
      <c r="R305" s="194">
        <f>Q305*H305</f>
        <v>34.551613799999998</v>
      </c>
      <c r="S305" s="194">
        <v>0</v>
      </c>
      <c r="T305" s="195">
        <f>S305*H305</f>
        <v>0</v>
      </c>
      <c r="AR305" s="196" t="s">
        <v>145</v>
      </c>
      <c r="AT305" s="196" t="s">
        <v>140</v>
      </c>
      <c r="AU305" s="196" t="s">
        <v>86</v>
      </c>
      <c r="AY305" s="17" t="s">
        <v>138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7" t="s">
        <v>84</v>
      </c>
      <c r="BK305" s="197">
        <f>ROUND(I305*H305,2)</f>
        <v>0</v>
      </c>
      <c r="BL305" s="17" t="s">
        <v>145</v>
      </c>
      <c r="BM305" s="196" t="s">
        <v>373</v>
      </c>
    </row>
    <row r="306" spans="2:65" s="1" customFormat="1" ht="11.25">
      <c r="B306" s="34"/>
      <c r="C306" s="35"/>
      <c r="D306" s="198" t="s">
        <v>147</v>
      </c>
      <c r="E306" s="35"/>
      <c r="F306" s="199" t="s">
        <v>374</v>
      </c>
      <c r="G306" s="35"/>
      <c r="H306" s="35"/>
      <c r="I306" s="114"/>
      <c r="J306" s="35"/>
      <c r="K306" s="35"/>
      <c r="L306" s="38"/>
      <c r="M306" s="200"/>
      <c r="N306" s="63"/>
      <c r="O306" s="63"/>
      <c r="P306" s="63"/>
      <c r="Q306" s="63"/>
      <c r="R306" s="63"/>
      <c r="S306" s="63"/>
      <c r="T306" s="64"/>
      <c r="AT306" s="17" t="s">
        <v>147</v>
      </c>
      <c r="AU306" s="17" t="s">
        <v>86</v>
      </c>
    </row>
    <row r="307" spans="2:65" s="1" customFormat="1" ht="146.25">
      <c r="B307" s="34"/>
      <c r="C307" s="35"/>
      <c r="D307" s="198" t="s">
        <v>149</v>
      </c>
      <c r="E307" s="35"/>
      <c r="F307" s="201" t="s">
        <v>363</v>
      </c>
      <c r="G307" s="35"/>
      <c r="H307" s="35"/>
      <c r="I307" s="114"/>
      <c r="J307" s="35"/>
      <c r="K307" s="35"/>
      <c r="L307" s="38"/>
      <c r="M307" s="200"/>
      <c r="N307" s="63"/>
      <c r="O307" s="63"/>
      <c r="P307" s="63"/>
      <c r="Q307" s="63"/>
      <c r="R307" s="63"/>
      <c r="S307" s="63"/>
      <c r="T307" s="64"/>
      <c r="AT307" s="17" t="s">
        <v>149</v>
      </c>
      <c r="AU307" s="17" t="s">
        <v>86</v>
      </c>
    </row>
    <row r="308" spans="2:65" s="12" customFormat="1" ht="22.5">
      <c r="B308" s="202"/>
      <c r="C308" s="203"/>
      <c r="D308" s="198" t="s">
        <v>151</v>
      </c>
      <c r="E308" s="204" t="s">
        <v>21</v>
      </c>
      <c r="F308" s="205" t="s">
        <v>375</v>
      </c>
      <c r="G308" s="203"/>
      <c r="H308" s="206">
        <v>14.22</v>
      </c>
      <c r="I308" s="207"/>
      <c r="J308" s="203"/>
      <c r="K308" s="203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151</v>
      </c>
      <c r="AU308" s="212" t="s">
        <v>86</v>
      </c>
      <c r="AV308" s="12" t="s">
        <v>86</v>
      </c>
      <c r="AW308" s="12" t="s">
        <v>38</v>
      </c>
      <c r="AX308" s="12" t="s">
        <v>77</v>
      </c>
      <c r="AY308" s="212" t="s">
        <v>138</v>
      </c>
    </row>
    <row r="309" spans="2:65" s="12" customFormat="1" ht="11.25">
      <c r="B309" s="202"/>
      <c r="C309" s="203"/>
      <c r="D309" s="198" t="s">
        <v>151</v>
      </c>
      <c r="E309" s="204" t="s">
        <v>21</v>
      </c>
      <c r="F309" s="205" t="s">
        <v>376</v>
      </c>
      <c r="G309" s="203"/>
      <c r="H309" s="206">
        <v>2.8439999999999999</v>
      </c>
      <c r="I309" s="207"/>
      <c r="J309" s="203"/>
      <c r="K309" s="203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151</v>
      </c>
      <c r="AU309" s="212" t="s">
        <v>86</v>
      </c>
      <c r="AV309" s="12" t="s">
        <v>86</v>
      </c>
      <c r="AW309" s="12" t="s">
        <v>38</v>
      </c>
      <c r="AX309" s="12" t="s">
        <v>77</v>
      </c>
      <c r="AY309" s="212" t="s">
        <v>138</v>
      </c>
    </row>
    <row r="310" spans="2:65" s="12" customFormat="1" ht="22.5">
      <c r="B310" s="202"/>
      <c r="C310" s="203"/>
      <c r="D310" s="198" t="s">
        <v>151</v>
      </c>
      <c r="E310" s="204" t="s">
        <v>21</v>
      </c>
      <c r="F310" s="205" t="s">
        <v>377</v>
      </c>
      <c r="G310" s="203"/>
      <c r="H310" s="206">
        <v>14.22</v>
      </c>
      <c r="I310" s="207"/>
      <c r="J310" s="203"/>
      <c r="K310" s="203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151</v>
      </c>
      <c r="AU310" s="212" t="s">
        <v>86</v>
      </c>
      <c r="AV310" s="12" t="s">
        <v>86</v>
      </c>
      <c r="AW310" s="12" t="s">
        <v>38</v>
      </c>
      <c r="AX310" s="12" t="s">
        <v>77</v>
      </c>
      <c r="AY310" s="212" t="s">
        <v>138</v>
      </c>
    </row>
    <row r="311" spans="2:65" s="14" customFormat="1" ht="11.25">
      <c r="B311" s="224"/>
      <c r="C311" s="225"/>
      <c r="D311" s="198" t="s">
        <v>151</v>
      </c>
      <c r="E311" s="226" t="s">
        <v>21</v>
      </c>
      <c r="F311" s="227" t="s">
        <v>162</v>
      </c>
      <c r="G311" s="225"/>
      <c r="H311" s="228">
        <v>31.283999999999999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AT311" s="234" t="s">
        <v>151</v>
      </c>
      <c r="AU311" s="234" t="s">
        <v>86</v>
      </c>
      <c r="AV311" s="14" t="s">
        <v>145</v>
      </c>
      <c r="AW311" s="14" t="s">
        <v>38</v>
      </c>
      <c r="AX311" s="14" t="s">
        <v>84</v>
      </c>
      <c r="AY311" s="234" t="s">
        <v>138</v>
      </c>
    </row>
    <row r="312" spans="2:65" s="1" customFormat="1" ht="16.5" customHeight="1">
      <c r="B312" s="34"/>
      <c r="C312" s="185" t="s">
        <v>378</v>
      </c>
      <c r="D312" s="185" t="s">
        <v>140</v>
      </c>
      <c r="E312" s="186" t="s">
        <v>379</v>
      </c>
      <c r="F312" s="187" t="s">
        <v>380</v>
      </c>
      <c r="G312" s="188" t="s">
        <v>143</v>
      </c>
      <c r="H312" s="189">
        <v>1564.28</v>
      </c>
      <c r="I312" s="190"/>
      <c r="J312" s="191">
        <f>ROUND(I312*H312,2)</f>
        <v>0</v>
      </c>
      <c r="K312" s="187" t="s">
        <v>144</v>
      </c>
      <c r="L312" s="38"/>
      <c r="M312" s="192" t="s">
        <v>21</v>
      </c>
      <c r="N312" s="193" t="s">
        <v>48</v>
      </c>
      <c r="O312" s="63"/>
      <c r="P312" s="194">
        <f>O312*H312</f>
        <v>0</v>
      </c>
      <c r="Q312" s="194">
        <v>0.18729999999999999</v>
      </c>
      <c r="R312" s="194">
        <f>Q312*H312</f>
        <v>292.989644</v>
      </c>
      <c r="S312" s="194">
        <v>0</v>
      </c>
      <c r="T312" s="195">
        <f>S312*H312</f>
        <v>0</v>
      </c>
      <c r="AR312" s="196" t="s">
        <v>145</v>
      </c>
      <c r="AT312" s="196" t="s">
        <v>140</v>
      </c>
      <c r="AU312" s="196" t="s">
        <v>86</v>
      </c>
      <c r="AY312" s="17" t="s">
        <v>138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17" t="s">
        <v>84</v>
      </c>
      <c r="BK312" s="197">
        <f>ROUND(I312*H312,2)</f>
        <v>0</v>
      </c>
      <c r="BL312" s="17" t="s">
        <v>145</v>
      </c>
      <c r="BM312" s="196" t="s">
        <v>381</v>
      </c>
    </row>
    <row r="313" spans="2:65" s="1" customFormat="1" ht="11.25">
      <c r="B313" s="34"/>
      <c r="C313" s="35"/>
      <c r="D313" s="198" t="s">
        <v>147</v>
      </c>
      <c r="E313" s="35"/>
      <c r="F313" s="199" t="s">
        <v>382</v>
      </c>
      <c r="G313" s="35"/>
      <c r="H313" s="35"/>
      <c r="I313" s="114"/>
      <c r="J313" s="35"/>
      <c r="K313" s="35"/>
      <c r="L313" s="38"/>
      <c r="M313" s="200"/>
      <c r="N313" s="63"/>
      <c r="O313" s="63"/>
      <c r="P313" s="63"/>
      <c r="Q313" s="63"/>
      <c r="R313" s="63"/>
      <c r="S313" s="63"/>
      <c r="T313" s="64"/>
      <c r="AT313" s="17" t="s">
        <v>147</v>
      </c>
      <c r="AU313" s="17" t="s">
        <v>86</v>
      </c>
    </row>
    <row r="314" spans="2:65" s="1" customFormat="1" ht="39">
      <c r="B314" s="34"/>
      <c r="C314" s="35"/>
      <c r="D314" s="198" t="s">
        <v>149</v>
      </c>
      <c r="E314" s="35"/>
      <c r="F314" s="201" t="s">
        <v>383</v>
      </c>
      <c r="G314" s="35"/>
      <c r="H314" s="35"/>
      <c r="I314" s="114"/>
      <c r="J314" s="35"/>
      <c r="K314" s="35"/>
      <c r="L314" s="38"/>
      <c r="M314" s="200"/>
      <c r="N314" s="63"/>
      <c r="O314" s="63"/>
      <c r="P314" s="63"/>
      <c r="Q314" s="63"/>
      <c r="R314" s="63"/>
      <c r="S314" s="63"/>
      <c r="T314" s="64"/>
      <c r="AT314" s="17" t="s">
        <v>149</v>
      </c>
      <c r="AU314" s="17" t="s">
        <v>86</v>
      </c>
    </row>
    <row r="315" spans="2:65" s="1" customFormat="1" ht="29.25">
      <c r="B315" s="34"/>
      <c r="C315" s="35"/>
      <c r="D315" s="198" t="s">
        <v>302</v>
      </c>
      <c r="E315" s="35"/>
      <c r="F315" s="201" t="s">
        <v>384</v>
      </c>
      <c r="G315" s="35"/>
      <c r="H315" s="35"/>
      <c r="I315" s="114"/>
      <c r="J315" s="35"/>
      <c r="K315" s="35"/>
      <c r="L315" s="38"/>
      <c r="M315" s="200"/>
      <c r="N315" s="63"/>
      <c r="O315" s="63"/>
      <c r="P315" s="63"/>
      <c r="Q315" s="63"/>
      <c r="R315" s="63"/>
      <c r="S315" s="63"/>
      <c r="T315" s="64"/>
      <c r="AT315" s="17" t="s">
        <v>302</v>
      </c>
      <c r="AU315" s="17" t="s">
        <v>86</v>
      </c>
    </row>
    <row r="316" spans="2:65" s="12" customFormat="1" ht="22.5">
      <c r="B316" s="202"/>
      <c r="C316" s="203"/>
      <c r="D316" s="198" t="s">
        <v>151</v>
      </c>
      <c r="E316" s="204" t="s">
        <v>21</v>
      </c>
      <c r="F316" s="205" t="s">
        <v>385</v>
      </c>
      <c r="G316" s="203"/>
      <c r="H316" s="206">
        <v>739.86400000000003</v>
      </c>
      <c r="I316" s="207"/>
      <c r="J316" s="203"/>
      <c r="K316" s="203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151</v>
      </c>
      <c r="AU316" s="212" t="s">
        <v>86</v>
      </c>
      <c r="AV316" s="12" t="s">
        <v>86</v>
      </c>
      <c r="AW316" s="12" t="s">
        <v>38</v>
      </c>
      <c r="AX316" s="12" t="s">
        <v>77</v>
      </c>
      <c r="AY316" s="212" t="s">
        <v>138</v>
      </c>
    </row>
    <row r="317" spans="2:65" s="12" customFormat="1" ht="22.5">
      <c r="B317" s="202"/>
      <c r="C317" s="203"/>
      <c r="D317" s="198" t="s">
        <v>151</v>
      </c>
      <c r="E317" s="204" t="s">
        <v>21</v>
      </c>
      <c r="F317" s="205" t="s">
        <v>386</v>
      </c>
      <c r="G317" s="203"/>
      <c r="H317" s="206">
        <v>740.41600000000005</v>
      </c>
      <c r="I317" s="207"/>
      <c r="J317" s="203"/>
      <c r="K317" s="203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151</v>
      </c>
      <c r="AU317" s="212" t="s">
        <v>86</v>
      </c>
      <c r="AV317" s="12" t="s">
        <v>86</v>
      </c>
      <c r="AW317" s="12" t="s">
        <v>38</v>
      </c>
      <c r="AX317" s="12" t="s">
        <v>77</v>
      </c>
      <c r="AY317" s="212" t="s">
        <v>138</v>
      </c>
    </row>
    <row r="318" spans="2:65" s="12" customFormat="1" ht="22.5">
      <c r="B318" s="202"/>
      <c r="C318" s="203"/>
      <c r="D318" s="198" t="s">
        <v>151</v>
      </c>
      <c r="E318" s="204" t="s">
        <v>21</v>
      </c>
      <c r="F318" s="205" t="s">
        <v>387</v>
      </c>
      <c r="G318" s="203"/>
      <c r="H318" s="206">
        <v>14.85</v>
      </c>
      <c r="I318" s="207"/>
      <c r="J318" s="203"/>
      <c r="K318" s="203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151</v>
      </c>
      <c r="AU318" s="212" t="s">
        <v>86</v>
      </c>
      <c r="AV318" s="12" t="s">
        <v>86</v>
      </c>
      <c r="AW318" s="12" t="s">
        <v>38</v>
      </c>
      <c r="AX318" s="12" t="s">
        <v>77</v>
      </c>
      <c r="AY318" s="212" t="s">
        <v>138</v>
      </c>
    </row>
    <row r="319" spans="2:65" s="12" customFormat="1" ht="22.5">
      <c r="B319" s="202"/>
      <c r="C319" s="203"/>
      <c r="D319" s="198" t="s">
        <v>151</v>
      </c>
      <c r="E319" s="204" t="s">
        <v>21</v>
      </c>
      <c r="F319" s="205" t="s">
        <v>388</v>
      </c>
      <c r="G319" s="203"/>
      <c r="H319" s="206">
        <v>7.65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151</v>
      </c>
      <c r="AU319" s="212" t="s">
        <v>86</v>
      </c>
      <c r="AV319" s="12" t="s">
        <v>86</v>
      </c>
      <c r="AW319" s="12" t="s">
        <v>38</v>
      </c>
      <c r="AX319" s="12" t="s">
        <v>77</v>
      </c>
      <c r="AY319" s="212" t="s">
        <v>138</v>
      </c>
    </row>
    <row r="320" spans="2:65" s="12" customFormat="1" ht="22.5">
      <c r="B320" s="202"/>
      <c r="C320" s="203"/>
      <c r="D320" s="198" t="s">
        <v>151</v>
      </c>
      <c r="E320" s="204" t="s">
        <v>21</v>
      </c>
      <c r="F320" s="205" t="s">
        <v>389</v>
      </c>
      <c r="G320" s="203"/>
      <c r="H320" s="206">
        <v>7.65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151</v>
      </c>
      <c r="AU320" s="212" t="s">
        <v>86</v>
      </c>
      <c r="AV320" s="12" t="s">
        <v>86</v>
      </c>
      <c r="AW320" s="12" t="s">
        <v>38</v>
      </c>
      <c r="AX320" s="12" t="s">
        <v>77</v>
      </c>
      <c r="AY320" s="212" t="s">
        <v>138</v>
      </c>
    </row>
    <row r="321" spans="2:65" s="12" customFormat="1" ht="22.5">
      <c r="B321" s="202"/>
      <c r="C321" s="203"/>
      <c r="D321" s="198" t="s">
        <v>151</v>
      </c>
      <c r="E321" s="204" t="s">
        <v>21</v>
      </c>
      <c r="F321" s="205" t="s">
        <v>390</v>
      </c>
      <c r="G321" s="203"/>
      <c r="H321" s="206">
        <v>14.85</v>
      </c>
      <c r="I321" s="207"/>
      <c r="J321" s="203"/>
      <c r="K321" s="203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151</v>
      </c>
      <c r="AU321" s="212" t="s">
        <v>86</v>
      </c>
      <c r="AV321" s="12" t="s">
        <v>86</v>
      </c>
      <c r="AW321" s="12" t="s">
        <v>38</v>
      </c>
      <c r="AX321" s="12" t="s">
        <v>77</v>
      </c>
      <c r="AY321" s="212" t="s">
        <v>138</v>
      </c>
    </row>
    <row r="322" spans="2:65" s="12" customFormat="1" ht="22.5">
      <c r="B322" s="202"/>
      <c r="C322" s="203"/>
      <c r="D322" s="198" t="s">
        <v>151</v>
      </c>
      <c r="E322" s="204" t="s">
        <v>21</v>
      </c>
      <c r="F322" s="205" t="s">
        <v>158</v>
      </c>
      <c r="G322" s="203"/>
      <c r="H322" s="206">
        <v>39</v>
      </c>
      <c r="I322" s="207"/>
      <c r="J322" s="203"/>
      <c r="K322" s="203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151</v>
      </c>
      <c r="AU322" s="212" t="s">
        <v>86</v>
      </c>
      <c r="AV322" s="12" t="s">
        <v>86</v>
      </c>
      <c r="AW322" s="12" t="s">
        <v>38</v>
      </c>
      <c r="AX322" s="12" t="s">
        <v>77</v>
      </c>
      <c r="AY322" s="212" t="s">
        <v>138</v>
      </c>
    </row>
    <row r="323" spans="2:65" s="14" customFormat="1" ht="11.25">
      <c r="B323" s="224"/>
      <c r="C323" s="225"/>
      <c r="D323" s="198" t="s">
        <v>151</v>
      </c>
      <c r="E323" s="226" t="s">
        <v>21</v>
      </c>
      <c r="F323" s="227" t="s">
        <v>162</v>
      </c>
      <c r="G323" s="225"/>
      <c r="H323" s="228">
        <v>1564.28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AT323" s="234" t="s">
        <v>151</v>
      </c>
      <c r="AU323" s="234" t="s">
        <v>86</v>
      </c>
      <c r="AV323" s="14" t="s">
        <v>145</v>
      </c>
      <c r="AW323" s="14" t="s">
        <v>38</v>
      </c>
      <c r="AX323" s="14" t="s">
        <v>84</v>
      </c>
      <c r="AY323" s="234" t="s">
        <v>138</v>
      </c>
    </row>
    <row r="324" spans="2:65" s="1" customFormat="1" ht="16.5" customHeight="1">
      <c r="B324" s="34"/>
      <c r="C324" s="185" t="s">
        <v>391</v>
      </c>
      <c r="D324" s="185" t="s">
        <v>140</v>
      </c>
      <c r="E324" s="186" t="s">
        <v>392</v>
      </c>
      <c r="F324" s="187" t="s">
        <v>393</v>
      </c>
      <c r="G324" s="188" t="s">
        <v>143</v>
      </c>
      <c r="H324" s="189">
        <v>824.14</v>
      </c>
      <c r="I324" s="190"/>
      <c r="J324" s="191">
        <f>ROUND(I324*H324,2)</f>
        <v>0</v>
      </c>
      <c r="K324" s="187" t="s">
        <v>144</v>
      </c>
      <c r="L324" s="38"/>
      <c r="M324" s="192" t="s">
        <v>21</v>
      </c>
      <c r="N324" s="193" t="s">
        <v>48</v>
      </c>
      <c r="O324" s="63"/>
      <c r="P324" s="194">
        <f>O324*H324</f>
        <v>0</v>
      </c>
      <c r="Q324" s="194">
        <v>0</v>
      </c>
      <c r="R324" s="194">
        <f>Q324*H324</f>
        <v>0</v>
      </c>
      <c r="S324" s="194">
        <v>0</v>
      </c>
      <c r="T324" s="195">
        <f>S324*H324</f>
        <v>0</v>
      </c>
      <c r="AR324" s="196" t="s">
        <v>145</v>
      </c>
      <c r="AT324" s="196" t="s">
        <v>140</v>
      </c>
      <c r="AU324" s="196" t="s">
        <v>86</v>
      </c>
      <c r="AY324" s="17" t="s">
        <v>138</v>
      </c>
      <c r="BE324" s="197">
        <f>IF(N324="základní",J324,0)</f>
        <v>0</v>
      </c>
      <c r="BF324" s="197">
        <f>IF(N324="snížená",J324,0)</f>
        <v>0</v>
      </c>
      <c r="BG324" s="197">
        <f>IF(N324="zákl. přenesená",J324,0)</f>
        <v>0</v>
      </c>
      <c r="BH324" s="197">
        <f>IF(N324="sníž. přenesená",J324,0)</f>
        <v>0</v>
      </c>
      <c r="BI324" s="197">
        <f>IF(N324="nulová",J324,0)</f>
        <v>0</v>
      </c>
      <c r="BJ324" s="17" t="s">
        <v>84</v>
      </c>
      <c r="BK324" s="197">
        <f>ROUND(I324*H324,2)</f>
        <v>0</v>
      </c>
      <c r="BL324" s="17" t="s">
        <v>145</v>
      </c>
      <c r="BM324" s="196" t="s">
        <v>394</v>
      </c>
    </row>
    <row r="325" spans="2:65" s="1" customFormat="1" ht="11.25">
      <c r="B325" s="34"/>
      <c r="C325" s="35"/>
      <c r="D325" s="198" t="s">
        <v>147</v>
      </c>
      <c r="E325" s="35"/>
      <c r="F325" s="199" t="s">
        <v>395</v>
      </c>
      <c r="G325" s="35"/>
      <c r="H325" s="35"/>
      <c r="I325" s="114"/>
      <c r="J325" s="35"/>
      <c r="K325" s="35"/>
      <c r="L325" s="38"/>
      <c r="M325" s="200"/>
      <c r="N325" s="63"/>
      <c r="O325" s="63"/>
      <c r="P325" s="63"/>
      <c r="Q325" s="63"/>
      <c r="R325" s="63"/>
      <c r="S325" s="63"/>
      <c r="T325" s="64"/>
      <c r="AT325" s="17" t="s">
        <v>147</v>
      </c>
      <c r="AU325" s="17" t="s">
        <v>86</v>
      </c>
    </row>
    <row r="326" spans="2:65" s="1" customFormat="1" ht="185.25">
      <c r="B326" s="34"/>
      <c r="C326" s="35"/>
      <c r="D326" s="198" t="s">
        <v>149</v>
      </c>
      <c r="E326" s="35"/>
      <c r="F326" s="201" t="s">
        <v>396</v>
      </c>
      <c r="G326" s="35"/>
      <c r="H326" s="35"/>
      <c r="I326" s="114"/>
      <c r="J326" s="35"/>
      <c r="K326" s="35"/>
      <c r="L326" s="38"/>
      <c r="M326" s="200"/>
      <c r="N326" s="63"/>
      <c r="O326" s="63"/>
      <c r="P326" s="63"/>
      <c r="Q326" s="63"/>
      <c r="R326" s="63"/>
      <c r="S326" s="63"/>
      <c r="T326" s="64"/>
      <c r="AT326" s="17" t="s">
        <v>149</v>
      </c>
      <c r="AU326" s="17" t="s">
        <v>86</v>
      </c>
    </row>
    <row r="327" spans="2:65" s="12" customFormat="1" ht="22.5">
      <c r="B327" s="202"/>
      <c r="C327" s="203"/>
      <c r="D327" s="198" t="s">
        <v>151</v>
      </c>
      <c r="E327" s="204" t="s">
        <v>21</v>
      </c>
      <c r="F327" s="205" t="s">
        <v>397</v>
      </c>
      <c r="G327" s="203"/>
      <c r="H327" s="206">
        <v>369.93200000000002</v>
      </c>
      <c r="I327" s="207"/>
      <c r="J327" s="203"/>
      <c r="K327" s="203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151</v>
      </c>
      <c r="AU327" s="212" t="s">
        <v>86</v>
      </c>
      <c r="AV327" s="12" t="s">
        <v>86</v>
      </c>
      <c r="AW327" s="12" t="s">
        <v>38</v>
      </c>
      <c r="AX327" s="12" t="s">
        <v>77</v>
      </c>
      <c r="AY327" s="212" t="s">
        <v>138</v>
      </c>
    </row>
    <row r="328" spans="2:65" s="12" customFormat="1" ht="22.5">
      <c r="B328" s="202"/>
      <c r="C328" s="203"/>
      <c r="D328" s="198" t="s">
        <v>151</v>
      </c>
      <c r="E328" s="204" t="s">
        <v>21</v>
      </c>
      <c r="F328" s="205" t="s">
        <v>398</v>
      </c>
      <c r="G328" s="203"/>
      <c r="H328" s="206">
        <v>370.20800000000003</v>
      </c>
      <c r="I328" s="207"/>
      <c r="J328" s="203"/>
      <c r="K328" s="203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151</v>
      </c>
      <c r="AU328" s="212" t="s">
        <v>86</v>
      </c>
      <c r="AV328" s="12" t="s">
        <v>86</v>
      </c>
      <c r="AW328" s="12" t="s">
        <v>38</v>
      </c>
      <c r="AX328" s="12" t="s">
        <v>77</v>
      </c>
      <c r="AY328" s="212" t="s">
        <v>138</v>
      </c>
    </row>
    <row r="329" spans="2:65" s="12" customFormat="1" ht="11.25">
      <c r="B329" s="202"/>
      <c r="C329" s="203"/>
      <c r="D329" s="198" t="s">
        <v>151</v>
      </c>
      <c r="E329" s="204" t="s">
        <v>21</v>
      </c>
      <c r="F329" s="205" t="s">
        <v>399</v>
      </c>
      <c r="G329" s="203"/>
      <c r="H329" s="206">
        <v>14.85</v>
      </c>
      <c r="I329" s="207"/>
      <c r="J329" s="203"/>
      <c r="K329" s="203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151</v>
      </c>
      <c r="AU329" s="212" t="s">
        <v>86</v>
      </c>
      <c r="AV329" s="12" t="s">
        <v>86</v>
      </c>
      <c r="AW329" s="12" t="s">
        <v>38</v>
      </c>
      <c r="AX329" s="12" t="s">
        <v>77</v>
      </c>
      <c r="AY329" s="212" t="s">
        <v>138</v>
      </c>
    </row>
    <row r="330" spans="2:65" s="12" customFormat="1" ht="11.25">
      <c r="B330" s="202"/>
      <c r="C330" s="203"/>
      <c r="D330" s="198" t="s">
        <v>151</v>
      </c>
      <c r="E330" s="204" t="s">
        <v>21</v>
      </c>
      <c r="F330" s="205" t="s">
        <v>400</v>
      </c>
      <c r="G330" s="203"/>
      <c r="H330" s="206">
        <v>7.65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151</v>
      </c>
      <c r="AU330" s="212" t="s">
        <v>86</v>
      </c>
      <c r="AV330" s="12" t="s">
        <v>86</v>
      </c>
      <c r="AW330" s="12" t="s">
        <v>38</v>
      </c>
      <c r="AX330" s="12" t="s">
        <v>77</v>
      </c>
      <c r="AY330" s="212" t="s">
        <v>138</v>
      </c>
    </row>
    <row r="331" spans="2:65" s="12" customFormat="1" ht="11.25">
      <c r="B331" s="202"/>
      <c r="C331" s="203"/>
      <c r="D331" s="198" t="s">
        <v>151</v>
      </c>
      <c r="E331" s="204" t="s">
        <v>21</v>
      </c>
      <c r="F331" s="205" t="s">
        <v>401</v>
      </c>
      <c r="G331" s="203"/>
      <c r="H331" s="206">
        <v>7.65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151</v>
      </c>
      <c r="AU331" s="212" t="s">
        <v>86</v>
      </c>
      <c r="AV331" s="12" t="s">
        <v>86</v>
      </c>
      <c r="AW331" s="12" t="s">
        <v>38</v>
      </c>
      <c r="AX331" s="12" t="s">
        <v>77</v>
      </c>
      <c r="AY331" s="212" t="s">
        <v>138</v>
      </c>
    </row>
    <row r="332" spans="2:65" s="12" customFormat="1" ht="11.25">
      <c r="B332" s="202"/>
      <c r="C332" s="203"/>
      <c r="D332" s="198" t="s">
        <v>151</v>
      </c>
      <c r="E332" s="204" t="s">
        <v>21</v>
      </c>
      <c r="F332" s="205" t="s">
        <v>402</v>
      </c>
      <c r="G332" s="203"/>
      <c r="H332" s="206">
        <v>14.85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151</v>
      </c>
      <c r="AU332" s="212" t="s">
        <v>86</v>
      </c>
      <c r="AV332" s="12" t="s">
        <v>86</v>
      </c>
      <c r="AW332" s="12" t="s">
        <v>38</v>
      </c>
      <c r="AX332" s="12" t="s">
        <v>77</v>
      </c>
      <c r="AY332" s="212" t="s">
        <v>138</v>
      </c>
    </row>
    <row r="333" spans="2:65" s="12" customFormat="1" ht="22.5">
      <c r="B333" s="202"/>
      <c r="C333" s="203"/>
      <c r="D333" s="198" t="s">
        <v>151</v>
      </c>
      <c r="E333" s="204" t="s">
        <v>21</v>
      </c>
      <c r="F333" s="205" t="s">
        <v>158</v>
      </c>
      <c r="G333" s="203"/>
      <c r="H333" s="206">
        <v>39</v>
      </c>
      <c r="I333" s="207"/>
      <c r="J333" s="203"/>
      <c r="K333" s="203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151</v>
      </c>
      <c r="AU333" s="212" t="s">
        <v>86</v>
      </c>
      <c r="AV333" s="12" t="s">
        <v>86</v>
      </c>
      <c r="AW333" s="12" t="s">
        <v>38</v>
      </c>
      <c r="AX333" s="12" t="s">
        <v>77</v>
      </c>
      <c r="AY333" s="212" t="s">
        <v>138</v>
      </c>
    </row>
    <row r="334" spans="2:65" s="14" customFormat="1" ht="11.25">
      <c r="B334" s="224"/>
      <c r="C334" s="225"/>
      <c r="D334" s="198" t="s">
        <v>151</v>
      </c>
      <c r="E334" s="226" t="s">
        <v>21</v>
      </c>
      <c r="F334" s="227" t="s">
        <v>162</v>
      </c>
      <c r="G334" s="225"/>
      <c r="H334" s="228">
        <v>824.14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AT334" s="234" t="s">
        <v>151</v>
      </c>
      <c r="AU334" s="234" t="s">
        <v>86</v>
      </c>
      <c r="AV334" s="14" t="s">
        <v>145</v>
      </c>
      <c r="AW334" s="14" t="s">
        <v>38</v>
      </c>
      <c r="AX334" s="14" t="s">
        <v>84</v>
      </c>
      <c r="AY334" s="234" t="s">
        <v>138</v>
      </c>
    </row>
    <row r="335" spans="2:65" s="1" customFormat="1" ht="16.5" customHeight="1">
      <c r="B335" s="34"/>
      <c r="C335" s="185" t="s">
        <v>403</v>
      </c>
      <c r="D335" s="185" t="s">
        <v>140</v>
      </c>
      <c r="E335" s="186" t="s">
        <v>404</v>
      </c>
      <c r="F335" s="187" t="s">
        <v>405</v>
      </c>
      <c r="G335" s="188" t="s">
        <v>188</v>
      </c>
      <c r="H335" s="189">
        <v>5.4089999999999998</v>
      </c>
      <c r="I335" s="190"/>
      <c r="J335" s="191">
        <f>ROUND(I335*H335,2)</f>
        <v>0</v>
      </c>
      <c r="K335" s="187" t="s">
        <v>144</v>
      </c>
      <c r="L335" s="38"/>
      <c r="M335" s="192" t="s">
        <v>21</v>
      </c>
      <c r="N335" s="193" t="s">
        <v>48</v>
      </c>
      <c r="O335" s="63"/>
      <c r="P335" s="194">
        <f>O335*H335</f>
        <v>0</v>
      </c>
      <c r="Q335" s="194">
        <v>0</v>
      </c>
      <c r="R335" s="194">
        <f>Q335*H335</f>
        <v>0</v>
      </c>
      <c r="S335" s="194">
        <v>0</v>
      </c>
      <c r="T335" s="195">
        <f>S335*H335</f>
        <v>0</v>
      </c>
      <c r="AR335" s="196" t="s">
        <v>145</v>
      </c>
      <c r="AT335" s="196" t="s">
        <v>140</v>
      </c>
      <c r="AU335" s="196" t="s">
        <v>86</v>
      </c>
      <c r="AY335" s="17" t="s">
        <v>138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17" t="s">
        <v>84</v>
      </c>
      <c r="BK335" s="197">
        <f>ROUND(I335*H335,2)</f>
        <v>0</v>
      </c>
      <c r="BL335" s="17" t="s">
        <v>145</v>
      </c>
      <c r="BM335" s="196" t="s">
        <v>406</v>
      </c>
    </row>
    <row r="336" spans="2:65" s="1" customFormat="1" ht="11.25">
      <c r="B336" s="34"/>
      <c r="C336" s="35"/>
      <c r="D336" s="198" t="s">
        <v>147</v>
      </c>
      <c r="E336" s="35"/>
      <c r="F336" s="199" t="s">
        <v>407</v>
      </c>
      <c r="G336" s="35"/>
      <c r="H336" s="35"/>
      <c r="I336" s="114"/>
      <c r="J336" s="35"/>
      <c r="K336" s="35"/>
      <c r="L336" s="38"/>
      <c r="M336" s="200"/>
      <c r="N336" s="63"/>
      <c r="O336" s="63"/>
      <c r="P336" s="63"/>
      <c r="Q336" s="63"/>
      <c r="R336" s="63"/>
      <c r="S336" s="63"/>
      <c r="T336" s="64"/>
      <c r="AT336" s="17" t="s">
        <v>147</v>
      </c>
      <c r="AU336" s="17" t="s">
        <v>86</v>
      </c>
    </row>
    <row r="337" spans="2:65" s="1" customFormat="1" ht="156">
      <c r="B337" s="34"/>
      <c r="C337" s="35"/>
      <c r="D337" s="198" t="s">
        <v>149</v>
      </c>
      <c r="E337" s="35"/>
      <c r="F337" s="201" t="s">
        <v>408</v>
      </c>
      <c r="G337" s="35"/>
      <c r="H337" s="35"/>
      <c r="I337" s="114"/>
      <c r="J337" s="35"/>
      <c r="K337" s="35"/>
      <c r="L337" s="38"/>
      <c r="M337" s="200"/>
      <c r="N337" s="63"/>
      <c r="O337" s="63"/>
      <c r="P337" s="63"/>
      <c r="Q337" s="63"/>
      <c r="R337" s="63"/>
      <c r="S337" s="63"/>
      <c r="T337" s="64"/>
      <c r="AT337" s="17" t="s">
        <v>149</v>
      </c>
      <c r="AU337" s="17" t="s">
        <v>86</v>
      </c>
    </row>
    <row r="338" spans="2:65" s="1" customFormat="1" ht="19.5">
      <c r="B338" s="34"/>
      <c r="C338" s="35"/>
      <c r="D338" s="198" t="s">
        <v>302</v>
      </c>
      <c r="E338" s="35"/>
      <c r="F338" s="201" t="s">
        <v>409</v>
      </c>
      <c r="G338" s="35"/>
      <c r="H338" s="35"/>
      <c r="I338" s="114"/>
      <c r="J338" s="35"/>
      <c r="K338" s="35"/>
      <c r="L338" s="38"/>
      <c r="M338" s="200"/>
      <c r="N338" s="63"/>
      <c r="O338" s="63"/>
      <c r="P338" s="63"/>
      <c r="Q338" s="63"/>
      <c r="R338" s="63"/>
      <c r="S338" s="63"/>
      <c r="T338" s="64"/>
      <c r="AT338" s="17" t="s">
        <v>302</v>
      </c>
      <c r="AU338" s="17" t="s">
        <v>86</v>
      </c>
    </row>
    <row r="339" spans="2:65" s="12" customFormat="1" ht="11.25">
      <c r="B339" s="202"/>
      <c r="C339" s="203"/>
      <c r="D339" s="198" t="s">
        <v>151</v>
      </c>
      <c r="E339" s="204" t="s">
        <v>21</v>
      </c>
      <c r="F339" s="205" t="s">
        <v>410</v>
      </c>
      <c r="G339" s="203"/>
      <c r="H339" s="206">
        <v>1.3859999999999999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151</v>
      </c>
      <c r="AU339" s="212" t="s">
        <v>86</v>
      </c>
      <c r="AV339" s="12" t="s">
        <v>86</v>
      </c>
      <c r="AW339" s="12" t="s">
        <v>38</v>
      </c>
      <c r="AX339" s="12" t="s">
        <v>77</v>
      </c>
      <c r="AY339" s="212" t="s">
        <v>138</v>
      </c>
    </row>
    <row r="340" spans="2:65" s="13" customFormat="1" ht="11.25">
      <c r="B340" s="213"/>
      <c r="C340" s="214"/>
      <c r="D340" s="198" t="s">
        <v>151</v>
      </c>
      <c r="E340" s="215" t="s">
        <v>21</v>
      </c>
      <c r="F340" s="216" t="s">
        <v>159</v>
      </c>
      <c r="G340" s="214"/>
      <c r="H340" s="217">
        <v>1.3859999999999999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151</v>
      </c>
      <c r="AU340" s="223" t="s">
        <v>86</v>
      </c>
      <c r="AV340" s="13" t="s">
        <v>160</v>
      </c>
      <c r="AW340" s="13" t="s">
        <v>38</v>
      </c>
      <c r="AX340" s="13" t="s">
        <v>77</v>
      </c>
      <c r="AY340" s="223" t="s">
        <v>138</v>
      </c>
    </row>
    <row r="341" spans="2:65" s="12" customFormat="1" ht="22.5">
      <c r="B341" s="202"/>
      <c r="C341" s="203"/>
      <c r="D341" s="198" t="s">
        <v>151</v>
      </c>
      <c r="E341" s="204" t="s">
        <v>21</v>
      </c>
      <c r="F341" s="205" t="s">
        <v>411</v>
      </c>
      <c r="G341" s="203"/>
      <c r="H341" s="206">
        <v>2.0110000000000001</v>
      </c>
      <c r="I341" s="207"/>
      <c r="J341" s="203"/>
      <c r="K341" s="203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151</v>
      </c>
      <c r="AU341" s="212" t="s">
        <v>86</v>
      </c>
      <c r="AV341" s="12" t="s">
        <v>86</v>
      </c>
      <c r="AW341" s="12" t="s">
        <v>38</v>
      </c>
      <c r="AX341" s="12" t="s">
        <v>77</v>
      </c>
      <c r="AY341" s="212" t="s">
        <v>138</v>
      </c>
    </row>
    <row r="342" spans="2:65" s="12" customFormat="1" ht="22.5">
      <c r="B342" s="202"/>
      <c r="C342" s="203"/>
      <c r="D342" s="198" t="s">
        <v>151</v>
      </c>
      <c r="E342" s="204" t="s">
        <v>21</v>
      </c>
      <c r="F342" s="205" t="s">
        <v>412</v>
      </c>
      <c r="G342" s="203"/>
      <c r="H342" s="206">
        <v>2.012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151</v>
      </c>
      <c r="AU342" s="212" t="s">
        <v>86</v>
      </c>
      <c r="AV342" s="12" t="s">
        <v>86</v>
      </c>
      <c r="AW342" s="12" t="s">
        <v>38</v>
      </c>
      <c r="AX342" s="12" t="s">
        <v>77</v>
      </c>
      <c r="AY342" s="212" t="s">
        <v>138</v>
      </c>
    </row>
    <row r="343" spans="2:65" s="14" customFormat="1" ht="11.25">
      <c r="B343" s="224"/>
      <c r="C343" s="225"/>
      <c r="D343" s="198" t="s">
        <v>151</v>
      </c>
      <c r="E343" s="226" t="s">
        <v>21</v>
      </c>
      <c r="F343" s="227" t="s">
        <v>162</v>
      </c>
      <c r="G343" s="225"/>
      <c r="H343" s="228">
        <v>5.4089999999999998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AT343" s="234" t="s">
        <v>151</v>
      </c>
      <c r="AU343" s="234" t="s">
        <v>86</v>
      </c>
      <c r="AV343" s="14" t="s">
        <v>145</v>
      </c>
      <c r="AW343" s="14" t="s">
        <v>38</v>
      </c>
      <c r="AX343" s="14" t="s">
        <v>84</v>
      </c>
      <c r="AY343" s="234" t="s">
        <v>138</v>
      </c>
    </row>
    <row r="344" spans="2:65" s="11" customFormat="1" ht="22.9" customHeight="1">
      <c r="B344" s="169"/>
      <c r="C344" s="170"/>
      <c r="D344" s="171" t="s">
        <v>76</v>
      </c>
      <c r="E344" s="183" t="s">
        <v>185</v>
      </c>
      <c r="F344" s="183" t="s">
        <v>413</v>
      </c>
      <c r="G344" s="170"/>
      <c r="H344" s="170"/>
      <c r="I344" s="173"/>
      <c r="J344" s="184">
        <f>BK344</f>
        <v>0</v>
      </c>
      <c r="K344" s="170"/>
      <c r="L344" s="175"/>
      <c r="M344" s="176"/>
      <c r="N344" s="177"/>
      <c r="O344" s="177"/>
      <c r="P344" s="178">
        <f>SUM(P345:P373)</f>
        <v>0</v>
      </c>
      <c r="Q344" s="177"/>
      <c r="R344" s="178">
        <f>SUM(R345:R373)</f>
        <v>452.19152049999997</v>
      </c>
      <c r="S344" s="177"/>
      <c r="T344" s="179">
        <f>SUM(T345:T373)</f>
        <v>0</v>
      </c>
      <c r="AR344" s="180" t="s">
        <v>84</v>
      </c>
      <c r="AT344" s="181" t="s">
        <v>76</v>
      </c>
      <c r="AU344" s="181" t="s">
        <v>84</v>
      </c>
      <c r="AY344" s="180" t="s">
        <v>138</v>
      </c>
      <c r="BK344" s="182">
        <f>SUM(BK345:BK373)</f>
        <v>0</v>
      </c>
    </row>
    <row r="345" spans="2:65" s="1" customFormat="1" ht="16.5" customHeight="1">
      <c r="B345" s="34"/>
      <c r="C345" s="185" t="s">
        <v>414</v>
      </c>
      <c r="D345" s="185" t="s">
        <v>140</v>
      </c>
      <c r="E345" s="186" t="s">
        <v>415</v>
      </c>
      <c r="F345" s="187" t="s">
        <v>416</v>
      </c>
      <c r="G345" s="188" t="s">
        <v>143</v>
      </c>
      <c r="H345" s="189">
        <v>12</v>
      </c>
      <c r="I345" s="190"/>
      <c r="J345" s="191">
        <f>ROUND(I345*H345,2)</f>
        <v>0</v>
      </c>
      <c r="K345" s="187" t="s">
        <v>144</v>
      </c>
      <c r="L345" s="38"/>
      <c r="M345" s="192" t="s">
        <v>21</v>
      </c>
      <c r="N345" s="193" t="s">
        <v>48</v>
      </c>
      <c r="O345" s="63"/>
      <c r="P345" s="194">
        <f>O345*H345</f>
        <v>0</v>
      </c>
      <c r="Q345" s="194">
        <v>0.17726</v>
      </c>
      <c r="R345" s="194">
        <f>Q345*H345</f>
        <v>2.1271200000000001</v>
      </c>
      <c r="S345" s="194">
        <v>0</v>
      </c>
      <c r="T345" s="195">
        <f>S345*H345</f>
        <v>0</v>
      </c>
      <c r="AR345" s="196" t="s">
        <v>145</v>
      </c>
      <c r="AT345" s="196" t="s">
        <v>140</v>
      </c>
      <c r="AU345" s="196" t="s">
        <v>86</v>
      </c>
      <c r="AY345" s="17" t="s">
        <v>138</v>
      </c>
      <c r="BE345" s="197">
        <f>IF(N345="základní",J345,0)</f>
        <v>0</v>
      </c>
      <c r="BF345" s="197">
        <f>IF(N345="snížená",J345,0)</f>
        <v>0</v>
      </c>
      <c r="BG345" s="197">
        <f>IF(N345="zákl. přenesená",J345,0)</f>
        <v>0</v>
      </c>
      <c r="BH345" s="197">
        <f>IF(N345="sníž. přenesená",J345,0)</f>
        <v>0</v>
      </c>
      <c r="BI345" s="197">
        <f>IF(N345="nulová",J345,0)</f>
        <v>0</v>
      </c>
      <c r="BJ345" s="17" t="s">
        <v>84</v>
      </c>
      <c r="BK345" s="197">
        <f>ROUND(I345*H345,2)</f>
        <v>0</v>
      </c>
      <c r="BL345" s="17" t="s">
        <v>145</v>
      </c>
      <c r="BM345" s="196" t="s">
        <v>417</v>
      </c>
    </row>
    <row r="346" spans="2:65" s="1" customFormat="1" ht="19.5">
      <c r="B346" s="34"/>
      <c r="C346" s="35"/>
      <c r="D346" s="198" t="s">
        <v>147</v>
      </c>
      <c r="E346" s="35"/>
      <c r="F346" s="199" t="s">
        <v>418</v>
      </c>
      <c r="G346" s="35"/>
      <c r="H346" s="35"/>
      <c r="I346" s="114"/>
      <c r="J346" s="35"/>
      <c r="K346" s="35"/>
      <c r="L346" s="38"/>
      <c r="M346" s="200"/>
      <c r="N346" s="63"/>
      <c r="O346" s="63"/>
      <c r="P346" s="63"/>
      <c r="Q346" s="63"/>
      <c r="R346" s="63"/>
      <c r="S346" s="63"/>
      <c r="T346" s="64"/>
      <c r="AT346" s="17" t="s">
        <v>147</v>
      </c>
      <c r="AU346" s="17" t="s">
        <v>86</v>
      </c>
    </row>
    <row r="347" spans="2:65" s="1" customFormat="1" ht="68.25">
      <c r="B347" s="34"/>
      <c r="C347" s="35"/>
      <c r="D347" s="198" t="s">
        <v>149</v>
      </c>
      <c r="E347" s="35"/>
      <c r="F347" s="201" t="s">
        <v>419</v>
      </c>
      <c r="G347" s="35"/>
      <c r="H347" s="35"/>
      <c r="I347" s="114"/>
      <c r="J347" s="35"/>
      <c r="K347" s="35"/>
      <c r="L347" s="38"/>
      <c r="M347" s="200"/>
      <c r="N347" s="63"/>
      <c r="O347" s="63"/>
      <c r="P347" s="63"/>
      <c r="Q347" s="63"/>
      <c r="R347" s="63"/>
      <c r="S347" s="63"/>
      <c r="T347" s="64"/>
      <c r="AT347" s="17" t="s">
        <v>149</v>
      </c>
      <c r="AU347" s="17" t="s">
        <v>86</v>
      </c>
    </row>
    <row r="348" spans="2:65" s="12" customFormat="1" ht="11.25">
      <c r="B348" s="202"/>
      <c r="C348" s="203"/>
      <c r="D348" s="198" t="s">
        <v>151</v>
      </c>
      <c r="E348" s="204" t="s">
        <v>21</v>
      </c>
      <c r="F348" s="205" t="s">
        <v>420</v>
      </c>
      <c r="G348" s="203"/>
      <c r="H348" s="206">
        <v>12</v>
      </c>
      <c r="I348" s="207"/>
      <c r="J348" s="203"/>
      <c r="K348" s="203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151</v>
      </c>
      <c r="AU348" s="212" t="s">
        <v>86</v>
      </c>
      <c r="AV348" s="12" t="s">
        <v>86</v>
      </c>
      <c r="AW348" s="12" t="s">
        <v>38</v>
      </c>
      <c r="AX348" s="12" t="s">
        <v>84</v>
      </c>
      <c r="AY348" s="212" t="s">
        <v>138</v>
      </c>
    </row>
    <row r="349" spans="2:65" s="1" customFormat="1" ht="16.5" customHeight="1">
      <c r="B349" s="34"/>
      <c r="C349" s="185" t="s">
        <v>421</v>
      </c>
      <c r="D349" s="185" t="s">
        <v>140</v>
      </c>
      <c r="E349" s="186" t="s">
        <v>422</v>
      </c>
      <c r="F349" s="187" t="s">
        <v>423</v>
      </c>
      <c r="G349" s="188" t="s">
        <v>143</v>
      </c>
      <c r="H349" s="189">
        <v>12</v>
      </c>
      <c r="I349" s="190"/>
      <c r="J349" s="191">
        <f>ROUND(I349*H349,2)</f>
        <v>0</v>
      </c>
      <c r="K349" s="187" t="s">
        <v>144</v>
      </c>
      <c r="L349" s="38"/>
      <c r="M349" s="192" t="s">
        <v>21</v>
      </c>
      <c r="N349" s="193" t="s">
        <v>48</v>
      </c>
      <c r="O349" s="63"/>
      <c r="P349" s="194">
        <f>O349*H349</f>
        <v>0</v>
      </c>
      <c r="Q349" s="194">
        <v>0</v>
      </c>
      <c r="R349" s="194">
        <f>Q349*H349</f>
        <v>0</v>
      </c>
      <c r="S349" s="194">
        <v>0</v>
      </c>
      <c r="T349" s="195">
        <f>S349*H349</f>
        <v>0</v>
      </c>
      <c r="AR349" s="196" t="s">
        <v>145</v>
      </c>
      <c r="AT349" s="196" t="s">
        <v>140</v>
      </c>
      <c r="AU349" s="196" t="s">
        <v>86</v>
      </c>
      <c r="AY349" s="17" t="s">
        <v>138</v>
      </c>
      <c r="BE349" s="197">
        <f>IF(N349="základní",J349,0)</f>
        <v>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17" t="s">
        <v>84</v>
      </c>
      <c r="BK349" s="197">
        <f>ROUND(I349*H349,2)</f>
        <v>0</v>
      </c>
      <c r="BL349" s="17" t="s">
        <v>145</v>
      </c>
      <c r="BM349" s="196" t="s">
        <v>424</v>
      </c>
    </row>
    <row r="350" spans="2:65" s="1" customFormat="1" ht="11.25">
      <c r="B350" s="34"/>
      <c r="C350" s="35"/>
      <c r="D350" s="198" t="s">
        <v>147</v>
      </c>
      <c r="E350" s="35"/>
      <c r="F350" s="199" t="s">
        <v>425</v>
      </c>
      <c r="G350" s="35"/>
      <c r="H350" s="35"/>
      <c r="I350" s="114"/>
      <c r="J350" s="35"/>
      <c r="K350" s="35"/>
      <c r="L350" s="38"/>
      <c r="M350" s="200"/>
      <c r="N350" s="63"/>
      <c r="O350" s="63"/>
      <c r="P350" s="63"/>
      <c r="Q350" s="63"/>
      <c r="R350" s="63"/>
      <c r="S350" s="63"/>
      <c r="T350" s="64"/>
      <c r="AT350" s="17" t="s">
        <v>147</v>
      </c>
      <c r="AU350" s="17" t="s">
        <v>86</v>
      </c>
    </row>
    <row r="351" spans="2:65" s="12" customFormat="1" ht="11.25">
      <c r="B351" s="202"/>
      <c r="C351" s="203"/>
      <c r="D351" s="198" t="s">
        <v>151</v>
      </c>
      <c r="E351" s="204" t="s">
        <v>21</v>
      </c>
      <c r="F351" s="205" t="s">
        <v>420</v>
      </c>
      <c r="G351" s="203"/>
      <c r="H351" s="206">
        <v>12</v>
      </c>
      <c r="I351" s="207"/>
      <c r="J351" s="203"/>
      <c r="K351" s="203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151</v>
      </c>
      <c r="AU351" s="212" t="s">
        <v>86</v>
      </c>
      <c r="AV351" s="12" t="s">
        <v>86</v>
      </c>
      <c r="AW351" s="12" t="s">
        <v>38</v>
      </c>
      <c r="AX351" s="12" t="s">
        <v>84</v>
      </c>
      <c r="AY351" s="212" t="s">
        <v>138</v>
      </c>
    </row>
    <row r="352" spans="2:65" s="1" customFormat="1" ht="16.5" customHeight="1">
      <c r="B352" s="34"/>
      <c r="C352" s="185" t="s">
        <v>426</v>
      </c>
      <c r="D352" s="185" t="s">
        <v>140</v>
      </c>
      <c r="E352" s="186" t="s">
        <v>427</v>
      </c>
      <c r="F352" s="187" t="s">
        <v>428</v>
      </c>
      <c r="G352" s="188" t="s">
        <v>143</v>
      </c>
      <c r="H352" s="189">
        <v>1565.7650000000001</v>
      </c>
      <c r="I352" s="190"/>
      <c r="J352" s="191">
        <f>ROUND(I352*H352,2)</f>
        <v>0</v>
      </c>
      <c r="K352" s="187" t="s">
        <v>144</v>
      </c>
      <c r="L352" s="38"/>
      <c r="M352" s="192" t="s">
        <v>21</v>
      </c>
      <c r="N352" s="193" t="s">
        <v>48</v>
      </c>
      <c r="O352" s="63"/>
      <c r="P352" s="194">
        <f>O352*H352</f>
        <v>0</v>
      </c>
      <c r="Q352" s="194">
        <v>0.1837</v>
      </c>
      <c r="R352" s="194">
        <f>Q352*H352</f>
        <v>287.63103050000001</v>
      </c>
      <c r="S352" s="194">
        <v>0</v>
      </c>
      <c r="T352" s="195">
        <f>S352*H352</f>
        <v>0</v>
      </c>
      <c r="AR352" s="196" t="s">
        <v>145</v>
      </c>
      <c r="AT352" s="196" t="s">
        <v>140</v>
      </c>
      <c r="AU352" s="196" t="s">
        <v>86</v>
      </c>
      <c r="AY352" s="17" t="s">
        <v>138</v>
      </c>
      <c r="BE352" s="197">
        <f>IF(N352="základní",J352,0)</f>
        <v>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17" t="s">
        <v>84</v>
      </c>
      <c r="BK352" s="197">
        <f>ROUND(I352*H352,2)</f>
        <v>0</v>
      </c>
      <c r="BL352" s="17" t="s">
        <v>145</v>
      </c>
      <c r="BM352" s="196" t="s">
        <v>429</v>
      </c>
    </row>
    <row r="353" spans="2:65" s="1" customFormat="1" ht="19.5">
      <c r="B353" s="34"/>
      <c r="C353" s="35"/>
      <c r="D353" s="198" t="s">
        <v>147</v>
      </c>
      <c r="E353" s="35"/>
      <c r="F353" s="199" t="s">
        <v>430</v>
      </c>
      <c r="G353" s="35"/>
      <c r="H353" s="35"/>
      <c r="I353" s="114"/>
      <c r="J353" s="35"/>
      <c r="K353" s="35"/>
      <c r="L353" s="38"/>
      <c r="M353" s="200"/>
      <c r="N353" s="63"/>
      <c r="O353" s="63"/>
      <c r="P353" s="63"/>
      <c r="Q353" s="63"/>
      <c r="R353" s="63"/>
      <c r="S353" s="63"/>
      <c r="T353" s="64"/>
      <c r="AT353" s="17" t="s">
        <v>147</v>
      </c>
      <c r="AU353" s="17" t="s">
        <v>86</v>
      </c>
    </row>
    <row r="354" spans="2:65" s="1" customFormat="1" ht="165.75">
      <c r="B354" s="34"/>
      <c r="C354" s="35"/>
      <c r="D354" s="198" t="s">
        <v>149</v>
      </c>
      <c r="E354" s="35"/>
      <c r="F354" s="201" t="s">
        <v>431</v>
      </c>
      <c r="G354" s="35"/>
      <c r="H354" s="35"/>
      <c r="I354" s="114"/>
      <c r="J354" s="35"/>
      <c r="K354" s="35"/>
      <c r="L354" s="38"/>
      <c r="M354" s="200"/>
      <c r="N354" s="63"/>
      <c r="O354" s="63"/>
      <c r="P354" s="63"/>
      <c r="Q354" s="63"/>
      <c r="R354" s="63"/>
      <c r="S354" s="63"/>
      <c r="T354" s="64"/>
      <c r="AT354" s="17" t="s">
        <v>149</v>
      </c>
      <c r="AU354" s="17" t="s">
        <v>86</v>
      </c>
    </row>
    <row r="355" spans="2:65" s="12" customFormat="1" ht="22.5">
      <c r="B355" s="202"/>
      <c r="C355" s="203"/>
      <c r="D355" s="198" t="s">
        <v>151</v>
      </c>
      <c r="E355" s="204" t="s">
        <v>21</v>
      </c>
      <c r="F355" s="205" t="s">
        <v>432</v>
      </c>
      <c r="G355" s="203"/>
      <c r="H355" s="206">
        <v>739.86400000000003</v>
      </c>
      <c r="I355" s="207"/>
      <c r="J355" s="203"/>
      <c r="K355" s="203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151</v>
      </c>
      <c r="AU355" s="212" t="s">
        <v>86</v>
      </c>
      <c r="AV355" s="12" t="s">
        <v>86</v>
      </c>
      <c r="AW355" s="12" t="s">
        <v>38</v>
      </c>
      <c r="AX355" s="12" t="s">
        <v>77</v>
      </c>
      <c r="AY355" s="212" t="s">
        <v>138</v>
      </c>
    </row>
    <row r="356" spans="2:65" s="12" customFormat="1" ht="22.5">
      <c r="B356" s="202"/>
      <c r="C356" s="203"/>
      <c r="D356" s="198" t="s">
        <v>151</v>
      </c>
      <c r="E356" s="204" t="s">
        <v>21</v>
      </c>
      <c r="F356" s="205" t="s">
        <v>433</v>
      </c>
      <c r="G356" s="203"/>
      <c r="H356" s="206">
        <v>740.41600000000005</v>
      </c>
      <c r="I356" s="207"/>
      <c r="J356" s="203"/>
      <c r="K356" s="203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151</v>
      </c>
      <c r="AU356" s="212" t="s">
        <v>86</v>
      </c>
      <c r="AV356" s="12" t="s">
        <v>86</v>
      </c>
      <c r="AW356" s="12" t="s">
        <v>38</v>
      </c>
      <c r="AX356" s="12" t="s">
        <v>77</v>
      </c>
      <c r="AY356" s="212" t="s">
        <v>138</v>
      </c>
    </row>
    <row r="357" spans="2:65" s="12" customFormat="1" ht="11.25">
      <c r="B357" s="202"/>
      <c r="C357" s="203"/>
      <c r="D357" s="198" t="s">
        <v>151</v>
      </c>
      <c r="E357" s="204" t="s">
        <v>21</v>
      </c>
      <c r="F357" s="205" t="s">
        <v>399</v>
      </c>
      <c r="G357" s="203"/>
      <c r="H357" s="206">
        <v>14.85</v>
      </c>
      <c r="I357" s="207"/>
      <c r="J357" s="203"/>
      <c r="K357" s="203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151</v>
      </c>
      <c r="AU357" s="212" t="s">
        <v>86</v>
      </c>
      <c r="AV357" s="12" t="s">
        <v>86</v>
      </c>
      <c r="AW357" s="12" t="s">
        <v>38</v>
      </c>
      <c r="AX357" s="12" t="s">
        <v>77</v>
      </c>
      <c r="AY357" s="212" t="s">
        <v>138</v>
      </c>
    </row>
    <row r="358" spans="2:65" s="12" customFormat="1" ht="11.25">
      <c r="B358" s="202"/>
      <c r="C358" s="203"/>
      <c r="D358" s="198" t="s">
        <v>151</v>
      </c>
      <c r="E358" s="204" t="s">
        <v>21</v>
      </c>
      <c r="F358" s="205" t="s">
        <v>400</v>
      </c>
      <c r="G358" s="203"/>
      <c r="H358" s="206">
        <v>7.65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151</v>
      </c>
      <c r="AU358" s="212" t="s">
        <v>86</v>
      </c>
      <c r="AV358" s="12" t="s">
        <v>86</v>
      </c>
      <c r="AW358" s="12" t="s">
        <v>38</v>
      </c>
      <c r="AX358" s="12" t="s">
        <v>77</v>
      </c>
      <c r="AY358" s="212" t="s">
        <v>138</v>
      </c>
    </row>
    <row r="359" spans="2:65" s="12" customFormat="1" ht="11.25">
      <c r="B359" s="202"/>
      <c r="C359" s="203"/>
      <c r="D359" s="198" t="s">
        <v>151</v>
      </c>
      <c r="E359" s="204" t="s">
        <v>21</v>
      </c>
      <c r="F359" s="205" t="s">
        <v>401</v>
      </c>
      <c r="G359" s="203"/>
      <c r="H359" s="206">
        <v>7.65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151</v>
      </c>
      <c r="AU359" s="212" t="s">
        <v>86</v>
      </c>
      <c r="AV359" s="12" t="s">
        <v>86</v>
      </c>
      <c r="AW359" s="12" t="s">
        <v>38</v>
      </c>
      <c r="AX359" s="12" t="s">
        <v>77</v>
      </c>
      <c r="AY359" s="212" t="s">
        <v>138</v>
      </c>
    </row>
    <row r="360" spans="2:65" s="12" customFormat="1" ht="11.25">
      <c r="B360" s="202"/>
      <c r="C360" s="203"/>
      <c r="D360" s="198" t="s">
        <v>151</v>
      </c>
      <c r="E360" s="204" t="s">
        <v>21</v>
      </c>
      <c r="F360" s="205" t="s">
        <v>402</v>
      </c>
      <c r="G360" s="203"/>
      <c r="H360" s="206">
        <v>14.85</v>
      </c>
      <c r="I360" s="207"/>
      <c r="J360" s="203"/>
      <c r="K360" s="203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151</v>
      </c>
      <c r="AU360" s="212" t="s">
        <v>86</v>
      </c>
      <c r="AV360" s="12" t="s">
        <v>86</v>
      </c>
      <c r="AW360" s="12" t="s">
        <v>38</v>
      </c>
      <c r="AX360" s="12" t="s">
        <v>77</v>
      </c>
      <c r="AY360" s="212" t="s">
        <v>138</v>
      </c>
    </row>
    <row r="361" spans="2:65" s="12" customFormat="1" ht="22.5">
      <c r="B361" s="202"/>
      <c r="C361" s="203"/>
      <c r="D361" s="198" t="s">
        <v>151</v>
      </c>
      <c r="E361" s="204" t="s">
        <v>21</v>
      </c>
      <c r="F361" s="205" t="s">
        <v>158</v>
      </c>
      <c r="G361" s="203"/>
      <c r="H361" s="206">
        <v>39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151</v>
      </c>
      <c r="AU361" s="212" t="s">
        <v>86</v>
      </c>
      <c r="AV361" s="12" t="s">
        <v>86</v>
      </c>
      <c r="AW361" s="12" t="s">
        <v>38</v>
      </c>
      <c r="AX361" s="12" t="s">
        <v>77</v>
      </c>
      <c r="AY361" s="212" t="s">
        <v>138</v>
      </c>
    </row>
    <row r="362" spans="2:65" s="13" customFormat="1" ht="11.25">
      <c r="B362" s="213"/>
      <c r="C362" s="214"/>
      <c r="D362" s="198" t="s">
        <v>151</v>
      </c>
      <c r="E362" s="215" t="s">
        <v>21</v>
      </c>
      <c r="F362" s="216" t="s">
        <v>159</v>
      </c>
      <c r="G362" s="214"/>
      <c r="H362" s="217">
        <v>1564.28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151</v>
      </c>
      <c r="AU362" s="223" t="s">
        <v>86</v>
      </c>
      <c r="AV362" s="13" t="s">
        <v>160</v>
      </c>
      <c r="AW362" s="13" t="s">
        <v>38</v>
      </c>
      <c r="AX362" s="13" t="s">
        <v>77</v>
      </c>
      <c r="AY362" s="223" t="s">
        <v>138</v>
      </c>
    </row>
    <row r="363" spans="2:65" s="12" customFormat="1" ht="22.5">
      <c r="B363" s="202"/>
      <c r="C363" s="203"/>
      <c r="D363" s="198" t="s">
        <v>151</v>
      </c>
      <c r="E363" s="204" t="s">
        <v>21</v>
      </c>
      <c r="F363" s="205" t="s">
        <v>225</v>
      </c>
      <c r="G363" s="203"/>
      <c r="H363" s="206">
        <v>1.4850000000000001</v>
      </c>
      <c r="I363" s="207"/>
      <c r="J363" s="203"/>
      <c r="K363" s="203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151</v>
      </c>
      <c r="AU363" s="212" t="s">
        <v>86</v>
      </c>
      <c r="AV363" s="12" t="s">
        <v>86</v>
      </c>
      <c r="AW363" s="12" t="s">
        <v>38</v>
      </c>
      <c r="AX363" s="12" t="s">
        <v>77</v>
      </c>
      <c r="AY363" s="212" t="s">
        <v>138</v>
      </c>
    </row>
    <row r="364" spans="2:65" s="14" customFormat="1" ht="11.25">
      <c r="B364" s="224"/>
      <c r="C364" s="225"/>
      <c r="D364" s="198" t="s">
        <v>151</v>
      </c>
      <c r="E364" s="226" t="s">
        <v>21</v>
      </c>
      <c r="F364" s="227" t="s">
        <v>162</v>
      </c>
      <c r="G364" s="225"/>
      <c r="H364" s="228">
        <v>1565.7650000000001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AT364" s="234" t="s">
        <v>151</v>
      </c>
      <c r="AU364" s="234" t="s">
        <v>86</v>
      </c>
      <c r="AV364" s="14" t="s">
        <v>145</v>
      </c>
      <c r="AW364" s="14" t="s">
        <v>38</v>
      </c>
      <c r="AX364" s="14" t="s">
        <v>84</v>
      </c>
      <c r="AY364" s="234" t="s">
        <v>138</v>
      </c>
    </row>
    <row r="365" spans="2:65" s="1" customFormat="1" ht="16.5" customHeight="1">
      <c r="B365" s="34"/>
      <c r="C365" s="235" t="s">
        <v>434</v>
      </c>
      <c r="D365" s="235" t="s">
        <v>305</v>
      </c>
      <c r="E365" s="236" t="s">
        <v>435</v>
      </c>
      <c r="F365" s="237" t="s">
        <v>436</v>
      </c>
      <c r="G365" s="238" t="s">
        <v>143</v>
      </c>
      <c r="H365" s="239">
        <v>156.577</v>
      </c>
      <c r="I365" s="240"/>
      <c r="J365" s="241">
        <f>ROUND(I365*H365,2)</f>
        <v>0</v>
      </c>
      <c r="K365" s="237" t="s">
        <v>21</v>
      </c>
      <c r="L365" s="242"/>
      <c r="M365" s="243" t="s">
        <v>21</v>
      </c>
      <c r="N365" s="244" t="s">
        <v>48</v>
      </c>
      <c r="O365" s="63"/>
      <c r="P365" s="194">
        <f>O365*H365</f>
        <v>0</v>
      </c>
      <c r="Q365" s="194">
        <v>1</v>
      </c>
      <c r="R365" s="194">
        <f>Q365*H365</f>
        <v>156.577</v>
      </c>
      <c r="S365" s="194">
        <v>0</v>
      </c>
      <c r="T365" s="195">
        <f>S365*H365</f>
        <v>0</v>
      </c>
      <c r="AR365" s="196" t="s">
        <v>210</v>
      </c>
      <c r="AT365" s="196" t="s">
        <v>305</v>
      </c>
      <c r="AU365" s="196" t="s">
        <v>86</v>
      </c>
      <c r="AY365" s="17" t="s">
        <v>138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7" t="s">
        <v>84</v>
      </c>
      <c r="BK365" s="197">
        <f>ROUND(I365*H365,2)</f>
        <v>0</v>
      </c>
      <c r="BL365" s="17" t="s">
        <v>145</v>
      </c>
      <c r="BM365" s="196" t="s">
        <v>437</v>
      </c>
    </row>
    <row r="366" spans="2:65" s="1" customFormat="1" ht="11.25">
      <c r="B366" s="34"/>
      <c r="C366" s="35"/>
      <c r="D366" s="198" t="s">
        <v>147</v>
      </c>
      <c r="E366" s="35"/>
      <c r="F366" s="199" t="s">
        <v>436</v>
      </c>
      <c r="G366" s="35"/>
      <c r="H366" s="35"/>
      <c r="I366" s="114"/>
      <c r="J366" s="35"/>
      <c r="K366" s="35"/>
      <c r="L366" s="38"/>
      <c r="M366" s="200"/>
      <c r="N366" s="63"/>
      <c r="O366" s="63"/>
      <c r="P366" s="63"/>
      <c r="Q366" s="63"/>
      <c r="R366" s="63"/>
      <c r="S366" s="63"/>
      <c r="T366" s="64"/>
      <c r="AT366" s="17" t="s">
        <v>147</v>
      </c>
      <c r="AU366" s="17" t="s">
        <v>86</v>
      </c>
    </row>
    <row r="367" spans="2:65" s="12" customFormat="1" ht="11.25">
      <c r="B367" s="202"/>
      <c r="C367" s="203"/>
      <c r="D367" s="198" t="s">
        <v>151</v>
      </c>
      <c r="E367" s="204" t="s">
        <v>21</v>
      </c>
      <c r="F367" s="205" t="s">
        <v>438</v>
      </c>
      <c r="G367" s="203"/>
      <c r="H367" s="206">
        <v>156.577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151</v>
      </c>
      <c r="AU367" s="212" t="s">
        <v>86</v>
      </c>
      <c r="AV367" s="12" t="s">
        <v>86</v>
      </c>
      <c r="AW367" s="12" t="s">
        <v>38</v>
      </c>
      <c r="AX367" s="12" t="s">
        <v>84</v>
      </c>
      <c r="AY367" s="212" t="s">
        <v>138</v>
      </c>
    </row>
    <row r="368" spans="2:65" s="1" customFormat="1" ht="16.5" customHeight="1">
      <c r="B368" s="34"/>
      <c r="C368" s="185" t="s">
        <v>439</v>
      </c>
      <c r="D368" s="185" t="s">
        <v>140</v>
      </c>
      <c r="E368" s="186" t="s">
        <v>440</v>
      </c>
      <c r="F368" s="187" t="s">
        <v>441</v>
      </c>
      <c r="G368" s="188" t="s">
        <v>143</v>
      </c>
      <c r="H368" s="189">
        <v>8</v>
      </c>
      <c r="I368" s="190"/>
      <c r="J368" s="191">
        <f>ROUND(I368*H368,2)</f>
        <v>0</v>
      </c>
      <c r="K368" s="187" t="s">
        <v>21</v>
      </c>
      <c r="L368" s="38"/>
      <c r="M368" s="192" t="s">
        <v>21</v>
      </c>
      <c r="N368" s="193" t="s">
        <v>48</v>
      </c>
      <c r="O368" s="63"/>
      <c r="P368" s="194">
        <f>O368*H368</f>
        <v>0</v>
      </c>
      <c r="Q368" s="194">
        <v>0.47432000000000002</v>
      </c>
      <c r="R368" s="194">
        <f>Q368*H368</f>
        <v>3.7945600000000002</v>
      </c>
      <c r="S368" s="194">
        <v>0</v>
      </c>
      <c r="T368" s="195">
        <f>S368*H368</f>
        <v>0</v>
      </c>
      <c r="AR368" s="196" t="s">
        <v>145</v>
      </c>
      <c r="AT368" s="196" t="s">
        <v>140</v>
      </c>
      <c r="AU368" s="196" t="s">
        <v>86</v>
      </c>
      <c r="AY368" s="17" t="s">
        <v>138</v>
      </c>
      <c r="BE368" s="197">
        <f>IF(N368="základní",J368,0)</f>
        <v>0</v>
      </c>
      <c r="BF368" s="197">
        <f>IF(N368="snížená",J368,0)</f>
        <v>0</v>
      </c>
      <c r="BG368" s="197">
        <f>IF(N368="zákl. přenesená",J368,0)</f>
        <v>0</v>
      </c>
      <c r="BH368" s="197">
        <f>IF(N368="sníž. přenesená",J368,0)</f>
        <v>0</v>
      </c>
      <c r="BI368" s="197">
        <f>IF(N368="nulová",J368,0)</f>
        <v>0</v>
      </c>
      <c r="BJ368" s="17" t="s">
        <v>84</v>
      </c>
      <c r="BK368" s="197">
        <f>ROUND(I368*H368,2)</f>
        <v>0</v>
      </c>
      <c r="BL368" s="17" t="s">
        <v>145</v>
      </c>
      <c r="BM368" s="196" t="s">
        <v>442</v>
      </c>
    </row>
    <row r="369" spans="2:65" s="1" customFormat="1" ht="19.5">
      <c r="B369" s="34"/>
      <c r="C369" s="35"/>
      <c r="D369" s="198" t="s">
        <v>147</v>
      </c>
      <c r="E369" s="35"/>
      <c r="F369" s="199" t="s">
        <v>443</v>
      </c>
      <c r="G369" s="35"/>
      <c r="H369" s="35"/>
      <c r="I369" s="114"/>
      <c r="J369" s="35"/>
      <c r="K369" s="35"/>
      <c r="L369" s="38"/>
      <c r="M369" s="200"/>
      <c r="N369" s="63"/>
      <c r="O369" s="63"/>
      <c r="P369" s="63"/>
      <c r="Q369" s="63"/>
      <c r="R369" s="63"/>
      <c r="S369" s="63"/>
      <c r="T369" s="64"/>
      <c r="AT369" s="17" t="s">
        <v>147</v>
      </c>
      <c r="AU369" s="17" t="s">
        <v>86</v>
      </c>
    </row>
    <row r="370" spans="2:65" s="12" customFormat="1" ht="11.25">
      <c r="B370" s="202"/>
      <c r="C370" s="203"/>
      <c r="D370" s="198" t="s">
        <v>151</v>
      </c>
      <c r="E370" s="204" t="s">
        <v>21</v>
      </c>
      <c r="F370" s="205" t="s">
        <v>444</v>
      </c>
      <c r="G370" s="203"/>
      <c r="H370" s="206">
        <v>8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151</v>
      </c>
      <c r="AU370" s="212" t="s">
        <v>86</v>
      </c>
      <c r="AV370" s="12" t="s">
        <v>86</v>
      </c>
      <c r="AW370" s="12" t="s">
        <v>38</v>
      </c>
      <c r="AX370" s="12" t="s">
        <v>84</v>
      </c>
      <c r="AY370" s="212" t="s">
        <v>138</v>
      </c>
    </row>
    <row r="371" spans="2:65" s="1" customFormat="1" ht="16.5" customHeight="1">
      <c r="B371" s="34"/>
      <c r="C371" s="185" t="s">
        <v>445</v>
      </c>
      <c r="D371" s="185" t="s">
        <v>140</v>
      </c>
      <c r="E371" s="186" t="s">
        <v>446</v>
      </c>
      <c r="F371" s="187" t="s">
        <v>447</v>
      </c>
      <c r="G371" s="188" t="s">
        <v>143</v>
      </c>
      <c r="H371" s="189">
        <v>3</v>
      </c>
      <c r="I371" s="190"/>
      <c r="J371" s="191">
        <f>ROUND(I371*H371,2)</f>
        <v>0</v>
      </c>
      <c r="K371" s="187" t="s">
        <v>21</v>
      </c>
      <c r="L371" s="38"/>
      <c r="M371" s="192" t="s">
        <v>21</v>
      </c>
      <c r="N371" s="193" t="s">
        <v>48</v>
      </c>
      <c r="O371" s="63"/>
      <c r="P371" s="194">
        <f>O371*H371</f>
        <v>0</v>
      </c>
      <c r="Q371" s="194">
        <v>0.68727000000000005</v>
      </c>
      <c r="R371" s="194">
        <f>Q371*H371</f>
        <v>2.0618100000000004</v>
      </c>
      <c r="S371" s="194">
        <v>0</v>
      </c>
      <c r="T371" s="195">
        <f>S371*H371</f>
        <v>0</v>
      </c>
      <c r="AR371" s="196" t="s">
        <v>145</v>
      </c>
      <c r="AT371" s="196" t="s">
        <v>140</v>
      </c>
      <c r="AU371" s="196" t="s">
        <v>86</v>
      </c>
      <c r="AY371" s="17" t="s">
        <v>138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7" t="s">
        <v>84</v>
      </c>
      <c r="BK371" s="197">
        <f>ROUND(I371*H371,2)</f>
        <v>0</v>
      </c>
      <c r="BL371" s="17" t="s">
        <v>145</v>
      </c>
      <c r="BM371" s="196" t="s">
        <v>448</v>
      </c>
    </row>
    <row r="372" spans="2:65" s="1" customFormat="1" ht="19.5">
      <c r="B372" s="34"/>
      <c r="C372" s="35"/>
      <c r="D372" s="198" t="s">
        <v>147</v>
      </c>
      <c r="E372" s="35"/>
      <c r="F372" s="199" t="s">
        <v>443</v>
      </c>
      <c r="G372" s="35"/>
      <c r="H372" s="35"/>
      <c r="I372" s="114"/>
      <c r="J372" s="35"/>
      <c r="K372" s="35"/>
      <c r="L372" s="38"/>
      <c r="M372" s="200"/>
      <c r="N372" s="63"/>
      <c r="O372" s="63"/>
      <c r="P372" s="63"/>
      <c r="Q372" s="63"/>
      <c r="R372" s="63"/>
      <c r="S372" s="63"/>
      <c r="T372" s="64"/>
      <c r="AT372" s="17" t="s">
        <v>147</v>
      </c>
      <c r="AU372" s="17" t="s">
        <v>86</v>
      </c>
    </row>
    <row r="373" spans="2:65" s="12" customFormat="1" ht="11.25">
      <c r="B373" s="202"/>
      <c r="C373" s="203"/>
      <c r="D373" s="198" t="s">
        <v>151</v>
      </c>
      <c r="E373" s="204" t="s">
        <v>21</v>
      </c>
      <c r="F373" s="205" t="s">
        <v>449</v>
      </c>
      <c r="G373" s="203"/>
      <c r="H373" s="206">
        <v>3</v>
      </c>
      <c r="I373" s="207"/>
      <c r="J373" s="203"/>
      <c r="K373" s="203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151</v>
      </c>
      <c r="AU373" s="212" t="s">
        <v>86</v>
      </c>
      <c r="AV373" s="12" t="s">
        <v>86</v>
      </c>
      <c r="AW373" s="12" t="s">
        <v>38</v>
      </c>
      <c r="AX373" s="12" t="s">
        <v>84</v>
      </c>
      <c r="AY373" s="212" t="s">
        <v>138</v>
      </c>
    </row>
    <row r="374" spans="2:65" s="11" customFormat="1" ht="22.9" customHeight="1">
      <c r="B374" s="169"/>
      <c r="C374" s="170"/>
      <c r="D374" s="171" t="s">
        <v>76</v>
      </c>
      <c r="E374" s="183" t="s">
        <v>194</v>
      </c>
      <c r="F374" s="183" t="s">
        <v>450</v>
      </c>
      <c r="G374" s="170"/>
      <c r="H374" s="170"/>
      <c r="I374" s="173"/>
      <c r="J374" s="184">
        <f>BK374</f>
        <v>0</v>
      </c>
      <c r="K374" s="170"/>
      <c r="L374" s="175"/>
      <c r="M374" s="176"/>
      <c r="N374" s="177"/>
      <c r="O374" s="177"/>
      <c r="P374" s="178">
        <f>SUM(P375:P393)</f>
        <v>0</v>
      </c>
      <c r="Q374" s="177"/>
      <c r="R374" s="178">
        <f>SUM(R375:R393)</f>
        <v>29.054610000000004</v>
      </c>
      <c r="S374" s="177"/>
      <c r="T374" s="179">
        <f>SUM(T375:T393)</f>
        <v>0</v>
      </c>
      <c r="AR374" s="180" t="s">
        <v>84</v>
      </c>
      <c r="AT374" s="181" t="s">
        <v>76</v>
      </c>
      <c r="AU374" s="181" t="s">
        <v>84</v>
      </c>
      <c r="AY374" s="180" t="s">
        <v>138</v>
      </c>
      <c r="BK374" s="182">
        <f>SUM(BK375:BK393)</f>
        <v>0</v>
      </c>
    </row>
    <row r="375" spans="2:65" s="1" customFormat="1" ht="16.5" customHeight="1">
      <c r="B375" s="34"/>
      <c r="C375" s="185" t="s">
        <v>451</v>
      </c>
      <c r="D375" s="185" t="s">
        <v>140</v>
      </c>
      <c r="E375" s="186" t="s">
        <v>452</v>
      </c>
      <c r="F375" s="187" t="s">
        <v>453</v>
      </c>
      <c r="G375" s="188" t="s">
        <v>143</v>
      </c>
      <c r="H375" s="189">
        <v>509.73</v>
      </c>
      <c r="I375" s="190"/>
      <c r="J375" s="191">
        <f>ROUND(I375*H375,2)</f>
        <v>0</v>
      </c>
      <c r="K375" s="187" t="s">
        <v>144</v>
      </c>
      <c r="L375" s="38"/>
      <c r="M375" s="192" t="s">
        <v>21</v>
      </c>
      <c r="N375" s="193" t="s">
        <v>48</v>
      </c>
      <c r="O375" s="63"/>
      <c r="P375" s="194">
        <f>O375*H375</f>
        <v>0</v>
      </c>
      <c r="Q375" s="194">
        <v>5.7000000000000002E-2</v>
      </c>
      <c r="R375" s="194">
        <f>Q375*H375</f>
        <v>29.054610000000004</v>
      </c>
      <c r="S375" s="194">
        <v>0</v>
      </c>
      <c r="T375" s="195">
        <f>S375*H375</f>
        <v>0</v>
      </c>
      <c r="AR375" s="196" t="s">
        <v>145</v>
      </c>
      <c r="AT375" s="196" t="s">
        <v>140</v>
      </c>
      <c r="AU375" s="196" t="s">
        <v>86</v>
      </c>
      <c r="AY375" s="17" t="s">
        <v>138</v>
      </c>
      <c r="BE375" s="197">
        <f>IF(N375="základní",J375,0)</f>
        <v>0</v>
      </c>
      <c r="BF375" s="197">
        <f>IF(N375="snížená",J375,0)</f>
        <v>0</v>
      </c>
      <c r="BG375" s="197">
        <f>IF(N375="zákl. přenesená",J375,0)</f>
        <v>0</v>
      </c>
      <c r="BH375" s="197">
        <f>IF(N375="sníž. přenesená",J375,0)</f>
        <v>0</v>
      </c>
      <c r="BI375" s="197">
        <f>IF(N375="nulová",J375,0)</f>
        <v>0</v>
      </c>
      <c r="BJ375" s="17" t="s">
        <v>84</v>
      </c>
      <c r="BK375" s="197">
        <f>ROUND(I375*H375,2)</f>
        <v>0</v>
      </c>
      <c r="BL375" s="17" t="s">
        <v>145</v>
      </c>
      <c r="BM375" s="196" t="s">
        <v>454</v>
      </c>
    </row>
    <row r="376" spans="2:65" s="1" customFormat="1" ht="19.5">
      <c r="B376" s="34"/>
      <c r="C376" s="35"/>
      <c r="D376" s="198" t="s">
        <v>147</v>
      </c>
      <c r="E376" s="35"/>
      <c r="F376" s="199" t="s">
        <v>455</v>
      </c>
      <c r="G376" s="35"/>
      <c r="H376" s="35"/>
      <c r="I376" s="114"/>
      <c r="J376" s="35"/>
      <c r="K376" s="35"/>
      <c r="L376" s="38"/>
      <c r="M376" s="200"/>
      <c r="N376" s="63"/>
      <c r="O376" s="63"/>
      <c r="P376" s="63"/>
      <c r="Q376" s="63"/>
      <c r="R376" s="63"/>
      <c r="S376" s="63"/>
      <c r="T376" s="64"/>
      <c r="AT376" s="17" t="s">
        <v>147</v>
      </c>
      <c r="AU376" s="17" t="s">
        <v>86</v>
      </c>
    </row>
    <row r="377" spans="2:65" s="1" customFormat="1" ht="48.75">
      <c r="B377" s="34"/>
      <c r="C377" s="35"/>
      <c r="D377" s="198" t="s">
        <v>149</v>
      </c>
      <c r="E377" s="35"/>
      <c r="F377" s="201" t="s">
        <v>456</v>
      </c>
      <c r="G377" s="35"/>
      <c r="H377" s="35"/>
      <c r="I377" s="114"/>
      <c r="J377" s="35"/>
      <c r="K377" s="35"/>
      <c r="L377" s="38"/>
      <c r="M377" s="200"/>
      <c r="N377" s="63"/>
      <c r="O377" s="63"/>
      <c r="P377" s="63"/>
      <c r="Q377" s="63"/>
      <c r="R377" s="63"/>
      <c r="S377" s="63"/>
      <c r="T377" s="64"/>
      <c r="AT377" s="17" t="s">
        <v>149</v>
      </c>
      <c r="AU377" s="17" t="s">
        <v>86</v>
      </c>
    </row>
    <row r="378" spans="2:65" s="12" customFormat="1" ht="22.5">
      <c r="B378" s="202"/>
      <c r="C378" s="203"/>
      <c r="D378" s="198" t="s">
        <v>151</v>
      </c>
      <c r="E378" s="204" t="s">
        <v>21</v>
      </c>
      <c r="F378" s="205" t="s">
        <v>457</v>
      </c>
      <c r="G378" s="203"/>
      <c r="H378" s="206">
        <v>80.42</v>
      </c>
      <c r="I378" s="207"/>
      <c r="J378" s="203"/>
      <c r="K378" s="203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151</v>
      </c>
      <c r="AU378" s="212" t="s">
        <v>86</v>
      </c>
      <c r="AV378" s="12" t="s">
        <v>86</v>
      </c>
      <c r="AW378" s="12" t="s">
        <v>38</v>
      </c>
      <c r="AX378" s="12" t="s">
        <v>77</v>
      </c>
      <c r="AY378" s="212" t="s">
        <v>138</v>
      </c>
    </row>
    <row r="379" spans="2:65" s="12" customFormat="1" ht="22.5">
      <c r="B379" s="202"/>
      <c r="C379" s="203"/>
      <c r="D379" s="198" t="s">
        <v>151</v>
      </c>
      <c r="E379" s="204" t="s">
        <v>21</v>
      </c>
      <c r="F379" s="205" t="s">
        <v>458</v>
      </c>
      <c r="G379" s="203"/>
      <c r="H379" s="206">
        <v>80.48</v>
      </c>
      <c r="I379" s="207"/>
      <c r="J379" s="203"/>
      <c r="K379" s="203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151</v>
      </c>
      <c r="AU379" s="212" t="s">
        <v>86</v>
      </c>
      <c r="AV379" s="12" t="s">
        <v>86</v>
      </c>
      <c r="AW379" s="12" t="s">
        <v>38</v>
      </c>
      <c r="AX379" s="12" t="s">
        <v>77</v>
      </c>
      <c r="AY379" s="212" t="s">
        <v>138</v>
      </c>
    </row>
    <row r="380" spans="2:65" s="12" customFormat="1" ht="22.5">
      <c r="B380" s="202"/>
      <c r="C380" s="203"/>
      <c r="D380" s="198" t="s">
        <v>151</v>
      </c>
      <c r="E380" s="204" t="s">
        <v>21</v>
      </c>
      <c r="F380" s="205" t="s">
        <v>459</v>
      </c>
      <c r="G380" s="203"/>
      <c r="H380" s="206">
        <v>80.42</v>
      </c>
      <c r="I380" s="207"/>
      <c r="J380" s="203"/>
      <c r="K380" s="203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151</v>
      </c>
      <c r="AU380" s="212" t="s">
        <v>86</v>
      </c>
      <c r="AV380" s="12" t="s">
        <v>86</v>
      </c>
      <c r="AW380" s="12" t="s">
        <v>38</v>
      </c>
      <c r="AX380" s="12" t="s">
        <v>77</v>
      </c>
      <c r="AY380" s="212" t="s">
        <v>138</v>
      </c>
    </row>
    <row r="381" spans="2:65" s="12" customFormat="1" ht="22.5">
      <c r="B381" s="202"/>
      <c r="C381" s="203"/>
      <c r="D381" s="198" t="s">
        <v>151</v>
      </c>
      <c r="E381" s="204" t="s">
        <v>21</v>
      </c>
      <c r="F381" s="205" t="s">
        <v>460</v>
      </c>
      <c r="G381" s="203"/>
      <c r="H381" s="206">
        <v>80.48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151</v>
      </c>
      <c r="AU381" s="212" t="s">
        <v>86</v>
      </c>
      <c r="AV381" s="12" t="s">
        <v>86</v>
      </c>
      <c r="AW381" s="12" t="s">
        <v>38</v>
      </c>
      <c r="AX381" s="12" t="s">
        <v>77</v>
      </c>
      <c r="AY381" s="212" t="s">
        <v>138</v>
      </c>
    </row>
    <row r="382" spans="2:65" s="13" customFormat="1" ht="11.25">
      <c r="B382" s="213"/>
      <c r="C382" s="214"/>
      <c r="D382" s="198" t="s">
        <v>151</v>
      </c>
      <c r="E382" s="215" t="s">
        <v>21</v>
      </c>
      <c r="F382" s="216" t="s">
        <v>159</v>
      </c>
      <c r="G382" s="214"/>
      <c r="H382" s="217">
        <v>321.8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151</v>
      </c>
      <c r="AU382" s="223" t="s">
        <v>86</v>
      </c>
      <c r="AV382" s="13" t="s">
        <v>160</v>
      </c>
      <c r="AW382" s="13" t="s">
        <v>38</v>
      </c>
      <c r="AX382" s="13" t="s">
        <v>77</v>
      </c>
      <c r="AY382" s="223" t="s">
        <v>138</v>
      </c>
    </row>
    <row r="383" spans="2:65" s="12" customFormat="1" ht="22.5">
      <c r="B383" s="202"/>
      <c r="C383" s="203"/>
      <c r="D383" s="198" t="s">
        <v>151</v>
      </c>
      <c r="E383" s="204" t="s">
        <v>21</v>
      </c>
      <c r="F383" s="205" t="s">
        <v>461</v>
      </c>
      <c r="G383" s="203"/>
      <c r="H383" s="206">
        <v>-65.84</v>
      </c>
      <c r="I383" s="207"/>
      <c r="J383" s="203"/>
      <c r="K383" s="203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151</v>
      </c>
      <c r="AU383" s="212" t="s">
        <v>86</v>
      </c>
      <c r="AV383" s="12" t="s">
        <v>86</v>
      </c>
      <c r="AW383" s="12" t="s">
        <v>38</v>
      </c>
      <c r="AX383" s="12" t="s">
        <v>77</v>
      </c>
      <c r="AY383" s="212" t="s">
        <v>138</v>
      </c>
    </row>
    <row r="384" spans="2:65" s="12" customFormat="1" ht="22.5">
      <c r="B384" s="202"/>
      <c r="C384" s="203"/>
      <c r="D384" s="198" t="s">
        <v>151</v>
      </c>
      <c r="E384" s="204" t="s">
        <v>21</v>
      </c>
      <c r="F384" s="205" t="s">
        <v>462</v>
      </c>
      <c r="G384" s="203"/>
      <c r="H384" s="206">
        <v>-148.47999999999999</v>
      </c>
      <c r="I384" s="207"/>
      <c r="J384" s="203"/>
      <c r="K384" s="203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151</v>
      </c>
      <c r="AU384" s="212" t="s">
        <v>86</v>
      </c>
      <c r="AV384" s="12" t="s">
        <v>86</v>
      </c>
      <c r="AW384" s="12" t="s">
        <v>38</v>
      </c>
      <c r="AX384" s="12" t="s">
        <v>77</v>
      </c>
      <c r="AY384" s="212" t="s">
        <v>138</v>
      </c>
    </row>
    <row r="385" spans="2:65" s="13" customFormat="1" ht="11.25">
      <c r="B385" s="213"/>
      <c r="C385" s="214"/>
      <c r="D385" s="198" t="s">
        <v>151</v>
      </c>
      <c r="E385" s="215" t="s">
        <v>21</v>
      </c>
      <c r="F385" s="216" t="s">
        <v>159</v>
      </c>
      <c r="G385" s="214"/>
      <c r="H385" s="217">
        <v>-214.32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151</v>
      </c>
      <c r="AU385" s="223" t="s">
        <v>86</v>
      </c>
      <c r="AV385" s="13" t="s">
        <v>160</v>
      </c>
      <c r="AW385" s="13" t="s">
        <v>38</v>
      </c>
      <c r="AX385" s="13" t="s">
        <v>77</v>
      </c>
      <c r="AY385" s="223" t="s">
        <v>138</v>
      </c>
    </row>
    <row r="386" spans="2:65" s="12" customFormat="1" ht="11.25">
      <c r="B386" s="202"/>
      <c r="C386" s="203"/>
      <c r="D386" s="198" t="s">
        <v>151</v>
      </c>
      <c r="E386" s="204" t="s">
        <v>21</v>
      </c>
      <c r="F386" s="205" t="s">
        <v>463</v>
      </c>
      <c r="G386" s="203"/>
      <c r="H386" s="206">
        <v>201.05</v>
      </c>
      <c r="I386" s="207"/>
      <c r="J386" s="203"/>
      <c r="K386" s="203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151</v>
      </c>
      <c r="AU386" s="212" t="s">
        <v>86</v>
      </c>
      <c r="AV386" s="12" t="s">
        <v>86</v>
      </c>
      <c r="AW386" s="12" t="s">
        <v>38</v>
      </c>
      <c r="AX386" s="12" t="s">
        <v>77</v>
      </c>
      <c r="AY386" s="212" t="s">
        <v>138</v>
      </c>
    </row>
    <row r="387" spans="2:65" s="12" customFormat="1" ht="11.25">
      <c r="B387" s="202"/>
      <c r="C387" s="203"/>
      <c r="D387" s="198" t="s">
        <v>151</v>
      </c>
      <c r="E387" s="204" t="s">
        <v>21</v>
      </c>
      <c r="F387" s="205" t="s">
        <v>464</v>
      </c>
      <c r="G387" s="203"/>
      <c r="H387" s="206">
        <v>201.2</v>
      </c>
      <c r="I387" s="207"/>
      <c r="J387" s="203"/>
      <c r="K387" s="203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151</v>
      </c>
      <c r="AU387" s="212" t="s">
        <v>86</v>
      </c>
      <c r="AV387" s="12" t="s">
        <v>86</v>
      </c>
      <c r="AW387" s="12" t="s">
        <v>38</v>
      </c>
      <c r="AX387" s="12" t="s">
        <v>77</v>
      </c>
      <c r="AY387" s="212" t="s">
        <v>138</v>
      </c>
    </row>
    <row r="388" spans="2:65" s="14" customFormat="1" ht="11.25">
      <c r="B388" s="224"/>
      <c r="C388" s="225"/>
      <c r="D388" s="198" t="s">
        <v>151</v>
      </c>
      <c r="E388" s="226" t="s">
        <v>21</v>
      </c>
      <c r="F388" s="227" t="s">
        <v>162</v>
      </c>
      <c r="G388" s="225"/>
      <c r="H388" s="228">
        <v>509.73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AT388" s="234" t="s">
        <v>151</v>
      </c>
      <c r="AU388" s="234" t="s">
        <v>86</v>
      </c>
      <c r="AV388" s="14" t="s">
        <v>145</v>
      </c>
      <c r="AW388" s="14" t="s">
        <v>38</v>
      </c>
      <c r="AX388" s="14" t="s">
        <v>84</v>
      </c>
      <c r="AY388" s="234" t="s">
        <v>138</v>
      </c>
    </row>
    <row r="389" spans="2:65" s="1" customFormat="1" ht="16.5" customHeight="1">
      <c r="B389" s="34"/>
      <c r="C389" s="185" t="s">
        <v>465</v>
      </c>
      <c r="D389" s="185" t="s">
        <v>140</v>
      </c>
      <c r="E389" s="186" t="s">
        <v>466</v>
      </c>
      <c r="F389" s="187" t="s">
        <v>467</v>
      </c>
      <c r="G389" s="188" t="s">
        <v>204</v>
      </c>
      <c r="H389" s="189">
        <v>804.5</v>
      </c>
      <c r="I389" s="190"/>
      <c r="J389" s="191">
        <f>ROUND(I389*H389,2)</f>
        <v>0</v>
      </c>
      <c r="K389" s="187" t="s">
        <v>21</v>
      </c>
      <c r="L389" s="38"/>
      <c r="M389" s="192" t="s">
        <v>21</v>
      </c>
      <c r="N389" s="193" t="s">
        <v>48</v>
      </c>
      <c r="O389" s="63"/>
      <c r="P389" s="194">
        <f>O389*H389</f>
        <v>0</v>
      </c>
      <c r="Q389" s="194">
        <v>0</v>
      </c>
      <c r="R389" s="194">
        <f>Q389*H389</f>
        <v>0</v>
      </c>
      <c r="S389" s="194">
        <v>0</v>
      </c>
      <c r="T389" s="195">
        <f>S389*H389</f>
        <v>0</v>
      </c>
      <c r="AR389" s="196" t="s">
        <v>145</v>
      </c>
      <c r="AT389" s="196" t="s">
        <v>140</v>
      </c>
      <c r="AU389" s="196" t="s">
        <v>86</v>
      </c>
      <c r="AY389" s="17" t="s">
        <v>138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7" t="s">
        <v>84</v>
      </c>
      <c r="BK389" s="197">
        <f>ROUND(I389*H389,2)</f>
        <v>0</v>
      </c>
      <c r="BL389" s="17" t="s">
        <v>145</v>
      </c>
      <c r="BM389" s="196" t="s">
        <v>468</v>
      </c>
    </row>
    <row r="390" spans="2:65" s="1" customFormat="1" ht="11.25">
      <c r="B390" s="34"/>
      <c r="C390" s="35"/>
      <c r="D390" s="198" t="s">
        <v>147</v>
      </c>
      <c r="E390" s="35"/>
      <c r="F390" s="199" t="s">
        <v>467</v>
      </c>
      <c r="G390" s="35"/>
      <c r="H390" s="35"/>
      <c r="I390" s="114"/>
      <c r="J390" s="35"/>
      <c r="K390" s="35"/>
      <c r="L390" s="38"/>
      <c r="M390" s="200"/>
      <c r="N390" s="63"/>
      <c r="O390" s="63"/>
      <c r="P390" s="63"/>
      <c r="Q390" s="63"/>
      <c r="R390" s="63"/>
      <c r="S390" s="63"/>
      <c r="T390" s="64"/>
      <c r="AT390" s="17" t="s">
        <v>147</v>
      </c>
      <c r="AU390" s="17" t="s">
        <v>86</v>
      </c>
    </row>
    <row r="391" spans="2:65" s="12" customFormat="1" ht="22.5">
      <c r="B391" s="202"/>
      <c r="C391" s="203"/>
      <c r="D391" s="198" t="s">
        <v>151</v>
      </c>
      <c r="E391" s="204" t="s">
        <v>21</v>
      </c>
      <c r="F391" s="205" t="s">
        <v>469</v>
      </c>
      <c r="G391" s="203"/>
      <c r="H391" s="206">
        <v>402.1</v>
      </c>
      <c r="I391" s="207"/>
      <c r="J391" s="203"/>
      <c r="K391" s="203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151</v>
      </c>
      <c r="AU391" s="212" t="s">
        <v>86</v>
      </c>
      <c r="AV391" s="12" t="s">
        <v>86</v>
      </c>
      <c r="AW391" s="12" t="s">
        <v>38</v>
      </c>
      <c r="AX391" s="12" t="s">
        <v>77</v>
      </c>
      <c r="AY391" s="212" t="s">
        <v>138</v>
      </c>
    </row>
    <row r="392" spans="2:65" s="12" customFormat="1" ht="22.5">
      <c r="B392" s="202"/>
      <c r="C392" s="203"/>
      <c r="D392" s="198" t="s">
        <v>151</v>
      </c>
      <c r="E392" s="204" t="s">
        <v>21</v>
      </c>
      <c r="F392" s="205" t="s">
        <v>470</v>
      </c>
      <c r="G392" s="203"/>
      <c r="H392" s="206">
        <v>402.4</v>
      </c>
      <c r="I392" s="207"/>
      <c r="J392" s="203"/>
      <c r="K392" s="203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151</v>
      </c>
      <c r="AU392" s="212" t="s">
        <v>86</v>
      </c>
      <c r="AV392" s="12" t="s">
        <v>86</v>
      </c>
      <c r="AW392" s="12" t="s">
        <v>38</v>
      </c>
      <c r="AX392" s="12" t="s">
        <v>77</v>
      </c>
      <c r="AY392" s="212" t="s">
        <v>138</v>
      </c>
    </row>
    <row r="393" spans="2:65" s="14" customFormat="1" ht="11.25">
      <c r="B393" s="224"/>
      <c r="C393" s="225"/>
      <c r="D393" s="198" t="s">
        <v>151</v>
      </c>
      <c r="E393" s="226" t="s">
        <v>21</v>
      </c>
      <c r="F393" s="227" t="s">
        <v>162</v>
      </c>
      <c r="G393" s="225"/>
      <c r="H393" s="228">
        <v>804.5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AT393" s="234" t="s">
        <v>151</v>
      </c>
      <c r="AU393" s="234" t="s">
        <v>86</v>
      </c>
      <c r="AV393" s="14" t="s">
        <v>145</v>
      </c>
      <c r="AW393" s="14" t="s">
        <v>38</v>
      </c>
      <c r="AX393" s="14" t="s">
        <v>84</v>
      </c>
      <c r="AY393" s="234" t="s">
        <v>138</v>
      </c>
    </row>
    <row r="394" spans="2:65" s="11" customFormat="1" ht="22.9" customHeight="1">
      <c r="B394" s="169"/>
      <c r="C394" s="170"/>
      <c r="D394" s="171" t="s">
        <v>76</v>
      </c>
      <c r="E394" s="183" t="s">
        <v>210</v>
      </c>
      <c r="F394" s="183" t="s">
        <v>471</v>
      </c>
      <c r="G394" s="170"/>
      <c r="H394" s="170"/>
      <c r="I394" s="173"/>
      <c r="J394" s="184">
        <f>BK394</f>
        <v>0</v>
      </c>
      <c r="K394" s="170"/>
      <c r="L394" s="175"/>
      <c r="M394" s="176"/>
      <c r="N394" s="177"/>
      <c r="O394" s="177"/>
      <c r="P394" s="178">
        <f>SUM(P395:P426)</f>
        <v>0</v>
      </c>
      <c r="Q394" s="177"/>
      <c r="R394" s="178">
        <f>SUM(R395:R426)</f>
        <v>7.4769000000000002E-2</v>
      </c>
      <c r="S394" s="177"/>
      <c r="T394" s="179">
        <f>SUM(T395:T426)</f>
        <v>0</v>
      </c>
      <c r="AR394" s="180" t="s">
        <v>84</v>
      </c>
      <c r="AT394" s="181" t="s">
        <v>76</v>
      </c>
      <c r="AU394" s="181" t="s">
        <v>84</v>
      </c>
      <c r="AY394" s="180" t="s">
        <v>138</v>
      </c>
      <c r="BK394" s="182">
        <f>SUM(BK395:BK426)</f>
        <v>0</v>
      </c>
    </row>
    <row r="395" spans="2:65" s="1" customFormat="1" ht="16.5" customHeight="1">
      <c r="B395" s="34"/>
      <c r="C395" s="185" t="s">
        <v>472</v>
      </c>
      <c r="D395" s="185" t="s">
        <v>140</v>
      </c>
      <c r="E395" s="186" t="s">
        <v>473</v>
      </c>
      <c r="F395" s="187" t="s">
        <v>474</v>
      </c>
      <c r="G395" s="188" t="s">
        <v>204</v>
      </c>
      <c r="H395" s="189">
        <v>18</v>
      </c>
      <c r="I395" s="190"/>
      <c r="J395" s="191">
        <f>ROUND(I395*H395,2)</f>
        <v>0</v>
      </c>
      <c r="K395" s="187" t="s">
        <v>144</v>
      </c>
      <c r="L395" s="38"/>
      <c r="M395" s="192" t="s">
        <v>21</v>
      </c>
      <c r="N395" s="193" t="s">
        <v>48</v>
      </c>
      <c r="O395" s="63"/>
      <c r="P395" s="194">
        <f>O395*H395</f>
        <v>0</v>
      </c>
      <c r="Q395" s="194">
        <v>1.0000000000000001E-5</v>
      </c>
      <c r="R395" s="194">
        <f>Q395*H395</f>
        <v>1.8000000000000001E-4</v>
      </c>
      <c r="S395" s="194">
        <v>0</v>
      </c>
      <c r="T395" s="195">
        <f>S395*H395</f>
        <v>0</v>
      </c>
      <c r="AR395" s="196" t="s">
        <v>145</v>
      </c>
      <c r="AT395" s="196" t="s">
        <v>140</v>
      </c>
      <c r="AU395" s="196" t="s">
        <v>86</v>
      </c>
      <c r="AY395" s="17" t="s">
        <v>138</v>
      </c>
      <c r="BE395" s="197">
        <f>IF(N395="základní",J395,0)</f>
        <v>0</v>
      </c>
      <c r="BF395" s="197">
        <f>IF(N395="snížená",J395,0)</f>
        <v>0</v>
      </c>
      <c r="BG395" s="197">
        <f>IF(N395="zákl. přenesená",J395,0)</f>
        <v>0</v>
      </c>
      <c r="BH395" s="197">
        <f>IF(N395="sníž. přenesená",J395,0)</f>
        <v>0</v>
      </c>
      <c r="BI395" s="197">
        <f>IF(N395="nulová",J395,0)</f>
        <v>0</v>
      </c>
      <c r="BJ395" s="17" t="s">
        <v>84</v>
      </c>
      <c r="BK395" s="197">
        <f>ROUND(I395*H395,2)</f>
        <v>0</v>
      </c>
      <c r="BL395" s="17" t="s">
        <v>145</v>
      </c>
      <c r="BM395" s="196" t="s">
        <v>475</v>
      </c>
    </row>
    <row r="396" spans="2:65" s="1" customFormat="1" ht="11.25">
      <c r="B396" s="34"/>
      <c r="C396" s="35"/>
      <c r="D396" s="198" t="s">
        <v>147</v>
      </c>
      <c r="E396" s="35"/>
      <c r="F396" s="199" t="s">
        <v>476</v>
      </c>
      <c r="G396" s="35"/>
      <c r="H396" s="35"/>
      <c r="I396" s="114"/>
      <c r="J396" s="35"/>
      <c r="K396" s="35"/>
      <c r="L396" s="38"/>
      <c r="M396" s="200"/>
      <c r="N396" s="63"/>
      <c r="O396" s="63"/>
      <c r="P396" s="63"/>
      <c r="Q396" s="63"/>
      <c r="R396" s="63"/>
      <c r="S396" s="63"/>
      <c r="T396" s="64"/>
      <c r="AT396" s="17" t="s">
        <v>147</v>
      </c>
      <c r="AU396" s="17" t="s">
        <v>86</v>
      </c>
    </row>
    <row r="397" spans="2:65" s="1" customFormat="1" ht="87.75">
      <c r="B397" s="34"/>
      <c r="C397" s="35"/>
      <c r="D397" s="198" t="s">
        <v>149</v>
      </c>
      <c r="E397" s="35"/>
      <c r="F397" s="201" t="s">
        <v>477</v>
      </c>
      <c r="G397" s="35"/>
      <c r="H397" s="35"/>
      <c r="I397" s="114"/>
      <c r="J397" s="35"/>
      <c r="K397" s="35"/>
      <c r="L397" s="38"/>
      <c r="M397" s="200"/>
      <c r="N397" s="63"/>
      <c r="O397" s="63"/>
      <c r="P397" s="63"/>
      <c r="Q397" s="63"/>
      <c r="R397" s="63"/>
      <c r="S397" s="63"/>
      <c r="T397" s="64"/>
      <c r="AT397" s="17" t="s">
        <v>149</v>
      </c>
      <c r="AU397" s="17" t="s">
        <v>86</v>
      </c>
    </row>
    <row r="398" spans="2:65" s="12" customFormat="1" ht="11.25">
      <c r="B398" s="202"/>
      <c r="C398" s="203"/>
      <c r="D398" s="198" t="s">
        <v>151</v>
      </c>
      <c r="E398" s="204" t="s">
        <v>21</v>
      </c>
      <c r="F398" s="205" t="s">
        <v>478</v>
      </c>
      <c r="G398" s="203"/>
      <c r="H398" s="206">
        <v>6</v>
      </c>
      <c r="I398" s="207"/>
      <c r="J398" s="203"/>
      <c r="K398" s="203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151</v>
      </c>
      <c r="AU398" s="212" t="s">
        <v>86</v>
      </c>
      <c r="AV398" s="12" t="s">
        <v>86</v>
      </c>
      <c r="AW398" s="12" t="s">
        <v>38</v>
      </c>
      <c r="AX398" s="12" t="s">
        <v>77</v>
      </c>
      <c r="AY398" s="212" t="s">
        <v>138</v>
      </c>
    </row>
    <row r="399" spans="2:65" s="12" customFormat="1" ht="11.25">
      <c r="B399" s="202"/>
      <c r="C399" s="203"/>
      <c r="D399" s="198" t="s">
        <v>151</v>
      </c>
      <c r="E399" s="204" t="s">
        <v>21</v>
      </c>
      <c r="F399" s="205" t="s">
        <v>479</v>
      </c>
      <c r="G399" s="203"/>
      <c r="H399" s="206">
        <v>12</v>
      </c>
      <c r="I399" s="207"/>
      <c r="J399" s="203"/>
      <c r="K399" s="203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151</v>
      </c>
      <c r="AU399" s="212" t="s">
        <v>86</v>
      </c>
      <c r="AV399" s="12" t="s">
        <v>86</v>
      </c>
      <c r="AW399" s="12" t="s">
        <v>38</v>
      </c>
      <c r="AX399" s="12" t="s">
        <v>77</v>
      </c>
      <c r="AY399" s="212" t="s">
        <v>138</v>
      </c>
    </row>
    <row r="400" spans="2:65" s="14" customFormat="1" ht="11.25">
      <c r="B400" s="224"/>
      <c r="C400" s="225"/>
      <c r="D400" s="198" t="s">
        <v>151</v>
      </c>
      <c r="E400" s="226" t="s">
        <v>21</v>
      </c>
      <c r="F400" s="227" t="s">
        <v>162</v>
      </c>
      <c r="G400" s="225"/>
      <c r="H400" s="228">
        <v>18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AT400" s="234" t="s">
        <v>151</v>
      </c>
      <c r="AU400" s="234" t="s">
        <v>86</v>
      </c>
      <c r="AV400" s="14" t="s">
        <v>145</v>
      </c>
      <c r="AW400" s="14" t="s">
        <v>38</v>
      </c>
      <c r="AX400" s="14" t="s">
        <v>84</v>
      </c>
      <c r="AY400" s="234" t="s">
        <v>138</v>
      </c>
    </row>
    <row r="401" spans="2:65" s="1" customFormat="1" ht="16.5" customHeight="1">
      <c r="B401" s="34"/>
      <c r="C401" s="235" t="s">
        <v>480</v>
      </c>
      <c r="D401" s="235" t="s">
        <v>305</v>
      </c>
      <c r="E401" s="236" t="s">
        <v>481</v>
      </c>
      <c r="F401" s="237" t="s">
        <v>482</v>
      </c>
      <c r="G401" s="238" t="s">
        <v>483</v>
      </c>
      <c r="H401" s="239">
        <v>3</v>
      </c>
      <c r="I401" s="240"/>
      <c r="J401" s="241">
        <f>ROUND(I401*H401,2)</f>
        <v>0</v>
      </c>
      <c r="K401" s="237" t="s">
        <v>144</v>
      </c>
      <c r="L401" s="242"/>
      <c r="M401" s="243" t="s">
        <v>21</v>
      </c>
      <c r="N401" s="244" t="s">
        <v>48</v>
      </c>
      <c r="O401" s="63"/>
      <c r="P401" s="194">
        <f>O401*H401</f>
        <v>0</v>
      </c>
      <c r="Q401" s="194">
        <v>1.7430000000000001E-2</v>
      </c>
      <c r="R401" s="194">
        <f>Q401*H401</f>
        <v>5.2290000000000003E-2</v>
      </c>
      <c r="S401" s="194">
        <v>0</v>
      </c>
      <c r="T401" s="195">
        <f>S401*H401</f>
        <v>0</v>
      </c>
      <c r="AR401" s="196" t="s">
        <v>210</v>
      </c>
      <c r="AT401" s="196" t="s">
        <v>305</v>
      </c>
      <c r="AU401" s="196" t="s">
        <v>86</v>
      </c>
      <c r="AY401" s="17" t="s">
        <v>138</v>
      </c>
      <c r="BE401" s="197">
        <f>IF(N401="základní",J401,0)</f>
        <v>0</v>
      </c>
      <c r="BF401" s="197">
        <f>IF(N401="snížená",J401,0)</f>
        <v>0</v>
      </c>
      <c r="BG401" s="197">
        <f>IF(N401="zákl. přenesená",J401,0)</f>
        <v>0</v>
      </c>
      <c r="BH401" s="197">
        <f>IF(N401="sníž. přenesená",J401,0)</f>
        <v>0</v>
      </c>
      <c r="BI401" s="197">
        <f>IF(N401="nulová",J401,0)</f>
        <v>0</v>
      </c>
      <c r="BJ401" s="17" t="s">
        <v>84</v>
      </c>
      <c r="BK401" s="197">
        <f>ROUND(I401*H401,2)</f>
        <v>0</v>
      </c>
      <c r="BL401" s="17" t="s">
        <v>145</v>
      </c>
      <c r="BM401" s="196" t="s">
        <v>484</v>
      </c>
    </row>
    <row r="402" spans="2:65" s="1" customFormat="1" ht="11.25">
      <c r="B402" s="34"/>
      <c r="C402" s="35"/>
      <c r="D402" s="198" t="s">
        <v>147</v>
      </c>
      <c r="E402" s="35"/>
      <c r="F402" s="199" t="s">
        <v>485</v>
      </c>
      <c r="G402" s="35"/>
      <c r="H402" s="35"/>
      <c r="I402" s="114"/>
      <c r="J402" s="35"/>
      <c r="K402" s="35"/>
      <c r="L402" s="38"/>
      <c r="M402" s="200"/>
      <c r="N402" s="63"/>
      <c r="O402" s="63"/>
      <c r="P402" s="63"/>
      <c r="Q402" s="63"/>
      <c r="R402" s="63"/>
      <c r="S402" s="63"/>
      <c r="T402" s="64"/>
      <c r="AT402" s="17" t="s">
        <v>147</v>
      </c>
      <c r="AU402" s="17" t="s">
        <v>86</v>
      </c>
    </row>
    <row r="403" spans="2:65" s="12" customFormat="1" ht="11.25">
      <c r="B403" s="202"/>
      <c r="C403" s="203"/>
      <c r="D403" s="198" t="s">
        <v>151</v>
      </c>
      <c r="E403" s="204" t="s">
        <v>21</v>
      </c>
      <c r="F403" s="205" t="s">
        <v>486</v>
      </c>
      <c r="G403" s="203"/>
      <c r="H403" s="206">
        <v>1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151</v>
      </c>
      <c r="AU403" s="212" t="s">
        <v>86</v>
      </c>
      <c r="AV403" s="12" t="s">
        <v>86</v>
      </c>
      <c r="AW403" s="12" t="s">
        <v>38</v>
      </c>
      <c r="AX403" s="12" t="s">
        <v>77</v>
      </c>
      <c r="AY403" s="212" t="s">
        <v>138</v>
      </c>
    </row>
    <row r="404" spans="2:65" s="12" customFormat="1" ht="11.25">
      <c r="B404" s="202"/>
      <c r="C404" s="203"/>
      <c r="D404" s="198" t="s">
        <v>151</v>
      </c>
      <c r="E404" s="204" t="s">
        <v>21</v>
      </c>
      <c r="F404" s="205" t="s">
        <v>487</v>
      </c>
      <c r="G404" s="203"/>
      <c r="H404" s="206">
        <v>2</v>
      </c>
      <c r="I404" s="207"/>
      <c r="J404" s="203"/>
      <c r="K404" s="203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151</v>
      </c>
      <c r="AU404" s="212" t="s">
        <v>86</v>
      </c>
      <c r="AV404" s="12" t="s">
        <v>86</v>
      </c>
      <c r="AW404" s="12" t="s">
        <v>38</v>
      </c>
      <c r="AX404" s="12" t="s">
        <v>77</v>
      </c>
      <c r="AY404" s="212" t="s">
        <v>138</v>
      </c>
    </row>
    <row r="405" spans="2:65" s="14" customFormat="1" ht="11.25">
      <c r="B405" s="224"/>
      <c r="C405" s="225"/>
      <c r="D405" s="198" t="s">
        <v>151</v>
      </c>
      <c r="E405" s="226" t="s">
        <v>21</v>
      </c>
      <c r="F405" s="227" t="s">
        <v>162</v>
      </c>
      <c r="G405" s="225"/>
      <c r="H405" s="228">
        <v>3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AT405" s="234" t="s">
        <v>151</v>
      </c>
      <c r="AU405" s="234" t="s">
        <v>86</v>
      </c>
      <c r="AV405" s="14" t="s">
        <v>145</v>
      </c>
      <c r="AW405" s="14" t="s">
        <v>38</v>
      </c>
      <c r="AX405" s="14" t="s">
        <v>84</v>
      </c>
      <c r="AY405" s="234" t="s">
        <v>138</v>
      </c>
    </row>
    <row r="406" spans="2:65" s="1" customFormat="1" ht="16.5" customHeight="1">
      <c r="B406" s="34"/>
      <c r="C406" s="185" t="s">
        <v>488</v>
      </c>
      <c r="D406" s="185" t="s">
        <v>140</v>
      </c>
      <c r="E406" s="186" t="s">
        <v>489</v>
      </c>
      <c r="F406" s="187" t="s">
        <v>490</v>
      </c>
      <c r="G406" s="188" t="s">
        <v>483</v>
      </c>
      <c r="H406" s="189">
        <v>3</v>
      </c>
      <c r="I406" s="190"/>
      <c r="J406" s="191">
        <f>ROUND(I406*H406,2)</f>
        <v>0</v>
      </c>
      <c r="K406" s="187" t="s">
        <v>144</v>
      </c>
      <c r="L406" s="38"/>
      <c r="M406" s="192" t="s">
        <v>21</v>
      </c>
      <c r="N406" s="193" t="s">
        <v>48</v>
      </c>
      <c r="O406" s="63"/>
      <c r="P406" s="194">
        <f>O406*H406</f>
        <v>0</v>
      </c>
      <c r="Q406" s="194">
        <v>0</v>
      </c>
      <c r="R406" s="194">
        <f>Q406*H406</f>
        <v>0</v>
      </c>
      <c r="S406" s="194">
        <v>0</v>
      </c>
      <c r="T406" s="195">
        <f>S406*H406</f>
        <v>0</v>
      </c>
      <c r="AR406" s="196" t="s">
        <v>145</v>
      </c>
      <c r="AT406" s="196" t="s">
        <v>140</v>
      </c>
      <c r="AU406" s="196" t="s">
        <v>86</v>
      </c>
      <c r="AY406" s="17" t="s">
        <v>138</v>
      </c>
      <c r="BE406" s="197">
        <f>IF(N406="základní",J406,0)</f>
        <v>0</v>
      </c>
      <c r="BF406" s="197">
        <f>IF(N406="snížená",J406,0)</f>
        <v>0</v>
      </c>
      <c r="BG406" s="197">
        <f>IF(N406="zákl. přenesená",J406,0)</f>
        <v>0</v>
      </c>
      <c r="BH406" s="197">
        <f>IF(N406="sníž. přenesená",J406,0)</f>
        <v>0</v>
      </c>
      <c r="BI406" s="197">
        <f>IF(N406="nulová",J406,0)</f>
        <v>0</v>
      </c>
      <c r="BJ406" s="17" t="s">
        <v>84</v>
      </c>
      <c r="BK406" s="197">
        <f>ROUND(I406*H406,2)</f>
        <v>0</v>
      </c>
      <c r="BL406" s="17" t="s">
        <v>145</v>
      </c>
      <c r="BM406" s="196" t="s">
        <v>491</v>
      </c>
    </row>
    <row r="407" spans="2:65" s="1" customFormat="1" ht="11.25">
      <c r="B407" s="34"/>
      <c r="C407" s="35"/>
      <c r="D407" s="198" t="s">
        <v>147</v>
      </c>
      <c r="E407" s="35"/>
      <c r="F407" s="199" t="s">
        <v>492</v>
      </c>
      <c r="G407" s="35"/>
      <c r="H407" s="35"/>
      <c r="I407" s="114"/>
      <c r="J407" s="35"/>
      <c r="K407" s="35"/>
      <c r="L407" s="38"/>
      <c r="M407" s="200"/>
      <c r="N407" s="63"/>
      <c r="O407" s="63"/>
      <c r="P407" s="63"/>
      <c r="Q407" s="63"/>
      <c r="R407" s="63"/>
      <c r="S407" s="63"/>
      <c r="T407" s="64"/>
      <c r="AT407" s="17" t="s">
        <v>147</v>
      </c>
      <c r="AU407" s="17" t="s">
        <v>86</v>
      </c>
    </row>
    <row r="408" spans="2:65" s="1" customFormat="1" ht="58.5">
      <c r="B408" s="34"/>
      <c r="C408" s="35"/>
      <c r="D408" s="198" t="s">
        <v>149</v>
      </c>
      <c r="E408" s="35"/>
      <c r="F408" s="201" t="s">
        <v>493</v>
      </c>
      <c r="G408" s="35"/>
      <c r="H408" s="35"/>
      <c r="I408" s="114"/>
      <c r="J408" s="35"/>
      <c r="K408" s="35"/>
      <c r="L408" s="38"/>
      <c r="M408" s="200"/>
      <c r="N408" s="63"/>
      <c r="O408" s="63"/>
      <c r="P408" s="63"/>
      <c r="Q408" s="63"/>
      <c r="R408" s="63"/>
      <c r="S408" s="63"/>
      <c r="T408" s="64"/>
      <c r="AT408" s="17" t="s">
        <v>149</v>
      </c>
      <c r="AU408" s="17" t="s">
        <v>86</v>
      </c>
    </row>
    <row r="409" spans="2:65" s="12" customFormat="1" ht="22.5">
      <c r="B409" s="202"/>
      <c r="C409" s="203"/>
      <c r="D409" s="198" t="s">
        <v>151</v>
      </c>
      <c r="E409" s="204" t="s">
        <v>21</v>
      </c>
      <c r="F409" s="205" t="s">
        <v>494</v>
      </c>
      <c r="G409" s="203"/>
      <c r="H409" s="206">
        <v>1</v>
      </c>
      <c r="I409" s="207"/>
      <c r="J409" s="203"/>
      <c r="K409" s="203"/>
      <c r="L409" s="208"/>
      <c r="M409" s="209"/>
      <c r="N409" s="210"/>
      <c r="O409" s="210"/>
      <c r="P409" s="210"/>
      <c r="Q409" s="210"/>
      <c r="R409" s="210"/>
      <c r="S409" s="210"/>
      <c r="T409" s="211"/>
      <c r="AT409" s="212" t="s">
        <v>151</v>
      </c>
      <c r="AU409" s="212" t="s">
        <v>86</v>
      </c>
      <c r="AV409" s="12" t="s">
        <v>86</v>
      </c>
      <c r="AW409" s="12" t="s">
        <v>38</v>
      </c>
      <c r="AX409" s="12" t="s">
        <v>77</v>
      </c>
      <c r="AY409" s="212" t="s">
        <v>138</v>
      </c>
    </row>
    <row r="410" spans="2:65" s="12" customFormat="1" ht="22.5">
      <c r="B410" s="202"/>
      <c r="C410" s="203"/>
      <c r="D410" s="198" t="s">
        <v>151</v>
      </c>
      <c r="E410" s="204" t="s">
        <v>21</v>
      </c>
      <c r="F410" s="205" t="s">
        <v>495</v>
      </c>
      <c r="G410" s="203"/>
      <c r="H410" s="206">
        <v>2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151</v>
      </c>
      <c r="AU410" s="212" t="s">
        <v>86</v>
      </c>
      <c r="AV410" s="12" t="s">
        <v>86</v>
      </c>
      <c r="AW410" s="12" t="s">
        <v>38</v>
      </c>
      <c r="AX410" s="12" t="s">
        <v>77</v>
      </c>
      <c r="AY410" s="212" t="s">
        <v>138</v>
      </c>
    </row>
    <row r="411" spans="2:65" s="14" customFormat="1" ht="11.25">
      <c r="B411" s="224"/>
      <c r="C411" s="225"/>
      <c r="D411" s="198" t="s">
        <v>151</v>
      </c>
      <c r="E411" s="226" t="s">
        <v>21</v>
      </c>
      <c r="F411" s="227" t="s">
        <v>162</v>
      </c>
      <c r="G411" s="225"/>
      <c r="H411" s="228">
        <v>3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AT411" s="234" t="s">
        <v>151</v>
      </c>
      <c r="AU411" s="234" t="s">
        <v>86</v>
      </c>
      <c r="AV411" s="14" t="s">
        <v>145</v>
      </c>
      <c r="AW411" s="14" t="s">
        <v>38</v>
      </c>
      <c r="AX411" s="14" t="s">
        <v>84</v>
      </c>
      <c r="AY411" s="234" t="s">
        <v>138</v>
      </c>
    </row>
    <row r="412" spans="2:65" s="1" customFormat="1" ht="16.5" customHeight="1">
      <c r="B412" s="34"/>
      <c r="C412" s="235" t="s">
        <v>496</v>
      </c>
      <c r="D412" s="235" t="s">
        <v>305</v>
      </c>
      <c r="E412" s="236" t="s">
        <v>497</v>
      </c>
      <c r="F412" s="237" t="s">
        <v>498</v>
      </c>
      <c r="G412" s="238" t="s">
        <v>483</v>
      </c>
      <c r="H412" s="239">
        <v>3</v>
      </c>
      <c r="I412" s="240"/>
      <c r="J412" s="241">
        <f>ROUND(I412*H412,2)</f>
        <v>0</v>
      </c>
      <c r="K412" s="237" t="s">
        <v>144</v>
      </c>
      <c r="L412" s="242"/>
      <c r="M412" s="243" t="s">
        <v>21</v>
      </c>
      <c r="N412" s="244" t="s">
        <v>48</v>
      </c>
      <c r="O412" s="63"/>
      <c r="P412" s="194">
        <f>O412*H412</f>
        <v>0</v>
      </c>
      <c r="Q412" s="194">
        <v>8.0000000000000004E-4</v>
      </c>
      <c r="R412" s="194">
        <f>Q412*H412</f>
        <v>2.4000000000000002E-3</v>
      </c>
      <c r="S412" s="194">
        <v>0</v>
      </c>
      <c r="T412" s="195">
        <f>S412*H412</f>
        <v>0</v>
      </c>
      <c r="AR412" s="196" t="s">
        <v>210</v>
      </c>
      <c r="AT412" s="196" t="s">
        <v>305</v>
      </c>
      <c r="AU412" s="196" t="s">
        <v>86</v>
      </c>
      <c r="AY412" s="17" t="s">
        <v>138</v>
      </c>
      <c r="BE412" s="197">
        <f>IF(N412="základní",J412,0)</f>
        <v>0</v>
      </c>
      <c r="BF412" s="197">
        <f>IF(N412="snížená",J412,0)</f>
        <v>0</v>
      </c>
      <c r="BG412" s="197">
        <f>IF(N412="zákl. přenesená",J412,0)</f>
        <v>0</v>
      </c>
      <c r="BH412" s="197">
        <f>IF(N412="sníž. přenesená",J412,0)</f>
        <v>0</v>
      </c>
      <c r="BI412" s="197">
        <f>IF(N412="nulová",J412,0)</f>
        <v>0</v>
      </c>
      <c r="BJ412" s="17" t="s">
        <v>84</v>
      </c>
      <c r="BK412" s="197">
        <f>ROUND(I412*H412,2)</f>
        <v>0</v>
      </c>
      <c r="BL412" s="17" t="s">
        <v>145</v>
      </c>
      <c r="BM412" s="196" t="s">
        <v>499</v>
      </c>
    </row>
    <row r="413" spans="2:65" s="1" customFormat="1" ht="11.25">
      <c r="B413" s="34"/>
      <c r="C413" s="35"/>
      <c r="D413" s="198" t="s">
        <v>147</v>
      </c>
      <c r="E413" s="35"/>
      <c r="F413" s="199" t="s">
        <v>500</v>
      </c>
      <c r="G413" s="35"/>
      <c r="H413" s="35"/>
      <c r="I413" s="114"/>
      <c r="J413" s="35"/>
      <c r="K413" s="35"/>
      <c r="L413" s="38"/>
      <c r="M413" s="200"/>
      <c r="N413" s="63"/>
      <c r="O413" s="63"/>
      <c r="P413" s="63"/>
      <c r="Q413" s="63"/>
      <c r="R413" s="63"/>
      <c r="S413" s="63"/>
      <c r="T413" s="64"/>
      <c r="AT413" s="17" t="s">
        <v>147</v>
      </c>
      <c r="AU413" s="17" t="s">
        <v>86</v>
      </c>
    </row>
    <row r="414" spans="2:65" s="1" customFormat="1" ht="16.5" customHeight="1">
      <c r="B414" s="34"/>
      <c r="C414" s="185" t="s">
        <v>501</v>
      </c>
      <c r="D414" s="185" t="s">
        <v>140</v>
      </c>
      <c r="E414" s="186" t="s">
        <v>502</v>
      </c>
      <c r="F414" s="187" t="s">
        <v>503</v>
      </c>
      <c r="G414" s="188" t="s">
        <v>188</v>
      </c>
      <c r="H414" s="189">
        <v>11.58</v>
      </c>
      <c r="I414" s="190"/>
      <c r="J414" s="191">
        <f>ROUND(I414*H414,2)</f>
        <v>0</v>
      </c>
      <c r="K414" s="187" t="s">
        <v>144</v>
      </c>
      <c r="L414" s="38"/>
      <c r="M414" s="192" t="s">
        <v>21</v>
      </c>
      <c r="N414" s="193" t="s">
        <v>48</v>
      </c>
      <c r="O414" s="63"/>
      <c r="P414" s="194">
        <f>O414*H414</f>
        <v>0</v>
      </c>
      <c r="Q414" s="194">
        <v>0</v>
      </c>
      <c r="R414" s="194">
        <f>Q414*H414</f>
        <v>0</v>
      </c>
      <c r="S414" s="194">
        <v>0</v>
      </c>
      <c r="T414" s="195">
        <f>S414*H414</f>
        <v>0</v>
      </c>
      <c r="AR414" s="196" t="s">
        <v>145</v>
      </c>
      <c r="AT414" s="196" t="s">
        <v>140</v>
      </c>
      <c r="AU414" s="196" t="s">
        <v>86</v>
      </c>
      <c r="AY414" s="17" t="s">
        <v>138</v>
      </c>
      <c r="BE414" s="197">
        <f>IF(N414="základní",J414,0)</f>
        <v>0</v>
      </c>
      <c r="BF414" s="197">
        <f>IF(N414="snížená",J414,0)</f>
        <v>0</v>
      </c>
      <c r="BG414" s="197">
        <f>IF(N414="zákl. přenesená",J414,0)</f>
        <v>0</v>
      </c>
      <c r="BH414" s="197">
        <f>IF(N414="sníž. přenesená",J414,0)</f>
        <v>0</v>
      </c>
      <c r="BI414" s="197">
        <f>IF(N414="nulová",J414,0)</f>
        <v>0</v>
      </c>
      <c r="BJ414" s="17" t="s">
        <v>84</v>
      </c>
      <c r="BK414" s="197">
        <f>ROUND(I414*H414,2)</f>
        <v>0</v>
      </c>
      <c r="BL414" s="17" t="s">
        <v>145</v>
      </c>
      <c r="BM414" s="196" t="s">
        <v>504</v>
      </c>
    </row>
    <row r="415" spans="2:65" s="1" customFormat="1" ht="11.25">
      <c r="B415" s="34"/>
      <c r="C415" s="35"/>
      <c r="D415" s="198" t="s">
        <v>147</v>
      </c>
      <c r="E415" s="35"/>
      <c r="F415" s="199" t="s">
        <v>505</v>
      </c>
      <c r="G415" s="35"/>
      <c r="H415" s="35"/>
      <c r="I415" s="114"/>
      <c r="J415" s="35"/>
      <c r="K415" s="35"/>
      <c r="L415" s="38"/>
      <c r="M415" s="200"/>
      <c r="N415" s="63"/>
      <c r="O415" s="63"/>
      <c r="P415" s="63"/>
      <c r="Q415" s="63"/>
      <c r="R415" s="63"/>
      <c r="S415" s="63"/>
      <c r="T415" s="64"/>
      <c r="AT415" s="17" t="s">
        <v>147</v>
      </c>
      <c r="AU415" s="17" t="s">
        <v>86</v>
      </c>
    </row>
    <row r="416" spans="2:65" s="1" customFormat="1" ht="39">
      <c r="B416" s="34"/>
      <c r="C416" s="35"/>
      <c r="D416" s="198" t="s">
        <v>149</v>
      </c>
      <c r="E416" s="35"/>
      <c r="F416" s="201" t="s">
        <v>506</v>
      </c>
      <c r="G416" s="35"/>
      <c r="H416" s="35"/>
      <c r="I416" s="114"/>
      <c r="J416" s="35"/>
      <c r="K416" s="35"/>
      <c r="L416" s="38"/>
      <c r="M416" s="200"/>
      <c r="N416" s="63"/>
      <c r="O416" s="63"/>
      <c r="P416" s="63"/>
      <c r="Q416" s="63"/>
      <c r="R416" s="63"/>
      <c r="S416" s="63"/>
      <c r="T416" s="64"/>
      <c r="AT416" s="17" t="s">
        <v>149</v>
      </c>
      <c r="AU416" s="17" t="s">
        <v>86</v>
      </c>
    </row>
    <row r="417" spans="2:65" s="12" customFormat="1" ht="22.5">
      <c r="B417" s="202"/>
      <c r="C417" s="203"/>
      <c r="D417" s="198" t="s">
        <v>151</v>
      </c>
      <c r="E417" s="204" t="s">
        <v>21</v>
      </c>
      <c r="F417" s="205" t="s">
        <v>507</v>
      </c>
      <c r="G417" s="203"/>
      <c r="H417" s="206">
        <v>10.08</v>
      </c>
      <c r="I417" s="207"/>
      <c r="J417" s="203"/>
      <c r="K417" s="203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151</v>
      </c>
      <c r="AU417" s="212" t="s">
        <v>86</v>
      </c>
      <c r="AV417" s="12" t="s">
        <v>86</v>
      </c>
      <c r="AW417" s="12" t="s">
        <v>38</v>
      </c>
      <c r="AX417" s="12" t="s">
        <v>77</v>
      </c>
      <c r="AY417" s="212" t="s">
        <v>138</v>
      </c>
    </row>
    <row r="418" spans="2:65" s="13" customFormat="1" ht="11.25">
      <c r="B418" s="213"/>
      <c r="C418" s="214"/>
      <c r="D418" s="198" t="s">
        <v>151</v>
      </c>
      <c r="E418" s="215" t="s">
        <v>21</v>
      </c>
      <c r="F418" s="216" t="s">
        <v>159</v>
      </c>
      <c r="G418" s="214"/>
      <c r="H418" s="217">
        <v>10.08</v>
      </c>
      <c r="I418" s="218"/>
      <c r="J418" s="214"/>
      <c r="K418" s="214"/>
      <c r="L418" s="219"/>
      <c r="M418" s="220"/>
      <c r="N418" s="221"/>
      <c r="O418" s="221"/>
      <c r="P418" s="221"/>
      <c r="Q418" s="221"/>
      <c r="R418" s="221"/>
      <c r="S418" s="221"/>
      <c r="T418" s="222"/>
      <c r="AT418" s="223" t="s">
        <v>151</v>
      </c>
      <c r="AU418" s="223" t="s">
        <v>86</v>
      </c>
      <c r="AV418" s="13" t="s">
        <v>160</v>
      </c>
      <c r="AW418" s="13" t="s">
        <v>38</v>
      </c>
      <c r="AX418" s="13" t="s">
        <v>77</v>
      </c>
      <c r="AY418" s="223" t="s">
        <v>138</v>
      </c>
    </row>
    <row r="419" spans="2:65" s="12" customFormat="1" ht="22.5">
      <c r="B419" s="202"/>
      <c r="C419" s="203"/>
      <c r="D419" s="198" t="s">
        <v>151</v>
      </c>
      <c r="E419" s="204" t="s">
        <v>21</v>
      </c>
      <c r="F419" s="205" t="s">
        <v>508</v>
      </c>
      <c r="G419" s="203"/>
      <c r="H419" s="206">
        <v>0.5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151</v>
      </c>
      <c r="AU419" s="212" t="s">
        <v>86</v>
      </c>
      <c r="AV419" s="12" t="s">
        <v>86</v>
      </c>
      <c r="AW419" s="12" t="s">
        <v>38</v>
      </c>
      <c r="AX419" s="12" t="s">
        <v>77</v>
      </c>
      <c r="AY419" s="212" t="s">
        <v>138</v>
      </c>
    </row>
    <row r="420" spans="2:65" s="12" customFormat="1" ht="22.5">
      <c r="B420" s="202"/>
      <c r="C420" s="203"/>
      <c r="D420" s="198" t="s">
        <v>151</v>
      </c>
      <c r="E420" s="204" t="s">
        <v>21</v>
      </c>
      <c r="F420" s="205" t="s">
        <v>509</v>
      </c>
      <c r="G420" s="203"/>
      <c r="H420" s="206">
        <v>1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151</v>
      </c>
      <c r="AU420" s="212" t="s">
        <v>86</v>
      </c>
      <c r="AV420" s="12" t="s">
        <v>86</v>
      </c>
      <c r="AW420" s="12" t="s">
        <v>38</v>
      </c>
      <c r="AX420" s="12" t="s">
        <v>77</v>
      </c>
      <c r="AY420" s="212" t="s">
        <v>138</v>
      </c>
    </row>
    <row r="421" spans="2:65" s="14" customFormat="1" ht="11.25">
      <c r="B421" s="224"/>
      <c r="C421" s="225"/>
      <c r="D421" s="198" t="s">
        <v>151</v>
      </c>
      <c r="E421" s="226" t="s">
        <v>21</v>
      </c>
      <c r="F421" s="227" t="s">
        <v>162</v>
      </c>
      <c r="G421" s="225"/>
      <c r="H421" s="228">
        <v>11.58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AT421" s="234" t="s">
        <v>151</v>
      </c>
      <c r="AU421" s="234" t="s">
        <v>86</v>
      </c>
      <c r="AV421" s="14" t="s">
        <v>145</v>
      </c>
      <c r="AW421" s="14" t="s">
        <v>38</v>
      </c>
      <c r="AX421" s="14" t="s">
        <v>84</v>
      </c>
      <c r="AY421" s="234" t="s">
        <v>138</v>
      </c>
    </row>
    <row r="422" spans="2:65" s="1" customFormat="1" ht="16.5" customHeight="1">
      <c r="B422" s="34"/>
      <c r="C422" s="185" t="s">
        <v>510</v>
      </c>
      <c r="D422" s="185" t="s">
        <v>140</v>
      </c>
      <c r="E422" s="186" t="s">
        <v>511</v>
      </c>
      <c r="F422" s="187" t="s">
        <v>512</v>
      </c>
      <c r="G422" s="188" t="s">
        <v>143</v>
      </c>
      <c r="H422" s="189">
        <v>4.95</v>
      </c>
      <c r="I422" s="190"/>
      <c r="J422" s="191">
        <f>ROUND(I422*H422,2)</f>
        <v>0</v>
      </c>
      <c r="K422" s="187" t="s">
        <v>144</v>
      </c>
      <c r="L422" s="38"/>
      <c r="M422" s="192" t="s">
        <v>21</v>
      </c>
      <c r="N422" s="193" t="s">
        <v>48</v>
      </c>
      <c r="O422" s="63"/>
      <c r="P422" s="194">
        <f>O422*H422</f>
        <v>0</v>
      </c>
      <c r="Q422" s="194">
        <v>4.0200000000000001E-3</v>
      </c>
      <c r="R422" s="194">
        <f>Q422*H422</f>
        <v>1.9899E-2</v>
      </c>
      <c r="S422" s="194">
        <v>0</v>
      </c>
      <c r="T422" s="195">
        <f>S422*H422</f>
        <v>0</v>
      </c>
      <c r="AR422" s="196" t="s">
        <v>145</v>
      </c>
      <c r="AT422" s="196" t="s">
        <v>140</v>
      </c>
      <c r="AU422" s="196" t="s">
        <v>86</v>
      </c>
      <c r="AY422" s="17" t="s">
        <v>138</v>
      </c>
      <c r="BE422" s="197">
        <f>IF(N422="základní",J422,0)</f>
        <v>0</v>
      </c>
      <c r="BF422" s="197">
        <f>IF(N422="snížená",J422,0)</f>
        <v>0</v>
      </c>
      <c r="BG422" s="197">
        <f>IF(N422="zákl. přenesená",J422,0)</f>
        <v>0</v>
      </c>
      <c r="BH422" s="197">
        <f>IF(N422="sníž. přenesená",J422,0)</f>
        <v>0</v>
      </c>
      <c r="BI422" s="197">
        <f>IF(N422="nulová",J422,0)</f>
        <v>0</v>
      </c>
      <c r="BJ422" s="17" t="s">
        <v>84</v>
      </c>
      <c r="BK422" s="197">
        <f>ROUND(I422*H422,2)</f>
        <v>0</v>
      </c>
      <c r="BL422" s="17" t="s">
        <v>145</v>
      </c>
      <c r="BM422" s="196" t="s">
        <v>513</v>
      </c>
    </row>
    <row r="423" spans="2:65" s="1" customFormat="1" ht="11.25">
      <c r="B423" s="34"/>
      <c r="C423" s="35"/>
      <c r="D423" s="198" t="s">
        <v>147</v>
      </c>
      <c r="E423" s="35"/>
      <c r="F423" s="199" t="s">
        <v>514</v>
      </c>
      <c r="G423" s="35"/>
      <c r="H423" s="35"/>
      <c r="I423" s="114"/>
      <c r="J423" s="35"/>
      <c r="K423" s="35"/>
      <c r="L423" s="38"/>
      <c r="M423" s="200"/>
      <c r="N423" s="63"/>
      <c r="O423" s="63"/>
      <c r="P423" s="63"/>
      <c r="Q423" s="63"/>
      <c r="R423" s="63"/>
      <c r="S423" s="63"/>
      <c r="T423" s="64"/>
      <c r="AT423" s="17" t="s">
        <v>147</v>
      </c>
      <c r="AU423" s="17" t="s">
        <v>86</v>
      </c>
    </row>
    <row r="424" spans="2:65" s="12" customFormat="1" ht="22.5">
      <c r="B424" s="202"/>
      <c r="C424" s="203"/>
      <c r="D424" s="198" t="s">
        <v>151</v>
      </c>
      <c r="E424" s="204" t="s">
        <v>21</v>
      </c>
      <c r="F424" s="205" t="s">
        <v>515</v>
      </c>
      <c r="G424" s="203"/>
      <c r="H424" s="206">
        <v>1.65</v>
      </c>
      <c r="I424" s="207"/>
      <c r="J424" s="203"/>
      <c r="K424" s="203"/>
      <c r="L424" s="208"/>
      <c r="M424" s="209"/>
      <c r="N424" s="210"/>
      <c r="O424" s="210"/>
      <c r="P424" s="210"/>
      <c r="Q424" s="210"/>
      <c r="R424" s="210"/>
      <c r="S424" s="210"/>
      <c r="T424" s="211"/>
      <c r="AT424" s="212" t="s">
        <v>151</v>
      </c>
      <c r="AU424" s="212" t="s">
        <v>86</v>
      </c>
      <c r="AV424" s="12" t="s">
        <v>86</v>
      </c>
      <c r="AW424" s="12" t="s">
        <v>38</v>
      </c>
      <c r="AX424" s="12" t="s">
        <v>77</v>
      </c>
      <c r="AY424" s="212" t="s">
        <v>138</v>
      </c>
    </row>
    <row r="425" spans="2:65" s="12" customFormat="1" ht="22.5">
      <c r="B425" s="202"/>
      <c r="C425" s="203"/>
      <c r="D425" s="198" t="s">
        <v>151</v>
      </c>
      <c r="E425" s="204" t="s">
        <v>21</v>
      </c>
      <c r="F425" s="205" t="s">
        <v>516</v>
      </c>
      <c r="G425" s="203"/>
      <c r="H425" s="206">
        <v>3.3</v>
      </c>
      <c r="I425" s="207"/>
      <c r="J425" s="203"/>
      <c r="K425" s="203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151</v>
      </c>
      <c r="AU425" s="212" t="s">
        <v>86</v>
      </c>
      <c r="AV425" s="12" t="s">
        <v>86</v>
      </c>
      <c r="AW425" s="12" t="s">
        <v>38</v>
      </c>
      <c r="AX425" s="12" t="s">
        <v>77</v>
      </c>
      <c r="AY425" s="212" t="s">
        <v>138</v>
      </c>
    </row>
    <row r="426" spans="2:65" s="14" customFormat="1" ht="11.25">
      <c r="B426" s="224"/>
      <c r="C426" s="225"/>
      <c r="D426" s="198" t="s">
        <v>151</v>
      </c>
      <c r="E426" s="226" t="s">
        <v>21</v>
      </c>
      <c r="F426" s="227" t="s">
        <v>162</v>
      </c>
      <c r="G426" s="225"/>
      <c r="H426" s="228">
        <v>4.95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AT426" s="234" t="s">
        <v>151</v>
      </c>
      <c r="AU426" s="234" t="s">
        <v>86</v>
      </c>
      <c r="AV426" s="14" t="s">
        <v>145</v>
      </c>
      <c r="AW426" s="14" t="s">
        <v>38</v>
      </c>
      <c r="AX426" s="14" t="s">
        <v>84</v>
      </c>
      <c r="AY426" s="234" t="s">
        <v>138</v>
      </c>
    </row>
    <row r="427" spans="2:65" s="11" customFormat="1" ht="22.9" customHeight="1">
      <c r="B427" s="169"/>
      <c r="C427" s="170"/>
      <c r="D427" s="171" t="s">
        <v>76</v>
      </c>
      <c r="E427" s="183" t="s">
        <v>226</v>
      </c>
      <c r="F427" s="183" t="s">
        <v>517</v>
      </c>
      <c r="G427" s="170"/>
      <c r="H427" s="170"/>
      <c r="I427" s="173"/>
      <c r="J427" s="184">
        <f>BK427</f>
        <v>0</v>
      </c>
      <c r="K427" s="170"/>
      <c r="L427" s="175"/>
      <c r="M427" s="176"/>
      <c r="N427" s="177"/>
      <c r="O427" s="177"/>
      <c r="P427" s="178">
        <f>SUM(P428:P612)</f>
        <v>0</v>
      </c>
      <c r="Q427" s="177"/>
      <c r="R427" s="178">
        <f>SUM(R428:R612)</f>
        <v>233.67964275000003</v>
      </c>
      <c r="S427" s="177"/>
      <c r="T427" s="179">
        <f>SUM(T428:T612)</f>
        <v>485.77375999999998</v>
      </c>
      <c r="AR427" s="180" t="s">
        <v>84</v>
      </c>
      <c r="AT427" s="181" t="s">
        <v>76</v>
      </c>
      <c r="AU427" s="181" t="s">
        <v>84</v>
      </c>
      <c r="AY427" s="180" t="s">
        <v>138</v>
      </c>
      <c r="BK427" s="182">
        <f>SUM(BK428:BK612)</f>
        <v>0</v>
      </c>
    </row>
    <row r="428" spans="2:65" s="1" customFormat="1" ht="16.5" customHeight="1">
      <c r="B428" s="34"/>
      <c r="C428" s="185" t="s">
        <v>518</v>
      </c>
      <c r="D428" s="185" t="s">
        <v>140</v>
      </c>
      <c r="E428" s="186" t="s">
        <v>519</v>
      </c>
      <c r="F428" s="187" t="s">
        <v>520</v>
      </c>
      <c r="G428" s="188" t="s">
        <v>204</v>
      </c>
      <c r="H428" s="189">
        <v>106.4</v>
      </c>
      <c r="I428" s="190"/>
      <c r="J428" s="191">
        <f>ROUND(I428*H428,2)</f>
        <v>0</v>
      </c>
      <c r="K428" s="187" t="s">
        <v>21</v>
      </c>
      <c r="L428" s="38"/>
      <c r="M428" s="192" t="s">
        <v>21</v>
      </c>
      <c r="N428" s="193" t="s">
        <v>48</v>
      </c>
      <c r="O428" s="63"/>
      <c r="P428" s="194">
        <f>O428*H428</f>
        <v>0</v>
      </c>
      <c r="Q428" s="194">
        <v>3.2400000000000001E-4</v>
      </c>
      <c r="R428" s="194">
        <f>Q428*H428</f>
        <v>3.44736E-2</v>
      </c>
      <c r="S428" s="194">
        <v>0</v>
      </c>
      <c r="T428" s="195">
        <f>S428*H428</f>
        <v>0</v>
      </c>
      <c r="AR428" s="196" t="s">
        <v>145</v>
      </c>
      <c r="AT428" s="196" t="s">
        <v>140</v>
      </c>
      <c r="AU428" s="196" t="s">
        <v>86</v>
      </c>
      <c r="AY428" s="17" t="s">
        <v>138</v>
      </c>
      <c r="BE428" s="197">
        <f>IF(N428="základní",J428,0)</f>
        <v>0</v>
      </c>
      <c r="BF428" s="197">
        <f>IF(N428="snížená",J428,0)</f>
        <v>0</v>
      </c>
      <c r="BG428" s="197">
        <f>IF(N428="zákl. přenesená",J428,0)</f>
        <v>0</v>
      </c>
      <c r="BH428" s="197">
        <f>IF(N428="sníž. přenesená",J428,0)</f>
        <v>0</v>
      </c>
      <c r="BI428" s="197">
        <f>IF(N428="nulová",J428,0)</f>
        <v>0</v>
      </c>
      <c r="BJ428" s="17" t="s">
        <v>84</v>
      </c>
      <c r="BK428" s="197">
        <f>ROUND(I428*H428,2)</f>
        <v>0</v>
      </c>
      <c r="BL428" s="17" t="s">
        <v>145</v>
      </c>
      <c r="BM428" s="196" t="s">
        <v>521</v>
      </c>
    </row>
    <row r="429" spans="2:65" s="1" customFormat="1" ht="11.25">
      <c r="B429" s="34"/>
      <c r="C429" s="35"/>
      <c r="D429" s="198" t="s">
        <v>147</v>
      </c>
      <c r="E429" s="35"/>
      <c r="F429" s="199" t="s">
        <v>520</v>
      </c>
      <c r="G429" s="35"/>
      <c r="H429" s="35"/>
      <c r="I429" s="114"/>
      <c r="J429" s="35"/>
      <c r="K429" s="35"/>
      <c r="L429" s="38"/>
      <c r="M429" s="200"/>
      <c r="N429" s="63"/>
      <c r="O429" s="63"/>
      <c r="P429" s="63"/>
      <c r="Q429" s="63"/>
      <c r="R429" s="63"/>
      <c r="S429" s="63"/>
      <c r="T429" s="64"/>
      <c r="AT429" s="17" t="s">
        <v>147</v>
      </c>
      <c r="AU429" s="17" t="s">
        <v>86</v>
      </c>
    </row>
    <row r="430" spans="2:65" s="1" customFormat="1" ht="29.25">
      <c r="B430" s="34"/>
      <c r="C430" s="35"/>
      <c r="D430" s="198" t="s">
        <v>149</v>
      </c>
      <c r="E430" s="35"/>
      <c r="F430" s="201" t="s">
        <v>522</v>
      </c>
      <c r="G430" s="35"/>
      <c r="H430" s="35"/>
      <c r="I430" s="114"/>
      <c r="J430" s="35"/>
      <c r="K430" s="35"/>
      <c r="L430" s="38"/>
      <c r="M430" s="200"/>
      <c r="N430" s="63"/>
      <c r="O430" s="63"/>
      <c r="P430" s="63"/>
      <c r="Q430" s="63"/>
      <c r="R430" s="63"/>
      <c r="S430" s="63"/>
      <c r="T430" s="64"/>
      <c r="AT430" s="17" t="s">
        <v>149</v>
      </c>
      <c r="AU430" s="17" t="s">
        <v>86</v>
      </c>
    </row>
    <row r="431" spans="2:65" s="12" customFormat="1" ht="22.5">
      <c r="B431" s="202"/>
      <c r="C431" s="203"/>
      <c r="D431" s="198" t="s">
        <v>151</v>
      </c>
      <c r="E431" s="204" t="s">
        <v>21</v>
      </c>
      <c r="F431" s="205" t="s">
        <v>523</v>
      </c>
      <c r="G431" s="203"/>
      <c r="H431" s="206">
        <v>2.8</v>
      </c>
      <c r="I431" s="207"/>
      <c r="J431" s="203"/>
      <c r="K431" s="203"/>
      <c r="L431" s="208"/>
      <c r="M431" s="209"/>
      <c r="N431" s="210"/>
      <c r="O431" s="210"/>
      <c r="P431" s="210"/>
      <c r="Q431" s="210"/>
      <c r="R431" s="210"/>
      <c r="S431" s="210"/>
      <c r="T431" s="211"/>
      <c r="AT431" s="212" t="s">
        <v>151</v>
      </c>
      <c r="AU431" s="212" t="s">
        <v>86</v>
      </c>
      <c r="AV431" s="12" t="s">
        <v>86</v>
      </c>
      <c r="AW431" s="12" t="s">
        <v>38</v>
      </c>
      <c r="AX431" s="12" t="s">
        <v>77</v>
      </c>
      <c r="AY431" s="212" t="s">
        <v>138</v>
      </c>
    </row>
    <row r="432" spans="2:65" s="12" customFormat="1" ht="22.5">
      <c r="B432" s="202"/>
      <c r="C432" s="203"/>
      <c r="D432" s="198" t="s">
        <v>151</v>
      </c>
      <c r="E432" s="204" t="s">
        <v>21</v>
      </c>
      <c r="F432" s="205" t="s">
        <v>524</v>
      </c>
      <c r="G432" s="203"/>
      <c r="H432" s="206">
        <v>2.8</v>
      </c>
      <c r="I432" s="207"/>
      <c r="J432" s="203"/>
      <c r="K432" s="203"/>
      <c r="L432" s="208"/>
      <c r="M432" s="209"/>
      <c r="N432" s="210"/>
      <c r="O432" s="210"/>
      <c r="P432" s="210"/>
      <c r="Q432" s="210"/>
      <c r="R432" s="210"/>
      <c r="S432" s="210"/>
      <c r="T432" s="211"/>
      <c r="AT432" s="212" t="s">
        <v>151</v>
      </c>
      <c r="AU432" s="212" t="s">
        <v>86</v>
      </c>
      <c r="AV432" s="12" t="s">
        <v>86</v>
      </c>
      <c r="AW432" s="12" t="s">
        <v>38</v>
      </c>
      <c r="AX432" s="12" t="s">
        <v>77</v>
      </c>
      <c r="AY432" s="212" t="s">
        <v>138</v>
      </c>
    </row>
    <row r="433" spans="2:65" s="12" customFormat="1" ht="22.5">
      <c r="B433" s="202"/>
      <c r="C433" s="203"/>
      <c r="D433" s="198" t="s">
        <v>151</v>
      </c>
      <c r="E433" s="204" t="s">
        <v>21</v>
      </c>
      <c r="F433" s="205" t="s">
        <v>525</v>
      </c>
      <c r="G433" s="203"/>
      <c r="H433" s="206">
        <v>100.8</v>
      </c>
      <c r="I433" s="207"/>
      <c r="J433" s="203"/>
      <c r="K433" s="203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151</v>
      </c>
      <c r="AU433" s="212" t="s">
        <v>86</v>
      </c>
      <c r="AV433" s="12" t="s">
        <v>86</v>
      </c>
      <c r="AW433" s="12" t="s">
        <v>38</v>
      </c>
      <c r="AX433" s="12" t="s">
        <v>77</v>
      </c>
      <c r="AY433" s="212" t="s">
        <v>138</v>
      </c>
    </row>
    <row r="434" spans="2:65" s="14" customFormat="1" ht="11.25">
      <c r="B434" s="224"/>
      <c r="C434" s="225"/>
      <c r="D434" s="198" t="s">
        <v>151</v>
      </c>
      <c r="E434" s="226" t="s">
        <v>21</v>
      </c>
      <c r="F434" s="227" t="s">
        <v>162</v>
      </c>
      <c r="G434" s="225"/>
      <c r="H434" s="228">
        <v>106.4</v>
      </c>
      <c r="I434" s="229"/>
      <c r="J434" s="225"/>
      <c r="K434" s="225"/>
      <c r="L434" s="230"/>
      <c r="M434" s="231"/>
      <c r="N434" s="232"/>
      <c r="O434" s="232"/>
      <c r="P434" s="232"/>
      <c r="Q434" s="232"/>
      <c r="R434" s="232"/>
      <c r="S434" s="232"/>
      <c r="T434" s="233"/>
      <c r="AT434" s="234" t="s">
        <v>151</v>
      </c>
      <c r="AU434" s="234" t="s">
        <v>86</v>
      </c>
      <c r="AV434" s="14" t="s">
        <v>145</v>
      </c>
      <c r="AW434" s="14" t="s">
        <v>38</v>
      </c>
      <c r="AX434" s="14" t="s">
        <v>84</v>
      </c>
      <c r="AY434" s="234" t="s">
        <v>138</v>
      </c>
    </row>
    <row r="435" spans="2:65" s="1" customFormat="1" ht="16.5" customHeight="1">
      <c r="B435" s="34"/>
      <c r="C435" s="185" t="s">
        <v>526</v>
      </c>
      <c r="D435" s="185" t="s">
        <v>140</v>
      </c>
      <c r="E435" s="186" t="s">
        <v>527</v>
      </c>
      <c r="F435" s="187" t="s">
        <v>528</v>
      </c>
      <c r="G435" s="188" t="s">
        <v>204</v>
      </c>
      <c r="H435" s="189">
        <v>814.5</v>
      </c>
      <c r="I435" s="190"/>
      <c r="J435" s="191">
        <f>ROUND(I435*H435,2)</f>
        <v>0</v>
      </c>
      <c r="K435" s="187" t="s">
        <v>21</v>
      </c>
      <c r="L435" s="38"/>
      <c r="M435" s="192" t="s">
        <v>21</v>
      </c>
      <c r="N435" s="193" t="s">
        <v>48</v>
      </c>
      <c r="O435" s="63"/>
      <c r="P435" s="194">
        <f>O435*H435</f>
        <v>0</v>
      </c>
      <c r="Q435" s="194">
        <v>0.15134359999999999</v>
      </c>
      <c r="R435" s="194">
        <f>Q435*H435</f>
        <v>123.26936219999999</v>
      </c>
      <c r="S435" s="194">
        <v>0</v>
      </c>
      <c r="T435" s="195">
        <f>S435*H435</f>
        <v>0</v>
      </c>
      <c r="AR435" s="196" t="s">
        <v>145</v>
      </c>
      <c r="AT435" s="196" t="s">
        <v>140</v>
      </c>
      <c r="AU435" s="196" t="s">
        <v>86</v>
      </c>
      <c r="AY435" s="17" t="s">
        <v>138</v>
      </c>
      <c r="BE435" s="197">
        <f>IF(N435="základní",J435,0)</f>
        <v>0</v>
      </c>
      <c r="BF435" s="197">
        <f>IF(N435="snížená",J435,0)</f>
        <v>0</v>
      </c>
      <c r="BG435" s="197">
        <f>IF(N435="zákl. přenesená",J435,0)</f>
        <v>0</v>
      </c>
      <c r="BH435" s="197">
        <f>IF(N435="sníž. přenesená",J435,0)</f>
        <v>0</v>
      </c>
      <c r="BI435" s="197">
        <f>IF(N435="nulová",J435,0)</f>
        <v>0</v>
      </c>
      <c r="BJ435" s="17" t="s">
        <v>84</v>
      </c>
      <c r="BK435" s="197">
        <f>ROUND(I435*H435,2)</f>
        <v>0</v>
      </c>
      <c r="BL435" s="17" t="s">
        <v>145</v>
      </c>
      <c r="BM435" s="196" t="s">
        <v>529</v>
      </c>
    </row>
    <row r="436" spans="2:65" s="1" customFormat="1" ht="19.5">
      <c r="B436" s="34"/>
      <c r="C436" s="35"/>
      <c r="D436" s="198" t="s">
        <v>147</v>
      </c>
      <c r="E436" s="35"/>
      <c r="F436" s="199" t="s">
        <v>530</v>
      </c>
      <c r="G436" s="35"/>
      <c r="H436" s="35"/>
      <c r="I436" s="114"/>
      <c r="J436" s="35"/>
      <c r="K436" s="35"/>
      <c r="L436" s="38"/>
      <c r="M436" s="200"/>
      <c r="N436" s="63"/>
      <c r="O436" s="63"/>
      <c r="P436" s="63"/>
      <c r="Q436" s="63"/>
      <c r="R436" s="63"/>
      <c r="S436" s="63"/>
      <c r="T436" s="64"/>
      <c r="AT436" s="17" t="s">
        <v>147</v>
      </c>
      <c r="AU436" s="17" t="s">
        <v>86</v>
      </c>
    </row>
    <row r="437" spans="2:65" s="1" customFormat="1" ht="107.25">
      <c r="B437" s="34"/>
      <c r="C437" s="35"/>
      <c r="D437" s="198" t="s">
        <v>149</v>
      </c>
      <c r="E437" s="35"/>
      <c r="F437" s="201" t="s">
        <v>531</v>
      </c>
      <c r="G437" s="35"/>
      <c r="H437" s="35"/>
      <c r="I437" s="114"/>
      <c r="J437" s="35"/>
      <c r="K437" s="35"/>
      <c r="L437" s="38"/>
      <c r="M437" s="200"/>
      <c r="N437" s="63"/>
      <c r="O437" s="63"/>
      <c r="P437" s="63"/>
      <c r="Q437" s="63"/>
      <c r="R437" s="63"/>
      <c r="S437" s="63"/>
      <c r="T437" s="64"/>
      <c r="AT437" s="17" t="s">
        <v>149</v>
      </c>
      <c r="AU437" s="17" t="s">
        <v>86</v>
      </c>
    </row>
    <row r="438" spans="2:65" s="12" customFormat="1" ht="22.5">
      <c r="B438" s="202"/>
      <c r="C438" s="203"/>
      <c r="D438" s="198" t="s">
        <v>151</v>
      </c>
      <c r="E438" s="204" t="s">
        <v>21</v>
      </c>
      <c r="F438" s="205" t="s">
        <v>532</v>
      </c>
      <c r="G438" s="203"/>
      <c r="H438" s="206">
        <v>402.1</v>
      </c>
      <c r="I438" s="207"/>
      <c r="J438" s="203"/>
      <c r="K438" s="203"/>
      <c r="L438" s="208"/>
      <c r="M438" s="209"/>
      <c r="N438" s="210"/>
      <c r="O438" s="210"/>
      <c r="P438" s="210"/>
      <c r="Q438" s="210"/>
      <c r="R438" s="210"/>
      <c r="S438" s="210"/>
      <c r="T438" s="211"/>
      <c r="AT438" s="212" t="s">
        <v>151</v>
      </c>
      <c r="AU438" s="212" t="s">
        <v>86</v>
      </c>
      <c r="AV438" s="12" t="s">
        <v>86</v>
      </c>
      <c r="AW438" s="12" t="s">
        <v>38</v>
      </c>
      <c r="AX438" s="12" t="s">
        <v>77</v>
      </c>
      <c r="AY438" s="212" t="s">
        <v>138</v>
      </c>
    </row>
    <row r="439" spans="2:65" s="12" customFormat="1" ht="22.5">
      <c r="B439" s="202"/>
      <c r="C439" s="203"/>
      <c r="D439" s="198" t="s">
        <v>151</v>
      </c>
      <c r="E439" s="204" t="s">
        <v>21</v>
      </c>
      <c r="F439" s="205" t="s">
        <v>533</v>
      </c>
      <c r="G439" s="203"/>
      <c r="H439" s="206">
        <v>402.4</v>
      </c>
      <c r="I439" s="207"/>
      <c r="J439" s="203"/>
      <c r="K439" s="203"/>
      <c r="L439" s="208"/>
      <c r="M439" s="209"/>
      <c r="N439" s="210"/>
      <c r="O439" s="210"/>
      <c r="P439" s="210"/>
      <c r="Q439" s="210"/>
      <c r="R439" s="210"/>
      <c r="S439" s="210"/>
      <c r="T439" s="211"/>
      <c r="AT439" s="212" t="s">
        <v>151</v>
      </c>
      <c r="AU439" s="212" t="s">
        <v>86</v>
      </c>
      <c r="AV439" s="12" t="s">
        <v>86</v>
      </c>
      <c r="AW439" s="12" t="s">
        <v>38</v>
      </c>
      <c r="AX439" s="12" t="s">
        <v>77</v>
      </c>
      <c r="AY439" s="212" t="s">
        <v>138</v>
      </c>
    </row>
    <row r="440" spans="2:65" s="13" customFormat="1" ht="11.25">
      <c r="B440" s="213"/>
      <c r="C440" s="214"/>
      <c r="D440" s="198" t="s">
        <v>151</v>
      </c>
      <c r="E440" s="215" t="s">
        <v>21</v>
      </c>
      <c r="F440" s="216" t="s">
        <v>159</v>
      </c>
      <c r="G440" s="214"/>
      <c r="H440" s="217">
        <v>804.5</v>
      </c>
      <c r="I440" s="218"/>
      <c r="J440" s="214"/>
      <c r="K440" s="214"/>
      <c r="L440" s="219"/>
      <c r="M440" s="220"/>
      <c r="N440" s="221"/>
      <c r="O440" s="221"/>
      <c r="P440" s="221"/>
      <c r="Q440" s="221"/>
      <c r="R440" s="221"/>
      <c r="S440" s="221"/>
      <c r="T440" s="222"/>
      <c r="AT440" s="223" t="s">
        <v>151</v>
      </c>
      <c r="AU440" s="223" t="s">
        <v>86</v>
      </c>
      <c r="AV440" s="13" t="s">
        <v>160</v>
      </c>
      <c r="AW440" s="13" t="s">
        <v>38</v>
      </c>
      <c r="AX440" s="13" t="s">
        <v>77</v>
      </c>
      <c r="AY440" s="223" t="s">
        <v>138</v>
      </c>
    </row>
    <row r="441" spans="2:65" s="12" customFormat="1" ht="11.25">
      <c r="B441" s="202"/>
      <c r="C441" s="203"/>
      <c r="D441" s="198" t="s">
        <v>151</v>
      </c>
      <c r="E441" s="204" t="s">
        <v>21</v>
      </c>
      <c r="F441" s="205" t="s">
        <v>534</v>
      </c>
      <c r="G441" s="203"/>
      <c r="H441" s="206">
        <v>5</v>
      </c>
      <c r="I441" s="207"/>
      <c r="J441" s="203"/>
      <c r="K441" s="203"/>
      <c r="L441" s="208"/>
      <c r="M441" s="209"/>
      <c r="N441" s="210"/>
      <c r="O441" s="210"/>
      <c r="P441" s="210"/>
      <c r="Q441" s="210"/>
      <c r="R441" s="210"/>
      <c r="S441" s="210"/>
      <c r="T441" s="211"/>
      <c r="AT441" s="212" t="s">
        <v>151</v>
      </c>
      <c r="AU441" s="212" t="s">
        <v>86</v>
      </c>
      <c r="AV441" s="12" t="s">
        <v>86</v>
      </c>
      <c r="AW441" s="12" t="s">
        <v>38</v>
      </c>
      <c r="AX441" s="12" t="s">
        <v>77</v>
      </c>
      <c r="AY441" s="212" t="s">
        <v>138</v>
      </c>
    </row>
    <row r="442" spans="2:65" s="12" customFormat="1" ht="11.25">
      <c r="B442" s="202"/>
      <c r="C442" s="203"/>
      <c r="D442" s="198" t="s">
        <v>151</v>
      </c>
      <c r="E442" s="204" t="s">
        <v>21</v>
      </c>
      <c r="F442" s="205" t="s">
        <v>535</v>
      </c>
      <c r="G442" s="203"/>
      <c r="H442" s="206">
        <v>5</v>
      </c>
      <c r="I442" s="207"/>
      <c r="J442" s="203"/>
      <c r="K442" s="203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151</v>
      </c>
      <c r="AU442" s="212" t="s">
        <v>86</v>
      </c>
      <c r="AV442" s="12" t="s">
        <v>86</v>
      </c>
      <c r="AW442" s="12" t="s">
        <v>38</v>
      </c>
      <c r="AX442" s="12" t="s">
        <v>77</v>
      </c>
      <c r="AY442" s="212" t="s">
        <v>138</v>
      </c>
    </row>
    <row r="443" spans="2:65" s="14" customFormat="1" ht="11.25">
      <c r="B443" s="224"/>
      <c r="C443" s="225"/>
      <c r="D443" s="198" t="s">
        <v>151</v>
      </c>
      <c r="E443" s="226" t="s">
        <v>21</v>
      </c>
      <c r="F443" s="227" t="s">
        <v>162</v>
      </c>
      <c r="G443" s="225"/>
      <c r="H443" s="228">
        <v>814.5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AT443" s="234" t="s">
        <v>151</v>
      </c>
      <c r="AU443" s="234" t="s">
        <v>86</v>
      </c>
      <c r="AV443" s="14" t="s">
        <v>145</v>
      </c>
      <c r="AW443" s="14" t="s">
        <v>38</v>
      </c>
      <c r="AX443" s="14" t="s">
        <v>84</v>
      </c>
      <c r="AY443" s="234" t="s">
        <v>138</v>
      </c>
    </row>
    <row r="444" spans="2:65" s="1" customFormat="1" ht="16.5" customHeight="1">
      <c r="B444" s="34"/>
      <c r="C444" s="235" t="s">
        <v>536</v>
      </c>
      <c r="D444" s="235" t="s">
        <v>305</v>
      </c>
      <c r="E444" s="236" t="s">
        <v>537</v>
      </c>
      <c r="F444" s="237" t="s">
        <v>538</v>
      </c>
      <c r="G444" s="238" t="s">
        <v>204</v>
      </c>
      <c r="H444" s="239">
        <v>10</v>
      </c>
      <c r="I444" s="240"/>
      <c r="J444" s="241">
        <f>ROUND(I444*H444,2)</f>
        <v>0</v>
      </c>
      <c r="K444" s="237" t="s">
        <v>21</v>
      </c>
      <c r="L444" s="242"/>
      <c r="M444" s="243" t="s">
        <v>21</v>
      </c>
      <c r="N444" s="244" t="s">
        <v>48</v>
      </c>
      <c r="O444" s="63"/>
      <c r="P444" s="194">
        <f>O444*H444</f>
        <v>0</v>
      </c>
      <c r="Q444" s="194">
        <v>0.104</v>
      </c>
      <c r="R444" s="194">
        <f>Q444*H444</f>
        <v>1.04</v>
      </c>
      <c r="S444" s="194">
        <v>0</v>
      </c>
      <c r="T444" s="195">
        <f>S444*H444</f>
        <v>0</v>
      </c>
      <c r="AR444" s="196" t="s">
        <v>210</v>
      </c>
      <c r="AT444" s="196" t="s">
        <v>305</v>
      </c>
      <c r="AU444" s="196" t="s">
        <v>86</v>
      </c>
      <c r="AY444" s="17" t="s">
        <v>138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7" t="s">
        <v>84</v>
      </c>
      <c r="BK444" s="197">
        <f>ROUND(I444*H444,2)</f>
        <v>0</v>
      </c>
      <c r="BL444" s="17" t="s">
        <v>145</v>
      </c>
      <c r="BM444" s="196" t="s">
        <v>539</v>
      </c>
    </row>
    <row r="445" spans="2:65" s="1" customFormat="1" ht="11.25">
      <c r="B445" s="34"/>
      <c r="C445" s="35"/>
      <c r="D445" s="198" t="s">
        <v>147</v>
      </c>
      <c r="E445" s="35"/>
      <c r="F445" s="199" t="s">
        <v>540</v>
      </c>
      <c r="G445" s="35"/>
      <c r="H445" s="35"/>
      <c r="I445" s="114"/>
      <c r="J445" s="35"/>
      <c r="K445" s="35"/>
      <c r="L445" s="38"/>
      <c r="M445" s="200"/>
      <c r="N445" s="63"/>
      <c r="O445" s="63"/>
      <c r="P445" s="63"/>
      <c r="Q445" s="63"/>
      <c r="R445" s="63"/>
      <c r="S445" s="63"/>
      <c r="T445" s="64"/>
      <c r="AT445" s="17" t="s">
        <v>147</v>
      </c>
      <c r="AU445" s="17" t="s">
        <v>86</v>
      </c>
    </row>
    <row r="446" spans="2:65" s="12" customFormat="1" ht="11.25">
      <c r="B446" s="202"/>
      <c r="C446" s="203"/>
      <c r="D446" s="198" t="s">
        <v>151</v>
      </c>
      <c r="E446" s="204" t="s">
        <v>21</v>
      </c>
      <c r="F446" s="205" t="s">
        <v>534</v>
      </c>
      <c r="G446" s="203"/>
      <c r="H446" s="206">
        <v>5</v>
      </c>
      <c r="I446" s="207"/>
      <c r="J446" s="203"/>
      <c r="K446" s="203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151</v>
      </c>
      <c r="AU446" s="212" t="s">
        <v>86</v>
      </c>
      <c r="AV446" s="12" t="s">
        <v>86</v>
      </c>
      <c r="AW446" s="12" t="s">
        <v>38</v>
      </c>
      <c r="AX446" s="12" t="s">
        <v>77</v>
      </c>
      <c r="AY446" s="212" t="s">
        <v>138</v>
      </c>
    </row>
    <row r="447" spans="2:65" s="12" customFormat="1" ht="11.25">
      <c r="B447" s="202"/>
      <c r="C447" s="203"/>
      <c r="D447" s="198" t="s">
        <v>151</v>
      </c>
      <c r="E447" s="204" t="s">
        <v>21</v>
      </c>
      <c r="F447" s="205" t="s">
        <v>535</v>
      </c>
      <c r="G447" s="203"/>
      <c r="H447" s="206">
        <v>5</v>
      </c>
      <c r="I447" s="207"/>
      <c r="J447" s="203"/>
      <c r="K447" s="203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151</v>
      </c>
      <c r="AU447" s="212" t="s">
        <v>86</v>
      </c>
      <c r="AV447" s="12" t="s">
        <v>86</v>
      </c>
      <c r="AW447" s="12" t="s">
        <v>38</v>
      </c>
      <c r="AX447" s="12" t="s">
        <v>77</v>
      </c>
      <c r="AY447" s="212" t="s">
        <v>138</v>
      </c>
    </row>
    <row r="448" spans="2:65" s="14" customFormat="1" ht="11.25">
      <c r="B448" s="224"/>
      <c r="C448" s="225"/>
      <c r="D448" s="198" t="s">
        <v>151</v>
      </c>
      <c r="E448" s="226" t="s">
        <v>21</v>
      </c>
      <c r="F448" s="227" t="s">
        <v>162</v>
      </c>
      <c r="G448" s="225"/>
      <c r="H448" s="228">
        <v>10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AT448" s="234" t="s">
        <v>151</v>
      </c>
      <c r="AU448" s="234" t="s">
        <v>86</v>
      </c>
      <c r="AV448" s="14" t="s">
        <v>145</v>
      </c>
      <c r="AW448" s="14" t="s">
        <v>38</v>
      </c>
      <c r="AX448" s="14" t="s">
        <v>84</v>
      </c>
      <c r="AY448" s="234" t="s">
        <v>138</v>
      </c>
    </row>
    <row r="449" spans="2:65" s="1" customFormat="1" ht="16.5" customHeight="1">
      <c r="B449" s="34"/>
      <c r="C449" s="185" t="s">
        <v>541</v>
      </c>
      <c r="D449" s="185" t="s">
        <v>140</v>
      </c>
      <c r="E449" s="186" t="s">
        <v>542</v>
      </c>
      <c r="F449" s="187" t="s">
        <v>543</v>
      </c>
      <c r="G449" s="188" t="s">
        <v>143</v>
      </c>
      <c r="H449" s="189">
        <v>1574.18</v>
      </c>
      <c r="I449" s="190"/>
      <c r="J449" s="191">
        <f>ROUND(I449*H449,2)</f>
        <v>0</v>
      </c>
      <c r="K449" s="187" t="s">
        <v>144</v>
      </c>
      <c r="L449" s="38"/>
      <c r="M449" s="192" t="s">
        <v>21</v>
      </c>
      <c r="N449" s="193" t="s">
        <v>48</v>
      </c>
      <c r="O449" s="63"/>
      <c r="P449" s="194">
        <f>O449*H449</f>
        <v>0</v>
      </c>
      <c r="Q449" s="194">
        <v>3.6000000000000002E-4</v>
      </c>
      <c r="R449" s="194">
        <f>Q449*H449</f>
        <v>0.56670480000000001</v>
      </c>
      <c r="S449" s="194">
        <v>0</v>
      </c>
      <c r="T449" s="195">
        <f>S449*H449</f>
        <v>0</v>
      </c>
      <c r="AR449" s="196" t="s">
        <v>145</v>
      </c>
      <c r="AT449" s="196" t="s">
        <v>140</v>
      </c>
      <c r="AU449" s="196" t="s">
        <v>86</v>
      </c>
      <c r="AY449" s="17" t="s">
        <v>138</v>
      </c>
      <c r="BE449" s="197">
        <f>IF(N449="základní",J449,0)</f>
        <v>0</v>
      </c>
      <c r="BF449" s="197">
        <f>IF(N449="snížená",J449,0)</f>
        <v>0</v>
      </c>
      <c r="BG449" s="197">
        <f>IF(N449="zákl. přenesená",J449,0)</f>
        <v>0</v>
      </c>
      <c r="BH449" s="197">
        <f>IF(N449="sníž. přenesená",J449,0)</f>
        <v>0</v>
      </c>
      <c r="BI449" s="197">
        <f>IF(N449="nulová",J449,0)</f>
        <v>0</v>
      </c>
      <c r="BJ449" s="17" t="s">
        <v>84</v>
      </c>
      <c r="BK449" s="197">
        <f>ROUND(I449*H449,2)</f>
        <v>0</v>
      </c>
      <c r="BL449" s="17" t="s">
        <v>145</v>
      </c>
      <c r="BM449" s="196" t="s">
        <v>544</v>
      </c>
    </row>
    <row r="450" spans="2:65" s="1" customFormat="1" ht="11.25">
      <c r="B450" s="34"/>
      <c r="C450" s="35"/>
      <c r="D450" s="198" t="s">
        <v>147</v>
      </c>
      <c r="E450" s="35"/>
      <c r="F450" s="199" t="s">
        <v>545</v>
      </c>
      <c r="G450" s="35"/>
      <c r="H450" s="35"/>
      <c r="I450" s="114"/>
      <c r="J450" s="35"/>
      <c r="K450" s="35"/>
      <c r="L450" s="38"/>
      <c r="M450" s="200"/>
      <c r="N450" s="63"/>
      <c r="O450" s="63"/>
      <c r="P450" s="63"/>
      <c r="Q450" s="63"/>
      <c r="R450" s="63"/>
      <c r="S450" s="63"/>
      <c r="T450" s="64"/>
      <c r="AT450" s="17" t="s">
        <v>147</v>
      </c>
      <c r="AU450" s="17" t="s">
        <v>86</v>
      </c>
    </row>
    <row r="451" spans="2:65" s="1" customFormat="1" ht="29.25">
      <c r="B451" s="34"/>
      <c r="C451" s="35"/>
      <c r="D451" s="198" t="s">
        <v>149</v>
      </c>
      <c r="E451" s="35"/>
      <c r="F451" s="201" t="s">
        <v>546</v>
      </c>
      <c r="G451" s="35"/>
      <c r="H451" s="35"/>
      <c r="I451" s="114"/>
      <c r="J451" s="35"/>
      <c r="K451" s="35"/>
      <c r="L451" s="38"/>
      <c r="M451" s="200"/>
      <c r="N451" s="63"/>
      <c r="O451" s="63"/>
      <c r="P451" s="63"/>
      <c r="Q451" s="63"/>
      <c r="R451" s="63"/>
      <c r="S451" s="63"/>
      <c r="T451" s="64"/>
      <c r="AT451" s="17" t="s">
        <v>149</v>
      </c>
      <c r="AU451" s="17" t="s">
        <v>86</v>
      </c>
    </row>
    <row r="452" spans="2:65" s="12" customFormat="1" ht="22.5">
      <c r="B452" s="202"/>
      <c r="C452" s="203"/>
      <c r="D452" s="198" t="s">
        <v>151</v>
      </c>
      <c r="E452" s="204" t="s">
        <v>21</v>
      </c>
      <c r="F452" s="205" t="s">
        <v>547</v>
      </c>
      <c r="G452" s="203"/>
      <c r="H452" s="206">
        <v>739.86400000000003</v>
      </c>
      <c r="I452" s="207"/>
      <c r="J452" s="203"/>
      <c r="K452" s="203"/>
      <c r="L452" s="208"/>
      <c r="M452" s="209"/>
      <c r="N452" s="210"/>
      <c r="O452" s="210"/>
      <c r="P452" s="210"/>
      <c r="Q452" s="210"/>
      <c r="R452" s="210"/>
      <c r="S452" s="210"/>
      <c r="T452" s="211"/>
      <c r="AT452" s="212" t="s">
        <v>151</v>
      </c>
      <c r="AU452" s="212" t="s">
        <v>86</v>
      </c>
      <c r="AV452" s="12" t="s">
        <v>86</v>
      </c>
      <c r="AW452" s="12" t="s">
        <v>38</v>
      </c>
      <c r="AX452" s="12" t="s">
        <v>77</v>
      </c>
      <c r="AY452" s="212" t="s">
        <v>138</v>
      </c>
    </row>
    <row r="453" spans="2:65" s="12" customFormat="1" ht="22.5">
      <c r="B453" s="202"/>
      <c r="C453" s="203"/>
      <c r="D453" s="198" t="s">
        <v>151</v>
      </c>
      <c r="E453" s="204" t="s">
        <v>21</v>
      </c>
      <c r="F453" s="205" t="s">
        <v>548</v>
      </c>
      <c r="G453" s="203"/>
      <c r="H453" s="206">
        <v>740.41600000000005</v>
      </c>
      <c r="I453" s="207"/>
      <c r="J453" s="203"/>
      <c r="K453" s="203"/>
      <c r="L453" s="208"/>
      <c r="M453" s="209"/>
      <c r="N453" s="210"/>
      <c r="O453" s="210"/>
      <c r="P453" s="210"/>
      <c r="Q453" s="210"/>
      <c r="R453" s="210"/>
      <c r="S453" s="210"/>
      <c r="T453" s="211"/>
      <c r="AT453" s="212" t="s">
        <v>151</v>
      </c>
      <c r="AU453" s="212" t="s">
        <v>86</v>
      </c>
      <c r="AV453" s="12" t="s">
        <v>86</v>
      </c>
      <c r="AW453" s="12" t="s">
        <v>38</v>
      </c>
      <c r="AX453" s="12" t="s">
        <v>77</v>
      </c>
      <c r="AY453" s="212" t="s">
        <v>138</v>
      </c>
    </row>
    <row r="454" spans="2:65" s="12" customFormat="1" ht="22.5">
      <c r="B454" s="202"/>
      <c r="C454" s="203"/>
      <c r="D454" s="198" t="s">
        <v>151</v>
      </c>
      <c r="E454" s="204" t="s">
        <v>21</v>
      </c>
      <c r="F454" s="205" t="s">
        <v>549</v>
      </c>
      <c r="G454" s="203"/>
      <c r="H454" s="206">
        <v>14.85</v>
      </c>
      <c r="I454" s="207"/>
      <c r="J454" s="203"/>
      <c r="K454" s="203"/>
      <c r="L454" s="208"/>
      <c r="M454" s="209"/>
      <c r="N454" s="210"/>
      <c r="O454" s="210"/>
      <c r="P454" s="210"/>
      <c r="Q454" s="210"/>
      <c r="R454" s="210"/>
      <c r="S454" s="210"/>
      <c r="T454" s="211"/>
      <c r="AT454" s="212" t="s">
        <v>151</v>
      </c>
      <c r="AU454" s="212" t="s">
        <v>86</v>
      </c>
      <c r="AV454" s="12" t="s">
        <v>86</v>
      </c>
      <c r="AW454" s="12" t="s">
        <v>38</v>
      </c>
      <c r="AX454" s="12" t="s">
        <v>77</v>
      </c>
      <c r="AY454" s="212" t="s">
        <v>138</v>
      </c>
    </row>
    <row r="455" spans="2:65" s="12" customFormat="1" ht="22.5">
      <c r="B455" s="202"/>
      <c r="C455" s="203"/>
      <c r="D455" s="198" t="s">
        <v>151</v>
      </c>
      <c r="E455" s="204" t="s">
        <v>21</v>
      </c>
      <c r="F455" s="205" t="s">
        <v>550</v>
      </c>
      <c r="G455" s="203"/>
      <c r="H455" s="206">
        <v>7.65</v>
      </c>
      <c r="I455" s="207"/>
      <c r="J455" s="203"/>
      <c r="K455" s="203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151</v>
      </c>
      <c r="AU455" s="212" t="s">
        <v>86</v>
      </c>
      <c r="AV455" s="12" t="s">
        <v>86</v>
      </c>
      <c r="AW455" s="12" t="s">
        <v>38</v>
      </c>
      <c r="AX455" s="12" t="s">
        <v>77</v>
      </c>
      <c r="AY455" s="212" t="s">
        <v>138</v>
      </c>
    </row>
    <row r="456" spans="2:65" s="12" customFormat="1" ht="22.5">
      <c r="B456" s="202"/>
      <c r="C456" s="203"/>
      <c r="D456" s="198" t="s">
        <v>151</v>
      </c>
      <c r="E456" s="204" t="s">
        <v>21</v>
      </c>
      <c r="F456" s="205" t="s">
        <v>551</v>
      </c>
      <c r="G456" s="203"/>
      <c r="H456" s="206">
        <v>7.65</v>
      </c>
      <c r="I456" s="207"/>
      <c r="J456" s="203"/>
      <c r="K456" s="203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151</v>
      </c>
      <c r="AU456" s="212" t="s">
        <v>86</v>
      </c>
      <c r="AV456" s="12" t="s">
        <v>86</v>
      </c>
      <c r="AW456" s="12" t="s">
        <v>38</v>
      </c>
      <c r="AX456" s="12" t="s">
        <v>77</v>
      </c>
      <c r="AY456" s="212" t="s">
        <v>138</v>
      </c>
    </row>
    <row r="457" spans="2:65" s="12" customFormat="1" ht="22.5">
      <c r="B457" s="202"/>
      <c r="C457" s="203"/>
      <c r="D457" s="198" t="s">
        <v>151</v>
      </c>
      <c r="E457" s="204" t="s">
        <v>21</v>
      </c>
      <c r="F457" s="205" t="s">
        <v>552</v>
      </c>
      <c r="G457" s="203"/>
      <c r="H457" s="206">
        <v>14.85</v>
      </c>
      <c r="I457" s="207"/>
      <c r="J457" s="203"/>
      <c r="K457" s="203"/>
      <c r="L457" s="208"/>
      <c r="M457" s="209"/>
      <c r="N457" s="210"/>
      <c r="O457" s="210"/>
      <c r="P457" s="210"/>
      <c r="Q457" s="210"/>
      <c r="R457" s="210"/>
      <c r="S457" s="210"/>
      <c r="T457" s="211"/>
      <c r="AT457" s="212" t="s">
        <v>151</v>
      </c>
      <c r="AU457" s="212" t="s">
        <v>86</v>
      </c>
      <c r="AV457" s="12" t="s">
        <v>86</v>
      </c>
      <c r="AW457" s="12" t="s">
        <v>38</v>
      </c>
      <c r="AX457" s="12" t="s">
        <v>77</v>
      </c>
      <c r="AY457" s="212" t="s">
        <v>138</v>
      </c>
    </row>
    <row r="458" spans="2:65" s="12" customFormat="1" ht="22.5">
      <c r="B458" s="202"/>
      <c r="C458" s="203"/>
      <c r="D458" s="198" t="s">
        <v>151</v>
      </c>
      <c r="E458" s="204" t="s">
        <v>21</v>
      </c>
      <c r="F458" s="205" t="s">
        <v>158</v>
      </c>
      <c r="G458" s="203"/>
      <c r="H458" s="206">
        <v>39</v>
      </c>
      <c r="I458" s="207"/>
      <c r="J458" s="203"/>
      <c r="K458" s="203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151</v>
      </c>
      <c r="AU458" s="212" t="s">
        <v>86</v>
      </c>
      <c r="AV458" s="12" t="s">
        <v>86</v>
      </c>
      <c r="AW458" s="12" t="s">
        <v>38</v>
      </c>
      <c r="AX458" s="12" t="s">
        <v>77</v>
      </c>
      <c r="AY458" s="212" t="s">
        <v>138</v>
      </c>
    </row>
    <row r="459" spans="2:65" s="13" customFormat="1" ht="11.25">
      <c r="B459" s="213"/>
      <c r="C459" s="214"/>
      <c r="D459" s="198" t="s">
        <v>151</v>
      </c>
      <c r="E459" s="215" t="s">
        <v>21</v>
      </c>
      <c r="F459" s="216" t="s">
        <v>159</v>
      </c>
      <c r="G459" s="214"/>
      <c r="H459" s="217">
        <v>1564.28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151</v>
      </c>
      <c r="AU459" s="223" t="s">
        <v>86</v>
      </c>
      <c r="AV459" s="13" t="s">
        <v>160</v>
      </c>
      <c r="AW459" s="13" t="s">
        <v>38</v>
      </c>
      <c r="AX459" s="13" t="s">
        <v>77</v>
      </c>
      <c r="AY459" s="223" t="s">
        <v>138</v>
      </c>
    </row>
    <row r="460" spans="2:65" s="12" customFormat="1" ht="11.25">
      <c r="B460" s="202"/>
      <c r="C460" s="203"/>
      <c r="D460" s="198" t="s">
        <v>151</v>
      </c>
      <c r="E460" s="204" t="s">
        <v>21</v>
      </c>
      <c r="F460" s="205" t="s">
        <v>553</v>
      </c>
      <c r="G460" s="203"/>
      <c r="H460" s="206">
        <v>9.9</v>
      </c>
      <c r="I460" s="207"/>
      <c r="J460" s="203"/>
      <c r="K460" s="203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151</v>
      </c>
      <c r="AU460" s="212" t="s">
        <v>86</v>
      </c>
      <c r="AV460" s="12" t="s">
        <v>86</v>
      </c>
      <c r="AW460" s="12" t="s">
        <v>38</v>
      </c>
      <c r="AX460" s="12" t="s">
        <v>77</v>
      </c>
      <c r="AY460" s="212" t="s">
        <v>138</v>
      </c>
    </row>
    <row r="461" spans="2:65" s="14" customFormat="1" ht="11.25">
      <c r="B461" s="224"/>
      <c r="C461" s="225"/>
      <c r="D461" s="198" t="s">
        <v>151</v>
      </c>
      <c r="E461" s="226" t="s">
        <v>21</v>
      </c>
      <c r="F461" s="227" t="s">
        <v>162</v>
      </c>
      <c r="G461" s="225"/>
      <c r="H461" s="228">
        <v>1574.18</v>
      </c>
      <c r="I461" s="229"/>
      <c r="J461" s="225"/>
      <c r="K461" s="225"/>
      <c r="L461" s="230"/>
      <c r="M461" s="231"/>
      <c r="N461" s="232"/>
      <c r="O461" s="232"/>
      <c r="P461" s="232"/>
      <c r="Q461" s="232"/>
      <c r="R461" s="232"/>
      <c r="S461" s="232"/>
      <c r="T461" s="233"/>
      <c r="AT461" s="234" t="s">
        <v>151</v>
      </c>
      <c r="AU461" s="234" t="s">
        <v>86</v>
      </c>
      <c r="AV461" s="14" t="s">
        <v>145</v>
      </c>
      <c r="AW461" s="14" t="s">
        <v>38</v>
      </c>
      <c r="AX461" s="14" t="s">
        <v>84</v>
      </c>
      <c r="AY461" s="234" t="s">
        <v>138</v>
      </c>
    </row>
    <row r="462" spans="2:65" s="1" customFormat="1" ht="16.5" customHeight="1">
      <c r="B462" s="34"/>
      <c r="C462" s="185" t="s">
        <v>554</v>
      </c>
      <c r="D462" s="185" t="s">
        <v>140</v>
      </c>
      <c r="E462" s="186" t="s">
        <v>555</v>
      </c>
      <c r="F462" s="187" t="s">
        <v>556</v>
      </c>
      <c r="G462" s="188" t="s">
        <v>204</v>
      </c>
      <c r="H462" s="189">
        <v>5.5</v>
      </c>
      <c r="I462" s="190"/>
      <c r="J462" s="191">
        <f>ROUND(I462*H462,2)</f>
        <v>0</v>
      </c>
      <c r="K462" s="187" t="s">
        <v>144</v>
      </c>
      <c r="L462" s="38"/>
      <c r="M462" s="192" t="s">
        <v>21</v>
      </c>
      <c r="N462" s="193" t="s">
        <v>48</v>
      </c>
      <c r="O462" s="63"/>
      <c r="P462" s="194">
        <f>O462*H462</f>
        <v>0</v>
      </c>
      <c r="Q462" s="194">
        <v>0</v>
      </c>
      <c r="R462" s="194">
        <f>Q462*H462</f>
        <v>0</v>
      </c>
      <c r="S462" s="194">
        <v>0</v>
      </c>
      <c r="T462" s="195">
        <f>S462*H462</f>
        <v>0</v>
      </c>
      <c r="AR462" s="196" t="s">
        <v>145</v>
      </c>
      <c r="AT462" s="196" t="s">
        <v>140</v>
      </c>
      <c r="AU462" s="196" t="s">
        <v>86</v>
      </c>
      <c r="AY462" s="17" t="s">
        <v>138</v>
      </c>
      <c r="BE462" s="197">
        <f>IF(N462="základní",J462,0)</f>
        <v>0</v>
      </c>
      <c r="BF462" s="197">
        <f>IF(N462="snížená",J462,0)</f>
        <v>0</v>
      </c>
      <c r="BG462" s="197">
        <f>IF(N462="zákl. přenesená",J462,0)</f>
        <v>0</v>
      </c>
      <c r="BH462" s="197">
        <f>IF(N462="sníž. přenesená",J462,0)</f>
        <v>0</v>
      </c>
      <c r="BI462" s="197">
        <f>IF(N462="nulová",J462,0)</f>
        <v>0</v>
      </c>
      <c r="BJ462" s="17" t="s">
        <v>84</v>
      </c>
      <c r="BK462" s="197">
        <f>ROUND(I462*H462,2)</f>
        <v>0</v>
      </c>
      <c r="BL462" s="17" t="s">
        <v>145</v>
      </c>
      <c r="BM462" s="196" t="s">
        <v>557</v>
      </c>
    </row>
    <row r="463" spans="2:65" s="1" customFormat="1" ht="11.25">
      <c r="B463" s="34"/>
      <c r="C463" s="35"/>
      <c r="D463" s="198" t="s">
        <v>147</v>
      </c>
      <c r="E463" s="35"/>
      <c r="F463" s="199" t="s">
        <v>558</v>
      </c>
      <c r="G463" s="35"/>
      <c r="H463" s="35"/>
      <c r="I463" s="114"/>
      <c r="J463" s="35"/>
      <c r="K463" s="35"/>
      <c r="L463" s="38"/>
      <c r="M463" s="200"/>
      <c r="N463" s="63"/>
      <c r="O463" s="63"/>
      <c r="P463" s="63"/>
      <c r="Q463" s="63"/>
      <c r="R463" s="63"/>
      <c r="S463" s="63"/>
      <c r="T463" s="64"/>
      <c r="AT463" s="17" t="s">
        <v>147</v>
      </c>
      <c r="AU463" s="17" t="s">
        <v>86</v>
      </c>
    </row>
    <row r="464" spans="2:65" s="1" customFormat="1" ht="29.25">
      <c r="B464" s="34"/>
      <c r="C464" s="35"/>
      <c r="D464" s="198" t="s">
        <v>149</v>
      </c>
      <c r="E464" s="35"/>
      <c r="F464" s="201" t="s">
        <v>559</v>
      </c>
      <c r="G464" s="35"/>
      <c r="H464" s="35"/>
      <c r="I464" s="114"/>
      <c r="J464" s="35"/>
      <c r="K464" s="35"/>
      <c r="L464" s="38"/>
      <c r="M464" s="200"/>
      <c r="N464" s="63"/>
      <c r="O464" s="63"/>
      <c r="P464" s="63"/>
      <c r="Q464" s="63"/>
      <c r="R464" s="63"/>
      <c r="S464" s="63"/>
      <c r="T464" s="64"/>
      <c r="AT464" s="17" t="s">
        <v>149</v>
      </c>
      <c r="AU464" s="17" t="s">
        <v>86</v>
      </c>
    </row>
    <row r="465" spans="2:65" s="12" customFormat="1" ht="11.25">
      <c r="B465" s="202"/>
      <c r="C465" s="203"/>
      <c r="D465" s="198" t="s">
        <v>151</v>
      </c>
      <c r="E465" s="204" t="s">
        <v>21</v>
      </c>
      <c r="F465" s="205" t="s">
        <v>560</v>
      </c>
      <c r="G465" s="203"/>
      <c r="H465" s="206">
        <v>5.5</v>
      </c>
      <c r="I465" s="207"/>
      <c r="J465" s="203"/>
      <c r="K465" s="203"/>
      <c r="L465" s="208"/>
      <c r="M465" s="209"/>
      <c r="N465" s="210"/>
      <c r="O465" s="210"/>
      <c r="P465" s="210"/>
      <c r="Q465" s="210"/>
      <c r="R465" s="210"/>
      <c r="S465" s="210"/>
      <c r="T465" s="211"/>
      <c r="AT465" s="212" t="s">
        <v>151</v>
      </c>
      <c r="AU465" s="212" t="s">
        <v>86</v>
      </c>
      <c r="AV465" s="12" t="s">
        <v>86</v>
      </c>
      <c r="AW465" s="12" t="s">
        <v>38</v>
      </c>
      <c r="AX465" s="12" t="s">
        <v>84</v>
      </c>
      <c r="AY465" s="212" t="s">
        <v>138</v>
      </c>
    </row>
    <row r="466" spans="2:65" s="1" customFormat="1" ht="16.5" customHeight="1">
      <c r="B466" s="34"/>
      <c r="C466" s="185" t="s">
        <v>561</v>
      </c>
      <c r="D466" s="185" t="s">
        <v>140</v>
      </c>
      <c r="E466" s="186" t="s">
        <v>562</v>
      </c>
      <c r="F466" s="187" t="s">
        <v>563</v>
      </c>
      <c r="G466" s="188" t="s">
        <v>204</v>
      </c>
      <c r="H466" s="189">
        <v>2.6</v>
      </c>
      <c r="I466" s="190"/>
      <c r="J466" s="191">
        <f>ROUND(I466*H466,2)</f>
        <v>0</v>
      </c>
      <c r="K466" s="187" t="s">
        <v>144</v>
      </c>
      <c r="L466" s="38"/>
      <c r="M466" s="192" t="s">
        <v>21</v>
      </c>
      <c r="N466" s="193" t="s">
        <v>48</v>
      </c>
      <c r="O466" s="63"/>
      <c r="P466" s="194">
        <f>O466*H466</f>
        <v>0</v>
      </c>
      <c r="Q466" s="194">
        <v>8.0000000000000007E-5</v>
      </c>
      <c r="R466" s="194">
        <f>Q466*H466</f>
        <v>2.0800000000000001E-4</v>
      </c>
      <c r="S466" s="194">
        <v>0</v>
      </c>
      <c r="T466" s="195">
        <f>S466*H466</f>
        <v>0</v>
      </c>
      <c r="AR466" s="196" t="s">
        <v>145</v>
      </c>
      <c r="AT466" s="196" t="s">
        <v>140</v>
      </c>
      <c r="AU466" s="196" t="s">
        <v>86</v>
      </c>
      <c r="AY466" s="17" t="s">
        <v>138</v>
      </c>
      <c r="BE466" s="197">
        <f>IF(N466="základní",J466,0)</f>
        <v>0</v>
      </c>
      <c r="BF466" s="197">
        <f>IF(N466="snížená",J466,0)</f>
        <v>0</v>
      </c>
      <c r="BG466" s="197">
        <f>IF(N466="zákl. přenesená",J466,0)</f>
        <v>0</v>
      </c>
      <c r="BH466" s="197">
        <f>IF(N466="sníž. přenesená",J466,0)</f>
        <v>0</v>
      </c>
      <c r="BI466" s="197">
        <f>IF(N466="nulová",J466,0)</f>
        <v>0</v>
      </c>
      <c r="BJ466" s="17" t="s">
        <v>84</v>
      </c>
      <c r="BK466" s="197">
        <f>ROUND(I466*H466,2)</f>
        <v>0</v>
      </c>
      <c r="BL466" s="17" t="s">
        <v>145</v>
      </c>
      <c r="BM466" s="196" t="s">
        <v>564</v>
      </c>
    </row>
    <row r="467" spans="2:65" s="1" customFormat="1" ht="11.25">
      <c r="B467" s="34"/>
      <c r="C467" s="35"/>
      <c r="D467" s="198" t="s">
        <v>147</v>
      </c>
      <c r="E467" s="35"/>
      <c r="F467" s="199" t="s">
        <v>565</v>
      </c>
      <c r="G467" s="35"/>
      <c r="H467" s="35"/>
      <c r="I467" s="114"/>
      <c r="J467" s="35"/>
      <c r="K467" s="35"/>
      <c r="L467" s="38"/>
      <c r="M467" s="200"/>
      <c r="N467" s="63"/>
      <c r="O467" s="63"/>
      <c r="P467" s="63"/>
      <c r="Q467" s="63"/>
      <c r="R467" s="63"/>
      <c r="S467" s="63"/>
      <c r="T467" s="64"/>
      <c r="AT467" s="17" t="s">
        <v>147</v>
      </c>
      <c r="AU467" s="17" t="s">
        <v>86</v>
      </c>
    </row>
    <row r="468" spans="2:65" s="1" customFormat="1" ht="29.25">
      <c r="B468" s="34"/>
      <c r="C468" s="35"/>
      <c r="D468" s="198" t="s">
        <v>149</v>
      </c>
      <c r="E468" s="35"/>
      <c r="F468" s="201" t="s">
        <v>559</v>
      </c>
      <c r="G468" s="35"/>
      <c r="H468" s="35"/>
      <c r="I468" s="114"/>
      <c r="J468" s="35"/>
      <c r="K468" s="35"/>
      <c r="L468" s="38"/>
      <c r="M468" s="200"/>
      <c r="N468" s="63"/>
      <c r="O468" s="63"/>
      <c r="P468" s="63"/>
      <c r="Q468" s="63"/>
      <c r="R468" s="63"/>
      <c r="S468" s="63"/>
      <c r="T468" s="64"/>
      <c r="AT468" s="17" t="s">
        <v>149</v>
      </c>
      <c r="AU468" s="17" t="s">
        <v>86</v>
      </c>
    </row>
    <row r="469" spans="2:65" s="12" customFormat="1" ht="11.25">
      <c r="B469" s="202"/>
      <c r="C469" s="203"/>
      <c r="D469" s="198" t="s">
        <v>151</v>
      </c>
      <c r="E469" s="204" t="s">
        <v>21</v>
      </c>
      <c r="F469" s="205" t="s">
        <v>566</v>
      </c>
      <c r="G469" s="203"/>
      <c r="H469" s="206">
        <v>2.6</v>
      </c>
      <c r="I469" s="207"/>
      <c r="J469" s="203"/>
      <c r="K469" s="203"/>
      <c r="L469" s="208"/>
      <c r="M469" s="209"/>
      <c r="N469" s="210"/>
      <c r="O469" s="210"/>
      <c r="P469" s="210"/>
      <c r="Q469" s="210"/>
      <c r="R469" s="210"/>
      <c r="S469" s="210"/>
      <c r="T469" s="211"/>
      <c r="AT469" s="212" t="s">
        <v>151</v>
      </c>
      <c r="AU469" s="212" t="s">
        <v>86</v>
      </c>
      <c r="AV469" s="12" t="s">
        <v>86</v>
      </c>
      <c r="AW469" s="12" t="s">
        <v>38</v>
      </c>
      <c r="AX469" s="12" t="s">
        <v>84</v>
      </c>
      <c r="AY469" s="212" t="s">
        <v>138</v>
      </c>
    </row>
    <row r="470" spans="2:65" s="1" customFormat="1" ht="16.5" customHeight="1">
      <c r="B470" s="34"/>
      <c r="C470" s="185" t="s">
        <v>567</v>
      </c>
      <c r="D470" s="185" t="s">
        <v>140</v>
      </c>
      <c r="E470" s="186" t="s">
        <v>568</v>
      </c>
      <c r="F470" s="187" t="s">
        <v>569</v>
      </c>
      <c r="G470" s="188" t="s">
        <v>143</v>
      </c>
      <c r="H470" s="189">
        <v>42.505000000000003</v>
      </c>
      <c r="I470" s="190"/>
      <c r="J470" s="191">
        <f>ROUND(I470*H470,2)</f>
        <v>0</v>
      </c>
      <c r="K470" s="187" t="s">
        <v>144</v>
      </c>
      <c r="L470" s="38"/>
      <c r="M470" s="192" t="s">
        <v>21</v>
      </c>
      <c r="N470" s="193" t="s">
        <v>48</v>
      </c>
      <c r="O470" s="63"/>
      <c r="P470" s="194">
        <f>O470*H470</f>
        <v>0</v>
      </c>
      <c r="Q470" s="194">
        <v>6.3000000000000003E-4</v>
      </c>
      <c r="R470" s="194">
        <f>Q470*H470</f>
        <v>2.6778150000000004E-2</v>
      </c>
      <c r="S470" s="194">
        <v>0</v>
      </c>
      <c r="T470" s="195">
        <f>S470*H470</f>
        <v>0</v>
      </c>
      <c r="AR470" s="196" t="s">
        <v>145</v>
      </c>
      <c r="AT470" s="196" t="s">
        <v>140</v>
      </c>
      <c r="AU470" s="196" t="s">
        <v>86</v>
      </c>
      <c r="AY470" s="17" t="s">
        <v>138</v>
      </c>
      <c r="BE470" s="197">
        <f>IF(N470="základní",J470,0)</f>
        <v>0</v>
      </c>
      <c r="BF470" s="197">
        <f>IF(N470="snížená",J470,0)</f>
        <v>0</v>
      </c>
      <c r="BG470" s="197">
        <f>IF(N470="zákl. přenesená",J470,0)</f>
        <v>0</v>
      </c>
      <c r="BH470" s="197">
        <f>IF(N470="sníž. přenesená",J470,0)</f>
        <v>0</v>
      </c>
      <c r="BI470" s="197">
        <f>IF(N470="nulová",J470,0)</f>
        <v>0</v>
      </c>
      <c r="BJ470" s="17" t="s">
        <v>84</v>
      </c>
      <c r="BK470" s="197">
        <f>ROUND(I470*H470,2)</f>
        <v>0</v>
      </c>
      <c r="BL470" s="17" t="s">
        <v>145</v>
      </c>
      <c r="BM470" s="196" t="s">
        <v>570</v>
      </c>
    </row>
    <row r="471" spans="2:65" s="1" customFormat="1" ht="11.25">
      <c r="B471" s="34"/>
      <c r="C471" s="35"/>
      <c r="D471" s="198" t="s">
        <v>147</v>
      </c>
      <c r="E471" s="35"/>
      <c r="F471" s="199" t="s">
        <v>571</v>
      </c>
      <c r="G471" s="35"/>
      <c r="H471" s="35"/>
      <c r="I471" s="114"/>
      <c r="J471" s="35"/>
      <c r="K471" s="35"/>
      <c r="L471" s="38"/>
      <c r="M471" s="200"/>
      <c r="N471" s="63"/>
      <c r="O471" s="63"/>
      <c r="P471" s="63"/>
      <c r="Q471" s="63"/>
      <c r="R471" s="63"/>
      <c r="S471" s="63"/>
      <c r="T471" s="64"/>
      <c r="AT471" s="17" t="s">
        <v>147</v>
      </c>
      <c r="AU471" s="17" t="s">
        <v>86</v>
      </c>
    </row>
    <row r="472" spans="2:65" s="1" customFormat="1" ht="68.25">
      <c r="B472" s="34"/>
      <c r="C472" s="35"/>
      <c r="D472" s="198" t="s">
        <v>149</v>
      </c>
      <c r="E472" s="35"/>
      <c r="F472" s="201" t="s">
        <v>572</v>
      </c>
      <c r="G472" s="35"/>
      <c r="H472" s="35"/>
      <c r="I472" s="114"/>
      <c r="J472" s="35"/>
      <c r="K472" s="35"/>
      <c r="L472" s="38"/>
      <c r="M472" s="200"/>
      <c r="N472" s="63"/>
      <c r="O472" s="63"/>
      <c r="P472" s="63"/>
      <c r="Q472" s="63"/>
      <c r="R472" s="63"/>
      <c r="S472" s="63"/>
      <c r="T472" s="64"/>
      <c r="AT472" s="17" t="s">
        <v>149</v>
      </c>
      <c r="AU472" s="17" t="s">
        <v>86</v>
      </c>
    </row>
    <row r="473" spans="2:65" s="12" customFormat="1" ht="11.25">
      <c r="B473" s="202"/>
      <c r="C473" s="203"/>
      <c r="D473" s="198" t="s">
        <v>151</v>
      </c>
      <c r="E473" s="204" t="s">
        <v>21</v>
      </c>
      <c r="F473" s="205" t="s">
        <v>573</v>
      </c>
      <c r="G473" s="203"/>
      <c r="H473" s="206">
        <v>19.11</v>
      </c>
      <c r="I473" s="207"/>
      <c r="J473" s="203"/>
      <c r="K473" s="203"/>
      <c r="L473" s="208"/>
      <c r="M473" s="209"/>
      <c r="N473" s="210"/>
      <c r="O473" s="210"/>
      <c r="P473" s="210"/>
      <c r="Q473" s="210"/>
      <c r="R473" s="210"/>
      <c r="S473" s="210"/>
      <c r="T473" s="211"/>
      <c r="AT473" s="212" t="s">
        <v>151</v>
      </c>
      <c r="AU473" s="212" t="s">
        <v>86</v>
      </c>
      <c r="AV473" s="12" t="s">
        <v>86</v>
      </c>
      <c r="AW473" s="12" t="s">
        <v>38</v>
      </c>
      <c r="AX473" s="12" t="s">
        <v>77</v>
      </c>
      <c r="AY473" s="212" t="s">
        <v>138</v>
      </c>
    </row>
    <row r="474" spans="2:65" s="12" customFormat="1" ht="11.25">
      <c r="B474" s="202"/>
      <c r="C474" s="203"/>
      <c r="D474" s="198" t="s">
        <v>151</v>
      </c>
      <c r="E474" s="204" t="s">
        <v>21</v>
      </c>
      <c r="F474" s="205" t="s">
        <v>574</v>
      </c>
      <c r="G474" s="203"/>
      <c r="H474" s="206">
        <v>4.2850000000000001</v>
      </c>
      <c r="I474" s="207"/>
      <c r="J474" s="203"/>
      <c r="K474" s="203"/>
      <c r="L474" s="208"/>
      <c r="M474" s="209"/>
      <c r="N474" s="210"/>
      <c r="O474" s="210"/>
      <c r="P474" s="210"/>
      <c r="Q474" s="210"/>
      <c r="R474" s="210"/>
      <c r="S474" s="210"/>
      <c r="T474" s="211"/>
      <c r="AT474" s="212" t="s">
        <v>151</v>
      </c>
      <c r="AU474" s="212" t="s">
        <v>86</v>
      </c>
      <c r="AV474" s="12" t="s">
        <v>86</v>
      </c>
      <c r="AW474" s="12" t="s">
        <v>38</v>
      </c>
      <c r="AX474" s="12" t="s">
        <v>77</v>
      </c>
      <c r="AY474" s="212" t="s">
        <v>138</v>
      </c>
    </row>
    <row r="475" spans="2:65" s="12" customFormat="1" ht="11.25">
      <c r="B475" s="202"/>
      <c r="C475" s="203"/>
      <c r="D475" s="198" t="s">
        <v>151</v>
      </c>
      <c r="E475" s="204" t="s">
        <v>21</v>
      </c>
      <c r="F475" s="205" t="s">
        <v>575</v>
      </c>
      <c r="G475" s="203"/>
      <c r="H475" s="206">
        <v>19.11</v>
      </c>
      <c r="I475" s="207"/>
      <c r="J475" s="203"/>
      <c r="K475" s="203"/>
      <c r="L475" s="208"/>
      <c r="M475" s="209"/>
      <c r="N475" s="210"/>
      <c r="O475" s="210"/>
      <c r="P475" s="210"/>
      <c r="Q475" s="210"/>
      <c r="R475" s="210"/>
      <c r="S475" s="210"/>
      <c r="T475" s="211"/>
      <c r="AT475" s="212" t="s">
        <v>151</v>
      </c>
      <c r="AU475" s="212" t="s">
        <v>86</v>
      </c>
      <c r="AV475" s="12" t="s">
        <v>86</v>
      </c>
      <c r="AW475" s="12" t="s">
        <v>38</v>
      </c>
      <c r="AX475" s="12" t="s">
        <v>77</v>
      </c>
      <c r="AY475" s="212" t="s">
        <v>138</v>
      </c>
    </row>
    <row r="476" spans="2:65" s="14" customFormat="1" ht="11.25">
      <c r="B476" s="224"/>
      <c r="C476" s="225"/>
      <c r="D476" s="198" t="s">
        <v>151</v>
      </c>
      <c r="E476" s="226" t="s">
        <v>21</v>
      </c>
      <c r="F476" s="227" t="s">
        <v>162</v>
      </c>
      <c r="G476" s="225"/>
      <c r="H476" s="228">
        <v>42.505000000000003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AT476" s="234" t="s">
        <v>151</v>
      </c>
      <c r="AU476" s="234" t="s">
        <v>86</v>
      </c>
      <c r="AV476" s="14" t="s">
        <v>145</v>
      </c>
      <c r="AW476" s="14" t="s">
        <v>38</v>
      </c>
      <c r="AX476" s="14" t="s">
        <v>84</v>
      </c>
      <c r="AY476" s="234" t="s">
        <v>138</v>
      </c>
    </row>
    <row r="477" spans="2:65" s="1" customFormat="1" ht="16.5" customHeight="1">
      <c r="B477" s="34"/>
      <c r="C477" s="185" t="s">
        <v>576</v>
      </c>
      <c r="D477" s="185" t="s">
        <v>140</v>
      </c>
      <c r="E477" s="186" t="s">
        <v>577</v>
      </c>
      <c r="F477" s="187" t="s">
        <v>578</v>
      </c>
      <c r="G477" s="188" t="s">
        <v>143</v>
      </c>
      <c r="H477" s="189">
        <v>5.94</v>
      </c>
      <c r="I477" s="190"/>
      <c r="J477" s="191">
        <f>ROUND(I477*H477,2)</f>
        <v>0</v>
      </c>
      <c r="K477" s="187" t="s">
        <v>144</v>
      </c>
      <c r="L477" s="38"/>
      <c r="M477" s="192" t="s">
        <v>21</v>
      </c>
      <c r="N477" s="193" t="s">
        <v>48</v>
      </c>
      <c r="O477" s="63"/>
      <c r="P477" s="194">
        <f>O477*H477</f>
        <v>0</v>
      </c>
      <c r="Q477" s="194">
        <v>1.2600000000000001E-3</v>
      </c>
      <c r="R477" s="194">
        <f>Q477*H477</f>
        <v>7.4844000000000004E-3</v>
      </c>
      <c r="S477" s="194">
        <v>0</v>
      </c>
      <c r="T477" s="195">
        <f>S477*H477</f>
        <v>0</v>
      </c>
      <c r="AR477" s="196" t="s">
        <v>145</v>
      </c>
      <c r="AT477" s="196" t="s">
        <v>140</v>
      </c>
      <c r="AU477" s="196" t="s">
        <v>86</v>
      </c>
      <c r="AY477" s="17" t="s">
        <v>138</v>
      </c>
      <c r="BE477" s="197">
        <f>IF(N477="základní",J477,0)</f>
        <v>0</v>
      </c>
      <c r="BF477" s="197">
        <f>IF(N477="snížená",J477,0)</f>
        <v>0</v>
      </c>
      <c r="BG477" s="197">
        <f>IF(N477="zákl. přenesená",J477,0)</f>
        <v>0</v>
      </c>
      <c r="BH477" s="197">
        <f>IF(N477="sníž. přenesená",J477,0)</f>
        <v>0</v>
      </c>
      <c r="BI477" s="197">
        <f>IF(N477="nulová",J477,0)</f>
        <v>0</v>
      </c>
      <c r="BJ477" s="17" t="s">
        <v>84</v>
      </c>
      <c r="BK477" s="197">
        <f>ROUND(I477*H477,2)</f>
        <v>0</v>
      </c>
      <c r="BL477" s="17" t="s">
        <v>145</v>
      </c>
      <c r="BM477" s="196" t="s">
        <v>579</v>
      </c>
    </row>
    <row r="478" spans="2:65" s="1" customFormat="1" ht="11.25">
      <c r="B478" s="34"/>
      <c r="C478" s="35"/>
      <c r="D478" s="198" t="s">
        <v>147</v>
      </c>
      <c r="E478" s="35"/>
      <c r="F478" s="199" t="s">
        <v>580</v>
      </c>
      <c r="G478" s="35"/>
      <c r="H478" s="35"/>
      <c r="I478" s="114"/>
      <c r="J478" s="35"/>
      <c r="K478" s="35"/>
      <c r="L478" s="38"/>
      <c r="M478" s="200"/>
      <c r="N478" s="63"/>
      <c r="O478" s="63"/>
      <c r="P478" s="63"/>
      <c r="Q478" s="63"/>
      <c r="R478" s="63"/>
      <c r="S478" s="63"/>
      <c r="T478" s="64"/>
      <c r="AT478" s="17" t="s">
        <v>147</v>
      </c>
      <c r="AU478" s="17" t="s">
        <v>86</v>
      </c>
    </row>
    <row r="479" spans="2:65" s="1" customFormat="1" ht="68.25">
      <c r="B479" s="34"/>
      <c r="C479" s="35"/>
      <c r="D479" s="198" t="s">
        <v>149</v>
      </c>
      <c r="E479" s="35"/>
      <c r="F479" s="201" t="s">
        <v>572</v>
      </c>
      <c r="G479" s="35"/>
      <c r="H479" s="35"/>
      <c r="I479" s="114"/>
      <c r="J479" s="35"/>
      <c r="K479" s="35"/>
      <c r="L479" s="38"/>
      <c r="M479" s="200"/>
      <c r="N479" s="63"/>
      <c r="O479" s="63"/>
      <c r="P479" s="63"/>
      <c r="Q479" s="63"/>
      <c r="R479" s="63"/>
      <c r="S479" s="63"/>
      <c r="T479" s="64"/>
      <c r="AT479" s="17" t="s">
        <v>149</v>
      </c>
      <c r="AU479" s="17" t="s">
        <v>86</v>
      </c>
    </row>
    <row r="480" spans="2:65" s="12" customFormat="1" ht="11.25">
      <c r="B480" s="202"/>
      <c r="C480" s="203"/>
      <c r="D480" s="198" t="s">
        <v>151</v>
      </c>
      <c r="E480" s="204" t="s">
        <v>21</v>
      </c>
      <c r="F480" s="205" t="s">
        <v>581</v>
      </c>
      <c r="G480" s="203"/>
      <c r="H480" s="206">
        <v>5.94</v>
      </c>
      <c r="I480" s="207"/>
      <c r="J480" s="203"/>
      <c r="K480" s="203"/>
      <c r="L480" s="208"/>
      <c r="M480" s="209"/>
      <c r="N480" s="210"/>
      <c r="O480" s="210"/>
      <c r="P480" s="210"/>
      <c r="Q480" s="210"/>
      <c r="R480" s="210"/>
      <c r="S480" s="210"/>
      <c r="T480" s="211"/>
      <c r="AT480" s="212" t="s">
        <v>151</v>
      </c>
      <c r="AU480" s="212" t="s">
        <v>86</v>
      </c>
      <c r="AV480" s="12" t="s">
        <v>86</v>
      </c>
      <c r="AW480" s="12" t="s">
        <v>38</v>
      </c>
      <c r="AX480" s="12" t="s">
        <v>84</v>
      </c>
      <c r="AY480" s="212" t="s">
        <v>138</v>
      </c>
    </row>
    <row r="481" spans="2:65" s="1" customFormat="1" ht="16.5" customHeight="1">
      <c r="B481" s="34"/>
      <c r="C481" s="185" t="s">
        <v>582</v>
      </c>
      <c r="D481" s="185" t="s">
        <v>140</v>
      </c>
      <c r="E481" s="186" t="s">
        <v>583</v>
      </c>
      <c r="F481" s="187" t="s">
        <v>584</v>
      </c>
      <c r="G481" s="188" t="s">
        <v>204</v>
      </c>
      <c r="H481" s="189">
        <v>218.14</v>
      </c>
      <c r="I481" s="190"/>
      <c r="J481" s="191">
        <f>ROUND(I481*H481,2)</f>
        <v>0</v>
      </c>
      <c r="K481" s="187" t="s">
        <v>144</v>
      </c>
      <c r="L481" s="38"/>
      <c r="M481" s="192" t="s">
        <v>21</v>
      </c>
      <c r="N481" s="193" t="s">
        <v>48</v>
      </c>
      <c r="O481" s="63"/>
      <c r="P481" s="194">
        <f>O481*H481</f>
        <v>0</v>
      </c>
      <c r="Q481" s="194">
        <v>2.3600000000000001E-3</v>
      </c>
      <c r="R481" s="194">
        <f>Q481*H481</f>
        <v>0.5148104</v>
      </c>
      <c r="S481" s="194">
        <v>0</v>
      </c>
      <c r="T481" s="195">
        <f>S481*H481</f>
        <v>0</v>
      </c>
      <c r="AR481" s="196" t="s">
        <v>145</v>
      </c>
      <c r="AT481" s="196" t="s">
        <v>140</v>
      </c>
      <c r="AU481" s="196" t="s">
        <v>86</v>
      </c>
      <c r="AY481" s="17" t="s">
        <v>138</v>
      </c>
      <c r="BE481" s="197">
        <f>IF(N481="základní",J481,0)</f>
        <v>0</v>
      </c>
      <c r="BF481" s="197">
        <f>IF(N481="snížená",J481,0)</f>
        <v>0</v>
      </c>
      <c r="BG481" s="197">
        <f>IF(N481="zákl. přenesená",J481,0)</f>
        <v>0</v>
      </c>
      <c r="BH481" s="197">
        <f>IF(N481="sníž. přenesená",J481,0)</f>
        <v>0</v>
      </c>
      <c r="BI481" s="197">
        <f>IF(N481="nulová",J481,0)</f>
        <v>0</v>
      </c>
      <c r="BJ481" s="17" t="s">
        <v>84</v>
      </c>
      <c r="BK481" s="197">
        <f>ROUND(I481*H481,2)</f>
        <v>0</v>
      </c>
      <c r="BL481" s="17" t="s">
        <v>145</v>
      </c>
      <c r="BM481" s="196" t="s">
        <v>585</v>
      </c>
    </row>
    <row r="482" spans="2:65" s="1" customFormat="1" ht="11.25">
      <c r="B482" s="34"/>
      <c r="C482" s="35"/>
      <c r="D482" s="198" t="s">
        <v>147</v>
      </c>
      <c r="E482" s="35"/>
      <c r="F482" s="199" t="s">
        <v>586</v>
      </c>
      <c r="G482" s="35"/>
      <c r="H482" s="35"/>
      <c r="I482" s="114"/>
      <c r="J482" s="35"/>
      <c r="K482" s="35"/>
      <c r="L482" s="38"/>
      <c r="M482" s="200"/>
      <c r="N482" s="63"/>
      <c r="O482" s="63"/>
      <c r="P482" s="63"/>
      <c r="Q482" s="63"/>
      <c r="R482" s="63"/>
      <c r="S482" s="63"/>
      <c r="T482" s="64"/>
      <c r="AT482" s="17" t="s">
        <v>147</v>
      </c>
      <c r="AU482" s="17" t="s">
        <v>86</v>
      </c>
    </row>
    <row r="483" spans="2:65" s="1" customFormat="1" ht="273">
      <c r="B483" s="34"/>
      <c r="C483" s="35"/>
      <c r="D483" s="198" t="s">
        <v>149</v>
      </c>
      <c r="E483" s="35"/>
      <c r="F483" s="201" t="s">
        <v>587</v>
      </c>
      <c r="G483" s="35"/>
      <c r="H483" s="35"/>
      <c r="I483" s="114"/>
      <c r="J483" s="35"/>
      <c r="K483" s="35"/>
      <c r="L483" s="38"/>
      <c r="M483" s="200"/>
      <c r="N483" s="63"/>
      <c r="O483" s="63"/>
      <c r="P483" s="63"/>
      <c r="Q483" s="63"/>
      <c r="R483" s="63"/>
      <c r="S483" s="63"/>
      <c r="T483" s="64"/>
      <c r="AT483" s="17" t="s">
        <v>149</v>
      </c>
      <c r="AU483" s="17" t="s">
        <v>86</v>
      </c>
    </row>
    <row r="484" spans="2:65" s="12" customFormat="1" ht="11.25">
      <c r="B484" s="202"/>
      <c r="C484" s="203"/>
      <c r="D484" s="198" t="s">
        <v>151</v>
      </c>
      <c r="E484" s="204" t="s">
        <v>21</v>
      </c>
      <c r="F484" s="205" t="s">
        <v>588</v>
      </c>
      <c r="G484" s="203"/>
      <c r="H484" s="206">
        <v>95.55</v>
      </c>
      <c r="I484" s="207"/>
      <c r="J484" s="203"/>
      <c r="K484" s="203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151</v>
      </c>
      <c r="AU484" s="212" t="s">
        <v>86</v>
      </c>
      <c r="AV484" s="12" t="s">
        <v>86</v>
      </c>
      <c r="AW484" s="12" t="s">
        <v>38</v>
      </c>
      <c r="AX484" s="12" t="s">
        <v>77</v>
      </c>
      <c r="AY484" s="212" t="s">
        <v>138</v>
      </c>
    </row>
    <row r="485" spans="2:65" s="12" customFormat="1" ht="11.25">
      <c r="B485" s="202"/>
      <c r="C485" s="203"/>
      <c r="D485" s="198" t="s">
        <v>151</v>
      </c>
      <c r="E485" s="204" t="s">
        <v>21</v>
      </c>
      <c r="F485" s="205" t="s">
        <v>589</v>
      </c>
      <c r="G485" s="203"/>
      <c r="H485" s="206">
        <v>17.14</v>
      </c>
      <c r="I485" s="207"/>
      <c r="J485" s="203"/>
      <c r="K485" s="203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151</v>
      </c>
      <c r="AU485" s="212" t="s">
        <v>86</v>
      </c>
      <c r="AV485" s="12" t="s">
        <v>86</v>
      </c>
      <c r="AW485" s="12" t="s">
        <v>38</v>
      </c>
      <c r="AX485" s="12" t="s">
        <v>77</v>
      </c>
      <c r="AY485" s="212" t="s">
        <v>138</v>
      </c>
    </row>
    <row r="486" spans="2:65" s="12" customFormat="1" ht="11.25">
      <c r="B486" s="202"/>
      <c r="C486" s="203"/>
      <c r="D486" s="198" t="s">
        <v>151</v>
      </c>
      <c r="E486" s="204" t="s">
        <v>21</v>
      </c>
      <c r="F486" s="205" t="s">
        <v>590</v>
      </c>
      <c r="G486" s="203"/>
      <c r="H486" s="206">
        <v>95.55</v>
      </c>
      <c r="I486" s="207"/>
      <c r="J486" s="203"/>
      <c r="K486" s="203"/>
      <c r="L486" s="208"/>
      <c r="M486" s="209"/>
      <c r="N486" s="210"/>
      <c r="O486" s="210"/>
      <c r="P486" s="210"/>
      <c r="Q486" s="210"/>
      <c r="R486" s="210"/>
      <c r="S486" s="210"/>
      <c r="T486" s="211"/>
      <c r="AT486" s="212" t="s">
        <v>151</v>
      </c>
      <c r="AU486" s="212" t="s">
        <v>86</v>
      </c>
      <c r="AV486" s="12" t="s">
        <v>86</v>
      </c>
      <c r="AW486" s="12" t="s">
        <v>38</v>
      </c>
      <c r="AX486" s="12" t="s">
        <v>77</v>
      </c>
      <c r="AY486" s="212" t="s">
        <v>138</v>
      </c>
    </row>
    <row r="487" spans="2:65" s="13" customFormat="1" ht="11.25">
      <c r="B487" s="213"/>
      <c r="C487" s="214"/>
      <c r="D487" s="198" t="s">
        <v>151</v>
      </c>
      <c r="E487" s="215" t="s">
        <v>21</v>
      </c>
      <c r="F487" s="216" t="s">
        <v>159</v>
      </c>
      <c r="G487" s="214"/>
      <c r="H487" s="217">
        <v>208.24</v>
      </c>
      <c r="I487" s="218"/>
      <c r="J487" s="214"/>
      <c r="K487" s="214"/>
      <c r="L487" s="219"/>
      <c r="M487" s="220"/>
      <c r="N487" s="221"/>
      <c r="O487" s="221"/>
      <c r="P487" s="221"/>
      <c r="Q487" s="221"/>
      <c r="R487" s="221"/>
      <c r="S487" s="221"/>
      <c r="T487" s="222"/>
      <c r="AT487" s="223" t="s">
        <v>151</v>
      </c>
      <c r="AU487" s="223" t="s">
        <v>86</v>
      </c>
      <c r="AV487" s="13" t="s">
        <v>160</v>
      </c>
      <c r="AW487" s="13" t="s">
        <v>38</v>
      </c>
      <c r="AX487" s="13" t="s">
        <v>77</v>
      </c>
      <c r="AY487" s="223" t="s">
        <v>138</v>
      </c>
    </row>
    <row r="488" spans="2:65" s="12" customFormat="1" ht="11.25">
      <c r="B488" s="202"/>
      <c r="C488" s="203"/>
      <c r="D488" s="198" t="s">
        <v>151</v>
      </c>
      <c r="E488" s="204" t="s">
        <v>21</v>
      </c>
      <c r="F488" s="205" t="s">
        <v>591</v>
      </c>
      <c r="G488" s="203"/>
      <c r="H488" s="206">
        <v>9.9</v>
      </c>
      <c r="I488" s="207"/>
      <c r="J488" s="203"/>
      <c r="K488" s="203"/>
      <c r="L488" s="208"/>
      <c r="M488" s="209"/>
      <c r="N488" s="210"/>
      <c r="O488" s="210"/>
      <c r="P488" s="210"/>
      <c r="Q488" s="210"/>
      <c r="R488" s="210"/>
      <c r="S488" s="210"/>
      <c r="T488" s="211"/>
      <c r="AT488" s="212" t="s">
        <v>151</v>
      </c>
      <c r="AU488" s="212" t="s">
        <v>86</v>
      </c>
      <c r="AV488" s="12" t="s">
        <v>86</v>
      </c>
      <c r="AW488" s="12" t="s">
        <v>38</v>
      </c>
      <c r="AX488" s="12" t="s">
        <v>77</v>
      </c>
      <c r="AY488" s="212" t="s">
        <v>138</v>
      </c>
    </row>
    <row r="489" spans="2:65" s="14" customFormat="1" ht="11.25">
      <c r="B489" s="224"/>
      <c r="C489" s="225"/>
      <c r="D489" s="198" t="s">
        <v>151</v>
      </c>
      <c r="E489" s="226" t="s">
        <v>21</v>
      </c>
      <c r="F489" s="227" t="s">
        <v>162</v>
      </c>
      <c r="G489" s="225"/>
      <c r="H489" s="228">
        <v>218.14</v>
      </c>
      <c r="I489" s="229"/>
      <c r="J489" s="225"/>
      <c r="K489" s="225"/>
      <c r="L489" s="230"/>
      <c r="M489" s="231"/>
      <c r="N489" s="232"/>
      <c r="O489" s="232"/>
      <c r="P489" s="232"/>
      <c r="Q489" s="232"/>
      <c r="R489" s="232"/>
      <c r="S489" s="232"/>
      <c r="T489" s="233"/>
      <c r="AT489" s="234" t="s">
        <v>151</v>
      </c>
      <c r="AU489" s="234" t="s">
        <v>86</v>
      </c>
      <c r="AV489" s="14" t="s">
        <v>145</v>
      </c>
      <c r="AW489" s="14" t="s">
        <v>38</v>
      </c>
      <c r="AX489" s="14" t="s">
        <v>84</v>
      </c>
      <c r="AY489" s="234" t="s">
        <v>138</v>
      </c>
    </row>
    <row r="490" spans="2:65" s="1" customFormat="1" ht="16.5" customHeight="1">
      <c r="B490" s="34"/>
      <c r="C490" s="185" t="s">
        <v>592</v>
      </c>
      <c r="D490" s="185" t="s">
        <v>140</v>
      </c>
      <c r="E490" s="186" t="s">
        <v>593</v>
      </c>
      <c r="F490" s="187" t="s">
        <v>594</v>
      </c>
      <c r="G490" s="188" t="s">
        <v>204</v>
      </c>
      <c r="H490" s="189">
        <v>218.14</v>
      </c>
      <c r="I490" s="190"/>
      <c r="J490" s="191">
        <f>ROUND(I490*H490,2)</f>
        <v>0</v>
      </c>
      <c r="K490" s="187" t="s">
        <v>144</v>
      </c>
      <c r="L490" s="38"/>
      <c r="M490" s="192" t="s">
        <v>21</v>
      </c>
      <c r="N490" s="193" t="s">
        <v>48</v>
      </c>
      <c r="O490" s="63"/>
      <c r="P490" s="194">
        <f>O490*H490</f>
        <v>0</v>
      </c>
      <c r="Q490" s="194">
        <v>1.8000000000000001E-4</v>
      </c>
      <c r="R490" s="194">
        <f>Q490*H490</f>
        <v>3.92652E-2</v>
      </c>
      <c r="S490" s="194">
        <v>0</v>
      </c>
      <c r="T490" s="195">
        <f>S490*H490</f>
        <v>0</v>
      </c>
      <c r="AR490" s="196" t="s">
        <v>145</v>
      </c>
      <c r="AT490" s="196" t="s">
        <v>140</v>
      </c>
      <c r="AU490" s="196" t="s">
        <v>86</v>
      </c>
      <c r="AY490" s="17" t="s">
        <v>138</v>
      </c>
      <c r="BE490" s="197">
        <f>IF(N490="základní",J490,0)</f>
        <v>0</v>
      </c>
      <c r="BF490" s="197">
        <f>IF(N490="snížená",J490,0)</f>
        <v>0</v>
      </c>
      <c r="BG490" s="197">
        <f>IF(N490="zákl. přenesená",J490,0)</f>
        <v>0</v>
      </c>
      <c r="BH490" s="197">
        <f>IF(N490="sníž. přenesená",J490,0)</f>
        <v>0</v>
      </c>
      <c r="BI490" s="197">
        <f>IF(N490="nulová",J490,0)</f>
        <v>0</v>
      </c>
      <c r="BJ490" s="17" t="s">
        <v>84</v>
      </c>
      <c r="BK490" s="197">
        <f>ROUND(I490*H490,2)</f>
        <v>0</v>
      </c>
      <c r="BL490" s="17" t="s">
        <v>145</v>
      </c>
      <c r="BM490" s="196" t="s">
        <v>595</v>
      </c>
    </row>
    <row r="491" spans="2:65" s="1" customFormat="1" ht="11.25">
      <c r="B491" s="34"/>
      <c r="C491" s="35"/>
      <c r="D491" s="198" t="s">
        <v>147</v>
      </c>
      <c r="E491" s="35"/>
      <c r="F491" s="199" t="s">
        <v>596</v>
      </c>
      <c r="G491" s="35"/>
      <c r="H491" s="35"/>
      <c r="I491" s="114"/>
      <c r="J491" s="35"/>
      <c r="K491" s="35"/>
      <c r="L491" s="38"/>
      <c r="M491" s="200"/>
      <c r="N491" s="63"/>
      <c r="O491" s="63"/>
      <c r="P491" s="63"/>
      <c r="Q491" s="63"/>
      <c r="R491" s="63"/>
      <c r="S491" s="63"/>
      <c r="T491" s="64"/>
      <c r="AT491" s="17" t="s">
        <v>147</v>
      </c>
      <c r="AU491" s="17" t="s">
        <v>86</v>
      </c>
    </row>
    <row r="492" spans="2:65" s="1" customFormat="1" ht="273">
      <c r="B492" s="34"/>
      <c r="C492" s="35"/>
      <c r="D492" s="198" t="s">
        <v>149</v>
      </c>
      <c r="E492" s="35"/>
      <c r="F492" s="201" t="s">
        <v>587</v>
      </c>
      <c r="G492" s="35"/>
      <c r="H492" s="35"/>
      <c r="I492" s="114"/>
      <c r="J492" s="35"/>
      <c r="K492" s="35"/>
      <c r="L492" s="38"/>
      <c r="M492" s="200"/>
      <c r="N492" s="63"/>
      <c r="O492" s="63"/>
      <c r="P492" s="63"/>
      <c r="Q492" s="63"/>
      <c r="R492" s="63"/>
      <c r="S492" s="63"/>
      <c r="T492" s="64"/>
      <c r="AT492" s="17" t="s">
        <v>149</v>
      </c>
      <c r="AU492" s="17" t="s">
        <v>86</v>
      </c>
    </row>
    <row r="493" spans="2:65" s="12" customFormat="1" ht="11.25">
      <c r="B493" s="202"/>
      <c r="C493" s="203"/>
      <c r="D493" s="198" t="s">
        <v>151</v>
      </c>
      <c r="E493" s="204" t="s">
        <v>21</v>
      </c>
      <c r="F493" s="205" t="s">
        <v>588</v>
      </c>
      <c r="G493" s="203"/>
      <c r="H493" s="206">
        <v>95.55</v>
      </c>
      <c r="I493" s="207"/>
      <c r="J493" s="203"/>
      <c r="K493" s="203"/>
      <c r="L493" s="208"/>
      <c r="M493" s="209"/>
      <c r="N493" s="210"/>
      <c r="O493" s="210"/>
      <c r="P493" s="210"/>
      <c r="Q493" s="210"/>
      <c r="R493" s="210"/>
      <c r="S493" s="210"/>
      <c r="T493" s="211"/>
      <c r="AT493" s="212" t="s">
        <v>151</v>
      </c>
      <c r="AU493" s="212" t="s">
        <v>86</v>
      </c>
      <c r="AV493" s="12" t="s">
        <v>86</v>
      </c>
      <c r="AW493" s="12" t="s">
        <v>38</v>
      </c>
      <c r="AX493" s="12" t="s">
        <v>77</v>
      </c>
      <c r="AY493" s="212" t="s">
        <v>138</v>
      </c>
    </row>
    <row r="494" spans="2:65" s="12" customFormat="1" ht="11.25">
      <c r="B494" s="202"/>
      <c r="C494" s="203"/>
      <c r="D494" s="198" t="s">
        <v>151</v>
      </c>
      <c r="E494" s="204" t="s">
        <v>21</v>
      </c>
      <c r="F494" s="205" t="s">
        <v>589</v>
      </c>
      <c r="G494" s="203"/>
      <c r="H494" s="206">
        <v>17.14</v>
      </c>
      <c r="I494" s="207"/>
      <c r="J494" s="203"/>
      <c r="K494" s="203"/>
      <c r="L494" s="208"/>
      <c r="M494" s="209"/>
      <c r="N494" s="210"/>
      <c r="O494" s="210"/>
      <c r="P494" s="210"/>
      <c r="Q494" s="210"/>
      <c r="R494" s="210"/>
      <c r="S494" s="210"/>
      <c r="T494" s="211"/>
      <c r="AT494" s="212" t="s">
        <v>151</v>
      </c>
      <c r="AU494" s="212" t="s">
        <v>86</v>
      </c>
      <c r="AV494" s="12" t="s">
        <v>86</v>
      </c>
      <c r="AW494" s="12" t="s">
        <v>38</v>
      </c>
      <c r="AX494" s="12" t="s">
        <v>77</v>
      </c>
      <c r="AY494" s="212" t="s">
        <v>138</v>
      </c>
    </row>
    <row r="495" spans="2:65" s="12" customFormat="1" ht="11.25">
      <c r="B495" s="202"/>
      <c r="C495" s="203"/>
      <c r="D495" s="198" t="s">
        <v>151</v>
      </c>
      <c r="E495" s="204" t="s">
        <v>21</v>
      </c>
      <c r="F495" s="205" t="s">
        <v>590</v>
      </c>
      <c r="G495" s="203"/>
      <c r="H495" s="206">
        <v>95.55</v>
      </c>
      <c r="I495" s="207"/>
      <c r="J495" s="203"/>
      <c r="K495" s="203"/>
      <c r="L495" s="208"/>
      <c r="M495" s="209"/>
      <c r="N495" s="210"/>
      <c r="O495" s="210"/>
      <c r="P495" s="210"/>
      <c r="Q495" s="210"/>
      <c r="R495" s="210"/>
      <c r="S495" s="210"/>
      <c r="T495" s="211"/>
      <c r="AT495" s="212" t="s">
        <v>151</v>
      </c>
      <c r="AU495" s="212" t="s">
        <v>86</v>
      </c>
      <c r="AV495" s="12" t="s">
        <v>86</v>
      </c>
      <c r="AW495" s="12" t="s">
        <v>38</v>
      </c>
      <c r="AX495" s="12" t="s">
        <v>77</v>
      </c>
      <c r="AY495" s="212" t="s">
        <v>138</v>
      </c>
    </row>
    <row r="496" spans="2:65" s="13" customFormat="1" ht="11.25">
      <c r="B496" s="213"/>
      <c r="C496" s="214"/>
      <c r="D496" s="198" t="s">
        <v>151</v>
      </c>
      <c r="E496" s="215" t="s">
        <v>21</v>
      </c>
      <c r="F496" s="216" t="s">
        <v>159</v>
      </c>
      <c r="G496" s="214"/>
      <c r="H496" s="217">
        <v>208.24</v>
      </c>
      <c r="I496" s="218"/>
      <c r="J496" s="214"/>
      <c r="K496" s="214"/>
      <c r="L496" s="219"/>
      <c r="M496" s="220"/>
      <c r="N496" s="221"/>
      <c r="O496" s="221"/>
      <c r="P496" s="221"/>
      <c r="Q496" s="221"/>
      <c r="R496" s="221"/>
      <c r="S496" s="221"/>
      <c r="T496" s="222"/>
      <c r="AT496" s="223" t="s">
        <v>151</v>
      </c>
      <c r="AU496" s="223" t="s">
        <v>86</v>
      </c>
      <c r="AV496" s="13" t="s">
        <v>160</v>
      </c>
      <c r="AW496" s="13" t="s">
        <v>38</v>
      </c>
      <c r="AX496" s="13" t="s">
        <v>77</v>
      </c>
      <c r="AY496" s="223" t="s">
        <v>138</v>
      </c>
    </row>
    <row r="497" spans="2:65" s="12" customFormat="1" ht="11.25">
      <c r="B497" s="202"/>
      <c r="C497" s="203"/>
      <c r="D497" s="198" t="s">
        <v>151</v>
      </c>
      <c r="E497" s="204" t="s">
        <v>21</v>
      </c>
      <c r="F497" s="205" t="s">
        <v>597</v>
      </c>
      <c r="G497" s="203"/>
      <c r="H497" s="206">
        <v>9.9</v>
      </c>
      <c r="I497" s="207"/>
      <c r="J497" s="203"/>
      <c r="K497" s="203"/>
      <c r="L497" s="208"/>
      <c r="M497" s="209"/>
      <c r="N497" s="210"/>
      <c r="O497" s="210"/>
      <c r="P497" s="210"/>
      <c r="Q497" s="210"/>
      <c r="R497" s="210"/>
      <c r="S497" s="210"/>
      <c r="T497" s="211"/>
      <c r="AT497" s="212" t="s">
        <v>151</v>
      </c>
      <c r="AU497" s="212" t="s">
        <v>86</v>
      </c>
      <c r="AV497" s="12" t="s">
        <v>86</v>
      </c>
      <c r="AW497" s="12" t="s">
        <v>38</v>
      </c>
      <c r="AX497" s="12" t="s">
        <v>77</v>
      </c>
      <c r="AY497" s="212" t="s">
        <v>138</v>
      </c>
    </row>
    <row r="498" spans="2:65" s="14" customFormat="1" ht="11.25">
      <c r="B498" s="224"/>
      <c r="C498" s="225"/>
      <c r="D498" s="198" t="s">
        <v>151</v>
      </c>
      <c r="E498" s="226" t="s">
        <v>21</v>
      </c>
      <c r="F498" s="227" t="s">
        <v>162</v>
      </c>
      <c r="G498" s="225"/>
      <c r="H498" s="228">
        <v>218.14</v>
      </c>
      <c r="I498" s="229"/>
      <c r="J498" s="225"/>
      <c r="K498" s="225"/>
      <c r="L498" s="230"/>
      <c r="M498" s="231"/>
      <c r="N498" s="232"/>
      <c r="O498" s="232"/>
      <c r="P498" s="232"/>
      <c r="Q498" s="232"/>
      <c r="R498" s="232"/>
      <c r="S498" s="232"/>
      <c r="T498" s="233"/>
      <c r="AT498" s="234" t="s">
        <v>151</v>
      </c>
      <c r="AU498" s="234" t="s">
        <v>86</v>
      </c>
      <c r="AV498" s="14" t="s">
        <v>145</v>
      </c>
      <c r="AW498" s="14" t="s">
        <v>38</v>
      </c>
      <c r="AX498" s="14" t="s">
        <v>84</v>
      </c>
      <c r="AY498" s="234" t="s">
        <v>138</v>
      </c>
    </row>
    <row r="499" spans="2:65" s="1" customFormat="1" ht="16.5" customHeight="1">
      <c r="B499" s="34"/>
      <c r="C499" s="185" t="s">
        <v>598</v>
      </c>
      <c r="D499" s="185" t="s">
        <v>140</v>
      </c>
      <c r="E499" s="186" t="s">
        <v>599</v>
      </c>
      <c r="F499" s="187" t="s">
        <v>600</v>
      </c>
      <c r="G499" s="188" t="s">
        <v>204</v>
      </c>
      <c r="H499" s="189">
        <v>3.6</v>
      </c>
      <c r="I499" s="190"/>
      <c r="J499" s="191">
        <f>ROUND(I499*H499,2)</f>
        <v>0</v>
      </c>
      <c r="K499" s="187" t="s">
        <v>144</v>
      </c>
      <c r="L499" s="38"/>
      <c r="M499" s="192" t="s">
        <v>21</v>
      </c>
      <c r="N499" s="193" t="s">
        <v>48</v>
      </c>
      <c r="O499" s="63"/>
      <c r="P499" s="194">
        <f>O499*H499</f>
        <v>0</v>
      </c>
      <c r="Q499" s="194">
        <v>0.13095999999999999</v>
      </c>
      <c r="R499" s="194">
        <f>Q499*H499</f>
        <v>0.47145599999999999</v>
      </c>
      <c r="S499" s="194">
        <v>0</v>
      </c>
      <c r="T499" s="195">
        <f>S499*H499</f>
        <v>0</v>
      </c>
      <c r="AR499" s="196" t="s">
        <v>145</v>
      </c>
      <c r="AT499" s="196" t="s">
        <v>140</v>
      </c>
      <c r="AU499" s="196" t="s">
        <v>86</v>
      </c>
      <c r="AY499" s="17" t="s">
        <v>138</v>
      </c>
      <c r="BE499" s="197">
        <f>IF(N499="základní",J499,0)</f>
        <v>0</v>
      </c>
      <c r="BF499" s="197">
        <f>IF(N499="snížená",J499,0)</f>
        <v>0</v>
      </c>
      <c r="BG499" s="197">
        <f>IF(N499="zákl. přenesená",J499,0)</f>
        <v>0</v>
      </c>
      <c r="BH499" s="197">
        <f>IF(N499="sníž. přenesená",J499,0)</f>
        <v>0</v>
      </c>
      <c r="BI499" s="197">
        <f>IF(N499="nulová",J499,0)</f>
        <v>0</v>
      </c>
      <c r="BJ499" s="17" t="s">
        <v>84</v>
      </c>
      <c r="BK499" s="197">
        <f>ROUND(I499*H499,2)</f>
        <v>0</v>
      </c>
      <c r="BL499" s="17" t="s">
        <v>145</v>
      </c>
      <c r="BM499" s="196" t="s">
        <v>601</v>
      </c>
    </row>
    <row r="500" spans="2:65" s="1" customFormat="1" ht="19.5">
      <c r="B500" s="34"/>
      <c r="C500" s="35"/>
      <c r="D500" s="198" t="s">
        <v>147</v>
      </c>
      <c r="E500" s="35"/>
      <c r="F500" s="199" t="s">
        <v>602</v>
      </c>
      <c r="G500" s="35"/>
      <c r="H500" s="35"/>
      <c r="I500" s="114"/>
      <c r="J500" s="35"/>
      <c r="K500" s="35"/>
      <c r="L500" s="38"/>
      <c r="M500" s="200"/>
      <c r="N500" s="63"/>
      <c r="O500" s="63"/>
      <c r="P500" s="63"/>
      <c r="Q500" s="63"/>
      <c r="R500" s="63"/>
      <c r="S500" s="63"/>
      <c r="T500" s="64"/>
      <c r="AT500" s="17" t="s">
        <v>147</v>
      </c>
      <c r="AU500" s="17" t="s">
        <v>86</v>
      </c>
    </row>
    <row r="501" spans="2:65" s="1" customFormat="1" ht="107.25">
      <c r="B501" s="34"/>
      <c r="C501" s="35"/>
      <c r="D501" s="198" t="s">
        <v>149</v>
      </c>
      <c r="E501" s="35"/>
      <c r="F501" s="201" t="s">
        <v>603</v>
      </c>
      <c r="G501" s="35"/>
      <c r="H501" s="35"/>
      <c r="I501" s="114"/>
      <c r="J501" s="35"/>
      <c r="K501" s="35"/>
      <c r="L501" s="38"/>
      <c r="M501" s="200"/>
      <c r="N501" s="63"/>
      <c r="O501" s="63"/>
      <c r="P501" s="63"/>
      <c r="Q501" s="63"/>
      <c r="R501" s="63"/>
      <c r="S501" s="63"/>
      <c r="T501" s="64"/>
      <c r="AT501" s="17" t="s">
        <v>149</v>
      </c>
      <c r="AU501" s="17" t="s">
        <v>86</v>
      </c>
    </row>
    <row r="502" spans="2:65" s="12" customFormat="1" ht="22.5">
      <c r="B502" s="202"/>
      <c r="C502" s="203"/>
      <c r="D502" s="198" t="s">
        <v>151</v>
      </c>
      <c r="E502" s="204" t="s">
        <v>21</v>
      </c>
      <c r="F502" s="205" t="s">
        <v>604</v>
      </c>
      <c r="G502" s="203"/>
      <c r="H502" s="206">
        <v>1.2</v>
      </c>
      <c r="I502" s="207"/>
      <c r="J502" s="203"/>
      <c r="K502" s="203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151</v>
      </c>
      <c r="AU502" s="212" t="s">
        <v>86</v>
      </c>
      <c r="AV502" s="12" t="s">
        <v>86</v>
      </c>
      <c r="AW502" s="12" t="s">
        <v>38</v>
      </c>
      <c r="AX502" s="12" t="s">
        <v>77</v>
      </c>
      <c r="AY502" s="212" t="s">
        <v>138</v>
      </c>
    </row>
    <row r="503" spans="2:65" s="12" customFormat="1" ht="22.5">
      <c r="B503" s="202"/>
      <c r="C503" s="203"/>
      <c r="D503" s="198" t="s">
        <v>151</v>
      </c>
      <c r="E503" s="204" t="s">
        <v>21</v>
      </c>
      <c r="F503" s="205" t="s">
        <v>605</v>
      </c>
      <c r="G503" s="203"/>
      <c r="H503" s="206">
        <v>2.4</v>
      </c>
      <c r="I503" s="207"/>
      <c r="J503" s="203"/>
      <c r="K503" s="203"/>
      <c r="L503" s="208"/>
      <c r="M503" s="209"/>
      <c r="N503" s="210"/>
      <c r="O503" s="210"/>
      <c r="P503" s="210"/>
      <c r="Q503" s="210"/>
      <c r="R503" s="210"/>
      <c r="S503" s="210"/>
      <c r="T503" s="211"/>
      <c r="AT503" s="212" t="s">
        <v>151</v>
      </c>
      <c r="AU503" s="212" t="s">
        <v>86</v>
      </c>
      <c r="AV503" s="12" t="s">
        <v>86</v>
      </c>
      <c r="AW503" s="12" t="s">
        <v>38</v>
      </c>
      <c r="AX503" s="12" t="s">
        <v>77</v>
      </c>
      <c r="AY503" s="212" t="s">
        <v>138</v>
      </c>
    </row>
    <row r="504" spans="2:65" s="14" customFormat="1" ht="11.25">
      <c r="B504" s="224"/>
      <c r="C504" s="225"/>
      <c r="D504" s="198" t="s">
        <v>151</v>
      </c>
      <c r="E504" s="226" t="s">
        <v>21</v>
      </c>
      <c r="F504" s="227" t="s">
        <v>162</v>
      </c>
      <c r="G504" s="225"/>
      <c r="H504" s="228">
        <v>3.6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AT504" s="234" t="s">
        <v>151</v>
      </c>
      <c r="AU504" s="234" t="s">
        <v>86</v>
      </c>
      <c r="AV504" s="14" t="s">
        <v>145</v>
      </c>
      <c r="AW504" s="14" t="s">
        <v>38</v>
      </c>
      <c r="AX504" s="14" t="s">
        <v>84</v>
      </c>
      <c r="AY504" s="234" t="s">
        <v>138</v>
      </c>
    </row>
    <row r="505" spans="2:65" s="1" customFormat="1" ht="16.5" customHeight="1">
      <c r="B505" s="34"/>
      <c r="C505" s="235" t="s">
        <v>606</v>
      </c>
      <c r="D505" s="235" t="s">
        <v>305</v>
      </c>
      <c r="E505" s="236" t="s">
        <v>607</v>
      </c>
      <c r="F505" s="237" t="s">
        <v>608</v>
      </c>
      <c r="G505" s="238" t="s">
        <v>483</v>
      </c>
      <c r="H505" s="239">
        <v>6</v>
      </c>
      <c r="I505" s="240"/>
      <c r="J505" s="241">
        <f>ROUND(I505*H505,2)</f>
        <v>0</v>
      </c>
      <c r="K505" s="237" t="s">
        <v>144</v>
      </c>
      <c r="L505" s="242"/>
      <c r="M505" s="243" t="s">
        <v>21</v>
      </c>
      <c r="N505" s="244" t="s">
        <v>48</v>
      </c>
      <c r="O505" s="63"/>
      <c r="P505" s="194">
        <f>O505*H505</f>
        <v>0</v>
      </c>
      <c r="Q505" s="194">
        <v>4.3999999999999997E-2</v>
      </c>
      <c r="R505" s="194">
        <f>Q505*H505</f>
        <v>0.26400000000000001</v>
      </c>
      <c r="S505" s="194">
        <v>0</v>
      </c>
      <c r="T505" s="195">
        <f>S505*H505</f>
        <v>0</v>
      </c>
      <c r="AR505" s="196" t="s">
        <v>210</v>
      </c>
      <c r="AT505" s="196" t="s">
        <v>305</v>
      </c>
      <c r="AU505" s="196" t="s">
        <v>86</v>
      </c>
      <c r="AY505" s="17" t="s">
        <v>138</v>
      </c>
      <c r="BE505" s="197">
        <f>IF(N505="základní",J505,0)</f>
        <v>0</v>
      </c>
      <c r="BF505" s="197">
        <f>IF(N505="snížená",J505,0)</f>
        <v>0</v>
      </c>
      <c r="BG505" s="197">
        <f>IF(N505="zákl. přenesená",J505,0)</f>
        <v>0</v>
      </c>
      <c r="BH505" s="197">
        <f>IF(N505="sníž. přenesená",J505,0)</f>
        <v>0</v>
      </c>
      <c r="BI505" s="197">
        <f>IF(N505="nulová",J505,0)</f>
        <v>0</v>
      </c>
      <c r="BJ505" s="17" t="s">
        <v>84</v>
      </c>
      <c r="BK505" s="197">
        <f>ROUND(I505*H505,2)</f>
        <v>0</v>
      </c>
      <c r="BL505" s="17" t="s">
        <v>145</v>
      </c>
      <c r="BM505" s="196" t="s">
        <v>609</v>
      </c>
    </row>
    <row r="506" spans="2:65" s="1" customFormat="1" ht="11.25">
      <c r="B506" s="34"/>
      <c r="C506" s="35"/>
      <c r="D506" s="198" t="s">
        <v>147</v>
      </c>
      <c r="E506" s="35"/>
      <c r="F506" s="199" t="s">
        <v>610</v>
      </c>
      <c r="G506" s="35"/>
      <c r="H506" s="35"/>
      <c r="I506" s="114"/>
      <c r="J506" s="35"/>
      <c r="K506" s="35"/>
      <c r="L506" s="38"/>
      <c r="M506" s="200"/>
      <c r="N506" s="63"/>
      <c r="O506" s="63"/>
      <c r="P506" s="63"/>
      <c r="Q506" s="63"/>
      <c r="R506" s="63"/>
      <c r="S506" s="63"/>
      <c r="T506" s="64"/>
      <c r="AT506" s="17" t="s">
        <v>147</v>
      </c>
      <c r="AU506" s="17" t="s">
        <v>86</v>
      </c>
    </row>
    <row r="507" spans="2:65" s="12" customFormat="1" ht="22.5">
      <c r="B507" s="202"/>
      <c r="C507" s="203"/>
      <c r="D507" s="198" t="s">
        <v>151</v>
      </c>
      <c r="E507" s="204" t="s">
        <v>21</v>
      </c>
      <c r="F507" s="205" t="s">
        <v>611</v>
      </c>
      <c r="G507" s="203"/>
      <c r="H507" s="206">
        <v>2</v>
      </c>
      <c r="I507" s="207"/>
      <c r="J507" s="203"/>
      <c r="K507" s="203"/>
      <c r="L507" s="208"/>
      <c r="M507" s="209"/>
      <c r="N507" s="210"/>
      <c r="O507" s="210"/>
      <c r="P507" s="210"/>
      <c r="Q507" s="210"/>
      <c r="R507" s="210"/>
      <c r="S507" s="210"/>
      <c r="T507" s="211"/>
      <c r="AT507" s="212" t="s">
        <v>151</v>
      </c>
      <c r="AU507" s="212" t="s">
        <v>86</v>
      </c>
      <c r="AV507" s="12" t="s">
        <v>86</v>
      </c>
      <c r="AW507" s="12" t="s">
        <v>38</v>
      </c>
      <c r="AX507" s="12" t="s">
        <v>77</v>
      </c>
      <c r="AY507" s="212" t="s">
        <v>138</v>
      </c>
    </row>
    <row r="508" spans="2:65" s="12" customFormat="1" ht="22.5">
      <c r="B508" s="202"/>
      <c r="C508" s="203"/>
      <c r="D508" s="198" t="s">
        <v>151</v>
      </c>
      <c r="E508" s="204" t="s">
        <v>21</v>
      </c>
      <c r="F508" s="205" t="s">
        <v>612</v>
      </c>
      <c r="G508" s="203"/>
      <c r="H508" s="206">
        <v>4</v>
      </c>
      <c r="I508" s="207"/>
      <c r="J508" s="203"/>
      <c r="K508" s="203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151</v>
      </c>
      <c r="AU508" s="212" t="s">
        <v>86</v>
      </c>
      <c r="AV508" s="12" t="s">
        <v>86</v>
      </c>
      <c r="AW508" s="12" t="s">
        <v>38</v>
      </c>
      <c r="AX508" s="12" t="s">
        <v>77</v>
      </c>
      <c r="AY508" s="212" t="s">
        <v>138</v>
      </c>
    </row>
    <row r="509" spans="2:65" s="14" customFormat="1" ht="11.25">
      <c r="B509" s="224"/>
      <c r="C509" s="225"/>
      <c r="D509" s="198" t="s">
        <v>151</v>
      </c>
      <c r="E509" s="226" t="s">
        <v>21</v>
      </c>
      <c r="F509" s="227" t="s">
        <v>162</v>
      </c>
      <c r="G509" s="225"/>
      <c r="H509" s="228">
        <v>6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AT509" s="234" t="s">
        <v>151</v>
      </c>
      <c r="AU509" s="234" t="s">
        <v>86</v>
      </c>
      <c r="AV509" s="14" t="s">
        <v>145</v>
      </c>
      <c r="AW509" s="14" t="s">
        <v>38</v>
      </c>
      <c r="AX509" s="14" t="s">
        <v>84</v>
      </c>
      <c r="AY509" s="234" t="s">
        <v>138</v>
      </c>
    </row>
    <row r="510" spans="2:65" s="1" customFormat="1" ht="16.5" customHeight="1">
      <c r="B510" s="34"/>
      <c r="C510" s="185" t="s">
        <v>613</v>
      </c>
      <c r="D510" s="185" t="s">
        <v>140</v>
      </c>
      <c r="E510" s="186" t="s">
        <v>614</v>
      </c>
      <c r="F510" s="187" t="s">
        <v>615</v>
      </c>
      <c r="G510" s="188" t="s">
        <v>483</v>
      </c>
      <c r="H510" s="189">
        <v>28</v>
      </c>
      <c r="I510" s="190"/>
      <c r="J510" s="191">
        <f>ROUND(I510*H510,2)</f>
        <v>0</v>
      </c>
      <c r="K510" s="187" t="s">
        <v>144</v>
      </c>
      <c r="L510" s="38"/>
      <c r="M510" s="192" t="s">
        <v>21</v>
      </c>
      <c r="N510" s="193" t="s">
        <v>48</v>
      </c>
      <c r="O510" s="63"/>
      <c r="P510" s="194">
        <f>O510*H510</f>
        <v>0</v>
      </c>
      <c r="Q510" s="194">
        <v>9.3299999999999998E-3</v>
      </c>
      <c r="R510" s="194">
        <f>Q510*H510</f>
        <v>0.26123999999999997</v>
      </c>
      <c r="S510" s="194">
        <v>0</v>
      </c>
      <c r="T510" s="195">
        <f>S510*H510</f>
        <v>0</v>
      </c>
      <c r="AR510" s="196" t="s">
        <v>145</v>
      </c>
      <c r="AT510" s="196" t="s">
        <v>140</v>
      </c>
      <c r="AU510" s="196" t="s">
        <v>86</v>
      </c>
      <c r="AY510" s="17" t="s">
        <v>138</v>
      </c>
      <c r="BE510" s="197">
        <f>IF(N510="základní",J510,0)</f>
        <v>0</v>
      </c>
      <c r="BF510" s="197">
        <f>IF(N510="snížená",J510,0)</f>
        <v>0</v>
      </c>
      <c r="BG510" s="197">
        <f>IF(N510="zákl. přenesená",J510,0)</f>
        <v>0</v>
      </c>
      <c r="BH510" s="197">
        <f>IF(N510="sníž. přenesená",J510,0)</f>
        <v>0</v>
      </c>
      <c r="BI510" s="197">
        <f>IF(N510="nulová",J510,0)</f>
        <v>0</v>
      </c>
      <c r="BJ510" s="17" t="s">
        <v>84</v>
      </c>
      <c r="BK510" s="197">
        <f>ROUND(I510*H510,2)</f>
        <v>0</v>
      </c>
      <c r="BL510" s="17" t="s">
        <v>145</v>
      </c>
      <c r="BM510" s="196" t="s">
        <v>616</v>
      </c>
    </row>
    <row r="511" spans="2:65" s="1" customFormat="1" ht="11.25">
      <c r="B511" s="34"/>
      <c r="C511" s="35"/>
      <c r="D511" s="198" t="s">
        <v>147</v>
      </c>
      <c r="E511" s="35"/>
      <c r="F511" s="199" t="s">
        <v>617</v>
      </c>
      <c r="G511" s="35"/>
      <c r="H511" s="35"/>
      <c r="I511" s="114"/>
      <c r="J511" s="35"/>
      <c r="K511" s="35"/>
      <c r="L511" s="38"/>
      <c r="M511" s="200"/>
      <c r="N511" s="63"/>
      <c r="O511" s="63"/>
      <c r="P511" s="63"/>
      <c r="Q511" s="63"/>
      <c r="R511" s="63"/>
      <c r="S511" s="63"/>
      <c r="T511" s="64"/>
      <c r="AT511" s="17" t="s">
        <v>147</v>
      </c>
      <c r="AU511" s="17" t="s">
        <v>86</v>
      </c>
    </row>
    <row r="512" spans="2:65" s="1" customFormat="1" ht="175.5">
      <c r="B512" s="34"/>
      <c r="C512" s="35"/>
      <c r="D512" s="198" t="s">
        <v>149</v>
      </c>
      <c r="E512" s="35"/>
      <c r="F512" s="201" t="s">
        <v>618</v>
      </c>
      <c r="G512" s="35"/>
      <c r="H512" s="35"/>
      <c r="I512" s="114"/>
      <c r="J512" s="35"/>
      <c r="K512" s="35"/>
      <c r="L512" s="38"/>
      <c r="M512" s="200"/>
      <c r="N512" s="63"/>
      <c r="O512" s="63"/>
      <c r="P512" s="63"/>
      <c r="Q512" s="63"/>
      <c r="R512" s="63"/>
      <c r="S512" s="63"/>
      <c r="T512" s="64"/>
      <c r="AT512" s="17" t="s">
        <v>149</v>
      </c>
      <c r="AU512" s="17" t="s">
        <v>86</v>
      </c>
    </row>
    <row r="513" spans="2:65" s="12" customFormat="1" ht="11.25">
      <c r="B513" s="202"/>
      <c r="C513" s="203"/>
      <c r="D513" s="198" t="s">
        <v>151</v>
      </c>
      <c r="E513" s="204" t="s">
        <v>21</v>
      </c>
      <c r="F513" s="205" t="s">
        <v>619</v>
      </c>
      <c r="G513" s="203"/>
      <c r="H513" s="206">
        <v>28</v>
      </c>
      <c r="I513" s="207"/>
      <c r="J513" s="203"/>
      <c r="K513" s="203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151</v>
      </c>
      <c r="AU513" s="212" t="s">
        <v>86</v>
      </c>
      <c r="AV513" s="12" t="s">
        <v>86</v>
      </c>
      <c r="AW513" s="12" t="s">
        <v>38</v>
      </c>
      <c r="AX513" s="12" t="s">
        <v>84</v>
      </c>
      <c r="AY513" s="212" t="s">
        <v>138</v>
      </c>
    </row>
    <row r="514" spans="2:65" s="1" customFormat="1" ht="16.5" customHeight="1">
      <c r="B514" s="34"/>
      <c r="C514" s="235" t="s">
        <v>620</v>
      </c>
      <c r="D514" s="235" t="s">
        <v>305</v>
      </c>
      <c r="E514" s="236" t="s">
        <v>621</v>
      </c>
      <c r="F514" s="237" t="s">
        <v>622</v>
      </c>
      <c r="G514" s="238" t="s">
        <v>483</v>
      </c>
      <c r="H514" s="239">
        <v>28</v>
      </c>
      <c r="I514" s="240"/>
      <c r="J514" s="241">
        <f>ROUND(I514*H514,2)</f>
        <v>0</v>
      </c>
      <c r="K514" s="237" t="s">
        <v>144</v>
      </c>
      <c r="L514" s="242"/>
      <c r="M514" s="243" t="s">
        <v>21</v>
      </c>
      <c r="N514" s="244" t="s">
        <v>48</v>
      </c>
      <c r="O514" s="63"/>
      <c r="P514" s="194">
        <f>O514*H514</f>
        <v>0</v>
      </c>
      <c r="Q514" s="194">
        <v>0.1</v>
      </c>
      <c r="R514" s="194">
        <f>Q514*H514</f>
        <v>2.8000000000000003</v>
      </c>
      <c r="S514" s="194">
        <v>0</v>
      </c>
      <c r="T514" s="195">
        <f>S514*H514</f>
        <v>0</v>
      </c>
      <c r="AR514" s="196" t="s">
        <v>210</v>
      </c>
      <c r="AT514" s="196" t="s">
        <v>305</v>
      </c>
      <c r="AU514" s="196" t="s">
        <v>86</v>
      </c>
      <c r="AY514" s="17" t="s">
        <v>138</v>
      </c>
      <c r="BE514" s="197">
        <f>IF(N514="základní",J514,0)</f>
        <v>0</v>
      </c>
      <c r="BF514" s="197">
        <f>IF(N514="snížená",J514,0)</f>
        <v>0</v>
      </c>
      <c r="BG514" s="197">
        <f>IF(N514="zákl. přenesená",J514,0)</f>
        <v>0</v>
      </c>
      <c r="BH514" s="197">
        <f>IF(N514="sníž. přenesená",J514,0)</f>
        <v>0</v>
      </c>
      <c r="BI514" s="197">
        <f>IF(N514="nulová",J514,0)</f>
        <v>0</v>
      </c>
      <c r="BJ514" s="17" t="s">
        <v>84</v>
      </c>
      <c r="BK514" s="197">
        <f>ROUND(I514*H514,2)</f>
        <v>0</v>
      </c>
      <c r="BL514" s="17" t="s">
        <v>145</v>
      </c>
      <c r="BM514" s="196" t="s">
        <v>623</v>
      </c>
    </row>
    <row r="515" spans="2:65" s="1" customFormat="1" ht="11.25">
      <c r="B515" s="34"/>
      <c r="C515" s="35"/>
      <c r="D515" s="198" t="s">
        <v>147</v>
      </c>
      <c r="E515" s="35"/>
      <c r="F515" s="199" t="s">
        <v>624</v>
      </c>
      <c r="G515" s="35"/>
      <c r="H515" s="35"/>
      <c r="I515" s="114"/>
      <c r="J515" s="35"/>
      <c r="K515" s="35"/>
      <c r="L515" s="38"/>
      <c r="M515" s="200"/>
      <c r="N515" s="63"/>
      <c r="O515" s="63"/>
      <c r="P515" s="63"/>
      <c r="Q515" s="63"/>
      <c r="R515" s="63"/>
      <c r="S515" s="63"/>
      <c r="T515" s="64"/>
      <c r="AT515" s="17" t="s">
        <v>147</v>
      </c>
      <c r="AU515" s="17" t="s">
        <v>86</v>
      </c>
    </row>
    <row r="516" spans="2:65" s="1" customFormat="1" ht="19.5">
      <c r="B516" s="34"/>
      <c r="C516" s="35"/>
      <c r="D516" s="198" t="s">
        <v>302</v>
      </c>
      <c r="E516" s="35"/>
      <c r="F516" s="201" t="s">
        <v>625</v>
      </c>
      <c r="G516" s="35"/>
      <c r="H516" s="35"/>
      <c r="I516" s="114"/>
      <c r="J516" s="35"/>
      <c r="K516" s="35"/>
      <c r="L516" s="38"/>
      <c r="M516" s="200"/>
      <c r="N516" s="63"/>
      <c r="O516" s="63"/>
      <c r="P516" s="63"/>
      <c r="Q516" s="63"/>
      <c r="R516" s="63"/>
      <c r="S516" s="63"/>
      <c r="T516" s="64"/>
      <c r="AT516" s="17" t="s">
        <v>302</v>
      </c>
      <c r="AU516" s="17" t="s">
        <v>86</v>
      </c>
    </row>
    <row r="517" spans="2:65" s="1" customFormat="1" ht="16.5" customHeight="1">
      <c r="B517" s="34"/>
      <c r="C517" s="185" t="s">
        <v>626</v>
      </c>
      <c r="D517" s="185" t="s">
        <v>140</v>
      </c>
      <c r="E517" s="186" t="s">
        <v>627</v>
      </c>
      <c r="F517" s="187" t="s">
        <v>628</v>
      </c>
      <c r="G517" s="188" t="s">
        <v>204</v>
      </c>
      <c r="H517" s="189">
        <v>29.26</v>
      </c>
      <c r="I517" s="190"/>
      <c r="J517" s="191">
        <f>ROUND(I517*H517,2)</f>
        <v>0</v>
      </c>
      <c r="K517" s="187" t="s">
        <v>144</v>
      </c>
      <c r="L517" s="38"/>
      <c r="M517" s="192" t="s">
        <v>21</v>
      </c>
      <c r="N517" s="193" t="s">
        <v>48</v>
      </c>
      <c r="O517" s="63"/>
      <c r="P517" s="194">
        <f>O517*H517</f>
        <v>0</v>
      </c>
      <c r="Q517" s="194">
        <v>0</v>
      </c>
      <c r="R517" s="194">
        <f>Q517*H517</f>
        <v>0</v>
      </c>
      <c r="S517" s="194">
        <v>0</v>
      </c>
      <c r="T517" s="195">
        <f>S517*H517</f>
        <v>0</v>
      </c>
      <c r="AR517" s="196" t="s">
        <v>145</v>
      </c>
      <c r="AT517" s="196" t="s">
        <v>140</v>
      </c>
      <c r="AU517" s="196" t="s">
        <v>86</v>
      </c>
      <c r="AY517" s="17" t="s">
        <v>138</v>
      </c>
      <c r="BE517" s="197">
        <f>IF(N517="základní",J517,0)</f>
        <v>0</v>
      </c>
      <c r="BF517" s="197">
        <f>IF(N517="snížená",J517,0)</f>
        <v>0</v>
      </c>
      <c r="BG517" s="197">
        <f>IF(N517="zákl. přenesená",J517,0)</f>
        <v>0</v>
      </c>
      <c r="BH517" s="197">
        <f>IF(N517="sníž. přenesená",J517,0)</f>
        <v>0</v>
      </c>
      <c r="BI517" s="197">
        <f>IF(N517="nulová",J517,0)</f>
        <v>0</v>
      </c>
      <c r="BJ517" s="17" t="s">
        <v>84</v>
      </c>
      <c r="BK517" s="197">
        <f>ROUND(I517*H517,2)</f>
        <v>0</v>
      </c>
      <c r="BL517" s="17" t="s">
        <v>145</v>
      </c>
      <c r="BM517" s="196" t="s">
        <v>629</v>
      </c>
    </row>
    <row r="518" spans="2:65" s="1" customFormat="1" ht="11.25">
      <c r="B518" s="34"/>
      <c r="C518" s="35"/>
      <c r="D518" s="198" t="s">
        <v>147</v>
      </c>
      <c r="E518" s="35"/>
      <c r="F518" s="199" t="s">
        <v>630</v>
      </c>
      <c r="G518" s="35"/>
      <c r="H518" s="35"/>
      <c r="I518" s="114"/>
      <c r="J518" s="35"/>
      <c r="K518" s="35"/>
      <c r="L518" s="38"/>
      <c r="M518" s="200"/>
      <c r="N518" s="63"/>
      <c r="O518" s="63"/>
      <c r="P518" s="63"/>
      <c r="Q518" s="63"/>
      <c r="R518" s="63"/>
      <c r="S518" s="63"/>
      <c r="T518" s="64"/>
      <c r="AT518" s="17" t="s">
        <v>147</v>
      </c>
      <c r="AU518" s="17" t="s">
        <v>86</v>
      </c>
    </row>
    <row r="519" spans="2:65" s="1" customFormat="1" ht="253.5">
      <c r="B519" s="34"/>
      <c r="C519" s="35"/>
      <c r="D519" s="198" t="s">
        <v>149</v>
      </c>
      <c r="E519" s="35"/>
      <c r="F519" s="201" t="s">
        <v>631</v>
      </c>
      <c r="G519" s="35"/>
      <c r="H519" s="35"/>
      <c r="I519" s="114"/>
      <c r="J519" s="35"/>
      <c r="K519" s="35"/>
      <c r="L519" s="38"/>
      <c r="M519" s="200"/>
      <c r="N519" s="63"/>
      <c r="O519" s="63"/>
      <c r="P519" s="63"/>
      <c r="Q519" s="63"/>
      <c r="R519" s="63"/>
      <c r="S519" s="63"/>
      <c r="T519" s="64"/>
      <c r="AT519" s="17" t="s">
        <v>149</v>
      </c>
      <c r="AU519" s="17" t="s">
        <v>86</v>
      </c>
    </row>
    <row r="520" spans="2:65" s="12" customFormat="1" ht="11.25">
      <c r="B520" s="202"/>
      <c r="C520" s="203"/>
      <c r="D520" s="198" t="s">
        <v>151</v>
      </c>
      <c r="E520" s="204" t="s">
        <v>21</v>
      </c>
      <c r="F520" s="205" t="s">
        <v>632</v>
      </c>
      <c r="G520" s="203"/>
      <c r="H520" s="206">
        <v>29.26</v>
      </c>
      <c r="I520" s="207"/>
      <c r="J520" s="203"/>
      <c r="K520" s="203"/>
      <c r="L520" s="208"/>
      <c r="M520" s="209"/>
      <c r="N520" s="210"/>
      <c r="O520" s="210"/>
      <c r="P520" s="210"/>
      <c r="Q520" s="210"/>
      <c r="R520" s="210"/>
      <c r="S520" s="210"/>
      <c r="T520" s="211"/>
      <c r="AT520" s="212" t="s">
        <v>151</v>
      </c>
      <c r="AU520" s="212" t="s">
        <v>86</v>
      </c>
      <c r="AV520" s="12" t="s">
        <v>86</v>
      </c>
      <c r="AW520" s="12" t="s">
        <v>38</v>
      </c>
      <c r="AX520" s="12" t="s">
        <v>84</v>
      </c>
      <c r="AY520" s="212" t="s">
        <v>138</v>
      </c>
    </row>
    <row r="521" spans="2:65" s="1" customFormat="1" ht="16.5" customHeight="1">
      <c r="B521" s="34"/>
      <c r="C521" s="235" t="s">
        <v>633</v>
      </c>
      <c r="D521" s="235" t="s">
        <v>305</v>
      </c>
      <c r="E521" s="236" t="s">
        <v>634</v>
      </c>
      <c r="F521" s="237" t="s">
        <v>635</v>
      </c>
      <c r="G521" s="238" t="s">
        <v>204</v>
      </c>
      <c r="H521" s="239">
        <v>29.26</v>
      </c>
      <c r="I521" s="240"/>
      <c r="J521" s="241">
        <f>ROUND(I521*H521,2)</f>
        <v>0</v>
      </c>
      <c r="K521" s="237" t="s">
        <v>144</v>
      </c>
      <c r="L521" s="242"/>
      <c r="M521" s="243" t="s">
        <v>21</v>
      </c>
      <c r="N521" s="244" t="s">
        <v>48</v>
      </c>
      <c r="O521" s="63"/>
      <c r="P521" s="194">
        <f>O521*H521</f>
        <v>0</v>
      </c>
      <c r="Q521" s="194">
        <v>2.8000000000000001E-2</v>
      </c>
      <c r="R521" s="194">
        <f>Q521*H521</f>
        <v>0.81928000000000001</v>
      </c>
      <c r="S521" s="194">
        <v>0</v>
      </c>
      <c r="T521" s="195">
        <f>S521*H521</f>
        <v>0</v>
      </c>
      <c r="AR521" s="196" t="s">
        <v>210</v>
      </c>
      <c r="AT521" s="196" t="s">
        <v>305</v>
      </c>
      <c r="AU521" s="196" t="s">
        <v>86</v>
      </c>
      <c r="AY521" s="17" t="s">
        <v>138</v>
      </c>
      <c r="BE521" s="197">
        <f>IF(N521="základní",J521,0)</f>
        <v>0</v>
      </c>
      <c r="BF521" s="197">
        <f>IF(N521="snížená",J521,0)</f>
        <v>0</v>
      </c>
      <c r="BG521" s="197">
        <f>IF(N521="zákl. přenesená",J521,0)</f>
        <v>0</v>
      </c>
      <c r="BH521" s="197">
        <f>IF(N521="sníž. přenesená",J521,0)</f>
        <v>0</v>
      </c>
      <c r="BI521" s="197">
        <f>IF(N521="nulová",J521,0)</f>
        <v>0</v>
      </c>
      <c r="BJ521" s="17" t="s">
        <v>84</v>
      </c>
      <c r="BK521" s="197">
        <f>ROUND(I521*H521,2)</f>
        <v>0</v>
      </c>
      <c r="BL521" s="17" t="s">
        <v>145</v>
      </c>
      <c r="BM521" s="196" t="s">
        <v>636</v>
      </c>
    </row>
    <row r="522" spans="2:65" s="1" customFormat="1" ht="11.25">
      <c r="B522" s="34"/>
      <c r="C522" s="35"/>
      <c r="D522" s="198" t="s">
        <v>147</v>
      </c>
      <c r="E522" s="35"/>
      <c r="F522" s="199" t="s">
        <v>637</v>
      </c>
      <c r="G522" s="35"/>
      <c r="H522" s="35"/>
      <c r="I522" s="114"/>
      <c r="J522" s="35"/>
      <c r="K522" s="35"/>
      <c r="L522" s="38"/>
      <c r="M522" s="200"/>
      <c r="N522" s="63"/>
      <c r="O522" s="63"/>
      <c r="P522" s="63"/>
      <c r="Q522" s="63"/>
      <c r="R522" s="63"/>
      <c r="S522" s="63"/>
      <c r="T522" s="64"/>
      <c r="AT522" s="17" t="s">
        <v>147</v>
      </c>
      <c r="AU522" s="17" t="s">
        <v>86</v>
      </c>
    </row>
    <row r="523" spans="2:65" s="1" customFormat="1" ht="16.5" customHeight="1">
      <c r="B523" s="34"/>
      <c r="C523" s="185" t="s">
        <v>638</v>
      </c>
      <c r="D523" s="185" t="s">
        <v>140</v>
      </c>
      <c r="E523" s="186" t="s">
        <v>639</v>
      </c>
      <c r="F523" s="187" t="s">
        <v>640</v>
      </c>
      <c r="G523" s="188" t="s">
        <v>483</v>
      </c>
      <c r="H523" s="189">
        <v>28</v>
      </c>
      <c r="I523" s="190"/>
      <c r="J523" s="191">
        <f>ROUND(I523*H523,2)</f>
        <v>0</v>
      </c>
      <c r="K523" s="187" t="s">
        <v>144</v>
      </c>
      <c r="L523" s="38"/>
      <c r="M523" s="192" t="s">
        <v>21</v>
      </c>
      <c r="N523" s="193" t="s">
        <v>48</v>
      </c>
      <c r="O523" s="63"/>
      <c r="P523" s="194">
        <f>O523*H523</f>
        <v>0</v>
      </c>
      <c r="Q523" s="194">
        <v>0</v>
      </c>
      <c r="R523" s="194">
        <f>Q523*H523</f>
        <v>0</v>
      </c>
      <c r="S523" s="194">
        <v>0</v>
      </c>
      <c r="T523" s="195">
        <f>S523*H523</f>
        <v>0</v>
      </c>
      <c r="AR523" s="196" t="s">
        <v>145</v>
      </c>
      <c r="AT523" s="196" t="s">
        <v>140</v>
      </c>
      <c r="AU523" s="196" t="s">
        <v>86</v>
      </c>
      <c r="AY523" s="17" t="s">
        <v>138</v>
      </c>
      <c r="BE523" s="197">
        <f>IF(N523="základní",J523,0)</f>
        <v>0</v>
      </c>
      <c r="BF523" s="197">
        <f>IF(N523="snížená",J523,0)</f>
        <v>0</v>
      </c>
      <c r="BG523" s="197">
        <f>IF(N523="zákl. přenesená",J523,0)</f>
        <v>0</v>
      </c>
      <c r="BH523" s="197">
        <f>IF(N523="sníž. přenesená",J523,0)</f>
        <v>0</v>
      </c>
      <c r="BI523" s="197">
        <f>IF(N523="nulová",J523,0)</f>
        <v>0</v>
      </c>
      <c r="BJ523" s="17" t="s">
        <v>84</v>
      </c>
      <c r="BK523" s="197">
        <f>ROUND(I523*H523,2)</f>
        <v>0</v>
      </c>
      <c r="BL523" s="17" t="s">
        <v>145</v>
      </c>
      <c r="BM523" s="196" t="s">
        <v>641</v>
      </c>
    </row>
    <row r="524" spans="2:65" s="1" customFormat="1" ht="11.25">
      <c r="B524" s="34"/>
      <c r="C524" s="35"/>
      <c r="D524" s="198" t="s">
        <v>147</v>
      </c>
      <c r="E524" s="35"/>
      <c r="F524" s="199" t="s">
        <v>642</v>
      </c>
      <c r="G524" s="35"/>
      <c r="H524" s="35"/>
      <c r="I524" s="114"/>
      <c r="J524" s="35"/>
      <c r="K524" s="35"/>
      <c r="L524" s="38"/>
      <c r="M524" s="200"/>
      <c r="N524" s="63"/>
      <c r="O524" s="63"/>
      <c r="P524" s="63"/>
      <c r="Q524" s="63"/>
      <c r="R524" s="63"/>
      <c r="S524" s="63"/>
      <c r="T524" s="64"/>
      <c r="AT524" s="17" t="s">
        <v>147</v>
      </c>
      <c r="AU524" s="17" t="s">
        <v>86</v>
      </c>
    </row>
    <row r="525" spans="2:65" s="1" customFormat="1" ht="253.5">
      <c r="B525" s="34"/>
      <c r="C525" s="35"/>
      <c r="D525" s="198" t="s">
        <v>149</v>
      </c>
      <c r="E525" s="35"/>
      <c r="F525" s="201" t="s">
        <v>631</v>
      </c>
      <c r="G525" s="35"/>
      <c r="H525" s="35"/>
      <c r="I525" s="114"/>
      <c r="J525" s="35"/>
      <c r="K525" s="35"/>
      <c r="L525" s="38"/>
      <c r="M525" s="200"/>
      <c r="N525" s="63"/>
      <c r="O525" s="63"/>
      <c r="P525" s="63"/>
      <c r="Q525" s="63"/>
      <c r="R525" s="63"/>
      <c r="S525" s="63"/>
      <c r="T525" s="64"/>
      <c r="AT525" s="17" t="s">
        <v>149</v>
      </c>
      <c r="AU525" s="17" t="s">
        <v>86</v>
      </c>
    </row>
    <row r="526" spans="2:65" s="12" customFormat="1" ht="11.25">
      <c r="B526" s="202"/>
      <c r="C526" s="203"/>
      <c r="D526" s="198" t="s">
        <v>151</v>
      </c>
      <c r="E526" s="204" t="s">
        <v>21</v>
      </c>
      <c r="F526" s="205" t="s">
        <v>619</v>
      </c>
      <c r="G526" s="203"/>
      <c r="H526" s="206">
        <v>28</v>
      </c>
      <c r="I526" s="207"/>
      <c r="J526" s="203"/>
      <c r="K526" s="203"/>
      <c r="L526" s="208"/>
      <c r="M526" s="209"/>
      <c r="N526" s="210"/>
      <c r="O526" s="210"/>
      <c r="P526" s="210"/>
      <c r="Q526" s="210"/>
      <c r="R526" s="210"/>
      <c r="S526" s="210"/>
      <c r="T526" s="211"/>
      <c r="AT526" s="212" t="s">
        <v>151</v>
      </c>
      <c r="AU526" s="212" t="s">
        <v>86</v>
      </c>
      <c r="AV526" s="12" t="s">
        <v>86</v>
      </c>
      <c r="AW526" s="12" t="s">
        <v>38</v>
      </c>
      <c r="AX526" s="12" t="s">
        <v>84</v>
      </c>
      <c r="AY526" s="212" t="s">
        <v>138</v>
      </c>
    </row>
    <row r="527" spans="2:65" s="1" customFormat="1" ht="16.5" customHeight="1">
      <c r="B527" s="34"/>
      <c r="C527" s="235" t="s">
        <v>643</v>
      </c>
      <c r="D527" s="235" t="s">
        <v>305</v>
      </c>
      <c r="E527" s="236" t="s">
        <v>644</v>
      </c>
      <c r="F527" s="237" t="s">
        <v>645</v>
      </c>
      <c r="G527" s="238" t="s">
        <v>483</v>
      </c>
      <c r="H527" s="239">
        <v>28</v>
      </c>
      <c r="I527" s="240"/>
      <c r="J527" s="241">
        <f>ROUND(I527*H527,2)</f>
        <v>0</v>
      </c>
      <c r="K527" s="237" t="s">
        <v>144</v>
      </c>
      <c r="L527" s="242"/>
      <c r="M527" s="243" t="s">
        <v>21</v>
      </c>
      <c r="N527" s="244" t="s">
        <v>48</v>
      </c>
      <c r="O527" s="63"/>
      <c r="P527" s="194">
        <f>O527*H527</f>
        <v>0</v>
      </c>
      <c r="Q527" s="194">
        <v>1.8100000000000002E-2</v>
      </c>
      <c r="R527" s="194">
        <f>Q527*H527</f>
        <v>0.50680000000000003</v>
      </c>
      <c r="S527" s="194">
        <v>0</v>
      </c>
      <c r="T527" s="195">
        <f>S527*H527</f>
        <v>0</v>
      </c>
      <c r="AR527" s="196" t="s">
        <v>210</v>
      </c>
      <c r="AT527" s="196" t="s">
        <v>305</v>
      </c>
      <c r="AU527" s="196" t="s">
        <v>86</v>
      </c>
      <c r="AY527" s="17" t="s">
        <v>138</v>
      </c>
      <c r="BE527" s="197">
        <f>IF(N527="základní",J527,0)</f>
        <v>0</v>
      </c>
      <c r="BF527" s="197">
        <f>IF(N527="snížená",J527,0)</f>
        <v>0</v>
      </c>
      <c r="BG527" s="197">
        <f>IF(N527="zákl. přenesená",J527,0)</f>
        <v>0</v>
      </c>
      <c r="BH527" s="197">
        <f>IF(N527="sníž. přenesená",J527,0)</f>
        <v>0</v>
      </c>
      <c r="BI527" s="197">
        <f>IF(N527="nulová",J527,0)</f>
        <v>0</v>
      </c>
      <c r="BJ527" s="17" t="s">
        <v>84</v>
      </c>
      <c r="BK527" s="197">
        <f>ROUND(I527*H527,2)</f>
        <v>0</v>
      </c>
      <c r="BL527" s="17" t="s">
        <v>145</v>
      </c>
      <c r="BM527" s="196" t="s">
        <v>646</v>
      </c>
    </row>
    <row r="528" spans="2:65" s="1" customFormat="1" ht="11.25">
      <c r="B528" s="34"/>
      <c r="C528" s="35"/>
      <c r="D528" s="198" t="s">
        <v>147</v>
      </c>
      <c r="E528" s="35"/>
      <c r="F528" s="199" t="s">
        <v>645</v>
      </c>
      <c r="G528" s="35"/>
      <c r="H528" s="35"/>
      <c r="I528" s="114"/>
      <c r="J528" s="35"/>
      <c r="K528" s="35"/>
      <c r="L528" s="38"/>
      <c r="M528" s="200"/>
      <c r="N528" s="63"/>
      <c r="O528" s="63"/>
      <c r="P528" s="63"/>
      <c r="Q528" s="63"/>
      <c r="R528" s="63"/>
      <c r="S528" s="63"/>
      <c r="T528" s="64"/>
      <c r="AT528" s="17" t="s">
        <v>147</v>
      </c>
      <c r="AU528" s="17" t="s">
        <v>86</v>
      </c>
    </row>
    <row r="529" spans="2:65" s="1" customFormat="1" ht="16.5" customHeight="1">
      <c r="B529" s="34"/>
      <c r="C529" s="185" t="s">
        <v>647</v>
      </c>
      <c r="D529" s="185" t="s">
        <v>140</v>
      </c>
      <c r="E529" s="186" t="s">
        <v>648</v>
      </c>
      <c r="F529" s="187" t="s">
        <v>649</v>
      </c>
      <c r="G529" s="188" t="s">
        <v>143</v>
      </c>
      <c r="H529" s="189">
        <v>182.88</v>
      </c>
      <c r="I529" s="190"/>
      <c r="J529" s="191">
        <f>ROUND(I529*H529,2)</f>
        <v>0</v>
      </c>
      <c r="K529" s="187" t="s">
        <v>144</v>
      </c>
      <c r="L529" s="38"/>
      <c r="M529" s="192" t="s">
        <v>21</v>
      </c>
      <c r="N529" s="193" t="s">
        <v>48</v>
      </c>
      <c r="O529" s="63"/>
      <c r="P529" s="194">
        <f>O529*H529</f>
        <v>0</v>
      </c>
      <c r="Q529" s="194">
        <v>0</v>
      </c>
      <c r="R529" s="194">
        <f>Q529*H529</f>
        <v>0</v>
      </c>
      <c r="S529" s="194">
        <v>2.7E-2</v>
      </c>
      <c r="T529" s="195">
        <f>S529*H529</f>
        <v>4.9377599999999999</v>
      </c>
      <c r="AR529" s="196" t="s">
        <v>145</v>
      </c>
      <c r="AT529" s="196" t="s">
        <v>140</v>
      </c>
      <c r="AU529" s="196" t="s">
        <v>86</v>
      </c>
      <c r="AY529" s="17" t="s">
        <v>138</v>
      </c>
      <c r="BE529" s="197">
        <f>IF(N529="základní",J529,0)</f>
        <v>0</v>
      </c>
      <c r="BF529" s="197">
        <f>IF(N529="snížená",J529,0)</f>
        <v>0</v>
      </c>
      <c r="BG529" s="197">
        <f>IF(N529="zákl. přenesená",J529,0)</f>
        <v>0</v>
      </c>
      <c r="BH529" s="197">
        <f>IF(N529="sníž. přenesená",J529,0)</f>
        <v>0</v>
      </c>
      <c r="BI529" s="197">
        <f>IF(N529="nulová",J529,0)</f>
        <v>0</v>
      </c>
      <c r="BJ529" s="17" t="s">
        <v>84</v>
      </c>
      <c r="BK529" s="197">
        <f>ROUND(I529*H529,2)</f>
        <v>0</v>
      </c>
      <c r="BL529" s="17" t="s">
        <v>145</v>
      </c>
      <c r="BM529" s="196" t="s">
        <v>650</v>
      </c>
    </row>
    <row r="530" spans="2:65" s="1" customFormat="1" ht="19.5">
      <c r="B530" s="34"/>
      <c r="C530" s="35"/>
      <c r="D530" s="198" t="s">
        <v>147</v>
      </c>
      <c r="E530" s="35"/>
      <c r="F530" s="199" t="s">
        <v>651</v>
      </c>
      <c r="G530" s="35"/>
      <c r="H530" s="35"/>
      <c r="I530" s="114"/>
      <c r="J530" s="35"/>
      <c r="K530" s="35"/>
      <c r="L530" s="38"/>
      <c r="M530" s="200"/>
      <c r="N530" s="63"/>
      <c r="O530" s="63"/>
      <c r="P530" s="63"/>
      <c r="Q530" s="63"/>
      <c r="R530" s="63"/>
      <c r="S530" s="63"/>
      <c r="T530" s="64"/>
      <c r="AT530" s="17" t="s">
        <v>147</v>
      </c>
      <c r="AU530" s="17" t="s">
        <v>86</v>
      </c>
    </row>
    <row r="531" spans="2:65" s="1" customFormat="1" ht="107.25">
      <c r="B531" s="34"/>
      <c r="C531" s="35"/>
      <c r="D531" s="198" t="s">
        <v>149</v>
      </c>
      <c r="E531" s="35"/>
      <c r="F531" s="201" t="s">
        <v>652</v>
      </c>
      <c r="G531" s="35"/>
      <c r="H531" s="35"/>
      <c r="I531" s="114"/>
      <c r="J531" s="35"/>
      <c r="K531" s="35"/>
      <c r="L531" s="38"/>
      <c r="M531" s="200"/>
      <c r="N531" s="63"/>
      <c r="O531" s="63"/>
      <c r="P531" s="63"/>
      <c r="Q531" s="63"/>
      <c r="R531" s="63"/>
      <c r="S531" s="63"/>
      <c r="T531" s="64"/>
      <c r="AT531" s="17" t="s">
        <v>149</v>
      </c>
      <c r="AU531" s="17" t="s">
        <v>86</v>
      </c>
    </row>
    <row r="532" spans="2:65" s="12" customFormat="1" ht="22.5">
      <c r="B532" s="202"/>
      <c r="C532" s="203"/>
      <c r="D532" s="198" t="s">
        <v>151</v>
      </c>
      <c r="E532" s="204" t="s">
        <v>21</v>
      </c>
      <c r="F532" s="205" t="s">
        <v>457</v>
      </c>
      <c r="G532" s="203"/>
      <c r="H532" s="206">
        <v>80.42</v>
      </c>
      <c r="I532" s="207"/>
      <c r="J532" s="203"/>
      <c r="K532" s="203"/>
      <c r="L532" s="208"/>
      <c r="M532" s="209"/>
      <c r="N532" s="210"/>
      <c r="O532" s="210"/>
      <c r="P532" s="210"/>
      <c r="Q532" s="210"/>
      <c r="R532" s="210"/>
      <c r="S532" s="210"/>
      <c r="T532" s="211"/>
      <c r="AT532" s="212" t="s">
        <v>151</v>
      </c>
      <c r="AU532" s="212" t="s">
        <v>86</v>
      </c>
      <c r="AV532" s="12" t="s">
        <v>86</v>
      </c>
      <c r="AW532" s="12" t="s">
        <v>38</v>
      </c>
      <c r="AX532" s="12" t="s">
        <v>77</v>
      </c>
      <c r="AY532" s="212" t="s">
        <v>138</v>
      </c>
    </row>
    <row r="533" spans="2:65" s="12" customFormat="1" ht="22.5">
      <c r="B533" s="202"/>
      <c r="C533" s="203"/>
      <c r="D533" s="198" t="s">
        <v>151</v>
      </c>
      <c r="E533" s="204" t="s">
        <v>21</v>
      </c>
      <c r="F533" s="205" t="s">
        <v>458</v>
      </c>
      <c r="G533" s="203"/>
      <c r="H533" s="206">
        <v>80.48</v>
      </c>
      <c r="I533" s="207"/>
      <c r="J533" s="203"/>
      <c r="K533" s="203"/>
      <c r="L533" s="208"/>
      <c r="M533" s="209"/>
      <c r="N533" s="210"/>
      <c r="O533" s="210"/>
      <c r="P533" s="210"/>
      <c r="Q533" s="210"/>
      <c r="R533" s="210"/>
      <c r="S533" s="210"/>
      <c r="T533" s="211"/>
      <c r="AT533" s="212" t="s">
        <v>151</v>
      </c>
      <c r="AU533" s="212" t="s">
        <v>86</v>
      </c>
      <c r="AV533" s="12" t="s">
        <v>86</v>
      </c>
      <c r="AW533" s="12" t="s">
        <v>38</v>
      </c>
      <c r="AX533" s="12" t="s">
        <v>77</v>
      </c>
      <c r="AY533" s="212" t="s">
        <v>138</v>
      </c>
    </row>
    <row r="534" spans="2:65" s="12" customFormat="1" ht="22.5">
      <c r="B534" s="202"/>
      <c r="C534" s="203"/>
      <c r="D534" s="198" t="s">
        <v>151</v>
      </c>
      <c r="E534" s="204" t="s">
        <v>21</v>
      </c>
      <c r="F534" s="205" t="s">
        <v>459</v>
      </c>
      <c r="G534" s="203"/>
      <c r="H534" s="206">
        <v>80.42</v>
      </c>
      <c r="I534" s="207"/>
      <c r="J534" s="203"/>
      <c r="K534" s="203"/>
      <c r="L534" s="208"/>
      <c r="M534" s="209"/>
      <c r="N534" s="210"/>
      <c r="O534" s="210"/>
      <c r="P534" s="210"/>
      <c r="Q534" s="210"/>
      <c r="R534" s="210"/>
      <c r="S534" s="210"/>
      <c r="T534" s="211"/>
      <c r="AT534" s="212" t="s">
        <v>151</v>
      </c>
      <c r="AU534" s="212" t="s">
        <v>86</v>
      </c>
      <c r="AV534" s="12" t="s">
        <v>86</v>
      </c>
      <c r="AW534" s="12" t="s">
        <v>38</v>
      </c>
      <c r="AX534" s="12" t="s">
        <v>77</v>
      </c>
      <c r="AY534" s="212" t="s">
        <v>138</v>
      </c>
    </row>
    <row r="535" spans="2:65" s="12" customFormat="1" ht="22.5">
      <c r="B535" s="202"/>
      <c r="C535" s="203"/>
      <c r="D535" s="198" t="s">
        <v>151</v>
      </c>
      <c r="E535" s="204" t="s">
        <v>21</v>
      </c>
      <c r="F535" s="205" t="s">
        <v>460</v>
      </c>
      <c r="G535" s="203"/>
      <c r="H535" s="206">
        <v>80.48</v>
      </c>
      <c r="I535" s="207"/>
      <c r="J535" s="203"/>
      <c r="K535" s="203"/>
      <c r="L535" s="208"/>
      <c r="M535" s="209"/>
      <c r="N535" s="210"/>
      <c r="O535" s="210"/>
      <c r="P535" s="210"/>
      <c r="Q535" s="210"/>
      <c r="R535" s="210"/>
      <c r="S535" s="210"/>
      <c r="T535" s="211"/>
      <c r="AT535" s="212" t="s">
        <v>151</v>
      </c>
      <c r="AU535" s="212" t="s">
        <v>86</v>
      </c>
      <c r="AV535" s="12" t="s">
        <v>86</v>
      </c>
      <c r="AW535" s="12" t="s">
        <v>38</v>
      </c>
      <c r="AX535" s="12" t="s">
        <v>77</v>
      </c>
      <c r="AY535" s="212" t="s">
        <v>138</v>
      </c>
    </row>
    <row r="536" spans="2:65" s="13" customFormat="1" ht="11.25">
      <c r="B536" s="213"/>
      <c r="C536" s="214"/>
      <c r="D536" s="198" t="s">
        <v>151</v>
      </c>
      <c r="E536" s="215" t="s">
        <v>21</v>
      </c>
      <c r="F536" s="216" t="s">
        <v>159</v>
      </c>
      <c r="G536" s="214"/>
      <c r="H536" s="217">
        <v>321.8</v>
      </c>
      <c r="I536" s="218"/>
      <c r="J536" s="214"/>
      <c r="K536" s="214"/>
      <c r="L536" s="219"/>
      <c r="M536" s="220"/>
      <c r="N536" s="221"/>
      <c r="O536" s="221"/>
      <c r="P536" s="221"/>
      <c r="Q536" s="221"/>
      <c r="R536" s="221"/>
      <c r="S536" s="221"/>
      <c r="T536" s="222"/>
      <c r="AT536" s="223" t="s">
        <v>151</v>
      </c>
      <c r="AU536" s="223" t="s">
        <v>86</v>
      </c>
      <c r="AV536" s="13" t="s">
        <v>160</v>
      </c>
      <c r="AW536" s="13" t="s">
        <v>38</v>
      </c>
      <c r="AX536" s="13" t="s">
        <v>77</v>
      </c>
      <c r="AY536" s="223" t="s">
        <v>138</v>
      </c>
    </row>
    <row r="537" spans="2:65" s="12" customFormat="1" ht="22.5">
      <c r="B537" s="202"/>
      <c r="C537" s="203"/>
      <c r="D537" s="198" t="s">
        <v>151</v>
      </c>
      <c r="E537" s="204" t="s">
        <v>21</v>
      </c>
      <c r="F537" s="205" t="s">
        <v>461</v>
      </c>
      <c r="G537" s="203"/>
      <c r="H537" s="206">
        <v>-65.84</v>
      </c>
      <c r="I537" s="207"/>
      <c r="J537" s="203"/>
      <c r="K537" s="203"/>
      <c r="L537" s="208"/>
      <c r="M537" s="209"/>
      <c r="N537" s="210"/>
      <c r="O537" s="210"/>
      <c r="P537" s="210"/>
      <c r="Q537" s="210"/>
      <c r="R537" s="210"/>
      <c r="S537" s="210"/>
      <c r="T537" s="211"/>
      <c r="AT537" s="212" t="s">
        <v>151</v>
      </c>
      <c r="AU537" s="212" t="s">
        <v>86</v>
      </c>
      <c r="AV537" s="12" t="s">
        <v>86</v>
      </c>
      <c r="AW537" s="12" t="s">
        <v>38</v>
      </c>
      <c r="AX537" s="12" t="s">
        <v>77</v>
      </c>
      <c r="AY537" s="212" t="s">
        <v>138</v>
      </c>
    </row>
    <row r="538" spans="2:65" s="12" customFormat="1" ht="22.5">
      <c r="B538" s="202"/>
      <c r="C538" s="203"/>
      <c r="D538" s="198" t="s">
        <v>151</v>
      </c>
      <c r="E538" s="204" t="s">
        <v>21</v>
      </c>
      <c r="F538" s="205" t="s">
        <v>462</v>
      </c>
      <c r="G538" s="203"/>
      <c r="H538" s="206">
        <v>-148.47999999999999</v>
      </c>
      <c r="I538" s="207"/>
      <c r="J538" s="203"/>
      <c r="K538" s="203"/>
      <c r="L538" s="208"/>
      <c r="M538" s="209"/>
      <c r="N538" s="210"/>
      <c r="O538" s="210"/>
      <c r="P538" s="210"/>
      <c r="Q538" s="210"/>
      <c r="R538" s="210"/>
      <c r="S538" s="210"/>
      <c r="T538" s="211"/>
      <c r="AT538" s="212" t="s">
        <v>151</v>
      </c>
      <c r="AU538" s="212" t="s">
        <v>86</v>
      </c>
      <c r="AV538" s="12" t="s">
        <v>86</v>
      </c>
      <c r="AW538" s="12" t="s">
        <v>38</v>
      </c>
      <c r="AX538" s="12" t="s">
        <v>77</v>
      </c>
      <c r="AY538" s="212" t="s">
        <v>138</v>
      </c>
    </row>
    <row r="539" spans="2:65" s="13" customFormat="1" ht="11.25">
      <c r="B539" s="213"/>
      <c r="C539" s="214"/>
      <c r="D539" s="198" t="s">
        <v>151</v>
      </c>
      <c r="E539" s="215" t="s">
        <v>21</v>
      </c>
      <c r="F539" s="216" t="s">
        <v>159</v>
      </c>
      <c r="G539" s="214"/>
      <c r="H539" s="217">
        <v>-214.32</v>
      </c>
      <c r="I539" s="218"/>
      <c r="J539" s="214"/>
      <c r="K539" s="214"/>
      <c r="L539" s="219"/>
      <c r="M539" s="220"/>
      <c r="N539" s="221"/>
      <c r="O539" s="221"/>
      <c r="P539" s="221"/>
      <c r="Q539" s="221"/>
      <c r="R539" s="221"/>
      <c r="S539" s="221"/>
      <c r="T539" s="222"/>
      <c r="AT539" s="223" t="s">
        <v>151</v>
      </c>
      <c r="AU539" s="223" t="s">
        <v>86</v>
      </c>
      <c r="AV539" s="13" t="s">
        <v>160</v>
      </c>
      <c r="AW539" s="13" t="s">
        <v>38</v>
      </c>
      <c r="AX539" s="13" t="s">
        <v>77</v>
      </c>
      <c r="AY539" s="223" t="s">
        <v>138</v>
      </c>
    </row>
    <row r="540" spans="2:65" s="12" customFormat="1" ht="11.25">
      <c r="B540" s="202"/>
      <c r="C540" s="203"/>
      <c r="D540" s="198" t="s">
        <v>151</v>
      </c>
      <c r="E540" s="204" t="s">
        <v>21</v>
      </c>
      <c r="F540" s="205" t="s">
        <v>653</v>
      </c>
      <c r="G540" s="203"/>
      <c r="H540" s="206">
        <v>21.45</v>
      </c>
      <c r="I540" s="207"/>
      <c r="J540" s="203"/>
      <c r="K540" s="203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151</v>
      </c>
      <c r="AU540" s="212" t="s">
        <v>86</v>
      </c>
      <c r="AV540" s="12" t="s">
        <v>86</v>
      </c>
      <c r="AW540" s="12" t="s">
        <v>38</v>
      </c>
      <c r="AX540" s="12" t="s">
        <v>77</v>
      </c>
      <c r="AY540" s="212" t="s">
        <v>138</v>
      </c>
    </row>
    <row r="541" spans="2:65" s="12" customFormat="1" ht="11.25">
      <c r="B541" s="202"/>
      <c r="C541" s="203"/>
      <c r="D541" s="198" t="s">
        <v>151</v>
      </c>
      <c r="E541" s="204" t="s">
        <v>21</v>
      </c>
      <c r="F541" s="205" t="s">
        <v>654</v>
      </c>
      <c r="G541" s="203"/>
      <c r="H541" s="206">
        <v>16.25</v>
      </c>
      <c r="I541" s="207"/>
      <c r="J541" s="203"/>
      <c r="K541" s="203"/>
      <c r="L541" s="208"/>
      <c r="M541" s="209"/>
      <c r="N541" s="210"/>
      <c r="O541" s="210"/>
      <c r="P541" s="210"/>
      <c r="Q541" s="210"/>
      <c r="R541" s="210"/>
      <c r="S541" s="210"/>
      <c r="T541" s="211"/>
      <c r="AT541" s="212" t="s">
        <v>151</v>
      </c>
      <c r="AU541" s="212" t="s">
        <v>86</v>
      </c>
      <c r="AV541" s="12" t="s">
        <v>86</v>
      </c>
      <c r="AW541" s="12" t="s">
        <v>38</v>
      </c>
      <c r="AX541" s="12" t="s">
        <v>77</v>
      </c>
      <c r="AY541" s="212" t="s">
        <v>138</v>
      </c>
    </row>
    <row r="542" spans="2:65" s="12" customFormat="1" ht="11.25">
      <c r="B542" s="202"/>
      <c r="C542" s="203"/>
      <c r="D542" s="198" t="s">
        <v>151</v>
      </c>
      <c r="E542" s="204" t="s">
        <v>21</v>
      </c>
      <c r="F542" s="205" t="s">
        <v>655</v>
      </c>
      <c r="G542" s="203"/>
      <c r="H542" s="206">
        <v>16.25</v>
      </c>
      <c r="I542" s="207"/>
      <c r="J542" s="203"/>
      <c r="K542" s="203"/>
      <c r="L542" s="208"/>
      <c r="M542" s="209"/>
      <c r="N542" s="210"/>
      <c r="O542" s="210"/>
      <c r="P542" s="210"/>
      <c r="Q542" s="210"/>
      <c r="R542" s="210"/>
      <c r="S542" s="210"/>
      <c r="T542" s="211"/>
      <c r="AT542" s="212" t="s">
        <v>151</v>
      </c>
      <c r="AU542" s="212" t="s">
        <v>86</v>
      </c>
      <c r="AV542" s="12" t="s">
        <v>86</v>
      </c>
      <c r="AW542" s="12" t="s">
        <v>38</v>
      </c>
      <c r="AX542" s="12" t="s">
        <v>77</v>
      </c>
      <c r="AY542" s="212" t="s">
        <v>138</v>
      </c>
    </row>
    <row r="543" spans="2:65" s="12" customFormat="1" ht="11.25">
      <c r="B543" s="202"/>
      <c r="C543" s="203"/>
      <c r="D543" s="198" t="s">
        <v>151</v>
      </c>
      <c r="E543" s="204" t="s">
        <v>21</v>
      </c>
      <c r="F543" s="205" t="s">
        <v>656</v>
      </c>
      <c r="G543" s="203"/>
      <c r="H543" s="206">
        <v>21.45</v>
      </c>
      <c r="I543" s="207"/>
      <c r="J543" s="203"/>
      <c r="K543" s="203"/>
      <c r="L543" s="208"/>
      <c r="M543" s="209"/>
      <c r="N543" s="210"/>
      <c r="O543" s="210"/>
      <c r="P543" s="210"/>
      <c r="Q543" s="210"/>
      <c r="R543" s="210"/>
      <c r="S543" s="210"/>
      <c r="T543" s="211"/>
      <c r="AT543" s="212" t="s">
        <v>151</v>
      </c>
      <c r="AU543" s="212" t="s">
        <v>86</v>
      </c>
      <c r="AV543" s="12" t="s">
        <v>86</v>
      </c>
      <c r="AW543" s="12" t="s">
        <v>38</v>
      </c>
      <c r="AX543" s="12" t="s">
        <v>77</v>
      </c>
      <c r="AY543" s="212" t="s">
        <v>138</v>
      </c>
    </row>
    <row r="544" spans="2:65" s="14" customFormat="1" ht="11.25">
      <c r="B544" s="224"/>
      <c r="C544" s="225"/>
      <c r="D544" s="198" t="s">
        <v>151</v>
      </c>
      <c r="E544" s="226" t="s">
        <v>21</v>
      </c>
      <c r="F544" s="227" t="s">
        <v>162</v>
      </c>
      <c r="G544" s="225"/>
      <c r="H544" s="228">
        <v>182.88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AT544" s="234" t="s">
        <v>151</v>
      </c>
      <c r="AU544" s="234" t="s">
        <v>86</v>
      </c>
      <c r="AV544" s="14" t="s">
        <v>145</v>
      </c>
      <c r="AW544" s="14" t="s">
        <v>38</v>
      </c>
      <c r="AX544" s="14" t="s">
        <v>84</v>
      </c>
      <c r="AY544" s="234" t="s">
        <v>138</v>
      </c>
    </row>
    <row r="545" spans="2:65" s="1" customFormat="1" ht="16.5" customHeight="1">
      <c r="B545" s="34"/>
      <c r="C545" s="185" t="s">
        <v>657</v>
      </c>
      <c r="D545" s="185" t="s">
        <v>140</v>
      </c>
      <c r="E545" s="186" t="s">
        <v>658</v>
      </c>
      <c r="F545" s="187" t="s">
        <v>659</v>
      </c>
      <c r="G545" s="188" t="s">
        <v>204</v>
      </c>
      <c r="H545" s="189">
        <v>804.5</v>
      </c>
      <c r="I545" s="190"/>
      <c r="J545" s="191">
        <f>ROUND(I545*H545,2)</f>
        <v>0</v>
      </c>
      <c r="K545" s="187" t="s">
        <v>144</v>
      </c>
      <c r="L545" s="38"/>
      <c r="M545" s="192" t="s">
        <v>21</v>
      </c>
      <c r="N545" s="193" t="s">
        <v>48</v>
      </c>
      <c r="O545" s="63"/>
      <c r="P545" s="194">
        <f>O545*H545</f>
        <v>0</v>
      </c>
      <c r="Q545" s="194">
        <v>0</v>
      </c>
      <c r="R545" s="194">
        <f>Q545*H545</f>
        <v>0</v>
      </c>
      <c r="S545" s="194">
        <v>8.0000000000000002E-3</v>
      </c>
      <c r="T545" s="195">
        <f>S545*H545</f>
        <v>6.4359999999999999</v>
      </c>
      <c r="AR545" s="196" t="s">
        <v>145</v>
      </c>
      <c r="AT545" s="196" t="s">
        <v>140</v>
      </c>
      <c r="AU545" s="196" t="s">
        <v>86</v>
      </c>
      <c r="AY545" s="17" t="s">
        <v>138</v>
      </c>
      <c r="BE545" s="197">
        <f>IF(N545="základní",J545,0)</f>
        <v>0</v>
      </c>
      <c r="BF545" s="197">
        <f>IF(N545="snížená",J545,0)</f>
        <v>0</v>
      </c>
      <c r="BG545" s="197">
        <f>IF(N545="zákl. přenesená",J545,0)</f>
        <v>0</v>
      </c>
      <c r="BH545" s="197">
        <f>IF(N545="sníž. přenesená",J545,0)</f>
        <v>0</v>
      </c>
      <c r="BI545" s="197">
        <f>IF(N545="nulová",J545,0)</f>
        <v>0</v>
      </c>
      <c r="BJ545" s="17" t="s">
        <v>84</v>
      </c>
      <c r="BK545" s="197">
        <f>ROUND(I545*H545,2)</f>
        <v>0</v>
      </c>
      <c r="BL545" s="17" t="s">
        <v>145</v>
      </c>
      <c r="BM545" s="196" t="s">
        <v>660</v>
      </c>
    </row>
    <row r="546" spans="2:65" s="1" customFormat="1" ht="11.25">
      <c r="B546" s="34"/>
      <c r="C546" s="35"/>
      <c r="D546" s="198" t="s">
        <v>147</v>
      </c>
      <c r="E546" s="35"/>
      <c r="F546" s="199" t="s">
        <v>661</v>
      </c>
      <c r="G546" s="35"/>
      <c r="H546" s="35"/>
      <c r="I546" s="114"/>
      <c r="J546" s="35"/>
      <c r="K546" s="35"/>
      <c r="L546" s="38"/>
      <c r="M546" s="200"/>
      <c r="N546" s="63"/>
      <c r="O546" s="63"/>
      <c r="P546" s="63"/>
      <c r="Q546" s="63"/>
      <c r="R546" s="63"/>
      <c r="S546" s="63"/>
      <c r="T546" s="64"/>
      <c r="AT546" s="17" t="s">
        <v>147</v>
      </c>
      <c r="AU546" s="17" t="s">
        <v>86</v>
      </c>
    </row>
    <row r="547" spans="2:65" s="1" customFormat="1" ht="39">
      <c r="B547" s="34"/>
      <c r="C547" s="35"/>
      <c r="D547" s="198" t="s">
        <v>149</v>
      </c>
      <c r="E547" s="35"/>
      <c r="F547" s="201" t="s">
        <v>662</v>
      </c>
      <c r="G547" s="35"/>
      <c r="H547" s="35"/>
      <c r="I547" s="114"/>
      <c r="J547" s="35"/>
      <c r="K547" s="35"/>
      <c r="L547" s="38"/>
      <c r="M547" s="200"/>
      <c r="N547" s="63"/>
      <c r="O547" s="63"/>
      <c r="P547" s="63"/>
      <c r="Q547" s="63"/>
      <c r="R547" s="63"/>
      <c r="S547" s="63"/>
      <c r="T547" s="64"/>
      <c r="AT547" s="17" t="s">
        <v>149</v>
      </c>
      <c r="AU547" s="17" t="s">
        <v>86</v>
      </c>
    </row>
    <row r="548" spans="2:65" s="12" customFormat="1" ht="11.25">
      <c r="B548" s="202"/>
      <c r="C548" s="203"/>
      <c r="D548" s="198" t="s">
        <v>151</v>
      </c>
      <c r="E548" s="204" t="s">
        <v>21</v>
      </c>
      <c r="F548" s="205" t="s">
        <v>663</v>
      </c>
      <c r="G548" s="203"/>
      <c r="H548" s="206">
        <v>402.1</v>
      </c>
      <c r="I548" s="207"/>
      <c r="J548" s="203"/>
      <c r="K548" s="203"/>
      <c r="L548" s="208"/>
      <c r="M548" s="209"/>
      <c r="N548" s="210"/>
      <c r="O548" s="210"/>
      <c r="P548" s="210"/>
      <c r="Q548" s="210"/>
      <c r="R548" s="210"/>
      <c r="S548" s="210"/>
      <c r="T548" s="211"/>
      <c r="AT548" s="212" t="s">
        <v>151</v>
      </c>
      <c r="AU548" s="212" t="s">
        <v>86</v>
      </c>
      <c r="AV548" s="12" t="s">
        <v>86</v>
      </c>
      <c r="AW548" s="12" t="s">
        <v>38</v>
      </c>
      <c r="AX548" s="12" t="s">
        <v>77</v>
      </c>
      <c r="AY548" s="212" t="s">
        <v>138</v>
      </c>
    </row>
    <row r="549" spans="2:65" s="12" customFormat="1" ht="11.25">
      <c r="B549" s="202"/>
      <c r="C549" s="203"/>
      <c r="D549" s="198" t="s">
        <v>151</v>
      </c>
      <c r="E549" s="204" t="s">
        <v>21</v>
      </c>
      <c r="F549" s="205" t="s">
        <v>664</v>
      </c>
      <c r="G549" s="203"/>
      <c r="H549" s="206">
        <v>402.4</v>
      </c>
      <c r="I549" s="207"/>
      <c r="J549" s="203"/>
      <c r="K549" s="203"/>
      <c r="L549" s="208"/>
      <c r="M549" s="209"/>
      <c r="N549" s="210"/>
      <c r="O549" s="210"/>
      <c r="P549" s="210"/>
      <c r="Q549" s="210"/>
      <c r="R549" s="210"/>
      <c r="S549" s="210"/>
      <c r="T549" s="211"/>
      <c r="AT549" s="212" t="s">
        <v>151</v>
      </c>
      <c r="AU549" s="212" t="s">
        <v>86</v>
      </c>
      <c r="AV549" s="12" t="s">
        <v>86</v>
      </c>
      <c r="AW549" s="12" t="s">
        <v>38</v>
      </c>
      <c r="AX549" s="12" t="s">
        <v>77</v>
      </c>
      <c r="AY549" s="212" t="s">
        <v>138</v>
      </c>
    </row>
    <row r="550" spans="2:65" s="14" customFormat="1" ht="11.25">
      <c r="B550" s="224"/>
      <c r="C550" s="225"/>
      <c r="D550" s="198" t="s">
        <v>151</v>
      </c>
      <c r="E550" s="226" t="s">
        <v>21</v>
      </c>
      <c r="F550" s="227" t="s">
        <v>162</v>
      </c>
      <c r="G550" s="225"/>
      <c r="H550" s="228">
        <v>804.5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AT550" s="234" t="s">
        <v>151</v>
      </c>
      <c r="AU550" s="234" t="s">
        <v>86</v>
      </c>
      <c r="AV550" s="14" t="s">
        <v>145</v>
      </c>
      <c r="AW550" s="14" t="s">
        <v>38</v>
      </c>
      <c r="AX550" s="14" t="s">
        <v>84</v>
      </c>
      <c r="AY550" s="234" t="s">
        <v>138</v>
      </c>
    </row>
    <row r="551" spans="2:65" s="1" customFormat="1" ht="16.5" customHeight="1">
      <c r="B551" s="34"/>
      <c r="C551" s="185" t="s">
        <v>665</v>
      </c>
      <c r="D551" s="185" t="s">
        <v>140</v>
      </c>
      <c r="E551" s="186" t="s">
        <v>666</v>
      </c>
      <c r="F551" s="187" t="s">
        <v>667</v>
      </c>
      <c r="G551" s="188" t="s">
        <v>204</v>
      </c>
      <c r="H551" s="189">
        <v>804.5</v>
      </c>
      <c r="I551" s="190"/>
      <c r="J551" s="191">
        <f>ROUND(I551*H551,2)</f>
        <v>0</v>
      </c>
      <c r="K551" s="187" t="s">
        <v>144</v>
      </c>
      <c r="L551" s="38"/>
      <c r="M551" s="192" t="s">
        <v>21</v>
      </c>
      <c r="N551" s="193" t="s">
        <v>48</v>
      </c>
      <c r="O551" s="63"/>
      <c r="P551" s="194">
        <f>O551*H551</f>
        <v>0</v>
      </c>
      <c r="Q551" s="194">
        <v>0</v>
      </c>
      <c r="R551" s="194">
        <f>Q551*H551</f>
        <v>0</v>
      </c>
      <c r="S551" s="194">
        <v>0</v>
      </c>
      <c r="T551" s="195">
        <f>S551*H551</f>
        <v>0</v>
      </c>
      <c r="AR551" s="196" t="s">
        <v>145</v>
      </c>
      <c r="AT551" s="196" t="s">
        <v>140</v>
      </c>
      <c r="AU551" s="196" t="s">
        <v>86</v>
      </c>
      <c r="AY551" s="17" t="s">
        <v>138</v>
      </c>
      <c r="BE551" s="197">
        <f>IF(N551="základní",J551,0)</f>
        <v>0</v>
      </c>
      <c r="BF551" s="197">
        <f>IF(N551="snížená",J551,0)</f>
        <v>0</v>
      </c>
      <c r="BG551" s="197">
        <f>IF(N551="zákl. přenesená",J551,0)</f>
        <v>0</v>
      </c>
      <c r="BH551" s="197">
        <f>IF(N551="sníž. přenesená",J551,0)</f>
        <v>0</v>
      </c>
      <c r="BI551" s="197">
        <f>IF(N551="nulová",J551,0)</f>
        <v>0</v>
      </c>
      <c r="BJ551" s="17" t="s">
        <v>84</v>
      </c>
      <c r="BK551" s="197">
        <f>ROUND(I551*H551,2)</f>
        <v>0</v>
      </c>
      <c r="BL551" s="17" t="s">
        <v>145</v>
      </c>
      <c r="BM551" s="196" t="s">
        <v>668</v>
      </c>
    </row>
    <row r="552" spans="2:65" s="1" customFormat="1" ht="19.5">
      <c r="B552" s="34"/>
      <c r="C552" s="35"/>
      <c r="D552" s="198" t="s">
        <v>147</v>
      </c>
      <c r="E552" s="35"/>
      <c r="F552" s="199" t="s">
        <v>669</v>
      </c>
      <c r="G552" s="35"/>
      <c r="H552" s="35"/>
      <c r="I552" s="114"/>
      <c r="J552" s="35"/>
      <c r="K552" s="35"/>
      <c r="L552" s="38"/>
      <c r="M552" s="200"/>
      <c r="N552" s="63"/>
      <c r="O552" s="63"/>
      <c r="P552" s="63"/>
      <c r="Q552" s="63"/>
      <c r="R552" s="63"/>
      <c r="S552" s="63"/>
      <c r="T552" s="64"/>
      <c r="AT552" s="17" t="s">
        <v>147</v>
      </c>
      <c r="AU552" s="17" t="s">
        <v>86</v>
      </c>
    </row>
    <row r="553" spans="2:65" s="1" customFormat="1" ht="58.5">
      <c r="B553" s="34"/>
      <c r="C553" s="35"/>
      <c r="D553" s="198" t="s">
        <v>149</v>
      </c>
      <c r="E553" s="35"/>
      <c r="F553" s="201" t="s">
        <v>670</v>
      </c>
      <c r="G553" s="35"/>
      <c r="H553" s="35"/>
      <c r="I553" s="114"/>
      <c r="J553" s="35"/>
      <c r="K553" s="35"/>
      <c r="L553" s="38"/>
      <c r="M553" s="200"/>
      <c r="N553" s="63"/>
      <c r="O553" s="63"/>
      <c r="P553" s="63"/>
      <c r="Q553" s="63"/>
      <c r="R553" s="63"/>
      <c r="S553" s="63"/>
      <c r="T553" s="64"/>
      <c r="AT553" s="17" t="s">
        <v>149</v>
      </c>
      <c r="AU553" s="17" t="s">
        <v>86</v>
      </c>
    </row>
    <row r="554" spans="2:65" s="12" customFormat="1" ht="22.5">
      <c r="B554" s="202"/>
      <c r="C554" s="203"/>
      <c r="D554" s="198" t="s">
        <v>151</v>
      </c>
      <c r="E554" s="204" t="s">
        <v>21</v>
      </c>
      <c r="F554" s="205" t="s">
        <v>671</v>
      </c>
      <c r="G554" s="203"/>
      <c r="H554" s="206">
        <v>402.1</v>
      </c>
      <c r="I554" s="207"/>
      <c r="J554" s="203"/>
      <c r="K554" s="203"/>
      <c r="L554" s="208"/>
      <c r="M554" s="209"/>
      <c r="N554" s="210"/>
      <c r="O554" s="210"/>
      <c r="P554" s="210"/>
      <c r="Q554" s="210"/>
      <c r="R554" s="210"/>
      <c r="S554" s="210"/>
      <c r="T554" s="211"/>
      <c r="AT554" s="212" t="s">
        <v>151</v>
      </c>
      <c r="AU554" s="212" t="s">
        <v>86</v>
      </c>
      <c r="AV554" s="12" t="s">
        <v>86</v>
      </c>
      <c r="AW554" s="12" t="s">
        <v>38</v>
      </c>
      <c r="AX554" s="12" t="s">
        <v>77</v>
      </c>
      <c r="AY554" s="212" t="s">
        <v>138</v>
      </c>
    </row>
    <row r="555" spans="2:65" s="12" customFormat="1" ht="22.5">
      <c r="B555" s="202"/>
      <c r="C555" s="203"/>
      <c r="D555" s="198" t="s">
        <v>151</v>
      </c>
      <c r="E555" s="204" t="s">
        <v>21</v>
      </c>
      <c r="F555" s="205" t="s">
        <v>672</v>
      </c>
      <c r="G555" s="203"/>
      <c r="H555" s="206">
        <v>402.4</v>
      </c>
      <c r="I555" s="207"/>
      <c r="J555" s="203"/>
      <c r="K555" s="203"/>
      <c r="L555" s="208"/>
      <c r="M555" s="209"/>
      <c r="N555" s="210"/>
      <c r="O555" s="210"/>
      <c r="P555" s="210"/>
      <c r="Q555" s="210"/>
      <c r="R555" s="210"/>
      <c r="S555" s="210"/>
      <c r="T555" s="211"/>
      <c r="AT555" s="212" t="s">
        <v>151</v>
      </c>
      <c r="AU555" s="212" t="s">
        <v>86</v>
      </c>
      <c r="AV555" s="12" t="s">
        <v>86</v>
      </c>
      <c r="AW555" s="12" t="s">
        <v>38</v>
      </c>
      <c r="AX555" s="12" t="s">
        <v>77</v>
      </c>
      <c r="AY555" s="212" t="s">
        <v>138</v>
      </c>
    </row>
    <row r="556" spans="2:65" s="14" customFormat="1" ht="11.25">
      <c r="B556" s="224"/>
      <c r="C556" s="225"/>
      <c r="D556" s="198" t="s">
        <v>151</v>
      </c>
      <c r="E556" s="226" t="s">
        <v>21</v>
      </c>
      <c r="F556" s="227" t="s">
        <v>162</v>
      </c>
      <c r="G556" s="225"/>
      <c r="H556" s="228">
        <v>804.5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AT556" s="234" t="s">
        <v>151</v>
      </c>
      <c r="AU556" s="234" t="s">
        <v>86</v>
      </c>
      <c r="AV556" s="14" t="s">
        <v>145</v>
      </c>
      <c r="AW556" s="14" t="s">
        <v>38</v>
      </c>
      <c r="AX556" s="14" t="s">
        <v>84</v>
      </c>
      <c r="AY556" s="234" t="s">
        <v>138</v>
      </c>
    </row>
    <row r="557" spans="2:65" s="1" customFormat="1" ht="16.5" customHeight="1">
      <c r="B557" s="34"/>
      <c r="C557" s="185" t="s">
        <v>673</v>
      </c>
      <c r="D557" s="185" t="s">
        <v>140</v>
      </c>
      <c r="E557" s="186" t="s">
        <v>674</v>
      </c>
      <c r="F557" s="187" t="s">
        <v>675</v>
      </c>
      <c r="G557" s="188" t="s">
        <v>143</v>
      </c>
      <c r="H557" s="189">
        <v>107.48</v>
      </c>
      <c r="I557" s="190"/>
      <c r="J557" s="191">
        <f>ROUND(I557*H557,2)</f>
        <v>0</v>
      </c>
      <c r="K557" s="187" t="s">
        <v>144</v>
      </c>
      <c r="L557" s="38"/>
      <c r="M557" s="192" t="s">
        <v>21</v>
      </c>
      <c r="N557" s="193" t="s">
        <v>48</v>
      </c>
      <c r="O557" s="63"/>
      <c r="P557" s="194">
        <f>O557*H557</f>
        <v>0</v>
      </c>
      <c r="Q557" s="194">
        <v>0</v>
      </c>
      <c r="R557" s="194">
        <f>Q557*H557</f>
        <v>0</v>
      </c>
      <c r="S557" s="194">
        <v>0</v>
      </c>
      <c r="T557" s="195">
        <f>S557*H557</f>
        <v>0</v>
      </c>
      <c r="AR557" s="196" t="s">
        <v>145</v>
      </c>
      <c r="AT557" s="196" t="s">
        <v>140</v>
      </c>
      <c r="AU557" s="196" t="s">
        <v>86</v>
      </c>
      <c r="AY557" s="17" t="s">
        <v>138</v>
      </c>
      <c r="BE557" s="197">
        <f>IF(N557="základní",J557,0)</f>
        <v>0</v>
      </c>
      <c r="BF557" s="197">
        <f>IF(N557="snížená",J557,0)</f>
        <v>0</v>
      </c>
      <c r="BG557" s="197">
        <f>IF(N557="zákl. přenesená",J557,0)</f>
        <v>0</v>
      </c>
      <c r="BH557" s="197">
        <f>IF(N557="sníž. přenesená",J557,0)</f>
        <v>0</v>
      </c>
      <c r="BI557" s="197">
        <f>IF(N557="nulová",J557,0)</f>
        <v>0</v>
      </c>
      <c r="BJ557" s="17" t="s">
        <v>84</v>
      </c>
      <c r="BK557" s="197">
        <f>ROUND(I557*H557,2)</f>
        <v>0</v>
      </c>
      <c r="BL557" s="17" t="s">
        <v>145</v>
      </c>
      <c r="BM557" s="196" t="s">
        <v>676</v>
      </c>
    </row>
    <row r="558" spans="2:65" s="1" customFormat="1" ht="11.25">
      <c r="B558" s="34"/>
      <c r="C558" s="35"/>
      <c r="D558" s="198" t="s">
        <v>147</v>
      </c>
      <c r="E558" s="35"/>
      <c r="F558" s="199" t="s">
        <v>675</v>
      </c>
      <c r="G558" s="35"/>
      <c r="H558" s="35"/>
      <c r="I558" s="114"/>
      <c r="J558" s="35"/>
      <c r="K558" s="35"/>
      <c r="L558" s="38"/>
      <c r="M558" s="200"/>
      <c r="N558" s="63"/>
      <c r="O558" s="63"/>
      <c r="P558" s="63"/>
      <c r="Q558" s="63"/>
      <c r="R558" s="63"/>
      <c r="S558" s="63"/>
      <c r="T558" s="64"/>
      <c r="AT558" s="17" t="s">
        <v>147</v>
      </c>
      <c r="AU558" s="17" t="s">
        <v>86</v>
      </c>
    </row>
    <row r="559" spans="2:65" s="1" customFormat="1" ht="68.25">
      <c r="B559" s="34"/>
      <c r="C559" s="35"/>
      <c r="D559" s="198" t="s">
        <v>149</v>
      </c>
      <c r="E559" s="35"/>
      <c r="F559" s="201" t="s">
        <v>677</v>
      </c>
      <c r="G559" s="35"/>
      <c r="H559" s="35"/>
      <c r="I559" s="114"/>
      <c r="J559" s="35"/>
      <c r="K559" s="35"/>
      <c r="L559" s="38"/>
      <c r="M559" s="200"/>
      <c r="N559" s="63"/>
      <c r="O559" s="63"/>
      <c r="P559" s="63"/>
      <c r="Q559" s="63"/>
      <c r="R559" s="63"/>
      <c r="S559" s="63"/>
      <c r="T559" s="64"/>
      <c r="AT559" s="17" t="s">
        <v>149</v>
      </c>
      <c r="AU559" s="17" t="s">
        <v>86</v>
      </c>
    </row>
    <row r="560" spans="2:65" s="12" customFormat="1" ht="22.5">
      <c r="B560" s="202"/>
      <c r="C560" s="203"/>
      <c r="D560" s="198" t="s">
        <v>151</v>
      </c>
      <c r="E560" s="204" t="s">
        <v>21</v>
      </c>
      <c r="F560" s="205" t="s">
        <v>457</v>
      </c>
      <c r="G560" s="203"/>
      <c r="H560" s="206">
        <v>80.42</v>
      </c>
      <c r="I560" s="207"/>
      <c r="J560" s="203"/>
      <c r="K560" s="203"/>
      <c r="L560" s="208"/>
      <c r="M560" s="209"/>
      <c r="N560" s="210"/>
      <c r="O560" s="210"/>
      <c r="P560" s="210"/>
      <c r="Q560" s="210"/>
      <c r="R560" s="210"/>
      <c r="S560" s="210"/>
      <c r="T560" s="211"/>
      <c r="AT560" s="212" t="s">
        <v>151</v>
      </c>
      <c r="AU560" s="212" t="s">
        <v>86</v>
      </c>
      <c r="AV560" s="12" t="s">
        <v>86</v>
      </c>
      <c r="AW560" s="12" t="s">
        <v>38</v>
      </c>
      <c r="AX560" s="12" t="s">
        <v>77</v>
      </c>
      <c r="AY560" s="212" t="s">
        <v>138</v>
      </c>
    </row>
    <row r="561" spans="2:65" s="12" customFormat="1" ht="22.5">
      <c r="B561" s="202"/>
      <c r="C561" s="203"/>
      <c r="D561" s="198" t="s">
        <v>151</v>
      </c>
      <c r="E561" s="204" t="s">
        <v>21</v>
      </c>
      <c r="F561" s="205" t="s">
        <v>458</v>
      </c>
      <c r="G561" s="203"/>
      <c r="H561" s="206">
        <v>80.48</v>
      </c>
      <c r="I561" s="207"/>
      <c r="J561" s="203"/>
      <c r="K561" s="203"/>
      <c r="L561" s="208"/>
      <c r="M561" s="209"/>
      <c r="N561" s="210"/>
      <c r="O561" s="210"/>
      <c r="P561" s="210"/>
      <c r="Q561" s="210"/>
      <c r="R561" s="210"/>
      <c r="S561" s="210"/>
      <c r="T561" s="211"/>
      <c r="AT561" s="212" t="s">
        <v>151</v>
      </c>
      <c r="AU561" s="212" t="s">
        <v>86</v>
      </c>
      <c r="AV561" s="12" t="s">
        <v>86</v>
      </c>
      <c r="AW561" s="12" t="s">
        <v>38</v>
      </c>
      <c r="AX561" s="12" t="s">
        <v>77</v>
      </c>
      <c r="AY561" s="212" t="s">
        <v>138</v>
      </c>
    </row>
    <row r="562" spans="2:65" s="12" customFormat="1" ht="22.5">
      <c r="B562" s="202"/>
      <c r="C562" s="203"/>
      <c r="D562" s="198" t="s">
        <v>151</v>
      </c>
      <c r="E562" s="204" t="s">
        <v>21</v>
      </c>
      <c r="F562" s="205" t="s">
        <v>459</v>
      </c>
      <c r="G562" s="203"/>
      <c r="H562" s="206">
        <v>80.42</v>
      </c>
      <c r="I562" s="207"/>
      <c r="J562" s="203"/>
      <c r="K562" s="203"/>
      <c r="L562" s="208"/>
      <c r="M562" s="209"/>
      <c r="N562" s="210"/>
      <c r="O562" s="210"/>
      <c r="P562" s="210"/>
      <c r="Q562" s="210"/>
      <c r="R562" s="210"/>
      <c r="S562" s="210"/>
      <c r="T562" s="211"/>
      <c r="AT562" s="212" t="s">
        <v>151</v>
      </c>
      <c r="AU562" s="212" t="s">
        <v>86</v>
      </c>
      <c r="AV562" s="12" t="s">
        <v>86</v>
      </c>
      <c r="AW562" s="12" t="s">
        <v>38</v>
      </c>
      <c r="AX562" s="12" t="s">
        <v>77</v>
      </c>
      <c r="AY562" s="212" t="s">
        <v>138</v>
      </c>
    </row>
    <row r="563" spans="2:65" s="12" customFormat="1" ht="22.5">
      <c r="B563" s="202"/>
      <c r="C563" s="203"/>
      <c r="D563" s="198" t="s">
        <v>151</v>
      </c>
      <c r="E563" s="204" t="s">
        <v>21</v>
      </c>
      <c r="F563" s="205" t="s">
        <v>460</v>
      </c>
      <c r="G563" s="203"/>
      <c r="H563" s="206">
        <v>80.48</v>
      </c>
      <c r="I563" s="207"/>
      <c r="J563" s="203"/>
      <c r="K563" s="203"/>
      <c r="L563" s="208"/>
      <c r="M563" s="209"/>
      <c r="N563" s="210"/>
      <c r="O563" s="210"/>
      <c r="P563" s="210"/>
      <c r="Q563" s="210"/>
      <c r="R563" s="210"/>
      <c r="S563" s="210"/>
      <c r="T563" s="211"/>
      <c r="AT563" s="212" t="s">
        <v>151</v>
      </c>
      <c r="AU563" s="212" t="s">
        <v>86</v>
      </c>
      <c r="AV563" s="12" t="s">
        <v>86</v>
      </c>
      <c r="AW563" s="12" t="s">
        <v>38</v>
      </c>
      <c r="AX563" s="12" t="s">
        <v>77</v>
      </c>
      <c r="AY563" s="212" t="s">
        <v>138</v>
      </c>
    </row>
    <row r="564" spans="2:65" s="13" customFormat="1" ht="11.25">
      <c r="B564" s="213"/>
      <c r="C564" s="214"/>
      <c r="D564" s="198" t="s">
        <v>151</v>
      </c>
      <c r="E564" s="215" t="s">
        <v>21</v>
      </c>
      <c r="F564" s="216" t="s">
        <v>159</v>
      </c>
      <c r="G564" s="214"/>
      <c r="H564" s="217">
        <v>321.8</v>
      </c>
      <c r="I564" s="218"/>
      <c r="J564" s="214"/>
      <c r="K564" s="214"/>
      <c r="L564" s="219"/>
      <c r="M564" s="220"/>
      <c r="N564" s="221"/>
      <c r="O564" s="221"/>
      <c r="P564" s="221"/>
      <c r="Q564" s="221"/>
      <c r="R564" s="221"/>
      <c r="S564" s="221"/>
      <c r="T564" s="222"/>
      <c r="AT564" s="223" t="s">
        <v>151</v>
      </c>
      <c r="AU564" s="223" t="s">
        <v>86</v>
      </c>
      <c r="AV564" s="13" t="s">
        <v>160</v>
      </c>
      <c r="AW564" s="13" t="s">
        <v>38</v>
      </c>
      <c r="AX564" s="13" t="s">
        <v>77</v>
      </c>
      <c r="AY564" s="223" t="s">
        <v>138</v>
      </c>
    </row>
    <row r="565" spans="2:65" s="12" customFormat="1" ht="22.5">
      <c r="B565" s="202"/>
      <c r="C565" s="203"/>
      <c r="D565" s="198" t="s">
        <v>151</v>
      </c>
      <c r="E565" s="204" t="s">
        <v>21</v>
      </c>
      <c r="F565" s="205" t="s">
        <v>461</v>
      </c>
      <c r="G565" s="203"/>
      <c r="H565" s="206">
        <v>-65.84</v>
      </c>
      <c r="I565" s="207"/>
      <c r="J565" s="203"/>
      <c r="K565" s="203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151</v>
      </c>
      <c r="AU565" s="212" t="s">
        <v>86</v>
      </c>
      <c r="AV565" s="12" t="s">
        <v>86</v>
      </c>
      <c r="AW565" s="12" t="s">
        <v>38</v>
      </c>
      <c r="AX565" s="12" t="s">
        <v>77</v>
      </c>
      <c r="AY565" s="212" t="s">
        <v>138</v>
      </c>
    </row>
    <row r="566" spans="2:65" s="12" customFormat="1" ht="22.5">
      <c r="B566" s="202"/>
      <c r="C566" s="203"/>
      <c r="D566" s="198" t="s">
        <v>151</v>
      </c>
      <c r="E566" s="204" t="s">
        <v>21</v>
      </c>
      <c r="F566" s="205" t="s">
        <v>462</v>
      </c>
      <c r="G566" s="203"/>
      <c r="H566" s="206">
        <v>-148.47999999999999</v>
      </c>
      <c r="I566" s="207"/>
      <c r="J566" s="203"/>
      <c r="K566" s="203"/>
      <c r="L566" s="208"/>
      <c r="M566" s="209"/>
      <c r="N566" s="210"/>
      <c r="O566" s="210"/>
      <c r="P566" s="210"/>
      <c r="Q566" s="210"/>
      <c r="R566" s="210"/>
      <c r="S566" s="210"/>
      <c r="T566" s="211"/>
      <c r="AT566" s="212" t="s">
        <v>151</v>
      </c>
      <c r="AU566" s="212" t="s">
        <v>86</v>
      </c>
      <c r="AV566" s="12" t="s">
        <v>86</v>
      </c>
      <c r="AW566" s="12" t="s">
        <v>38</v>
      </c>
      <c r="AX566" s="12" t="s">
        <v>77</v>
      </c>
      <c r="AY566" s="212" t="s">
        <v>138</v>
      </c>
    </row>
    <row r="567" spans="2:65" s="14" customFormat="1" ht="11.25">
      <c r="B567" s="224"/>
      <c r="C567" s="225"/>
      <c r="D567" s="198" t="s">
        <v>151</v>
      </c>
      <c r="E567" s="226" t="s">
        <v>21</v>
      </c>
      <c r="F567" s="227" t="s">
        <v>162</v>
      </c>
      <c r="G567" s="225"/>
      <c r="H567" s="228">
        <v>107.48</v>
      </c>
      <c r="I567" s="229"/>
      <c r="J567" s="225"/>
      <c r="K567" s="225"/>
      <c r="L567" s="230"/>
      <c r="M567" s="231"/>
      <c r="N567" s="232"/>
      <c r="O567" s="232"/>
      <c r="P567" s="232"/>
      <c r="Q567" s="232"/>
      <c r="R567" s="232"/>
      <c r="S567" s="232"/>
      <c r="T567" s="233"/>
      <c r="AT567" s="234" t="s">
        <v>151</v>
      </c>
      <c r="AU567" s="234" t="s">
        <v>86</v>
      </c>
      <c r="AV567" s="14" t="s">
        <v>145</v>
      </c>
      <c r="AW567" s="14" t="s">
        <v>38</v>
      </c>
      <c r="AX567" s="14" t="s">
        <v>84</v>
      </c>
      <c r="AY567" s="234" t="s">
        <v>138</v>
      </c>
    </row>
    <row r="568" spans="2:65" s="1" customFormat="1" ht="16.5" customHeight="1">
      <c r="B568" s="34"/>
      <c r="C568" s="185" t="s">
        <v>678</v>
      </c>
      <c r="D568" s="185" t="s">
        <v>140</v>
      </c>
      <c r="E568" s="186" t="s">
        <v>679</v>
      </c>
      <c r="F568" s="187" t="s">
        <v>680</v>
      </c>
      <c r="G568" s="188" t="s">
        <v>188</v>
      </c>
      <c r="H568" s="189">
        <v>122.008</v>
      </c>
      <c r="I568" s="190"/>
      <c r="J568" s="191">
        <f>ROUND(I568*H568,2)</f>
        <v>0</v>
      </c>
      <c r="K568" s="187" t="s">
        <v>144</v>
      </c>
      <c r="L568" s="38"/>
      <c r="M568" s="192" t="s">
        <v>21</v>
      </c>
      <c r="N568" s="193" t="s">
        <v>48</v>
      </c>
      <c r="O568" s="63"/>
      <c r="P568" s="194">
        <f>O568*H568</f>
        <v>0</v>
      </c>
      <c r="Q568" s="194">
        <v>0</v>
      </c>
      <c r="R568" s="194">
        <f>Q568*H568</f>
        <v>0</v>
      </c>
      <c r="S568" s="194">
        <v>2.5</v>
      </c>
      <c r="T568" s="195">
        <f>S568*H568</f>
        <v>305.02</v>
      </c>
      <c r="AR568" s="196" t="s">
        <v>145</v>
      </c>
      <c r="AT568" s="196" t="s">
        <v>140</v>
      </c>
      <c r="AU568" s="196" t="s">
        <v>86</v>
      </c>
      <c r="AY568" s="17" t="s">
        <v>138</v>
      </c>
      <c r="BE568" s="197">
        <f>IF(N568="základní",J568,0)</f>
        <v>0</v>
      </c>
      <c r="BF568" s="197">
        <f>IF(N568="snížená",J568,0)</f>
        <v>0</v>
      </c>
      <c r="BG568" s="197">
        <f>IF(N568="zákl. přenesená",J568,0)</f>
        <v>0</v>
      </c>
      <c r="BH568" s="197">
        <f>IF(N568="sníž. přenesená",J568,0)</f>
        <v>0</v>
      </c>
      <c r="BI568" s="197">
        <f>IF(N568="nulová",J568,0)</f>
        <v>0</v>
      </c>
      <c r="BJ568" s="17" t="s">
        <v>84</v>
      </c>
      <c r="BK568" s="197">
        <f>ROUND(I568*H568,2)</f>
        <v>0</v>
      </c>
      <c r="BL568" s="17" t="s">
        <v>145</v>
      </c>
      <c r="BM568" s="196" t="s">
        <v>681</v>
      </c>
    </row>
    <row r="569" spans="2:65" s="1" customFormat="1" ht="11.25">
      <c r="B569" s="34"/>
      <c r="C569" s="35"/>
      <c r="D569" s="198" t="s">
        <v>147</v>
      </c>
      <c r="E569" s="35"/>
      <c r="F569" s="199" t="s">
        <v>682</v>
      </c>
      <c r="G569" s="35"/>
      <c r="H569" s="35"/>
      <c r="I569" s="114"/>
      <c r="J569" s="35"/>
      <c r="K569" s="35"/>
      <c r="L569" s="38"/>
      <c r="M569" s="200"/>
      <c r="N569" s="63"/>
      <c r="O569" s="63"/>
      <c r="P569" s="63"/>
      <c r="Q569" s="63"/>
      <c r="R569" s="63"/>
      <c r="S569" s="63"/>
      <c r="T569" s="64"/>
      <c r="AT569" s="17" t="s">
        <v>147</v>
      </c>
      <c r="AU569" s="17" t="s">
        <v>86</v>
      </c>
    </row>
    <row r="570" spans="2:65" s="1" customFormat="1" ht="29.25">
      <c r="B570" s="34"/>
      <c r="C570" s="35"/>
      <c r="D570" s="198" t="s">
        <v>149</v>
      </c>
      <c r="E570" s="35"/>
      <c r="F570" s="201" t="s">
        <v>683</v>
      </c>
      <c r="G570" s="35"/>
      <c r="H570" s="35"/>
      <c r="I570" s="114"/>
      <c r="J570" s="35"/>
      <c r="K570" s="35"/>
      <c r="L570" s="38"/>
      <c r="M570" s="200"/>
      <c r="N570" s="63"/>
      <c r="O570" s="63"/>
      <c r="P570" s="63"/>
      <c r="Q570" s="63"/>
      <c r="R570" s="63"/>
      <c r="S570" s="63"/>
      <c r="T570" s="64"/>
      <c r="AT570" s="17" t="s">
        <v>149</v>
      </c>
      <c r="AU570" s="17" t="s">
        <v>86</v>
      </c>
    </row>
    <row r="571" spans="2:65" s="12" customFormat="1" ht="22.5">
      <c r="B571" s="202"/>
      <c r="C571" s="203"/>
      <c r="D571" s="198" t="s">
        <v>151</v>
      </c>
      <c r="E571" s="204" t="s">
        <v>21</v>
      </c>
      <c r="F571" s="205" t="s">
        <v>331</v>
      </c>
      <c r="G571" s="203"/>
      <c r="H571" s="206">
        <v>32.92</v>
      </c>
      <c r="I571" s="207"/>
      <c r="J571" s="203"/>
      <c r="K571" s="203"/>
      <c r="L571" s="208"/>
      <c r="M571" s="209"/>
      <c r="N571" s="210"/>
      <c r="O571" s="210"/>
      <c r="P571" s="210"/>
      <c r="Q571" s="210"/>
      <c r="R571" s="210"/>
      <c r="S571" s="210"/>
      <c r="T571" s="211"/>
      <c r="AT571" s="212" t="s">
        <v>151</v>
      </c>
      <c r="AU571" s="212" t="s">
        <v>86</v>
      </c>
      <c r="AV571" s="12" t="s">
        <v>86</v>
      </c>
      <c r="AW571" s="12" t="s">
        <v>38</v>
      </c>
      <c r="AX571" s="12" t="s">
        <v>77</v>
      </c>
      <c r="AY571" s="212" t="s">
        <v>138</v>
      </c>
    </row>
    <row r="572" spans="2:65" s="12" customFormat="1" ht="22.5">
      <c r="B572" s="202"/>
      <c r="C572" s="203"/>
      <c r="D572" s="198" t="s">
        <v>151</v>
      </c>
      <c r="E572" s="204" t="s">
        <v>21</v>
      </c>
      <c r="F572" s="205" t="s">
        <v>332</v>
      </c>
      <c r="G572" s="203"/>
      <c r="H572" s="206">
        <v>89.087999999999994</v>
      </c>
      <c r="I572" s="207"/>
      <c r="J572" s="203"/>
      <c r="K572" s="203"/>
      <c r="L572" s="208"/>
      <c r="M572" s="209"/>
      <c r="N572" s="210"/>
      <c r="O572" s="210"/>
      <c r="P572" s="210"/>
      <c r="Q572" s="210"/>
      <c r="R572" s="210"/>
      <c r="S572" s="210"/>
      <c r="T572" s="211"/>
      <c r="AT572" s="212" t="s">
        <v>151</v>
      </c>
      <c r="AU572" s="212" t="s">
        <v>86</v>
      </c>
      <c r="AV572" s="12" t="s">
        <v>86</v>
      </c>
      <c r="AW572" s="12" t="s">
        <v>38</v>
      </c>
      <c r="AX572" s="12" t="s">
        <v>77</v>
      </c>
      <c r="AY572" s="212" t="s">
        <v>138</v>
      </c>
    </row>
    <row r="573" spans="2:65" s="14" customFormat="1" ht="11.25">
      <c r="B573" s="224"/>
      <c r="C573" s="225"/>
      <c r="D573" s="198" t="s">
        <v>151</v>
      </c>
      <c r="E573" s="226" t="s">
        <v>21</v>
      </c>
      <c r="F573" s="227" t="s">
        <v>162</v>
      </c>
      <c r="G573" s="225"/>
      <c r="H573" s="228">
        <v>122.008</v>
      </c>
      <c r="I573" s="229"/>
      <c r="J573" s="225"/>
      <c r="K573" s="225"/>
      <c r="L573" s="230"/>
      <c r="M573" s="231"/>
      <c r="N573" s="232"/>
      <c r="O573" s="232"/>
      <c r="P573" s="232"/>
      <c r="Q573" s="232"/>
      <c r="R573" s="232"/>
      <c r="S573" s="232"/>
      <c r="T573" s="233"/>
      <c r="AT573" s="234" t="s">
        <v>151</v>
      </c>
      <c r="AU573" s="234" t="s">
        <v>86</v>
      </c>
      <c r="AV573" s="14" t="s">
        <v>145</v>
      </c>
      <c r="AW573" s="14" t="s">
        <v>38</v>
      </c>
      <c r="AX573" s="14" t="s">
        <v>84</v>
      </c>
      <c r="AY573" s="234" t="s">
        <v>138</v>
      </c>
    </row>
    <row r="574" spans="2:65" s="1" customFormat="1" ht="16.5" customHeight="1">
      <c r="B574" s="34"/>
      <c r="C574" s="185" t="s">
        <v>684</v>
      </c>
      <c r="D574" s="185" t="s">
        <v>140</v>
      </c>
      <c r="E574" s="186" t="s">
        <v>685</v>
      </c>
      <c r="F574" s="187" t="s">
        <v>686</v>
      </c>
      <c r="G574" s="188" t="s">
        <v>143</v>
      </c>
      <c r="H574" s="189">
        <v>1206.75</v>
      </c>
      <c r="I574" s="190"/>
      <c r="J574" s="191">
        <f>ROUND(I574*H574,2)</f>
        <v>0</v>
      </c>
      <c r="K574" s="187" t="s">
        <v>144</v>
      </c>
      <c r="L574" s="38"/>
      <c r="M574" s="192" t="s">
        <v>21</v>
      </c>
      <c r="N574" s="193" t="s">
        <v>48</v>
      </c>
      <c r="O574" s="63"/>
      <c r="P574" s="194">
        <f>O574*H574</f>
        <v>0</v>
      </c>
      <c r="Q574" s="194">
        <v>0</v>
      </c>
      <c r="R574" s="194">
        <f>Q574*H574</f>
        <v>0</v>
      </c>
      <c r="S574" s="194">
        <v>0</v>
      </c>
      <c r="T574" s="195">
        <f>S574*H574</f>
        <v>0</v>
      </c>
      <c r="AR574" s="196" t="s">
        <v>145</v>
      </c>
      <c r="AT574" s="196" t="s">
        <v>140</v>
      </c>
      <c r="AU574" s="196" t="s">
        <v>86</v>
      </c>
      <c r="AY574" s="17" t="s">
        <v>138</v>
      </c>
      <c r="BE574" s="197">
        <f>IF(N574="základní",J574,0)</f>
        <v>0</v>
      </c>
      <c r="BF574" s="197">
        <f>IF(N574="snížená",J574,0)</f>
        <v>0</v>
      </c>
      <c r="BG574" s="197">
        <f>IF(N574="zákl. přenesená",J574,0)</f>
        <v>0</v>
      </c>
      <c r="BH574" s="197">
        <f>IF(N574="sníž. přenesená",J574,0)</f>
        <v>0</v>
      </c>
      <c r="BI574" s="197">
        <f>IF(N574="nulová",J574,0)</f>
        <v>0</v>
      </c>
      <c r="BJ574" s="17" t="s">
        <v>84</v>
      </c>
      <c r="BK574" s="197">
        <f>ROUND(I574*H574,2)</f>
        <v>0</v>
      </c>
      <c r="BL574" s="17" t="s">
        <v>145</v>
      </c>
      <c r="BM574" s="196" t="s">
        <v>687</v>
      </c>
    </row>
    <row r="575" spans="2:65" s="1" customFormat="1" ht="19.5">
      <c r="B575" s="34"/>
      <c r="C575" s="35"/>
      <c r="D575" s="198" t="s">
        <v>147</v>
      </c>
      <c r="E575" s="35"/>
      <c r="F575" s="199" t="s">
        <v>688</v>
      </c>
      <c r="G575" s="35"/>
      <c r="H575" s="35"/>
      <c r="I575" s="114"/>
      <c r="J575" s="35"/>
      <c r="K575" s="35"/>
      <c r="L575" s="38"/>
      <c r="M575" s="200"/>
      <c r="N575" s="63"/>
      <c r="O575" s="63"/>
      <c r="P575" s="63"/>
      <c r="Q575" s="63"/>
      <c r="R575" s="63"/>
      <c r="S575" s="63"/>
      <c r="T575" s="64"/>
      <c r="AT575" s="17" t="s">
        <v>147</v>
      </c>
      <c r="AU575" s="17" t="s">
        <v>86</v>
      </c>
    </row>
    <row r="576" spans="2:65" s="1" customFormat="1" ht="78">
      <c r="B576" s="34"/>
      <c r="C576" s="35"/>
      <c r="D576" s="198" t="s">
        <v>149</v>
      </c>
      <c r="E576" s="35"/>
      <c r="F576" s="201" t="s">
        <v>689</v>
      </c>
      <c r="G576" s="35"/>
      <c r="H576" s="35"/>
      <c r="I576" s="114"/>
      <c r="J576" s="35"/>
      <c r="K576" s="35"/>
      <c r="L576" s="38"/>
      <c r="M576" s="200"/>
      <c r="N576" s="63"/>
      <c r="O576" s="63"/>
      <c r="P576" s="63"/>
      <c r="Q576" s="63"/>
      <c r="R576" s="63"/>
      <c r="S576" s="63"/>
      <c r="T576" s="64"/>
      <c r="AT576" s="17" t="s">
        <v>149</v>
      </c>
      <c r="AU576" s="17" t="s">
        <v>86</v>
      </c>
    </row>
    <row r="577" spans="2:65" s="12" customFormat="1" ht="22.5">
      <c r="B577" s="202"/>
      <c r="C577" s="203"/>
      <c r="D577" s="198" t="s">
        <v>151</v>
      </c>
      <c r="E577" s="204" t="s">
        <v>21</v>
      </c>
      <c r="F577" s="205" t="s">
        <v>690</v>
      </c>
      <c r="G577" s="203"/>
      <c r="H577" s="206">
        <v>301.57499999999999</v>
      </c>
      <c r="I577" s="207"/>
      <c r="J577" s="203"/>
      <c r="K577" s="203"/>
      <c r="L577" s="208"/>
      <c r="M577" s="209"/>
      <c r="N577" s="210"/>
      <c r="O577" s="210"/>
      <c r="P577" s="210"/>
      <c r="Q577" s="210"/>
      <c r="R577" s="210"/>
      <c r="S577" s="210"/>
      <c r="T577" s="211"/>
      <c r="AT577" s="212" t="s">
        <v>151</v>
      </c>
      <c r="AU577" s="212" t="s">
        <v>86</v>
      </c>
      <c r="AV577" s="12" t="s">
        <v>86</v>
      </c>
      <c r="AW577" s="12" t="s">
        <v>38</v>
      </c>
      <c r="AX577" s="12" t="s">
        <v>77</v>
      </c>
      <c r="AY577" s="212" t="s">
        <v>138</v>
      </c>
    </row>
    <row r="578" spans="2:65" s="12" customFormat="1" ht="22.5">
      <c r="B578" s="202"/>
      <c r="C578" s="203"/>
      <c r="D578" s="198" t="s">
        <v>151</v>
      </c>
      <c r="E578" s="204" t="s">
        <v>21</v>
      </c>
      <c r="F578" s="205" t="s">
        <v>691</v>
      </c>
      <c r="G578" s="203"/>
      <c r="H578" s="206">
        <v>301.8</v>
      </c>
      <c r="I578" s="207"/>
      <c r="J578" s="203"/>
      <c r="K578" s="203"/>
      <c r="L578" s="208"/>
      <c r="M578" s="209"/>
      <c r="N578" s="210"/>
      <c r="O578" s="210"/>
      <c r="P578" s="210"/>
      <c r="Q578" s="210"/>
      <c r="R578" s="210"/>
      <c r="S578" s="210"/>
      <c r="T578" s="211"/>
      <c r="AT578" s="212" t="s">
        <v>151</v>
      </c>
      <c r="AU578" s="212" t="s">
        <v>86</v>
      </c>
      <c r="AV578" s="12" t="s">
        <v>86</v>
      </c>
      <c r="AW578" s="12" t="s">
        <v>38</v>
      </c>
      <c r="AX578" s="12" t="s">
        <v>77</v>
      </c>
      <c r="AY578" s="212" t="s">
        <v>138</v>
      </c>
    </row>
    <row r="579" spans="2:65" s="13" customFormat="1" ht="11.25">
      <c r="B579" s="213"/>
      <c r="C579" s="214"/>
      <c r="D579" s="198" t="s">
        <v>151</v>
      </c>
      <c r="E579" s="215" t="s">
        <v>21</v>
      </c>
      <c r="F579" s="216" t="s">
        <v>159</v>
      </c>
      <c r="G579" s="214"/>
      <c r="H579" s="217">
        <v>603.375</v>
      </c>
      <c r="I579" s="218"/>
      <c r="J579" s="214"/>
      <c r="K579" s="214"/>
      <c r="L579" s="219"/>
      <c r="M579" s="220"/>
      <c r="N579" s="221"/>
      <c r="O579" s="221"/>
      <c r="P579" s="221"/>
      <c r="Q579" s="221"/>
      <c r="R579" s="221"/>
      <c r="S579" s="221"/>
      <c r="T579" s="222"/>
      <c r="AT579" s="223" t="s">
        <v>151</v>
      </c>
      <c r="AU579" s="223" t="s">
        <v>86</v>
      </c>
      <c r="AV579" s="13" t="s">
        <v>160</v>
      </c>
      <c r="AW579" s="13" t="s">
        <v>38</v>
      </c>
      <c r="AX579" s="13" t="s">
        <v>77</v>
      </c>
      <c r="AY579" s="223" t="s">
        <v>138</v>
      </c>
    </row>
    <row r="580" spans="2:65" s="12" customFormat="1" ht="22.5">
      <c r="B580" s="202"/>
      <c r="C580" s="203"/>
      <c r="D580" s="198" t="s">
        <v>151</v>
      </c>
      <c r="E580" s="204" t="s">
        <v>21</v>
      </c>
      <c r="F580" s="205" t="s">
        <v>692</v>
      </c>
      <c r="G580" s="203"/>
      <c r="H580" s="206">
        <v>301.57499999999999</v>
      </c>
      <c r="I580" s="207"/>
      <c r="J580" s="203"/>
      <c r="K580" s="203"/>
      <c r="L580" s="208"/>
      <c r="M580" s="209"/>
      <c r="N580" s="210"/>
      <c r="O580" s="210"/>
      <c r="P580" s="210"/>
      <c r="Q580" s="210"/>
      <c r="R580" s="210"/>
      <c r="S580" s="210"/>
      <c r="T580" s="211"/>
      <c r="AT580" s="212" t="s">
        <v>151</v>
      </c>
      <c r="AU580" s="212" t="s">
        <v>86</v>
      </c>
      <c r="AV580" s="12" t="s">
        <v>86</v>
      </c>
      <c r="AW580" s="12" t="s">
        <v>38</v>
      </c>
      <c r="AX580" s="12" t="s">
        <v>77</v>
      </c>
      <c r="AY580" s="212" t="s">
        <v>138</v>
      </c>
    </row>
    <row r="581" spans="2:65" s="12" customFormat="1" ht="22.5">
      <c r="B581" s="202"/>
      <c r="C581" s="203"/>
      <c r="D581" s="198" t="s">
        <v>151</v>
      </c>
      <c r="E581" s="204" t="s">
        <v>21</v>
      </c>
      <c r="F581" s="205" t="s">
        <v>693</v>
      </c>
      <c r="G581" s="203"/>
      <c r="H581" s="206">
        <v>301.8</v>
      </c>
      <c r="I581" s="207"/>
      <c r="J581" s="203"/>
      <c r="K581" s="203"/>
      <c r="L581" s="208"/>
      <c r="M581" s="209"/>
      <c r="N581" s="210"/>
      <c r="O581" s="210"/>
      <c r="P581" s="210"/>
      <c r="Q581" s="210"/>
      <c r="R581" s="210"/>
      <c r="S581" s="210"/>
      <c r="T581" s="211"/>
      <c r="AT581" s="212" t="s">
        <v>151</v>
      </c>
      <c r="AU581" s="212" t="s">
        <v>86</v>
      </c>
      <c r="AV581" s="12" t="s">
        <v>86</v>
      </c>
      <c r="AW581" s="12" t="s">
        <v>38</v>
      </c>
      <c r="AX581" s="12" t="s">
        <v>77</v>
      </c>
      <c r="AY581" s="212" t="s">
        <v>138</v>
      </c>
    </row>
    <row r="582" spans="2:65" s="14" customFormat="1" ht="11.25">
      <c r="B582" s="224"/>
      <c r="C582" s="225"/>
      <c r="D582" s="198" t="s">
        <v>151</v>
      </c>
      <c r="E582" s="226" t="s">
        <v>21</v>
      </c>
      <c r="F582" s="227" t="s">
        <v>162</v>
      </c>
      <c r="G582" s="225"/>
      <c r="H582" s="228">
        <v>1206.75</v>
      </c>
      <c r="I582" s="229"/>
      <c r="J582" s="225"/>
      <c r="K582" s="225"/>
      <c r="L582" s="230"/>
      <c r="M582" s="231"/>
      <c r="N582" s="232"/>
      <c r="O582" s="232"/>
      <c r="P582" s="232"/>
      <c r="Q582" s="232"/>
      <c r="R582" s="232"/>
      <c r="S582" s="232"/>
      <c r="T582" s="233"/>
      <c r="AT582" s="234" t="s">
        <v>151</v>
      </c>
      <c r="AU582" s="234" t="s">
        <v>86</v>
      </c>
      <c r="AV582" s="14" t="s">
        <v>145</v>
      </c>
      <c r="AW582" s="14" t="s">
        <v>38</v>
      </c>
      <c r="AX582" s="14" t="s">
        <v>84</v>
      </c>
      <c r="AY582" s="234" t="s">
        <v>138</v>
      </c>
    </row>
    <row r="583" spans="2:65" s="1" customFormat="1" ht="16.5" customHeight="1">
      <c r="B583" s="34"/>
      <c r="C583" s="185" t="s">
        <v>694</v>
      </c>
      <c r="D583" s="185" t="s">
        <v>140</v>
      </c>
      <c r="E583" s="186" t="s">
        <v>695</v>
      </c>
      <c r="F583" s="187" t="s">
        <v>696</v>
      </c>
      <c r="G583" s="188" t="s">
        <v>143</v>
      </c>
      <c r="H583" s="189">
        <v>1206.75</v>
      </c>
      <c r="I583" s="190"/>
      <c r="J583" s="191">
        <f>ROUND(I583*H583,2)</f>
        <v>0</v>
      </c>
      <c r="K583" s="187" t="s">
        <v>21</v>
      </c>
      <c r="L583" s="38"/>
      <c r="M583" s="192" t="s">
        <v>21</v>
      </c>
      <c r="N583" s="193" t="s">
        <v>48</v>
      </c>
      <c r="O583" s="63"/>
      <c r="P583" s="194">
        <f>O583*H583</f>
        <v>0</v>
      </c>
      <c r="Q583" s="194">
        <v>0</v>
      </c>
      <c r="R583" s="194">
        <f>Q583*H583</f>
        <v>0</v>
      </c>
      <c r="S583" s="194">
        <v>0</v>
      </c>
      <c r="T583" s="195">
        <f>S583*H583</f>
        <v>0</v>
      </c>
      <c r="AR583" s="196" t="s">
        <v>145</v>
      </c>
      <c r="AT583" s="196" t="s">
        <v>140</v>
      </c>
      <c r="AU583" s="196" t="s">
        <v>86</v>
      </c>
      <c r="AY583" s="17" t="s">
        <v>138</v>
      </c>
      <c r="BE583" s="197">
        <f>IF(N583="základní",J583,0)</f>
        <v>0</v>
      </c>
      <c r="BF583" s="197">
        <f>IF(N583="snížená",J583,0)</f>
        <v>0</v>
      </c>
      <c r="BG583" s="197">
        <f>IF(N583="zákl. přenesená",J583,0)</f>
        <v>0</v>
      </c>
      <c r="BH583" s="197">
        <f>IF(N583="sníž. přenesená",J583,0)</f>
        <v>0</v>
      </c>
      <c r="BI583" s="197">
        <f>IF(N583="nulová",J583,0)</f>
        <v>0</v>
      </c>
      <c r="BJ583" s="17" t="s">
        <v>84</v>
      </c>
      <c r="BK583" s="197">
        <f>ROUND(I583*H583,2)</f>
        <v>0</v>
      </c>
      <c r="BL583" s="17" t="s">
        <v>145</v>
      </c>
      <c r="BM583" s="196" t="s">
        <v>697</v>
      </c>
    </row>
    <row r="584" spans="2:65" s="1" customFormat="1" ht="11.25">
      <c r="B584" s="34"/>
      <c r="C584" s="35"/>
      <c r="D584" s="198" t="s">
        <v>147</v>
      </c>
      <c r="E584" s="35"/>
      <c r="F584" s="199" t="s">
        <v>698</v>
      </c>
      <c r="G584" s="35"/>
      <c r="H584" s="35"/>
      <c r="I584" s="114"/>
      <c r="J584" s="35"/>
      <c r="K584" s="35"/>
      <c r="L584" s="38"/>
      <c r="M584" s="200"/>
      <c r="N584" s="63"/>
      <c r="O584" s="63"/>
      <c r="P584" s="63"/>
      <c r="Q584" s="63"/>
      <c r="R584" s="63"/>
      <c r="S584" s="63"/>
      <c r="T584" s="64"/>
      <c r="AT584" s="17" t="s">
        <v>147</v>
      </c>
      <c r="AU584" s="17" t="s">
        <v>86</v>
      </c>
    </row>
    <row r="585" spans="2:65" s="1" customFormat="1" ht="78">
      <c r="B585" s="34"/>
      <c r="C585" s="35"/>
      <c r="D585" s="198" t="s">
        <v>149</v>
      </c>
      <c r="E585" s="35"/>
      <c r="F585" s="201" t="s">
        <v>689</v>
      </c>
      <c r="G585" s="35"/>
      <c r="H585" s="35"/>
      <c r="I585" s="114"/>
      <c r="J585" s="35"/>
      <c r="K585" s="35"/>
      <c r="L585" s="38"/>
      <c r="M585" s="200"/>
      <c r="N585" s="63"/>
      <c r="O585" s="63"/>
      <c r="P585" s="63"/>
      <c r="Q585" s="63"/>
      <c r="R585" s="63"/>
      <c r="S585" s="63"/>
      <c r="T585" s="64"/>
      <c r="AT585" s="17" t="s">
        <v>149</v>
      </c>
      <c r="AU585" s="17" t="s">
        <v>86</v>
      </c>
    </row>
    <row r="586" spans="2:65" s="1" customFormat="1" ht="16.5" customHeight="1">
      <c r="B586" s="34"/>
      <c r="C586" s="185" t="s">
        <v>699</v>
      </c>
      <c r="D586" s="185" t="s">
        <v>140</v>
      </c>
      <c r="E586" s="186" t="s">
        <v>700</v>
      </c>
      <c r="F586" s="187" t="s">
        <v>701</v>
      </c>
      <c r="G586" s="188" t="s">
        <v>143</v>
      </c>
      <c r="H586" s="189">
        <v>1206.75</v>
      </c>
      <c r="I586" s="190"/>
      <c r="J586" s="191">
        <f>ROUND(I586*H586,2)</f>
        <v>0</v>
      </c>
      <c r="K586" s="187" t="s">
        <v>144</v>
      </c>
      <c r="L586" s="38"/>
      <c r="M586" s="192" t="s">
        <v>21</v>
      </c>
      <c r="N586" s="193" t="s">
        <v>48</v>
      </c>
      <c r="O586" s="63"/>
      <c r="P586" s="194">
        <f>O586*H586</f>
        <v>0</v>
      </c>
      <c r="Q586" s="194">
        <v>0</v>
      </c>
      <c r="R586" s="194">
        <f>Q586*H586</f>
        <v>0</v>
      </c>
      <c r="S586" s="194">
        <v>0</v>
      </c>
      <c r="T586" s="195">
        <f>S586*H586</f>
        <v>0</v>
      </c>
      <c r="AR586" s="196" t="s">
        <v>145</v>
      </c>
      <c r="AT586" s="196" t="s">
        <v>140</v>
      </c>
      <c r="AU586" s="196" t="s">
        <v>86</v>
      </c>
      <c r="AY586" s="17" t="s">
        <v>138</v>
      </c>
      <c r="BE586" s="197">
        <f>IF(N586="základní",J586,0)</f>
        <v>0</v>
      </c>
      <c r="BF586" s="197">
        <f>IF(N586="snížená",J586,0)</f>
        <v>0</v>
      </c>
      <c r="BG586" s="197">
        <f>IF(N586="zákl. přenesená",J586,0)</f>
        <v>0</v>
      </c>
      <c r="BH586" s="197">
        <f>IF(N586="sníž. přenesená",J586,0)</f>
        <v>0</v>
      </c>
      <c r="BI586" s="197">
        <f>IF(N586="nulová",J586,0)</f>
        <v>0</v>
      </c>
      <c r="BJ586" s="17" t="s">
        <v>84</v>
      </c>
      <c r="BK586" s="197">
        <f>ROUND(I586*H586,2)</f>
        <v>0</v>
      </c>
      <c r="BL586" s="17" t="s">
        <v>145</v>
      </c>
      <c r="BM586" s="196" t="s">
        <v>702</v>
      </c>
    </row>
    <row r="587" spans="2:65" s="1" customFormat="1" ht="19.5">
      <c r="B587" s="34"/>
      <c r="C587" s="35"/>
      <c r="D587" s="198" t="s">
        <v>147</v>
      </c>
      <c r="E587" s="35"/>
      <c r="F587" s="199" t="s">
        <v>703</v>
      </c>
      <c r="G587" s="35"/>
      <c r="H587" s="35"/>
      <c r="I587" s="114"/>
      <c r="J587" s="35"/>
      <c r="K587" s="35"/>
      <c r="L587" s="38"/>
      <c r="M587" s="200"/>
      <c r="N587" s="63"/>
      <c r="O587" s="63"/>
      <c r="P587" s="63"/>
      <c r="Q587" s="63"/>
      <c r="R587" s="63"/>
      <c r="S587" s="63"/>
      <c r="T587" s="64"/>
      <c r="AT587" s="17" t="s">
        <v>147</v>
      </c>
      <c r="AU587" s="17" t="s">
        <v>86</v>
      </c>
    </row>
    <row r="588" spans="2:65" s="1" customFormat="1" ht="39">
      <c r="B588" s="34"/>
      <c r="C588" s="35"/>
      <c r="D588" s="198" t="s">
        <v>149</v>
      </c>
      <c r="E588" s="35"/>
      <c r="F588" s="201" t="s">
        <v>704</v>
      </c>
      <c r="G588" s="35"/>
      <c r="H588" s="35"/>
      <c r="I588" s="114"/>
      <c r="J588" s="35"/>
      <c r="K588" s="35"/>
      <c r="L588" s="38"/>
      <c r="M588" s="200"/>
      <c r="N588" s="63"/>
      <c r="O588" s="63"/>
      <c r="P588" s="63"/>
      <c r="Q588" s="63"/>
      <c r="R588" s="63"/>
      <c r="S588" s="63"/>
      <c r="T588" s="64"/>
      <c r="AT588" s="17" t="s">
        <v>149</v>
      </c>
      <c r="AU588" s="17" t="s">
        <v>86</v>
      </c>
    </row>
    <row r="589" spans="2:65" s="1" customFormat="1" ht="16.5" customHeight="1">
      <c r="B589" s="34"/>
      <c r="C589" s="185" t="s">
        <v>705</v>
      </c>
      <c r="D589" s="185" t="s">
        <v>140</v>
      </c>
      <c r="E589" s="186" t="s">
        <v>706</v>
      </c>
      <c r="F589" s="187" t="s">
        <v>707</v>
      </c>
      <c r="G589" s="188" t="s">
        <v>483</v>
      </c>
      <c r="H589" s="189">
        <v>4</v>
      </c>
      <c r="I589" s="190"/>
      <c r="J589" s="191">
        <f>ROUND(I589*H589,2)</f>
        <v>0</v>
      </c>
      <c r="K589" s="187" t="s">
        <v>21</v>
      </c>
      <c r="L589" s="38"/>
      <c r="M589" s="192" t="s">
        <v>21</v>
      </c>
      <c r="N589" s="193" t="s">
        <v>48</v>
      </c>
      <c r="O589" s="63"/>
      <c r="P589" s="194">
        <f>O589*H589</f>
        <v>0</v>
      </c>
      <c r="Q589" s="194">
        <v>0</v>
      </c>
      <c r="R589" s="194">
        <f>Q589*H589</f>
        <v>0</v>
      </c>
      <c r="S589" s="194">
        <v>0</v>
      </c>
      <c r="T589" s="195">
        <f>S589*H589</f>
        <v>0</v>
      </c>
      <c r="AR589" s="196" t="s">
        <v>145</v>
      </c>
      <c r="AT589" s="196" t="s">
        <v>140</v>
      </c>
      <c r="AU589" s="196" t="s">
        <v>86</v>
      </c>
      <c r="AY589" s="17" t="s">
        <v>138</v>
      </c>
      <c r="BE589" s="197">
        <f>IF(N589="základní",J589,0)</f>
        <v>0</v>
      </c>
      <c r="BF589" s="197">
        <f>IF(N589="snížená",J589,0)</f>
        <v>0</v>
      </c>
      <c r="BG589" s="197">
        <f>IF(N589="zákl. přenesená",J589,0)</f>
        <v>0</v>
      </c>
      <c r="BH589" s="197">
        <f>IF(N589="sníž. přenesená",J589,0)</f>
        <v>0</v>
      </c>
      <c r="BI589" s="197">
        <f>IF(N589="nulová",J589,0)</f>
        <v>0</v>
      </c>
      <c r="BJ589" s="17" t="s">
        <v>84</v>
      </c>
      <c r="BK589" s="197">
        <f>ROUND(I589*H589,2)</f>
        <v>0</v>
      </c>
      <c r="BL589" s="17" t="s">
        <v>145</v>
      </c>
      <c r="BM589" s="196" t="s">
        <v>708</v>
      </c>
    </row>
    <row r="590" spans="2:65" s="1" customFormat="1" ht="19.5">
      <c r="B590" s="34"/>
      <c r="C590" s="35"/>
      <c r="D590" s="198" t="s">
        <v>147</v>
      </c>
      <c r="E590" s="35"/>
      <c r="F590" s="199" t="s">
        <v>709</v>
      </c>
      <c r="G590" s="35"/>
      <c r="H590" s="35"/>
      <c r="I590" s="114"/>
      <c r="J590" s="35"/>
      <c r="K590" s="35"/>
      <c r="L590" s="38"/>
      <c r="M590" s="200"/>
      <c r="N590" s="63"/>
      <c r="O590" s="63"/>
      <c r="P590" s="63"/>
      <c r="Q590" s="63"/>
      <c r="R590" s="63"/>
      <c r="S590" s="63"/>
      <c r="T590" s="64"/>
      <c r="AT590" s="17" t="s">
        <v>147</v>
      </c>
      <c r="AU590" s="17" t="s">
        <v>86</v>
      </c>
    </row>
    <row r="591" spans="2:65" s="12" customFormat="1" ht="11.25">
      <c r="B591" s="202"/>
      <c r="C591" s="203"/>
      <c r="D591" s="198" t="s">
        <v>151</v>
      </c>
      <c r="E591" s="204" t="s">
        <v>21</v>
      </c>
      <c r="F591" s="205" t="s">
        <v>710</v>
      </c>
      <c r="G591" s="203"/>
      <c r="H591" s="206">
        <v>4</v>
      </c>
      <c r="I591" s="207"/>
      <c r="J591" s="203"/>
      <c r="K591" s="203"/>
      <c r="L591" s="208"/>
      <c r="M591" s="209"/>
      <c r="N591" s="210"/>
      <c r="O591" s="210"/>
      <c r="P591" s="210"/>
      <c r="Q591" s="210"/>
      <c r="R591" s="210"/>
      <c r="S591" s="210"/>
      <c r="T591" s="211"/>
      <c r="AT591" s="212" t="s">
        <v>151</v>
      </c>
      <c r="AU591" s="212" t="s">
        <v>86</v>
      </c>
      <c r="AV591" s="12" t="s">
        <v>86</v>
      </c>
      <c r="AW591" s="12" t="s">
        <v>38</v>
      </c>
      <c r="AX591" s="12" t="s">
        <v>84</v>
      </c>
      <c r="AY591" s="212" t="s">
        <v>138</v>
      </c>
    </row>
    <row r="592" spans="2:65" s="1" customFormat="1" ht="16.5" customHeight="1">
      <c r="B592" s="34"/>
      <c r="C592" s="185" t="s">
        <v>711</v>
      </c>
      <c r="D592" s="185" t="s">
        <v>140</v>
      </c>
      <c r="E592" s="186" t="s">
        <v>712</v>
      </c>
      <c r="F592" s="187" t="s">
        <v>713</v>
      </c>
      <c r="G592" s="188" t="s">
        <v>483</v>
      </c>
      <c r="H592" s="189">
        <v>1</v>
      </c>
      <c r="I592" s="190"/>
      <c r="J592" s="191">
        <f>ROUND(I592*H592,2)</f>
        <v>0</v>
      </c>
      <c r="K592" s="187" t="s">
        <v>21</v>
      </c>
      <c r="L592" s="38"/>
      <c r="M592" s="192" t="s">
        <v>21</v>
      </c>
      <c r="N592" s="193" t="s">
        <v>48</v>
      </c>
      <c r="O592" s="63"/>
      <c r="P592" s="194">
        <f>O592*H592</f>
        <v>0</v>
      </c>
      <c r="Q592" s="194">
        <v>0</v>
      </c>
      <c r="R592" s="194">
        <f>Q592*H592</f>
        <v>0</v>
      </c>
      <c r="S592" s="194">
        <v>0</v>
      </c>
      <c r="T592" s="195">
        <f>S592*H592</f>
        <v>0</v>
      </c>
      <c r="AR592" s="196" t="s">
        <v>145</v>
      </c>
      <c r="AT592" s="196" t="s">
        <v>140</v>
      </c>
      <c r="AU592" s="196" t="s">
        <v>86</v>
      </c>
      <c r="AY592" s="17" t="s">
        <v>138</v>
      </c>
      <c r="BE592" s="197">
        <f>IF(N592="základní",J592,0)</f>
        <v>0</v>
      </c>
      <c r="BF592" s="197">
        <f>IF(N592="snížená",J592,0)</f>
        <v>0</v>
      </c>
      <c r="BG592" s="197">
        <f>IF(N592="zákl. přenesená",J592,0)</f>
        <v>0</v>
      </c>
      <c r="BH592" s="197">
        <f>IF(N592="sníž. přenesená",J592,0)</f>
        <v>0</v>
      </c>
      <c r="BI592" s="197">
        <f>IF(N592="nulová",J592,0)</f>
        <v>0</v>
      </c>
      <c r="BJ592" s="17" t="s">
        <v>84</v>
      </c>
      <c r="BK592" s="197">
        <f>ROUND(I592*H592,2)</f>
        <v>0</v>
      </c>
      <c r="BL592" s="17" t="s">
        <v>145</v>
      </c>
      <c r="BM592" s="196" t="s">
        <v>714</v>
      </c>
    </row>
    <row r="593" spans="2:65" s="1" customFormat="1" ht="11.25">
      <c r="B593" s="34"/>
      <c r="C593" s="35"/>
      <c r="D593" s="198" t="s">
        <v>147</v>
      </c>
      <c r="E593" s="35"/>
      <c r="F593" s="199" t="s">
        <v>713</v>
      </c>
      <c r="G593" s="35"/>
      <c r="H593" s="35"/>
      <c r="I593" s="114"/>
      <c r="J593" s="35"/>
      <c r="K593" s="35"/>
      <c r="L593" s="38"/>
      <c r="M593" s="200"/>
      <c r="N593" s="63"/>
      <c r="O593" s="63"/>
      <c r="P593" s="63"/>
      <c r="Q593" s="63"/>
      <c r="R593" s="63"/>
      <c r="S593" s="63"/>
      <c r="T593" s="64"/>
      <c r="AT593" s="17" t="s">
        <v>147</v>
      </c>
      <c r="AU593" s="17" t="s">
        <v>86</v>
      </c>
    </row>
    <row r="594" spans="2:65" s="12" customFormat="1" ht="11.25">
      <c r="B594" s="202"/>
      <c r="C594" s="203"/>
      <c r="D594" s="198" t="s">
        <v>151</v>
      </c>
      <c r="E594" s="204" t="s">
        <v>21</v>
      </c>
      <c r="F594" s="205" t="s">
        <v>715</v>
      </c>
      <c r="G594" s="203"/>
      <c r="H594" s="206">
        <v>1</v>
      </c>
      <c r="I594" s="207"/>
      <c r="J594" s="203"/>
      <c r="K594" s="203"/>
      <c r="L594" s="208"/>
      <c r="M594" s="209"/>
      <c r="N594" s="210"/>
      <c r="O594" s="210"/>
      <c r="P594" s="210"/>
      <c r="Q594" s="210"/>
      <c r="R594" s="210"/>
      <c r="S594" s="210"/>
      <c r="T594" s="211"/>
      <c r="AT594" s="212" t="s">
        <v>151</v>
      </c>
      <c r="AU594" s="212" t="s">
        <v>86</v>
      </c>
      <c r="AV594" s="12" t="s">
        <v>86</v>
      </c>
      <c r="AW594" s="12" t="s">
        <v>38</v>
      </c>
      <c r="AX594" s="12" t="s">
        <v>84</v>
      </c>
      <c r="AY594" s="212" t="s">
        <v>138</v>
      </c>
    </row>
    <row r="595" spans="2:65" s="1" customFormat="1" ht="16.5" customHeight="1">
      <c r="B595" s="34"/>
      <c r="C595" s="185" t="s">
        <v>716</v>
      </c>
      <c r="D595" s="185" t="s">
        <v>140</v>
      </c>
      <c r="E595" s="186" t="s">
        <v>717</v>
      </c>
      <c r="F595" s="187" t="s">
        <v>718</v>
      </c>
      <c r="G595" s="188" t="s">
        <v>204</v>
      </c>
      <c r="H595" s="189">
        <v>1129.2</v>
      </c>
      <c r="I595" s="190"/>
      <c r="J595" s="191">
        <f>ROUND(I595*H595,2)</f>
        <v>0</v>
      </c>
      <c r="K595" s="187" t="s">
        <v>144</v>
      </c>
      <c r="L595" s="38"/>
      <c r="M595" s="192" t="s">
        <v>21</v>
      </c>
      <c r="N595" s="193" t="s">
        <v>48</v>
      </c>
      <c r="O595" s="63"/>
      <c r="P595" s="194">
        <f>O595*H595</f>
        <v>0</v>
      </c>
      <c r="Q595" s="194">
        <v>0</v>
      </c>
      <c r="R595" s="194">
        <f>Q595*H595</f>
        <v>0</v>
      </c>
      <c r="S595" s="194">
        <v>0.15</v>
      </c>
      <c r="T595" s="195">
        <f>S595*H595</f>
        <v>169.38</v>
      </c>
      <c r="AR595" s="196" t="s">
        <v>145</v>
      </c>
      <c r="AT595" s="196" t="s">
        <v>140</v>
      </c>
      <c r="AU595" s="196" t="s">
        <v>86</v>
      </c>
      <c r="AY595" s="17" t="s">
        <v>138</v>
      </c>
      <c r="BE595" s="197">
        <f>IF(N595="základní",J595,0)</f>
        <v>0</v>
      </c>
      <c r="BF595" s="197">
        <f>IF(N595="snížená",J595,0)</f>
        <v>0</v>
      </c>
      <c r="BG595" s="197">
        <f>IF(N595="zákl. přenesená",J595,0)</f>
        <v>0</v>
      </c>
      <c r="BH595" s="197">
        <f>IF(N595="sníž. přenesená",J595,0)</f>
        <v>0</v>
      </c>
      <c r="BI595" s="197">
        <f>IF(N595="nulová",J595,0)</f>
        <v>0</v>
      </c>
      <c r="BJ595" s="17" t="s">
        <v>84</v>
      </c>
      <c r="BK595" s="197">
        <f>ROUND(I595*H595,2)</f>
        <v>0</v>
      </c>
      <c r="BL595" s="17" t="s">
        <v>145</v>
      </c>
      <c r="BM595" s="196" t="s">
        <v>719</v>
      </c>
    </row>
    <row r="596" spans="2:65" s="1" customFormat="1" ht="11.25">
      <c r="B596" s="34"/>
      <c r="C596" s="35"/>
      <c r="D596" s="198" t="s">
        <v>147</v>
      </c>
      <c r="E596" s="35"/>
      <c r="F596" s="199" t="s">
        <v>720</v>
      </c>
      <c r="G596" s="35"/>
      <c r="H596" s="35"/>
      <c r="I596" s="114"/>
      <c r="J596" s="35"/>
      <c r="K596" s="35"/>
      <c r="L596" s="38"/>
      <c r="M596" s="200"/>
      <c r="N596" s="63"/>
      <c r="O596" s="63"/>
      <c r="P596" s="63"/>
      <c r="Q596" s="63"/>
      <c r="R596" s="63"/>
      <c r="S596" s="63"/>
      <c r="T596" s="64"/>
      <c r="AT596" s="17" t="s">
        <v>147</v>
      </c>
      <c r="AU596" s="17" t="s">
        <v>86</v>
      </c>
    </row>
    <row r="597" spans="2:65" s="12" customFormat="1" ht="22.5">
      <c r="B597" s="202"/>
      <c r="C597" s="203"/>
      <c r="D597" s="198" t="s">
        <v>151</v>
      </c>
      <c r="E597" s="204" t="s">
        <v>21</v>
      </c>
      <c r="F597" s="205" t="s">
        <v>721</v>
      </c>
      <c r="G597" s="203"/>
      <c r="H597" s="206">
        <v>164.6</v>
      </c>
      <c r="I597" s="207"/>
      <c r="J597" s="203"/>
      <c r="K597" s="203"/>
      <c r="L597" s="208"/>
      <c r="M597" s="209"/>
      <c r="N597" s="210"/>
      <c r="O597" s="210"/>
      <c r="P597" s="210"/>
      <c r="Q597" s="210"/>
      <c r="R597" s="210"/>
      <c r="S597" s="210"/>
      <c r="T597" s="211"/>
      <c r="AT597" s="212" t="s">
        <v>151</v>
      </c>
      <c r="AU597" s="212" t="s">
        <v>86</v>
      </c>
      <c r="AV597" s="12" t="s">
        <v>86</v>
      </c>
      <c r="AW597" s="12" t="s">
        <v>38</v>
      </c>
      <c r="AX597" s="12" t="s">
        <v>77</v>
      </c>
      <c r="AY597" s="212" t="s">
        <v>138</v>
      </c>
    </row>
    <row r="598" spans="2:65" s="12" customFormat="1" ht="22.5">
      <c r="B598" s="202"/>
      <c r="C598" s="203"/>
      <c r="D598" s="198" t="s">
        <v>151</v>
      </c>
      <c r="E598" s="204" t="s">
        <v>21</v>
      </c>
      <c r="F598" s="205" t="s">
        <v>722</v>
      </c>
      <c r="G598" s="203"/>
      <c r="H598" s="206">
        <v>371.2</v>
      </c>
      <c r="I598" s="207"/>
      <c r="J598" s="203"/>
      <c r="K598" s="203"/>
      <c r="L598" s="208"/>
      <c r="M598" s="209"/>
      <c r="N598" s="210"/>
      <c r="O598" s="210"/>
      <c r="P598" s="210"/>
      <c r="Q598" s="210"/>
      <c r="R598" s="210"/>
      <c r="S598" s="210"/>
      <c r="T598" s="211"/>
      <c r="AT598" s="212" t="s">
        <v>151</v>
      </c>
      <c r="AU598" s="212" t="s">
        <v>86</v>
      </c>
      <c r="AV598" s="12" t="s">
        <v>86</v>
      </c>
      <c r="AW598" s="12" t="s">
        <v>38</v>
      </c>
      <c r="AX598" s="12" t="s">
        <v>77</v>
      </c>
      <c r="AY598" s="212" t="s">
        <v>138</v>
      </c>
    </row>
    <row r="599" spans="2:65" s="12" customFormat="1" ht="22.5">
      <c r="B599" s="202"/>
      <c r="C599" s="203"/>
      <c r="D599" s="198" t="s">
        <v>151</v>
      </c>
      <c r="E599" s="204" t="s">
        <v>21</v>
      </c>
      <c r="F599" s="205" t="s">
        <v>723</v>
      </c>
      <c r="G599" s="203"/>
      <c r="H599" s="206">
        <v>28.8</v>
      </c>
      <c r="I599" s="207"/>
      <c r="J599" s="203"/>
      <c r="K599" s="203"/>
      <c r="L599" s="208"/>
      <c r="M599" s="209"/>
      <c r="N599" s="210"/>
      <c r="O599" s="210"/>
      <c r="P599" s="210"/>
      <c r="Q599" s="210"/>
      <c r="R599" s="210"/>
      <c r="S599" s="210"/>
      <c r="T599" s="211"/>
      <c r="AT599" s="212" t="s">
        <v>151</v>
      </c>
      <c r="AU599" s="212" t="s">
        <v>86</v>
      </c>
      <c r="AV599" s="12" t="s">
        <v>86</v>
      </c>
      <c r="AW599" s="12" t="s">
        <v>38</v>
      </c>
      <c r="AX599" s="12" t="s">
        <v>77</v>
      </c>
      <c r="AY599" s="212" t="s">
        <v>138</v>
      </c>
    </row>
    <row r="600" spans="2:65" s="13" customFormat="1" ht="11.25">
      <c r="B600" s="213"/>
      <c r="C600" s="214"/>
      <c r="D600" s="198" t="s">
        <v>151</v>
      </c>
      <c r="E600" s="215" t="s">
        <v>21</v>
      </c>
      <c r="F600" s="216" t="s">
        <v>159</v>
      </c>
      <c r="G600" s="214"/>
      <c r="H600" s="217">
        <v>564.6</v>
      </c>
      <c r="I600" s="218"/>
      <c r="J600" s="214"/>
      <c r="K600" s="214"/>
      <c r="L600" s="219"/>
      <c r="M600" s="220"/>
      <c r="N600" s="221"/>
      <c r="O600" s="221"/>
      <c r="P600" s="221"/>
      <c r="Q600" s="221"/>
      <c r="R600" s="221"/>
      <c r="S600" s="221"/>
      <c r="T600" s="222"/>
      <c r="AT600" s="223" t="s">
        <v>151</v>
      </c>
      <c r="AU600" s="223" t="s">
        <v>86</v>
      </c>
      <c r="AV600" s="13" t="s">
        <v>160</v>
      </c>
      <c r="AW600" s="13" t="s">
        <v>38</v>
      </c>
      <c r="AX600" s="13" t="s">
        <v>77</v>
      </c>
      <c r="AY600" s="223" t="s">
        <v>138</v>
      </c>
    </row>
    <row r="601" spans="2:65" s="12" customFormat="1" ht="22.5">
      <c r="B601" s="202"/>
      <c r="C601" s="203"/>
      <c r="D601" s="198" t="s">
        <v>151</v>
      </c>
      <c r="E601" s="204" t="s">
        <v>21</v>
      </c>
      <c r="F601" s="205" t="s">
        <v>721</v>
      </c>
      <c r="G601" s="203"/>
      <c r="H601" s="206">
        <v>164.6</v>
      </c>
      <c r="I601" s="207"/>
      <c r="J601" s="203"/>
      <c r="K601" s="203"/>
      <c r="L601" s="208"/>
      <c r="M601" s="209"/>
      <c r="N601" s="210"/>
      <c r="O601" s="210"/>
      <c r="P601" s="210"/>
      <c r="Q601" s="210"/>
      <c r="R601" s="210"/>
      <c r="S601" s="210"/>
      <c r="T601" s="211"/>
      <c r="AT601" s="212" t="s">
        <v>151</v>
      </c>
      <c r="AU601" s="212" t="s">
        <v>86</v>
      </c>
      <c r="AV601" s="12" t="s">
        <v>86</v>
      </c>
      <c r="AW601" s="12" t="s">
        <v>38</v>
      </c>
      <c r="AX601" s="12" t="s">
        <v>77</v>
      </c>
      <c r="AY601" s="212" t="s">
        <v>138</v>
      </c>
    </row>
    <row r="602" spans="2:65" s="12" customFormat="1" ht="22.5">
      <c r="B602" s="202"/>
      <c r="C602" s="203"/>
      <c r="D602" s="198" t="s">
        <v>151</v>
      </c>
      <c r="E602" s="204" t="s">
        <v>21</v>
      </c>
      <c r="F602" s="205" t="s">
        <v>722</v>
      </c>
      <c r="G602" s="203"/>
      <c r="H602" s="206">
        <v>371.2</v>
      </c>
      <c r="I602" s="207"/>
      <c r="J602" s="203"/>
      <c r="K602" s="203"/>
      <c r="L602" s="208"/>
      <c r="M602" s="209"/>
      <c r="N602" s="210"/>
      <c r="O602" s="210"/>
      <c r="P602" s="210"/>
      <c r="Q602" s="210"/>
      <c r="R602" s="210"/>
      <c r="S602" s="210"/>
      <c r="T602" s="211"/>
      <c r="AT602" s="212" t="s">
        <v>151</v>
      </c>
      <c r="AU602" s="212" t="s">
        <v>86</v>
      </c>
      <c r="AV602" s="12" t="s">
        <v>86</v>
      </c>
      <c r="AW602" s="12" t="s">
        <v>38</v>
      </c>
      <c r="AX602" s="12" t="s">
        <v>77</v>
      </c>
      <c r="AY602" s="212" t="s">
        <v>138</v>
      </c>
    </row>
    <row r="603" spans="2:65" s="12" customFormat="1" ht="22.5">
      <c r="B603" s="202"/>
      <c r="C603" s="203"/>
      <c r="D603" s="198" t="s">
        <v>151</v>
      </c>
      <c r="E603" s="204" t="s">
        <v>21</v>
      </c>
      <c r="F603" s="205" t="s">
        <v>723</v>
      </c>
      <c r="G603" s="203"/>
      <c r="H603" s="206">
        <v>28.8</v>
      </c>
      <c r="I603" s="207"/>
      <c r="J603" s="203"/>
      <c r="K603" s="203"/>
      <c r="L603" s="208"/>
      <c r="M603" s="209"/>
      <c r="N603" s="210"/>
      <c r="O603" s="210"/>
      <c r="P603" s="210"/>
      <c r="Q603" s="210"/>
      <c r="R603" s="210"/>
      <c r="S603" s="210"/>
      <c r="T603" s="211"/>
      <c r="AT603" s="212" t="s">
        <v>151</v>
      </c>
      <c r="AU603" s="212" t="s">
        <v>86</v>
      </c>
      <c r="AV603" s="12" t="s">
        <v>86</v>
      </c>
      <c r="AW603" s="12" t="s">
        <v>38</v>
      </c>
      <c r="AX603" s="12" t="s">
        <v>77</v>
      </c>
      <c r="AY603" s="212" t="s">
        <v>138</v>
      </c>
    </row>
    <row r="604" spans="2:65" s="14" customFormat="1" ht="11.25">
      <c r="B604" s="224"/>
      <c r="C604" s="225"/>
      <c r="D604" s="198" t="s">
        <v>151</v>
      </c>
      <c r="E604" s="226" t="s">
        <v>21</v>
      </c>
      <c r="F604" s="227" t="s">
        <v>162</v>
      </c>
      <c r="G604" s="225"/>
      <c r="H604" s="228">
        <v>1129.2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AT604" s="234" t="s">
        <v>151</v>
      </c>
      <c r="AU604" s="234" t="s">
        <v>86</v>
      </c>
      <c r="AV604" s="14" t="s">
        <v>145</v>
      </c>
      <c r="AW604" s="14" t="s">
        <v>38</v>
      </c>
      <c r="AX604" s="14" t="s">
        <v>84</v>
      </c>
      <c r="AY604" s="234" t="s">
        <v>138</v>
      </c>
    </row>
    <row r="605" spans="2:65" s="1" customFormat="1" ht="16.5" customHeight="1">
      <c r="B605" s="34"/>
      <c r="C605" s="185" t="s">
        <v>724</v>
      </c>
      <c r="D605" s="185" t="s">
        <v>140</v>
      </c>
      <c r="E605" s="186" t="s">
        <v>725</v>
      </c>
      <c r="F605" s="187" t="s">
        <v>726</v>
      </c>
      <c r="G605" s="188" t="s">
        <v>483</v>
      </c>
      <c r="H605" s="189">
        <v>343</v>
      </c>
      <c r="I605" s="190"/>
      <c r="J605" s="191">
        <f>ROUND(I605*H605,2)</f>
        <v>0</v>
      </c>
      <c r="K605" s="187" t="s">
        <v>21</v>
      </c>
      <c r="L605" s="38"/>
      <c r="M605" s="192" t="s">
        <v>21</v>
      </c>
      <c r="N605" s="193" t="s">
        <v>48</v>
      </c>
      <c r="O605" s="63"/>
      <c r="P605" s="194">
        <f>O605*H605</f>
        <v>0</v>
      </c>
      <c r="Q605" s="194">
        <v>2.1000000000000001E-4</v>
      </c>
      <c r="R605" s="194">
        <f>Q605*H605</f>
        <v>7.2029999999999997E-2</v>
      </c>
      <c r="S605" s="194">
        <v>0</v>
      </c>
      <c r="T605" s="195">
        <f>S605*H605</f>
        <v>0</v>
      </c>
      <c r="AR605" s="196" t="s">
        <v>145</v>
      </c>
      <c r="AT605" s="196" t="s">
        <v>140</v>
      </c>
      <c r="AU605" s="196" t="s">
        <v>86</v>
      </c>
      <c r="AY605" s="17" t="s">
        <v>138</v>
      </c>
      <c r="BE605" s="197">
        <f>IF(N605="základní",J605,0)</f>
        <v>0</v>
      </c>
      <c r="BF605" s="197">
        <f>IF(N605="snížená",J605,0)</f>
        <v>0</v>
      </c>
      <c r="BG605" s="197">
        <f>IF(N605="zákl. přenesená",J605,0)</f>
        <v>0</v>
      </c>
      <c r="BH605" s="197">
        <f>IF(N605="sníž. přenesená",J605,0)</f>
        <v>0</v>
      </c>
      <c r="BI605" s="197">
        <f>IF(N605="nulová",J605,0)</f>
        <v>0</v>
      </c>
      <c r="BJ605" s="17" t="s">
        <v>84</v>
      </c>
      <c r="BK605" s="197">
        <f>ROUND(I605*H605,2)</f>
        <v>0</v>
      </c>
      <c r="BL605" s="17" t="s">
        <v>145</v>
      </c>
      <c r="BM605" s="196" t="s">
        <v>727</v>
      </c>
    </row>
    <row r="606" spans="2:65" s="1" customFormat="1" ht="11.25">
      <c r="B606" s="34"/>
      <c r="C606" s="35"/>
      <c r="D606" s="198" t="s">
        <v>147</v>
      </c>
      <c r="E606" s="35"/>
      <c r="F606" s="199" t="s">
        <v>728</v>
      </c>
      <c r="G606" s="35"/>
      <c r="H606" s="35"/>
      <c r="I606" s="114"/>
      <c r="J606" s="35"/>
      <c r="K606" s="35"/>
      <c r="L606" s="38"/>
      <c r="M606" s="200"/>
      <c r="N606" s="63"/>
      <c r="O606" s="63"/>
      <c r="P606" s="63"/>
      <c r="Q606" s="63"/>
      <c r="R606" s="63"/>
      <c r="S606" s="63"/>
      <c r="T606" s="64"/>
      <c r="AT606" s="17" t="s">
        <v>147</v>
      </c>
      <c r="AU606" s="17" t="s">
        <v>86</v>
      </c>
    </row>
    <row r="607" spans="2:65" s="1" customFormat="1" ht="87.75">
      <c r="B607" s="34"/>
      <c r="C607" s="35"/>
      <c r="D607" s="198" t="s">
        <v>149</v>
      </c>
      <c r="E607" s="35"/>
      <c r="F607" s="201" t="s">
        <v>729</v>
      </c>
      <c r="G607" s="35"/>
      <c r="H607" s="35"/>
      <c r="I607" s="114"/>
      <c r="J607" s="35"/>
      <c r="K607" s="35"/>
      <c r="L607" s="38"/>
      <c r="M607" s="200"/>
      <c r="N607" s="63"/>
      <c r="O607" s="63"/>
      <c r="P607" s="63"/>
      <c r="Q607" s="63"/>
      <c r="R607" s="63"/>
      <c r="S607" s="63"/>
      <c r="T607" s="64"/>
      <c r="AT607" s="17" t="s">
        <v>149</v>
      </c>
      <c r="AU607" s="17" t="s">
        <v>86</v>
      </c>
    </row>
    <row r="608" spans="2:65" s="1" customFormat="1" ht="29.25">
      <c r="B608" s="34"/>
      <c r="C608" s="35"/>
      <c r="D608" s="198" t="s">
        <v>302</v>
      </c>
      <c r="E608" s="35"/>
      <c r="F608" s="201" t="s">
        <v>730</v>
      </c>
      <c r="G608" s="35"/>
      <c r="H608" s="35"/>
      <c r="I608" s="114"/>
      <c r="J608" s="35"/>
      <c r="K608" s="35"/>
      <c r="L608" s="38"/>
      <c r="M608" s="200"/>
      <c r="N608" s="63"/>
      <c r="O608" s="63"/>
      <c r="P608" s="63"/>
      <c r="Q608" s="63"/>
      <c r="R608" s="63"/>
      <c r="S608" s="63"/>
      <c r="T608" s="64"/>
      <c r="AT608" s="17" t="s">
        <v>302</v>
      </c>
      <c r="AU608" s="17" t="s">
        <v>86</v>
      </c>
    </row>
    <row r="609" spans="2:65" s="12" customFormat="1" ht="11.25">
      <c r="B609" s="202"/>
      <c r="C609" s="203"/>
      <c r="D609" s="198" t="s">
        <v>151</v>
      </c>
      <c r="E609" s="204" t="s">
        <v>21</v>
      </c>
      <c r="F609" s="205" t="s">
        <v>731</v>
      </c>
      <c r="G609" s="203"/>
      <c r="H609" s="206">
        <v>343</v>
      </c>
      <c r="I609" s="207"/>
      <c r="J609" s="203"/>
      <c r="K609" s="203"/>
      <c r="L609" s="208"/>
      <c r="M609" s="209"/>
      <c r="N609" s="210"/>
      <c r="O609" s="210"/>
      <c r="P609" s="210"/>
      <c r="Q609" s="210"/>
      <c r="R609" s="210"/>
      <c r="S609" s="210"/>
      <c r="T609" s="211"/>
      <c r="AT609" s="212" t="s">
        <v>151</v>
      </c>
      <c r="AU609" s="212" t="s">
        <v>86</v>
      </c>
      <c r="AV609" s="12" t="s">
        <v>86</v>
      </c>
      <c r="AW609" s="12" t="s">
        <v>38</v>
      </c>
      <c r="AX609" s="12" t="s">
        <v>84</v>
      </c>
      <c r="AY609" s="212" t="s">
        <v>138</v>
      </c>
    </row>
    <row r="610" spans="2:65" s="1" customFormat="1" ht="16.5" customHeight="1">
      <c r="B610" s="34"/>
      <c r="C610" s="185" t="s">
        <v>732</v>
      </c>
      <c r="D610" s="185" t="s">
        <v>140</v>
      </c>
      <c r="E610" s="186" t="s">
        <v>733</v>
      </c>
      <c r="F610" s="187" t="s">
        <v>734</v>
      </c>
      <c r="G610" s="188" t="s">
        <v>483</v>
      </c>
      <c r="H610" s="189">
        <v>343</v>
      </c>
      <c r="I610" s="190"/>
      <c r="J610" s="191">
        <f>ROUND(I610*H610,2)</f>
        <v>0</v>
      </c>
      <c r="K610" s="187" t="s">
        <v>21</v>
      </c>
      <c r="L610" s="38"/>
      <c r="M610" s="192" t="s">
        <v>21</v>
      </c>
      <c r="N610" s="193" t="s">
        <v>48</v>
      </c>
      <c r="O610" s="63"/>
      <c r="P610" s="194">
        <f>O610*H610</f>
        <v>0</v>
      </c>
      <c r="Q610" s="194">
        <v>0.30025000000000002</v>
      </c>
      <c r="R610" s="194">
        <f>Q610*H610</f>
        <v>102.98575000000001</v>
      </c>
      <c r="S610" s="194">
        <v>0</v>
      </c>
      <c r="T610" s="195">
        <f>S610*H610</f>
        <v>0</v>
      </c>
      <c r="AR610" s="196" t="s">
        <v>145</v>
      </c>
      <c r="AT610" s="196" t="s">
        <v>140</v>
      </c>
      <c r="AU610" s="196" t="s">
        <v>86</v>
      </c>
      <c r="AY610" s="17" t="s">
        <v>138</v>
      </c>
      <c r="BE610" s="197">
        <f>IF(N610="základní",J610,0)</f>
        <v>0</v>
      </c>
      <c r="BF610" s="197">
        <f>IF(N610="snížená",J610,0)</f>
        <v>0</v>
      </c>
      <c r="BG610" s="197">
        <f>IF(N610="zákl. přenesená",J610,0)</f>
        <v>0</v>
      </c>
      <c r="BH610" s="197">
        <f>IF(N610="sníž. přenesená",J610,0)</f>
        <v>0</v>
      </c>
      <c r="BI610" s="197">
        <f>IF(N610="nulová",J610,0)</f>
        <v>0</v>
      </c>
      <c r="BJ610" s="17" t="s">
        <v>84</v>
      </c>
      <c r="BK610" s="197">
        <f>ROUND(I610*H610,2)</f>
        <v>0</v>
      </c>
      <c r="BL610" s="17" t="s">
        <v>145</v>
      </c>
      <c r="BM610" s="196" t="s">
        <v>735</v>
      </c>
    </row>
    <row r="611" spans="2:65" s="1" customFormat="1" ht="11.25">
      <c r="B611" s="34"/>
      <c r="C611" s="35"/>
      <c r="D611" s="198" t="s">
        <v>147</v>
      </c>
      <c r="E611" s="35"/>
      <c r="F611" s="199" t="s">
        <v>736</v>
      </c>
      <c r="G611" s="35"/>
      <c r="H611" s="35"/>
      <c r="I611" s="114"/>
      <c r="J611" s="35"/>
      <c r="K611" s="35"/>
      <c r="L611" s="38"/>
      <c r="M611" s="200"/>
      <c r="N611" s="63"/>
      <c r="O611" s="63"/>
      <c r="P611" s="63"/>
      <c r="Q611" s="63"/>
      <c r="R611" s="63"/>
      <c r="S611" s="63"/>
      <c r="T611" s="64"/>
      <c r="AT611" s="17" t="s">
        <v>147</v>
      </c>
      <c r="AU611" s="17" t="s">
        <v>86</v>
      </c>
    </row>
    <row r="612" spans="2:65" s="1" customFormat="1" ht="87.75">
      <c r="B612" s="34"/>
      <c r="C612" s="35"/>
      <c r="D612" s="198" t="s">
        <v>149</v>
      </c>
      <c r="E612" s="35"/>
      <c r="F612" s="201" t="s">
        <v>729</v>
      </c>
      <c r="G612" s="35"/>
      <c r="H612" s="35"/>
      <c r="I612" s="114"/>
      <c r="J612" s="35"/>
      <c r="K612" s="35"/>
      <c r="L612" s="38"/>
      <c r="M612" s="200"/>
      <c r="N612" s="63"/>
      <c r="O612" s="63"/>
      <c r="P612" s="63"/>
      <c r="Q612" s="63"/>
      <c r="R612" s="63"/>
      <c r="S612" s="63"/>
      <c r="T612" s="64"/>
      <c r="AT612" s="17" t="s">
        <v>149</v>
      </c>
      <c r="AU612" s="17" t="s">
        <v>86</v>
      </c>
    </row>
    <row r="613" spans="2:65" s="11" customFormat="1" ht="22.9" customHeight="1">
      <c r="B613" s="169"/>
      <c r="C613" s="170"/>
      <c r="D613" s="171" t="s">
        <v>76</v>
      </c>
      <c r="E613" s="183" t="s">
        <v>737</v>
      </c>
      <c r="F613" s="183" t="s">
        <v>738</v>
      </c>
      <c r="G613" s="170"/>
      <c r="H613" s="170"/>
      <c r="I613" s="173"/>
      <c r="J613" s="184">
        <f>BK613</f>
        <v>0</v>
      </c>
      <c r="K613" s="170"/>
      <c r="L613" s="175"/>
      <c r="M613" s="176"/>
      <c r="N613" s="177"/>
      <c r="O613" s="177"/>
      <c r="P613" s="178">
        <f>SUM(P614:P687)</f>
        <v>0</v>
      </c>
      <c r="Q613" s="177"/>
      <c r="R613" s="178">
        <f>SUM(R614:R687)</f>
        <v>0</v>
      </c>
      <c r="S613" s="177"/>
      <c r="T613" s="179">
        <f>SUM(T614:T687)</f>
        <v>0</v>
      </c>
      <c r="AR613" s="180" t="s">
        <v>84</v>
      </c>
      <c r="AT613" s="181" t="s">
        <v>76</v>
      </c>
      <c r="AU613" s="181" t="s">
        <v>84</v>
      </c>
      <c r="AY613" s="180" t="s">
        <v>138</v>
      </c>
      <c r="BK613" s="182">
        <f>SUM(BK614:BK687)</f>
        <v>0</v>
      </c>
    </row>
    <row r="614" spans="2:65" s="1" customFormat="1" ht="16.5" customHeight="1">
      <c r="B614" s="34"/>
      <c r="C614" s="185" t="s">
        <v>739</v>
      </c>
      <c r="D614" s="185" t="s">
        <v>140</v>
      </c>
      <c r="E614" s="186" t="s">
        <v>740</v>
      </c>
      <c r="F614" s="187" t="s">
        <v>741</v>
      </c>
      <c r="G614" s="188" t="s">
        <v>360</v>
      </c>
      <c r="H614" s="189">
        <v>2352.3319999999999</v>
      </c>
      <c r="I614" s="190"/>
      <c r="J614" s="191">
        <f>ROUND(I614*H614,2)</f>
        <v>0</v>
      </c>
      <c r="K614" s="187" t="s">
        <v>144</v>
      </c>
      <c r="L614" s="38"/>
      <c r="M614" s="192" t="s">
        <v>21</v>
      </c>
      <c r="N614" s="193" t="s">
        <v>48</v>
      </c>
      <c r="O614" s="63"/>
      <c r="P614" s="194">
        <f>O614*H614</f>
        <v>0</v>
      </c>
      <c r="Q614" s="194">
        <v>0</v>
      </c>
      <c r="R614" s="194">
        <f>Q614*H614</f>
        <v>0</v>
      </c>
      <c r="S614" s="194">
        <v>0</v>
      </c>
      <c r="T614" s="195">
        <f>S614*H614</f>
        <v>0</v>
      </c>
      <c r="AR614" s="196" t="s">
        <v>145</v>
      </c>
      <c r="AT614" s="196" t="s">
        <v>140</v>
      </c>
      <c r="AU614" s="196" t="s">
        <v>86</v>
      </c>
      <c r="AY614" s="17" t="s">
        <v>138</v>
      </c>
      <c r="BE614" s="197">
        <f>IF(N614="základní",J614,0)</f>
        <v>0</v>
      </c>
      <c r="BF614" s="197">
        <f>IF(N614="snížená",J614,0)</f>
        <v>0</v>
      </c>
      <c r="BG614" s="197">
        <f>IF(N614="zákl. přenesená",J614,0)</f>
        <v>0</v>
      </c>
      <c r="BH614" s="197">
        <f>IF(N614="sníž. přenesená",J614,0)</f>
        <v>0</v>
      </c>
      <c r="BI614" s="197">
        <f>IF(N614="nulová",J614,0)</f>
        <v>0</v>
      </c>
      <c r="BJ614" s="17" t="s">
        <v>84</v>
      </c>
      <c r="BK614" s="197">
        <f>ROUND(I614*H614,2)</f>
        <v>0</v>
      </c>
      <c r="BL614" s="17" t="s">
        <v>145</v>
      </c>
      <c r="BM614" s="196" t="s">
        <v>742</v>
      </c>
    </row>
    <row r="615" spans="2:65" s="1" customFormat="1" ht="11.25">
      <c r="B615" s="34"/>
      <c r="C615" s="35"/>
      <c r="D615" s="198" t="s">
        <v>147</v>
      </c>
      <c r="E615" s="35"/>
      <c r="F615" s="199" t="s">
        <v>743</v>
      </c>
      <c r="G615" s="35"/>
      <c r="H615" s="35"/>
      <c r="I615" s="114"/>
      <c r="J615" s="35"/>
      <c r="K615" s="35"/>
      <c r="L615" s="38"/>
      <c r="M615" s="200"/>
      <c r="N615" s="63"/>
      <c r="O615" s="63"/>
      <c r="P615" s="63"/>
      <c r="Q615" s="63"/>
      <c r="R615" s="63"/>
      <c r="S615" s="63"/>
      <c r="T615" s="64"/>
      <c r="AT615" s="17" t="s">
        <v>147</v>
      </c>
      <c r="AU615" s="17" t="s">
        <v>86</v>
      </c>
    </row>
    <row r="616" spans="2:65" s="1" customFormat="1" ht="68.25">
      <c r="B616" s="34"/>
      <c r="C616" s="35"/>
      <c r="D616" s="198" t="s">
        <v>149</v>
      </c>
      <c r="E616" s="35"/>
      <c r="F616" s="201" t="s">
        <v>744</v>
      </c>
      <c r="G616" s="35"/>
      <c r="H616" s="35"/>
      <c r="I616" s="114"/>
      <c r="J616" s="35"/>
      <c r="K616" s="35"/>
      <c r="L616" s="38"/>
      <c r="M616" s="200"/>
      <c r="N616" s="63"/>
      <c r="O616" s="63"/>
      <c r="P616" s="63"/>
      <c r="Q616" s="63"/>
      <c r="R616" s="63"/>
      <c r="S616" s="63"/>
      <c r="T616" s="64"/>
      <c r="AT616" s="17" t="s">
        <v>149</v>
      </c>
      <c r="AU616" s="17" t="s">
        <v>86</v>
      </c>
    </row>
    <row r="617" spans="2:65" s="12" customFormat="1" ht="11.25">
      <c r="B617" s="202"/>
      <c r="C617" s="203"/>
      <c r="D617" s="198" t="s">
        <v>151</v>
      </c>
      <c r="E617" s="204" t="s">
        <v>21</v>
      </c>
      <c r="F617" s="205" t="s">
        <v>745</v>
      </c>
      <c r="G617" s="203"/>
      <c r="H617" s="206">
        <v>1501.7080000000001</v>
      </c>
      <c r="I617" s="207"/>
      <c r="J617" s="203"/>
      <c r="K617" s="203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151</v>
      </c>
      <c r="AU617" s="212" t="s">
        <v>86</v>
      </c>
      <c r="AV617" s="12" t="s">
        <v>86</v>
      </c>
      <c r="AW617" s="12" t="s">
        <v>38</v>
      </c>
      <c r="AX617" s="12" t="s">
        <v>77</v>
      </c>
      <c r="AY617" s="212" t="s">
        <v>138</v>
      </c>
    </row>
    <row r="618" spans="2:65" s="13" customFormat="1" ht="11.25">
      <c r="B618" s="213"/>
      <c r="C618" s="214"/>
      <c r="D618" s="198" t="s">
        <v>151</v>
      </c>
      <c r="E618" s="215" t="s">
        <v>21</v>
      </c>
      <c r="F618" s="216" t="s">
        <v>159</v>
      </c>
      <c r="G618" s="214"/>
      <c r="H618" s="217">
        <v>1501.7080000000001</v>
      </c>
      <c r="I618" s="218"/>
      <c r="J618" s="214"/>
      <c r="K618" s="214"/>
      <c r="L618" s="219"/>
      <c r="M618" s="220"/>
      <c r="N618" s="221"/>
      <c r="O618" s="221"/>
      <c r="P618" s="221"/>
      <c r="Q618" s="221"/>
      <c r="R618" s="221"/>
      <c r="S618" s="221"/>
      <c r="T618" s="222"/>
      <c r="AT618" s="223" t="s">
        <v>151</v>
      </c>
      <c r="AU618" s="223" t="s">
        <v>86</v>
      </c>
      <c r="AV618" s="13" t="s">
        <v>160</v>
      </c>
      <c r="AW618" s="13" t="s">
        <v>38</v>
      </c>
      <c r="AX618" s="13" t="s">
        <v>77</v>
      </c>
      <c r="AY618" s="223" t="s">
        <v>138</v>
      </c>
    </row>
    <row r="619" spans="2:65" s="12" customFormat="1" ht="22.5">
      <c r="B619" s="202"/>
      <c r="C619" s="203"/>
      <c r="D619" s="198" t="s">
        <v>151</v>
      </c>
      <c r="E619" s="204" t="s">
        <v>21</v>
      </c>
      <c r="F619" s="205" t="s">
        <v>746</v>
      </c>
      <c r="G619" s="203"/>
      <c r="H619" s="206">
        <v>148.13999999999999</v>
      </c>
      <c r="I619" s="207"/>
      <c r="J619" s="203"/>
      <c r="K619" s="203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151</v>
      </c>
      <c r="AU619" s="212" t="s">
        <v>86</v>
      </c>
      <c r="AV619" s="12" t="s">
        <v>86</v>
      </c>
      <c r="AW619" s="12" t="s">
        <v>38</v>
      </c>
      <c r="AX619" s="12" t="s">
        <v>77</v>
      </c>
      <c r="AY619" s="212" t="s">
        <v>138</v>
      </c>
    </row>
    <row r="620" spans="2:65" s="12" customFormat="1" ht="22.5">
      <c r="B620" s="202"/>
      <c r="C620" s="203"/>
      <c r="D620" s="198" t="s">
        <v>151</v>
      </c>
      <c r="E620" s="204" t="s">
        <v>21</v>
      </c>
      <c r="F620" s="205" t="s">
        <v>747</v>
      </c>
      <c r="G620" s="203"/>
      <c r="H620" s="206">
        <v>334.08</v>
      </c>
      <c r="I620" s="207"/>
      <c r="J620" s="203"/>
      <c r="K620" s="203"/>
      <c r="L620" s="208"/>
      <c r="M620" s="209"/>
      <c r="N620" s="210"/>
      <c r="O620" s="210"/>
      <c r="P620" s="210"/>
      <c r="Q620" s="210"/>
      <c r="R620" s="210"/>
      <c r="S620" s="210"/>
      <c r="T620" s="211"/>
      <c r="AT620" s="212" t="s">
        <v>151</v>
      </c>
      <c r="AU620" s="212" t="s">
        <v>86</v>
      </c>
      <c r="AV620" s="12" t="s">
        <v>86</v>
      </c>
      <c r="AW620" s="12" t="s">
        <v>38</v>
      </c>
      <c r="AX620" s="12" t="s">
        <v>77</v>
      </c>
      <c r="AY620" s="212" t="s">
        <v>138</v>
      </c>
    </row>
    <row r="621" spans="2:65" s="13" customFormat="1" ht="11.25">
      <c r="B621" s="213"/>
      <c r="C621" s="214"/>
      <c r="D621" s="198" t="s">
        <v>151</v>
      </c>
      <c r="E621" s="215" t="s">
        <v>21</v>
      </c>
      <c r="F621" s="216" t="s">
        <v>159</v>
      </c>
      <c r="G621" s="214"/>
      <c r="H621" s="217">
        <v>482.22</v>
      </c>
      <c r="I621" s="218"/>
      <c r="J621" s="214"/>
      <c r="K621" s="214"/>
      <c r="L621" s="219"/>
      <c r="M621" s="220"/>
      <c r="N621" s="221"/>
      <c r="O621" s="221"/>
      <c r="P621" s="221"/>
      <c r="Q621" s="221"/>
      <c r="R621" s="221"/>
      <c r="S621" s="221"/>
      <c r="T621" s="222"/>
      <c r="AT621" s="223" t="s">
        <v>151</v>
      </c>
      <c r="AU621" s="223" t="s">
        <v>86</v>
      </c>
      <c r="AV621" s="13" t="s">
        <v>160</v>
      </c>
      <c r="AW621" s="13" t="s">
        <v>38</v>
      </c>
      <c r="AX621" s="13" t="s">
        <v>77</v>
      </c>
      <c r="AY621" s="223" t="s">
        <v>138</v>
      </c>
    </row>
    <row r="622" spans="2:65" s="12" customFormat="1" ht="22.5">
      <c r="B622" s="202"/>
      <c r="C622" s="203"/>
      <c r="D622" s="198" t="s">
        <v>151</v>
      </c>
      <c r="E622" s="204" t="s">
        <v>21</v>
      </c>
      <c r="F622" s="205" t="s">
        <v>748</v>
      </c>
      <c r="G622" s="203"/>
      <c r="H622" s="206">
        <v>60.314999999999998</v>
      </c>
      <c r="I622" s="207"/>
      <c r="J622" s="203"/>
      <c r="K622" s="203"/>
      <c r="L622" s="208"/>
      <c r="M622" s="209"/>
      <c r="N622" s="210"/>
      <c r="O622" s="210"/>
      <c r="P622" s="210"/>
      <c r="Q622" s="210"/>
      <c r="R622" s="210"/>
      <c r="S622" s="210"/>
      <c r="T622" s="211"/>
      <c r="AT622" s="212" t="s">
        <v>151</v>
      </c>
      <c r="AU622" s="212" t="s">
        <v>86</v>
      </c>
      <c r="AV622" s="12" t="s">
        <v>86</v>
      </c>
      <c r="AW622" s="12" t="s">
        <v>38</v>
      </c>
      <c r="AX622" s="12" t="s">
        <v>77</v>
      </c>
      <c r="AY622" s="212" t="s">
        <v>138</v>
      </c>
    </row>
    <row r="623" spans="2:65" s="12" customFormat="1" ht="22.5">
      <c r="B623" s="202"/>
      <c r="C623" s="203"/>
      <c r="D623" s="198" t="s">
        <v>151</v>
      </c>
      <c r="E623" s="204" t="s">
        <v>21</v>
      </c>
      <c r="F623" s="205" t="s">
        <v>749</v>
      </c>
      <c r="G623" s="203"/>
      <c r="H623" s="206">
        <v>60.36</v>
      </c>
      <c r="I623" s="207"/>
      <c r="J623" s="203"/>
      <c r="K623" s="203"/>
      <c r="L623" s="208"/>
      <c r="M623" s="209"/>
      <c r="N623" s="210"/>
      <c r="O623" s="210"/>
      <c r="P623" s="210"/>
      <c r="Q623" s="210"/>
      <c r="R623" s="210"/>
      <c r="S623" s="210"/>
      <c r="T623" s="211"/>
      <c r="AT623" s="212" t="s">
        <v>151</v>
      </c>
      <c r="AU623" s="212" t="s">
        <v>86</v>
      </c>
      <c r="AV623" s="12" t="s">
        <v>86</v>
      </c>
      <c r="AW623" s="12" t="s">
        <v>38</v>
      </c>
      <c r="AX623" s="12" t="s">
        <v>77</v>
      </c>
      <c r="AY623" s="212" t="s">
        <v>138</v>
      </c>
    </row>
    <row r="624" spans="2:65" s="13" customFormat="1" ht="11.25">
      <c r="B624" s="213"/>
      <c r="C624" s="214"/>
      <c r="D624" s="198" t="s">
        <v>151</v>
      </c>
      <c r="E624" s="215" t="s">
        <v>21</v>
      </c>
      <c r="F624" s="216" t="s">
        <v>159</v>
      </c>
      <c r="G624" s="214"/>
      <c r="H624" s="217">
        <v>120.675</v>
      </c>
      <c r="I624" s="218"/>
      <c r="J624" s="214"/>
      <c r="K624" s="214"/>
      <c r="L624" s="219"/>
      <c r="M624" s="220"/>
      <c r="N624" s="221"/>
      <c r="O624" s="221"/>
      <c r="P624" s="221"/>
      <c r="Q624" s="221"/>
      <c r="R624" s="221"/>
      <c r="S624" s="221"/>
      <c r="T624" s="222"/>
      <c r="AT624" s="223" t="s">
        <v>151</v>
      </c>
      <c r="AU624" s="223" t="s">
        <v>86</v>
      </c>
      <c r="AV624" s="13" t="s">
        <v>160</v>
      </c>
      <c r="AW624" s="13" t="s">
        <v>38</v>
      </c>
      <c r="AX624" s="13" t="s">
        <v>77</v>
      </c>
      <c r="AY624" s="223" t="s">
        <v>138</v>
      </c>
    </row>
    <row r="625" spans="2:65" s="12" customFormat="1" ht="22.5">
      <c r="B625" s="202"/>
      <c r="C625" s="203"/>
      <c r="D625" s="198" t="s">
        <v>151</v>
      </c>
      <c r="E625" s="204" t="s">
        <v>21</v>
      </c>
      <c r="F625" s="205" t="s">
        <v>750</v>
      </c>
      <c r="G625" s="203"/>
      <c r="H625" s="206">
        <v>3.7130000000000001</v>
      </c>
      <c r="I625" s="207"/>
      <c r="J625" s="203"/>
      <c r="K625" s="203"/>
      <c r="L625" s="208"/>
      <c r="M625" s="209"/>
      <c r="N625" s="210"/>
      <c r="O625" s="210"/>
      <c r="P625" s="210"/>
      <c r="Q625" s="210"/>
      <c r="R625" s="210"/>
      <c r="S625" s="210"/>
      <c r="T625" s="211"/>
      <c r="AT625" s="212" t="s">
        <v>151</v>
      </c>
      <c r="AU625" s="212" t="s">
        <v>86</v>
      </c>
      <c r="AV625" s="12" t="s">
        <v>86</v>
      </c>
      <c r="AW625" s="12" t="s">
        <v>38</v>
      </c>
      <c r="AX625" s="12" t="s">
        <v>77</v>
      </c>
      <c r="AY625" s="212" t="s">
        <v>138</v>
      </c>
    </row>
    <row r="626" spans="2:65" s="13" customFormat="1" ht="11.25">
      <c r="B626" s="213"/>
      <c r="C626" s="214"/>
      <c r="D626" s="198" t="s">
        <v>151</v>
      </c>
      <c r="E626" s="215" t="s">
        <v>21</v>
      </c>
      <c r="F626" s="216" t="s">
        <v>159</v>
      </c>
      <c r="G626" s="214"/>
      <c r="H626" s="217">
        <v>3.7130000000000001</v>
      </c>
      <c r="I626" s="218"/>
      <c r="J626" s="214"/>
      <c r="K626" s="214"/>
      <c r="L626" s="219"/>
      <c r="M626" s="220"/>
      <c r="N626" s="221"/>
      <c r="O626" s="221"/>
      <c r="P626" s="221"/>
      <c r="Q626" s="221"/>
      <c r="R626" s="221"/>
      <c r="S626" s="221"/>
      <c r="T626" s="222"/>
      <c r="AT626" s="223" t="s">
        <v>151</v>
      </c>
      <c r="AU626" s="223" t="s">
        <v>86</v>
      </c>
      <c r="AV626" s="13" t="s">
        <v>160</v>
      </c>
      <c r="AW626" s="13" t="s">
        <v>38</v>
      </c>
      <c r="AX626" s="13" t="s">
        <v>77</v>
      </c>
      <c r="AY626" s="223" t="s">
        <v>138</v>
      </c>
    </row>
    <row r="627" spans="2:65" s="12" customFormat="1" ht="22.5">
      <c r="B627" s="202"/>
      <c r="C627" s="203"/>
      <c r="D627" s="198" t="s">
        <v>151</v>
      </c>
      <c r="E627" s="204" t="s">
        <v>21</v>
      </c>
      <c r="F627" s="205" t="s">
        <v>751</v>
      </c>
      <c r="G627" s="203"/>
      <c r="H627" s="206">
        <v>65.84</v>
      </c>
      <c r="I627" s="207"/>
      <c r="J627" s="203"/>
      <c r="K627" s="203"/>
      <c r="L627" s="208"/>
      <c r="M627" s="209"/>
      <c r="N627" s="210"/>
      <c r="O627" s="210"/>
      <c r="P627" s="210"/>
      <c r="Q627" s="210"/>
      <c r="R627" s="210"/>
      <c r="S627" s="210"/>
      <c r="T627" s="211"/>
      <c r="AT627" s="212" t="s">
        <v>151</v>
      </c>
      <c r="AU627" s="212" t="s">
        <v>86</v>
      </c>
      <c r="AV627" s="12" t="s">
        <v>86</v>
      </c>
      <c r="AW627" s="12" t="s">
        <v>38</v>
      </c>
      <c r="AX627" s="12" t="s">
        <v>77</v>
      </c>
      <c r="AY627" s="212" t="s">
        <v>138</v>
      </c>
    </row>
    <row r="628" spans="2:65" s="12" customFormat="1" ht="22.5">
      <c r="B628" s="202"/>
      <c r="C628" s="203"/>
      <c r="D628" s="198" t="s">
        <v>151</v>
      </c>
      <c r="E628" s="204" t="s">
        <v>21</v>
      </c>
      <c r="F628" s="205" t="s">
        <v>752</v>
      </c>
      <c r="G628" s="203"/>
      <c r="H628" s="206">
        <v>178.17599999999999</v>
      </c>
      <c r="I628" s="207"/>
      <c r="J628" s="203"/>
      <c r="K628" s="203"/>
      <c r="L628" s="208"/>
      <c r="M628" s="209"/>
      <c r="N628" s="210"/>
      <c r="O628" s="210"/>
      <c r="P628" s="210"/>
      <c r="Q628" s="210"/>
      <c r="R628" s="210"/>
      <c r="S628" s="210"/>
      <c r="T628" s="211"/>
      <c r="AT628" s="212" t="s">
        <v>151</v>
      </c>
      <c r="AU628" s="212" t="s">
        <v>86</v>
      </c>
      <c r="AV628" s="12" t="s">
        <v>86</v>
      </c>
      <c r="AW628" s="12" t="s">
        <v>38</v>
      </c>
      <c r="AX628" s="12" t="s">
        <v>77</v>
      </c>
      <c r="AY628" s="212" t="s">
        <v>138</v>
      </c>
    </row>
    <row r="629" spans="2:65" s="14" customFormat="1" ht="11.25">
      <c r="B629" s="224"/>
      <c r="C629" s="225"/>
      <c r="D629" s="198" t="s">
        <v>151</v>
      </c>
      <c r="E629" s="226" t="s">
        <v>21</v>
      </c>
      <c r="F629" s="227" t="s">
        <v>162</v>
      </c>
      <c r="G629" s="225"/>
      <c r="H629" s="228">
        <v>2352.3319999999999</v>
      </c>
      <c r="I629" s="229"/>
      <c r="J629" s="225"/>
      <c r="K629" s="225"/>
      <c r="L629" s="230"/>
      <c r="M629" s="231"/>
      <c r="N629" s="232"/>
      <c r="O629" s="232"/>
      <c r="P629" s="232"/>
      <c r="Q629" s="232"/>
      <c r="R629" s="232"/>
      <c r="S629" s="232"/>
      <c r="T629" s="233"/>
      <c r="AT629" s="234" t="s">
        <v>151</v>
      </c>
      <c r="AU629" s="234" t="s">
        <v>86</v>
      </c>
      <c r="AV629" s="14" t="s">
        <v>145</v>
      </c>
      <c r="AW629" s="14" t="s">
        <v>38</v>
      </c>
      <c r="AX629" s="14" t="s">
        <v>84</v>
      </c>
      <c r="AY629" s="234" t="s">
        <v>138</v>
      </c>
    </row>
    <row r="630" spans="2:65" s="1" customFormat="1" ht="16.5" customHeight="1">
      <c r="B630" s="34"/>
      <c r="C630" s="185" t="s">
        <v>753</v>
      </c>
      <c r="D630" s="185" t="s">
        <v>140</v>
      </c>
      <c r="E630" s="186" t="s">
        <v>754</v>
      </c>
      <c r="F630" s="187" t="s">
        <v>755</v>
      </c>
      <c r="G630" s="188" t="s">
        <v>360</v>
      </c>
      <c r="H630" s="189">
        <v>1178.0229999999999</v>
      </c>
      <c r="I630" s="190"/>
      <c r="J630" s="191">
        <f>ROUND(I630*H630,2)</f>
        <v>0</v>
      </c>
      <c r="K630" s="187" t="s">
        <v>144</v>
      </c>
      <c r="L630" s="38"/>
      <c r="M630" s="192" t="s">
        <v>21</v>
      </c>
      <c r="N630" s="193" t="s">
        <v>48</v>
      </c>
      <c r="O630" s="63"/>
      <c r="P630" s="194">
        <f>O630*H630</f>
        <v>0</v>
      </c>
      <c r="Q630" s="194">
        <v>0</v>
      </c>
      <c r="R630" s="194">
        <f>Q630*H630</f>
        <v>0</v>
      </c>
      <c r="S630" s="194">
        <v>0</v>
      </c>
      <c r="T630" s="195">
        <f>S630*H630</f>
        <v>0</v>
      </c>
      <c r="AR630" s="196" t="s">
        <v>145</v>
      </c>
      <c r="AT630" s="196" t="s">
        <v>140</v>
      </c>
      <c r="AU630" s="196" t="s">
        <v>86</v>
      </c>
      <c r="AY630" s="17" t="s">
        <v>138</v>
      </c>
      <c r="BE630" s="197">
        <f>IF(N630="základní",J630,0)</f>
        <v>0</v>
      </c>
      <c r="BF630" s="197">
        <f>IF(N630="snížená",J630,0)</f>
        <v>0</v>
      </c>
      <c r="BG630" s="197">
        <f>IF(N630="zákl. přenesená",J630,0)</f>
        <v>0</v>
      </c>
      <c r="BH630" s="197">
        <f>IF(N630="sníž. přenesená",J630,0)</f>
        <v>0</v>
      </c>
      <c r="BI630" s="197">
        <f>IF(N630="nulová",J630,0)</f>
        <v>0</v>
      </c>
      <c r="BJ630" s="17" t="s">
        <v>84</v>
      </c>
      <c r="BK630" s="197">
        <f>ROUND(I630*H630,2)</f>
        <v>0</v>
      </c>
      <c r="BL630" s="17" t="s">
        <v>145</v>
      </c>
      <c r="BM630" s="196" t="s">
        <v>756</v>
      </c>
    </row>
    <row r="631" spans="2:65" s="1" customFormat="1" ht="11.25">
      <c r="B631" s="34"/>
      <c r="C631" s="35"/>
      <c r="D631" s="198" t="s">
        <v>147</v>
      </c>
      <c r="E631" s="35"/>
      <c r="F631" s="199" t="s">
        <v>757</v>
      </c>
      <c r="G631" s="35"/>
      <c r="H631" s="35"/>
      <c r="I631" s="114"/>
      <c r="J631" s="35"/>
      <c r="K631" s="35"/>
      <c r="L631" s="38"/>
      <c r="M631" s="200"/>
      <c r="N631" s="63"/>
      <c r="O631" s="63"/>
      <c r="P631" s="63"/>
      <c r="Q631" s="63"/>
      <c r="R631" s="63"/>
      <c r="S631" s="63"/>
      <c r="T631" s="64"/>
      <c r="AT631" s="17" t="s">
        <v>147</v>
      </c>
      <c r="AU631" s="17" t="s">
        <v>86</v>
      </c>
    </row>
    <row r="632" spans="2:65" s="1" customFormat="1" ht="39">
      <c r="B632" s="34"/>
      <c r="C632" s="35"/>
      <c r="D632" s="198" t="s">
        <v>149</v>
      </c>
      <c r="E632" s="35"/>
      <c r="F632" s="201" t="s">
        <v>758</v>
      </c>
      <c r="G632" s="35"/>
      <c r="H632" s="35"/>
      <c r="I632" s="114"/>
      <c r="J632" s="35"/>
      <c r="K632" s="35"/>
      <c r="L632" s="38"/>
      <c r="M632" s="200"/>
      <c r="N632" s="63"/>
      <c r="O632" s="63"/>
      <c r="P632" s="63"/>
      <c r="Q632" s="63"/>
      <c r="R632" s="63"/>
      <c r="S632" s="63"/>
      <c r="T632" s="64"/>
      <c r="AT632" s="17" t="s">
        <v>149</v>
      </c>
      <c r="AU632" s="17" t="s">
        <v>86</v>
      </c>
    </row>
    <row r="633" spans="2:65" s="12" customFormat="1" ht="11.25">
      <c r="B633" s="202"/>
      <c r="C633" s="203"/>
      <c r="D633" s="198" t="s">
        <v>151</v>
      </c>
      <c r="E633" s="204" t="s">
        <v>21</v>
      </c>
      <c r="F633" s="205" t="s">
        <v>759</v>
      </c>
      <c r="G633" s="203"/>
      <c r="H633" s="206">
        <v>750.85400000000004</v>
      </c>
      <c r="I633" s="207"/>
      <c r="J633" s="203"/>
      <c r="K633" s="203"/>
      <c r="L633" s="208"/>
      <c r="M633" s="209"/>
      <c r="N633" s="210"/>
      <c r="O633" s="210"/>
      <c r="P633" s="210"/>
      <c r="Q633" s="210"/>
      <c r="R633" s="210"/>
      <c r="S633" s="210"/>
      <c r="T633" s="211"/>
      <c r="AT633" s="212" t="s">
        <v>151</v>
      </c>
      <c r="AU633" s="212" t="s">
        <v>86</v>
      </c>
      <c r="AV633" s="12" t="s">
        <v>86</v>
      </c>
      <c r="AW633" s="12" t="s">
        <v>38</v>
      </c>
      <c r="AX633" s="12" t="s">
        <v>77</v>
      </c>
      <c r="AY633" s="212" t="s">
        <v>138</v>
      </c>
    </row>
    <row r="634" spans="2:65" s="13" customFormat="1" ht="11.25">
      <c r="B634" s="213"/>
      <c r="C634" s="214"/>
      <c r="D634" s="198" t="s">
        <v>151</v>
      </c>
      <c r="E634" s="215" t="s">
        <v>21</v>
      </c>
      <c r="F634" s="216" t="s">
        <v>159</v>
      </c>
      <c r="G634" s="214"/>
      <c r="H634" s="217">
        <v>750.85400000000004</v>
      </c>
      <c r="I634" s="218"/>
      <c r="J634" s="214"/>
      <c r="K634" s="214"/>
      <c r="L634" s="219"/>
      <c r="M634" s="220"/>
      <c r="N634" s="221"/>
      <c r="O634" s="221"/>
      <c r="P634" s="221"/>
      <c r="Q634" s="221"/>
      <c r="R634" s="221"/>
      <c r="S634" s="221"/>
      <c r="T634" s="222"/>
      <c r="AT634" s="223" t="s">
        <v>151</v>
      </c>
      <c r="AU634" s="223" t="s">
        <v>86</v>
      </c>
      <c r="AV634" s="13" t="s">
        <v>160</v>
      </c>
      <c r="AW634" s="13" t="s">
        <v>38</v>
      </c>
      <c r="AX634" s="13" t="s">
        <v>77</v>
      </c>
      <c r="AY634" s="223" t="s">
        <v>138</v>
      </c>
    </row>
    <row r="635" spans="2:65" s="12" customFormat="1" ht="22.5">
      <c r="B635" s="202"/>
      <c r="C635" s="203"/>
      <c r="D635" s="198" t="s">
        <v>151</v>
      </c>
      <c r="E635" s="204" t="s">
        <v>21</v>
      </c>
      <c r="F635" s="205" t="s">
        <v>760</v>
      </c>
      <c r="G635" s="203"/>
      <c r="H635" s="206">
        <v>74.069999999999993</v>
      </c>
      <c r="I635" s="207"/>
      <c r="J635" s="203"/>
      <c r="K635" s="203"/>
      <c r="L635" s="208"/>
      <c r="M635" s="209"/>
      <c r="N635" s="210"/>
      <c r="O635" s="210"/>
      <c r="P635" s="210"/>
      <c r="Q635" s="210"/>
      <c r="R635" s="210"/>
      <c r="S635" s="210"/>
      <c r="T635" s="211"/>
      <c r="AT635" s="212" t="s">
        <v>151</v>
      </c>
      <c r="AU635" s="212" t="s">
        <v>86</v>
      </c>
      <c r="AV635" s="12" t="s">
        <v>86</v>
      </c>
      <c r="AW635" s="12" t="s">
        <v>38</v>
      </c>
      <c r="AX635" s="12" t="s">
        <v>77</v>
      </c>
      <c r="AY635" s="212" t="s">
        <v>138</v>
      </c>
    </row>
    <row r="636" spans="2:65" s="12" customFormat="1" ht="22.5">
      <c r="B636" s="202"/>
      <c r="C636" s="203"/>
      <c r="D636" s="198" t="s">
        <v>151</v>
      </c>
      <c r="E636" s="204" t="s">
        <v>21</v>
      </c>
      <c r="F636" s="205" t="s">
        <v>761</v>
      </c>
      <c r="G636" s="203"/>
      <c r="H636" s="206">
        <v>167.04</v>
      </c>
      <c r="I636" s="207"/>
      <c r="J636" s="203"/>
      <c r="K636" s="203"/>
      <c r="L636" s="208"/>
      <c r="M636" s="209"/>
      <c r="N636" s="210"/>
      <c r="O636" s="210"/>
      <c r="P636" s="210"/>
      <c r="Q636" s="210"/>
      <c r="R636" s="210"/>
      <c r="S636" s="210"/>
      <c r="T636" s="211"/>
      <c r="AT636" s="212" t="s">
        <v>151</v>
      </c>
      <c r="AU636" s="212" t="s">
        <v>86</v>
      </c>
      <c r="AV636" s="12" t="s">
        <v>86</v>
      </c>
      <c r="AW636" s="12" t="s">
        <v>38</v>
      </c>
      <c r="AX636" s="12" t="s">
        <v>77</v>
      </c>
      <c r="AY636" s="212" t="s">
        <v>138</v>
      </c>
    </row>
    <row r="637" spans="2:65" s="13" customFormat="1" ht="11.25">
      <c r="B637" s="213"/>
      <c r="C637" s="214"/>
      <c r="D637" s="198" t="s">
        <v>151</v>
      </c>
      <c r="E637" s="215" t="s">
        <v>21</v>
      </c>
      <c r="F637" s="216" t="s">
        <v>159</v>
      </c>
      <c r="G637" s="214"/>
      <c r="H637" s="217">
        <v>241.11</v>
      </c>
      <c r="I637" s="218"/>
      <c r="J637" s="214"/>
      <c r="K637" s="214"/>
      <c r="L637" s="219"/>
      <c r="M637" s="220"/>
      <c r="N637" s="221"/>
      <c r="O637" s="221"/>
      <c r="P637" s="221"/>
      <c r="Q637" s="221"/>
      <c r="R637" s="221"/>
      <c r="S637" s="221"/>
      <c r="T637" s="222"/>
      <c r="AT637" s="223" t="s">
        <v>151</v>
      </c>
      <c r="AU637" s="223" t="s">
        <v>86</v>
      </c>
      <c r="AV637" s="13" t="s">
        <v>160</v>
      </c>
      <c r="AW637" s="13" t="s">
        <v>38</v>
      </c>
      <c r="AX637" s="13" t="s">
        <v>77</v>
      </c>
      <c r="AY637" s="223" t="s">
        <v>138</v>
      </c>
    </row>
    <row r="638" spans="2:65" s="12" customFormat="1" ht="22.5">
      <c r="B638" s="202"/>
      <c r="C638" s="203"/>
      <c r="D638" s="198" t="s">
        <v>151</v>
      </c>
      <c r="E638" s="204" t="s">
        <v>21</v>
      </c>
      <c r="F638" s="205" t="s">
        <v>762</v>
      </c>
      <c r="G638" s="203"/>
      <c r="H638" s="206">
        <v>30.158000000000001</v>
      </c>
      <c r="I638" s="207"/>
      <c r="J638" s="203"/>
      <c r="K638" s="203"/>
      <c r="L638" s="208"/>
      <c r="M638" s="209"/>
      <c r="N638" s="210"/>
      <c r="O638" s="210"/>
      <c r="P638" s="210"/>
      <c r="Q638" s="210"/>
      <c r="R638" s="210"/>
      <c r="S638" s="210"/>
      <c r="T638" s="211"/>
      <c r="AT638" s="212" t="s">
        <v>151</v>
      </c>
      <c r="AU638" s="212" t="s">
        <v>86</v>
      </c>
      <c r="AV638" s="12" t="s">
        <v>86</v>
      </c>
      <c r="AW638" s="12" t="s">
        <v>38</v>
      </c>
      <c r="AX638" s="12" t="s">
        <v>77</v>
      </c>
      <c r="AY638" s="212" t="s">
        <v>138</v>
      </c>
    </row>
    <row r="639" spans="2:65" s="12" customFormat="1" ht="22.5">
      <c r="B639" s="202"/>
      <c r="C639" s="203"/>
      <c r="D639" s="198" t="s">
        <v>151</v>
      </c>
      <c r="E639" s="204" t="s">
        <v>21</v>
      </c>
      <c r="F639" s="205" t="s">
        <v>763</v>
      </c>
      <c r="G639" s="203"/>
      <c r="H639" s="206">
        <v>30.18</v>
      </c>
      <c r="I639" s="207"/>
      <c r="J639" s="203"/>
      <c r="K639" s="203"/>
      <c r="L639" s="208"/>
      <c r="M639" s="209"/>
      <c r="N639" s="210"/>
      <c r="O639" s="210"/>
      <c r="P639" s="210"/>
      <c r="Q639" s="210"/>
      <c r="R639" s="210"/>
      <c r="S639" s="210"/>
      <c r="T639" s="211"/>
      <c r="AT639" s="212" t="s">
        <v>151</v>
      </c>
      <c r="AU639" s="212" t="s">
        <v>86</v>
      </c>
      <c r="AV639" s="12" t="s">
        <v>86</v>
      </c>
      <c r="AW639" s="12" t="s">
        <v>38</v>
      </c>
      <c r="AX639" s="12" t="s">
        <v>77</v>
      </c>
      <c r="AY639" s="212" t="s">
        <v>138</v>
      </c>
    </row>
    <row r="640" spans="2:65" s="13" customFormat="1" ht="11.25">
      <c r="B640" s="213"/>
      <c r="C640" s="214"/>
      <c r="D640" s="198" t="s">
        <v>151</v>
      </c>
      <c r="E640" s="215" t="s">
        <v>21</v>
      </c>
      <c r="F640" s="216" t="s">
        <v>159</v>
      </c>
      <c r="G640" s="214"/>
      <c r="H640" s="217">
        <v>60.338000000000001</v>
      </c>
      <c r="I640" s="218"/>
      <c r="J640" s="214"/>
      <c r="K640" s="214"/>
      <c r="L640" s="219"/>
      <c r="M640" s="220"/>
      <c r="N640" s="221"/>
      <c r="O640" s="221"/>
      <c r="P640" s="221"/>
      <c r="Q640" s="221"/>
      <c r="R640" s="221"/>
      <c r="S640" s="221"/>
      <c r="T640" s="222"/>
      <c r="AT640" s="223" t="s">
        <v>151</v>
      </c>
      <c r="AU640" s="223" t="s">
        <v>86</v>
      </c>
      <c r="AV640" s="13" t="s">
        <v>160</v>
      </c>
      <c r="AW640" s="13" t="s">
        <v>38</v>
      </c>
      <c r="AX640" s="13" t="s">
        <v>77</v>
      </c>
      <c r="AY640" s="223" t="s">
        <v>138</v>
      </c>
    </row>
    <row r="641" spans="2:65" s="12" customFormat="1" ht="22.5">
      <c r="B641" s="202"/>
      <c r="C641" s="203"/>
      <c r="D641" s="198" t="s">
        <v>151</v>
      </c>
      <c r="E641" s="204" t="s">
        <v>21</v>
      </c>
      <c r="F641" s="205" t="s">
        <v>764</v>
      </c>
      <c r="G641" s="203"/>
      <c r="H641" s="206">
        <v>3.7130000000000001</v>
      </c>
      <c r="I641" s="207"/>
      <c r="J641" s="203"/>
      <c r="K641" s="203"/>
      <c r="L641" s="208"/>
      <c r="M641" s="209"/>
      <c r="N641" s="210"/>
      <c r="O641" s="210"/>
      <c r="P641" s="210"/>
      <c r="Q641" s="210"/>
      <c r="R641" s="210"/>
      <c r="S641" s="210"/>
      <c r="T641" s="211"/>
      <c r="AT641" s="212" t="s">
        <v>151</v>
      </c>
      <c r="AU641" s="212" t="s">
        <v>86</v>
      </c>
      <c r="AV641" s="12" t="s">
        <v>86</v>
      </c>
      <c r="AW641" s="12" t="s">
        <v>38</v>
      </c>
      <c r="AX641" s="12" t="s">
        <v>77</v>
      </c>
      <c r="AY641" s="212" t="s">
        <v>138</v>
      </c>
    </row>
    <row r="642" spans="2:65" s="13" customFormat="1" ht="11.25">
      <c r="B642" s="213"/>
      <c r="C642" s="214"/>
      <c r="D642" s="198" t="s">
        <v>151</v>
      </c>
      <c r="E642" s="215" t="s">
        <v>21</v>
      </c>
      <c r="F642" s="216" t="s">
        <v>159</v>
      </c>
      <c r="G642" s="214"/>
      <c r="H642" s="217">
        <v>3.7130000000000001</v>
      </c>
      <c r="I642" s="218"/>
      <c r="J642" s="214"/>
      <c r="K642" s="214"/>
      <c r="L642" s="219"/>
      <c r="M642" s="220"/>
      <c r="N642" s="221"/>
      <c r="O642" s="221"/>
      <c r="P642" s="221"/>
      <c r="Q642" s="221"/>
      <c r="R642" s="221"/>
      <c r="S642" s="221"/>
      <c r="T642" s="222"/>
      <c r="AT642" s="223" t="s">
        <v>151</v>
      </c>
      <c r="AU642" s="223" t="s">
        <v>86</v>
      </c>
      <c r="AV642" s="13" t="s">
        <v>160</v>
      </c>
      <c r="AW642" s="13" t="s">
        <v>38</v>
      </c>
      <c r="AX642" s="13" t="s">
        <v>77</v>
      </c>
      <c r="AY642" s="223" t="s">
        <v>138</v>
      </c>
    </row>
    <row r="643" spans="2:65" s="12" customFormat="1" ht="22.5">
      <c r="B643" s="202"/>
      <c r="C643" s="203"/>
      <c r="D643" s="198" t="s">
        <v>151</v>
      </c>
      <c r="E643" s="204" t="s">
        <v>21</v>
      </c>
      <c r="F643" s="205" t="s">
        <v>765</v>
      </c>
      <c r="G643" s="203"/>
      <c r="H643" s="206">
        <v>32.92</v>
      </c>
      <c r="I643" s="207"/>
      <c r="J643" s="203"/>
      <c r="K643" s="203"/>
      <c r="L643" s="208"/>
      <c r="M643" s="209"/>
      <c r="N643" s="210"/>
      <c r="O643" s="210"/>
      <c r="P643" s="210"/>
      <c r="Q643" s="210"/>
      <c r="R643" s="210"/>
      <c r="S643" s="210"/>
      <c r="T643" s="211"/>
      <c r="AT643" s="212" t="s">
        <v>151</v>
      </c>
      <c r="AU643" s="212" t="s">
        <v>86</v>
      </c>
      <c r="AV643" s="12" t="s">
        <v>86</v>
      </c>
      <c r="AW643" s="12" t="s">
        <v>38</v>
      </c>
      <c r="AX643" s="12" t="s">
        <v>77</v>
      </c>
      <c r="AY643" s="212" t="s">
        <v>138</v>
      </c>
    </row>
    <row r="644" spans="2:65" s="12" customFormat="1" ht="22.5">
      <c r="B644" s="202"/>
      <c r="C644" s="203"/>
      <c r="D644" s="198" t="s">
        <v>151</v>
      </c>
      <c r="E644" s="204" t="s">
        <v>21</v>
      </c>
      <c r="F644" s="205" t="s">
        <v>766</v>
      </c>
      <c r="G644" s="203"/>
      <c r="H644" s="206">
        <v>89.087999999999994</v>
      </c>
      <c r="I644" s="207"/>
      <c r="J644" s="203"/>
      <c r="K644" s="203"/>
      <c r="L644" s="208"/>
      <c r="M644" s="209"/>
      <c r="N644" s="210"/>
      <c r="O644" s="210"/>
      <c r="P644" s="210"/>
      <c r="Q644" s="210"/>
      <c r="R644" s="210"/>
      <c r="S644" s="210"/>
      <c r="T644" s="211"/>
      <c r="AT644" s="212" t="s">
        <v>151</v>
      </c>
      <c r="AU644" s="212" t="s">
        <v>86</v>
      </c>
      <c r="AV644" s="12" t="s">
        <v>86</v>
      </c>
      <c r="AW644" s="12" t="s">
        <v>38</v>
      </c>
      <c r="AX644" s="12" t="s">
        <v>77</v>
      </c>
      <c r="AY644" s="212" t="s">
        <v>138</v>
      </c>
    </row>
    <row r="645" spans="2:65" s="14" customFormat="1" ht="11.25">
      <c r="B645" s="224"/>
      <c r="C645" s="225"/>
      <c r="D645" s="198" t="s">
        <v>151</v>
      </c>
      <c r="E645" s="226" t="s">
        <v>21</v>
      </c>
      <c r="F645" s="227" t="s">
        <v>162</v>
      </c>
      <c r="G645" s="225"/>
      <c r="H645" s="228">
        <v>1178.0229999999999</v>
      </c>
      <c r="I645" s="229"/>
      <c r="J645" s="225"/>
      <c r="K645" s="225"/>
      <c r="L645" s="230"/>
      <c r="M645" s="231"/>
      <c r="N645" s="232"/>
      <c r="O645" s="232"/>
      <c r="P645" s="232"/>
      <c r="Q645" s="232"/>
      <c r="R645" s="232"/>
      <c r="S645" s="232"/>
      <c r="T645" s="233"/>
      <c r="AT645" s="234" t="s">
        <v>151</v>
      </c>
      <c r="AU645" s="234" t="s">
        <v>86</v>
      </c>
      <c r="AV645" s="14" t="s">
        <v>145</v>
      </c>
      <c r="AW645" s="14" t="s">
        <v>38</v>
      </c>
      <c r="AX645" s="14" t="s">
        <v>84</v>
      </c>
      <c r="AY645" s="234" t="s">
        <v>138</v>
      </c>
    </row>
    <row r="646" spans="2:65" s="1" customFormat="1" ht="16.5" customHeight="1">
      <c r="B646" s="34"/>
      <c r="C646" s="185" t="s">
        <v>767</v>
      </c>
      <c r="D646" s="185" t="s">
        <v>140</v>
      </c>
      <c r="E646" s="186" t="s">
        <v>768</v>
      </c>
      <c r="F646" s="187" t="s">
        <v>769</v>
      </c>
      <c r="G646" s="188" t="s">
        <v>360</v>
      </c>
      <c r="H646" s="189">
        <v>1085.328</v>
      </c>
      <c r="I646" s="190"/>
      <c r="J646" s="191">
        <f>ROUND(I646*H646,2)</f>
        <v>0</v>
      </c>
      <c r="K646" s="187" t="s">
        <v>21</v>
      </c>
      <c r="L646" s="38"/>
      <c r="M646" s="192" t="s">
        <v>21</v>
      </c>
      <c r="N646" s="193" t="s">
        <v>48</v>
      </c>
      <c r="O646" s="63"/>
      <c r="P646" s="194">
        <f>O646*H646</f>
        <v>0</v>
      </c>
      <c r="Q646" s="194">
        <v>0</v>
      </c>
      <c r="R646" s="194">
        <f>Q646*H646</f>
        <v>0</v>
      </c>
      <c r="S646" s="194">
        <v>0</v>
      </c>
      <c r="T646" s="195">
        <f>S646*H646</f>
        <v>0</v>
      </c>
      <c r="AR646" s="196" t="s">
        <v>145</v>
      </c>
      <c r="AT646" s="196" t="s">
        <v>140</v>
      </c>
      <c r="AU646" s="196" t="s">
        <v>86</v>
      </c>
      <c r="AY646" s="17" t="s">
        <v>138</v>
      </c>
      <c r="BE646" s="197">
        <f>IF(N646="základní",J646,0)</f>
        <v>0</v>
      </c>
      <c r="BF646" s="197">
        <f>IF(N646="snížená",J646,0)</f>
        <v>0</v>
      </c>
      <c r="BG646" s="197">
        <f>IF(N646="zákl. přenesená",J646,0)</f>
        <v>0</v>
      </c>
      <c r="BH646" s="197">
        <f>IF(N646="sníž. přenesená",J646,0)</f>
        <v>0</v>
      </c>
      <c r="BI646" s="197">
        <f>IF(N646="nulová",J646,0)</f>
        <v>0</v>
      </c>
      <c r="BJ646" s="17" t="s">
        <v>84</v>
      </c>
      <c r="BK646" s="197">
        <f>ROUND(I646*H646,2)</f>
        <v>0</v>
      </c>
      <c r="BL646" s="17" t="s">
        <v>145</v>
      </c>
      <c r="BM646" s="196" t="s">
        <v>770</v>
      </c>
    </row>
    <row r="647" spans="2:65" s="1" customFormat="1" ht="11.25">
      <c r="B647" s="34"/>
      <c r="C647" s="35"/>
      <c r="D647" s="198" t="s">
        <v>147</v>
      </c>
      <c r="E647" s="35"/>
      <c r="F647" s="199" t="s">
        <v>769</v>
      </c>
      <c r="G647" s="35"/>
      <c r="H647" s="35"/>
      <c r="I647" s="114"/>
      <c r="J647" s="35"/>
      <c r="K647" s="35"/>
      <c r="L647" s="38"/>
      <c r="M647" s="200"/>
      <c r="N647" s="63"/>
      <c r="O647" s="63"/>
      <c r="P647" s="63"/>
      <c r="Q647" s="63"/>
      <c r="R647" s="63"/>
      <c r="S647" s="63"/>
      <c r="T647" s="64"/>
      <c r="AT647" s="17" t="s">
        <v>147</v>
      </c>
      <c r="AU647" s="17" t="s">
        <v>86</v>
      </c>
    </row>
    <row r="648" spans="2:65" s="12" customFormat="1" ht="22.5">
      <c r="B648" s="202"/>
      <c r="C648" s="203"/>
      <c r="D648" s="198" t="s">
        <v>151</v>
      </c>
      <c r="E648" s="204" t="s">
        <v>21</v>
      </c>
      <c r="F648" s="205" t="s">
        <v>771</v>
      </c>
      <c r="G648" s="203"/>
      <c r="H648" s="206">
        <v>510.50599999999997</v>
      </c>
      <c r="I648" s="207"/>
      <c r="J648" s="203"/>
      <c r="K648" s="203"/>
      <c r="L648" s="208"/>
      <c r="M648" s="209"/>
      <c r="N648" s="210"/>
      <c r="O648" s="210"/>
      <c r="P648" s="210"/>
      <c r="Q648" s="210"/>
      <c r="R648" s="210"/>
      <c r="S648" s="210"/>
      <c r="T648" s="211"/>
      <c r="AT648" s="212" t="s">
        <v>151</v>
      </c>
      <c r="AU648" s="212" t="s">
        <v>86</v>
      </c>
      <c r="AV648" s="12" t="s">
        <v>86</v>
      </c>
      <c r="AW648" s="12" t="s">
        <v>38</v>
      </c>
      <c r="AX648" s="12" t="s">
        <v>77</v>
      </c>
      <c r="AY648" s="212" t="s">
        <v>138</v>
      </c>
    </row>
    <row r="649" spans="2:65" s="12" customFormat="1" ht="22.5">
      <c r="B649" s="202"/>
      <c r="C649" s="203"/>
      <c r="D649" s="198" t="s">
        <v>151</v>
      </c>
      <c r="E649" s="204" t="s">
        <v>21</v>
      </c>
      <c r="F649" s="205" t="s">
        <v>772</v>
      </c>
      <c r="G649" s="203"/>
      <c r="H649" s="206">
        <v>510.887</v>
      </c>
      <c r="I649" s="207"/>
      <c r="J649" s="203"/>
      <c r="K649" s="203"/>
      <c r="L649" s="208"/>
      <c r="M649" s="209"/>
      <c r="N649" s="210"/>
      <c r="O649" s="210"/>
      <c r="P649" s="210"/>
      <c r="Q649" s="210"/>
      <c r="R649" s="210"/>
      <c r="S649" s="210"/>
      <c r="T649" s="211"/>
      <c r="AT649" s="212" t="s">
        <v>151</v>
      </c>
      <c r="AU649" s="212" t="s">
        <v>86</v>
      </c>
      <c r="AV649" s="12" t="s">
        <v>86</v>
      </c>
      <c r="AW649" s="12" t="s">
        <v>38</v>
      </c>
      <c r="AX649" s="12" t="s">
        <v>77</v>
      </c>
      <c r="AY649" s="212" t="s">
        <v>138</v>
      </c>
    </row>
    <row r="650" spans="2:65" s="12" customFormat="1" ht="22.5">
      <c r="B650" s="202"/>
      <c r="C650" s="203"/>
      <c r="D650" s="198" t="s">
        <v>151</v>
      </c>
      <c r="E650" s="204" t="s">
        <v>21</v>
      </c>
      <c r="F650" s="205" t="s">
        <v>773</v>
      </c>
      <c r="G650" s="203"/>
      <c r="H650" s="206">
        <v>10.247</v>
      </c>
      <c r="I650" s="207"/>
      <c r="J650" s="203"/>
      <c r="K650" s="203"/>
      <c r="L650" s="208"/>
      <c r="M650" s="209"/>
      <c r="N650" s="210"/>
      <c r="O650" s="210"/>
      <c r="P650" s="210"/>
      <c r="Q650" s="210"/>
      <c r="R650" s="210"/>
      <c r="S650" s="210"/>
      <c r="T650" s="211"/>
      <c r="AT650" s="212" t="s">
        <v>151</v>
      </c>
      <c r="AU650" s="212" t="s">
        <v>86</v>
      </c>
      <c r="AV650" s="12" t="s">
        <v>86</v>
      </c>
      <c r="AW650" s="12" t="s">
        <v>38</v>
      </c>
      <c r="AX650" s="12" t="s">
        <v>77</v>
      </c>
      <c r="AY650" s="212" t="s">
        <v>138</v>
      </c>
    </row>
    <row r="651" spans="2:65" s="12" customFormat="1" ht="22.5">
      <c r="B651" s="202"/>
      <c r="C651" s="203"/>
      <c r="D651" s="198" t="s">
        <v>151</v>
      </c>
      <c r="E651" s="204" t="s">
        <v>21</v>
      </c>
      <c r="F651" s="205" t="s">
        <v>774</v>
      </c>
      <c r="G651" s="203"/>
      <c r="H651" s="206">
        <v>5.2789999999999999</v>
      </c>
      <c r="I651" s="207"/>
      <c r="J651" s="203"/>
      <c r="K651" s="203"/>
      <c r="L651" s="208"/>
      <c r="M651" s="209"/>
      <c r="N651" s="210"/>
      <c r="O651" s="210"/>
      <c r="P651" s="210"/>
      <c r="Q651" s="210"/>
      <c r="R651" s="210"/>
      <c r="S651" s="210"/>
      <c r="T651" s="211"/>
      <c r="AT651" s="212" t="s">
        <v>151</v>
      </c>
      <c r="AU651" s="212" t="s">
        <v>86</v>
      </c>
      <c r="AV651" s="12" t="s">
        <v>86</v>
      </c>
      <c r="AW651" s="12" t="s">
        <v>38</v>
      </c>
      <c r="AX651" s="12" t="s">
        <v>77</v>
      </c>
      <c r="AY651" s="212" t="s">
        <v>138</v>
      </c>
    </row>
    <row r="652" spans="2:65" s="12" customFormat="1" ht="22.5">
      <c r="B652" s="202"/>
      <c r="C652" s="203"/>
      <c r="D652" s="198" t="s">
        <v>151</v>
      </c>
      <c r="E652" s="204" t="s">
        <v>21</v>
      </c>
      <c r="F652" s="205" t="s">
        <v>775</v>
      </c>
      <c r="G652" s="203"/>
      <c r="H652" s="206">
        <v>5.2789999999999999</v>
      </c>
      <c r="I652" s="207"/>
      <c r="J652" s="203"/>
      <c r="K652" s="203"/>
      <c r="L652" s="208"/>
      <c r="M652" s="209"/>
      <c r="N652" s="210"/>
      <c r="O652" s="210"/>
      <c r="P652" s="210"/>
      <c r="Q652" s="210"/>
      <c r="R652" s="210"/>
      <c r="S652" s="210"/>
      <c r="T652" s="211"/>
      <c r="AT652" s="212" t="s">
        <v>151</v>
      </c>
      <c r="AU652" s="212" t="s">
        <v>86</v>
      </c>
      <c r="AV652" s="12" t="s">
        <v>86</v>
      </c>
      <c r="AW652" s="12" t="s">
        <v>38</v>
      </c>
      <c r="AX652" s="12" t="s">
        <v>77</v>
      </c>
      <c r="AY652" s="212" t="s">
        <v>138</v>
      </c>
    </row>
    <row r="653" spans="2:65" s="12" customFormat="1" ht="22.5">
      <c r="B653" s="202"/>
      <c r="C653" s="203"/>
      <c r="D653" s="198" t="s">
        <v>151</v>
      </c>
      <c r="E653" s="204" t="s">
        <v>21</v>
      </c>
      <c r="F653" s="205" t="s">
        <v>776</v>
      </c>
      <c r="G653" s="203"/>
      <c r="H653" s="206">
        <v>10.247</v>
      </c>
      <c r="I653" s="207"/>
      <c r="J653" s="203"/>
      <c r="K653" s="203"/>
      <c r="L653" s="208"/>
      <c r="M653" s="209"/>
      <c r="N653" s="210"/>
      <c r="O653" s="210"/>
      <c r="P653" s="210"/>
      <c r="Q653" s="210"/>
      <c r="R653" s="210"/>
      <c r="S653" s="210"/>
      <c r="T653" s="211"/>
      <c r="AT653" s="212" t="s">
        <v>151</v>
      </c>
      <c r="AU653" s="212" t="s">
        <v>86</v>
      </c>
      <c r="AV653" s="12" t="s">
        <v>86</v>
      </c>
      <c r="AW653" s="12" t="s">
        <v>38</v>
      </c>
      <c r="AX653" s="12" t="s">
        <v>77</v>
      </c>
      <c r="AY653" s="212" t="s">
        <v>138</v>
      </c>
    </row>
    <row r="654" spans="2:65" s="12" customFormat="1" ht="22.5">
      <c r="B654" s="202"/>
      <c r="C654" s="203"/>
      <c r="D654" s="198" t="s">
        <v>151</v>
      </c>
      <c r="E654" s="204" t="s">
        <v>21</v>
      </c>
      <c r="F654" s="205" t="s">
        <v>777</v>
      </c>
      <c r="G654" s="203"/>
      <c r="H654" s="206">
        <v>26.91</v>
      </c>
      <c r="I654" s="207"/>
      <c r="J654" s="203"/>
      <c r="K654" s="203"/>
      <c r="L654" s="208"/>
      <c r="M654" s="209"/>
      <c r="N654" s="210"/>
      <c r="O654" s="210"/>
      <c r="P654" s="210"/>
      <c r="Q654" s="210"/>
      <c r="R654" s="210"/>
      <c r="S654" s="210"/>
      <c r="T654" s="211"/>
      <c r="AT654" s="212" t="s">
        <v>151</v>
      </c>
      <c r="AU654" s="212" t="s">
        <v>86</v>
      </c>
      <c r="AV654" s="12" t="s">
        <v>86</v>
      </c>
      <c r="AW654" s="12" t="s">
        <v>38</v>
      </c>
      <c r="AX654" s="12" t="s">
        <v>77</v>
      </c>
      <c r="AY654" s="212" t="s">
        <v>138</v>
      </c>
    </row>
    <row r="655" spans="2:65" s="13" customFormat="1" ht="11.25">
      <c r="B655" s="213"/>
      <c r="C655" s="214"/>
      <c r="D655" s="198" t="s">
        <v>151</v>
      </c>
      <c r="E655" s="215" t="s">
        <v>21</v>
      </c>
      <c r="F655" s="216" t="s">
        <v>159</v>
      </c>
      <c r="G655" s="214"/>
      <c r="H655" s="217">
        <v>1079.355</v>
      </c>
      <c r="I655" s="218"/>
      <c r="J655" s="214"/>
      <c r="K655" s="214"/>
      <c r="L655" s="219"/>
      <c r="M655" s="220"/>
      <c r="N655" s="221"/>
      <c r="O655" s="221"/>
      <c r="P655" s="221"/>
      <c r="Q655" s="221"/>
      <c r="R655" s="221"/>
      <c r="S655" s="221"/>
      <c r="T655" s="222"/>
      <c r="AT655" s="223" t="s">
        <v>151</v>
      </c>
      <c r="AU655" s="223" t="s">
        <v>86</v>
      </c>
      <c r="AV655" s="13" t="s">
        <v>160</v>
      </c>
      <c r="AW655" s="13" t="s">
        <v>38</v>
      </c>
      <c r="AX655" s="13" t="s">
        <v>77</v>
      </c>
      <c r="AY655" s="223" t="s">
        <v>138</v>
      </c>
    </row>
    <row r="656" spans="2:65" s="12" customFormat="1" ht="22.5">
      <c r="B656" s="202"/>
      <c r="C656" s="203"/>
      <c r="D656" s="198" t="s">
        <v>151</v>
      </c>
      <c r="E656" s="204" t="s">
        <v>21</v>
      </c>
      <c r="F656" s="205" t="s">
        <v>778</v>
      </c>
      <c r="G656" s="203"/>
      <c r="H656" s="206">
        <v>4.9379999999999997</v>
      </c>
      <c r="I656" s="207"/>
      <c r="J656" s="203"/>
      <c r="K656" s="203"/>
      <c r="L656" s="208"/>
      <c r="M656" s="209"/>
      <c r="N656" s="210"/>
      <c r="O656" s="210"/>
      <c r="P656" s="210"/>
      <c r="Q656" s="210"/>
      <c r="R656" s="210"/>
      <c r="S656" s="210"/>
      <c r="T656" s="211"/>
      <c r="AT656" s="212" t="s">
        <v>151</v>
      </c>
      <c r="AU656" s="212" t="s">
        <v>86</v>
      </c>
      <c r="AV656" s="12" t="s">
        <v>86</v>
      </c>
      <c r="AW656" s="12" t="s">
        <v>38</v>
      </c>
      <c r="AX656" s="12" t="s">
        <v>77</v>
      </c>
      <c r="AY656" s="212" t="s">
        <v>138</v>
      </c>
    </row>
    <row r="657" spans="2:65" s="13" customFormat="1" ht="11.25">
      <c r="B657" s="213"/>
      <c r="C657" s="214"/>
      <c r="D657" s="198" t="s">
        <v>151</v>
      </c>
      <c r="E657" s="215" t="s">
        <v>21</v>
      </c>
      <c r="F657" s="216" t="s">
        <v>159</v>
      </c>
      <c r="G657" s="214"/>
      <c r="H657" s="217">
        <v>4.9379999999999997</v>
      </c>
      <c r="I657" s="218"/>
      <c r="J657" s="214"/>
      <c r="K657" s="214"/>
      <c r="L657" s="219"/>
      <c r="M657" s="220"/>
      <c r="N657" s="221"/>
      <c r="O657" s="221"/>
      <c r="P657" s="221"/>
      <c r="Q657" s="221"/>
      <c r="R657" s="221"/>
      <c r="S657" s="221"/>
      <c r="T657" s="222"/>
      <c r="AT657" s="223" t="s">
        <v>151</v>
      </c>
      <c r="AU657" s="223" t="s">
        <v>86</v>
      </c>
      <c r="AV657" s="13" t="s">
        <v>160</v>
      </c>
      <c r="AW657" s="13" t="s">
        <v>38</v>
      </c>
      <c r="AX657" s="13" t="s">
        <v>77</v>
      </c>
      <c r="AY657" s="223" t="s">
        <v>138</v>
      </c>
    </row>
    <row r="658" spans="2:65" s="12" customFormat="1" ht="22.5">
      <c r="B658" s="202"/>
      <c r="C658" s="203"/>
      <c r="D658" s="198" t="s">
        <v>151</v>
      </c>
      <c r="E658" s="204" t="s">
        <v>21</v>
      </c>
      <c r="F658" s="205" t="s">
        <v>779</v>
      </c>
      <c r="G658" s="203"/>
      <c r="H658" s="206">
        <v>1.0349999999999999</v>
      </c>
      <c r="I658" s="207"/>
      <c r="J658" s="203"/>
      <c r="K658" s="203"/>
      <c r="L658" s="208"/>
      <c r="M658" s="209"/>
      <c r="N658" s="210"/>
      <c r="O658" s="210"/>
      <c r="P658" s="210"/>
      <c r="Q658" s="210"/>
      <c r="R658" s="210"/>
      <c r="S658" s="210"/>
      <c r="T658" s="211"/>
      <c r="AT658" s="212" t="s">
        <v>151</v>
      </c>
      <c r="AU658" s="212" t="s">
        <v>86</v>
      </c>
      <c r="AV658" s="12" t="s">
        <v>86</v>
      </c>
      <c r="AW658" s="12" t="s">
        <v>38</v>
      </c>
      <c r="AX658" s="12" t="s">
        <v>77</v>
      </c>
      <c r="AY658" s="212" t="s">
        <v>138</v>
      </c>
    </row>
    <row r="659" spans="2:65" s="14" customFormat="1" ht="11.25">
      <c r="B659" s="224"/>
      <c r="C659" s="225"/>
      <c r="D659" s="198" t="s">
        <v>151</v>
      </c>
      <c r="E659" s="226" t="s">
        <v>21</v>
      </c>
      <c r="F659" s="227" t="s">
        <v>162</v>
      </c>
      <c r="G659" s="225"/>
      <c r="H659" s="228">
        <v>1085.328</v>
      </c>
      <c r="I659" s="229"/>
      <c r="J659" s="225"/>
      <c r="K659" s="225"/>
      <c r="L659" s="230"/>
      <c r="M659" s="231"/>
      <c r="N659" s="232"/>
      <c r="O659" s="232"/>
      <c r="P659" s="232"/>
      <c r="Q659" s="232"/>
      <c r="R659" s="232"/>
      <c r="S659" s="232"/>
      <c r="T659" s="233"/>
      <c r="AT659" s="234" t="s">
        <v>151</v>
      </c>
      <c r="AU659" s="234" t="s">
        <v>86</v>
      </c>
      <c r="AV659" s="14" t="s">
        <v>145</v>
      </c>
      <c r="AW659" s="14" t="s">
        <v>38</v>
      </c>
      <c r="AX659" s="14" t="s">
        <v>84</v>
      </c>
      <c r="AY659" s="234" t="s">
        <v>138</v>
      </c>
    </row>
    <row r="660" spans="2:65" s="1" customFormat="1" ht="16.5" customHeight="1">
      <c r="B660" s="34"/>
      <c r="C660" s="185" t="s">
        <v>780</v>
      </c>
      <c r="D660" s="185" t="s">
        <v>140</v>
      </c>
      <c r="E660" s="186" t="s">
        <v>781</v>
      </c>
      <c r="F660" s="187" t="s">
        <v>782</v>
      </c>
      <c r="G660" s="188" t="s">
        <v>360</v>
      </c>
      <c r="H660" s="189">
        <v>14.666</v>
      </c>
      <c r="I660" s="190"/>
      <c r="J660" s="191">
        <f>ROUND(I660*H660,2)</f>
        <v>0</v>
      </c>
      <c r="K660" s="187" t="s">
        <v>21</v>
      </c>
      <c r="L660" s="38"/>
      <c r="M660" s="192" t="s">
        <v>21</v>
      </c>
      <c r="N660" s="193" t="s">
        <v>48</v>
      </c>
      <c r="O660" s="63"/>
      <c r="P660" s="194">
        <f>O660*H660</f>
        <v>0</v>
      </c>
      <c r="Q660" s="194">
        <v>0</v>
      </c>
      <c r="R660" s="194">
        <f>Q660*H660</f>
        <v>0</v>
      </c>
      <c r="S660" s="194">
        <v>0</v>
      </c>
      <c r="T660" s="195">
        <f>S660*H660</f>
        <v>0</v>
      </c>
      <c r="AR660" s="196" t="s">
        <v>145</v>
      </c>
      <c r="AT660" s="196" t="s">
        <v>140</v>
      </c>
      <c r="AU660" s="196" t="s">
        <v>86</v>
      </c>
      <c r="AY660" s="17" t="s">
        <v>138</v>
      </c>
      <c r="BE660" s="197">
        <f>IF(N660="základní",J660,0)</f>
        <v>0</v>
      </c>
      <c r="BF660" s="197">
        <f>IF(N660="snížená",J660,0)</f>
        <v>0</v>
      </c>
      <c r="BG660" s="197">
        <f>IF(N660="zákl. přenesená",J660,0)</f>
        <v>0</v>
      </c>
      <c r="BH660" s="197">
        <f>IF(N660="sníž. přenesená",J660,0)</f>
        <v>0</v>
      </c>
      <c r="BI660" s="197">
        <f>IF(N660="nulová",J660,0)</f>
        <v>0</v>
      </c>
      <c r="BJ660" s="17" t="s">
        <v>84</v>
      </c>
      <c r="BK660" s="197">
        <f>ROUND(I660*H660,2)</f>
        <v>0</v>
      </c>
      <c r="BL660" s="17" t="s">
        <v>145</v>
      </c>
      <c r="BM660" s="196" t="s">
        <v>783</v>
      </c>
    </row>
    <row r="661" spans="2:65" s="1" customFormat="1" ht="11.25">
      <c r="B661" s="34"/>
      <c r="C661" s="35"/>
      <c r="D661" s="198" t="s">
        <v>147</v>
      </c>
      <c r="E661" s="35"/>
      <c r="F661" s="199" t="s">
        <v>782</v>
      </c>
      <c r="G661" s="35"/>
      <c r="H661" s="35"/>
      <c r="I661" s="114"/>
      <c r="J661" s="35"/>
      <c r="K661" s="35"/>
      <c r="L661" s="38"/>
      <c r="M661" s="200"/>
      <c r="N661" s="63"/>
      <c r="O661" s="63"/>
      <c r="P661" s="63"/>
      <c r="Q661" s="63"/>
      <c r="R661" s="63"/>
      <c r="S661" s="63"/>
      <c r="T661" s="64"/>
      <c r="AT661" s="17" t="s">
        <v>147</v>
      </c>
      <c r="AU661" s="17" t="s">
        <v>86</v>
      </c>
    </row>
    <row r="662" spans="2:65" s="12" customFormat="1" ht="22.5">
      <c r="B662" s="202"/>
      <c r="C662" s="203"/>
      <c r="D662" s="198" t="s">
        <v>151</v>
      </c>
      <c r="E662" s="204" t="s">
        <v>21</v>
      </c>
      <c r="F662" s="205" t="s">
        <v>784</v>
      </c>
      <c r="G662" s="203"/>
      <c r="H662" s="206">
        <v>3.403</v>
      </c>
      <c r="I662" s="207"/>
      <c r="J662" s="203"/>
      <c r="K662" s="203"/>
      <c r="L662" s="208"/>
      <c r="M662" s="209"/>
      <c r="N662" s="210"/>
      <c r="O662" s="210"/>
      <c r="P662" s="210"/>
      <c r="Q662" s="210"/>
      <c r="R662" s="210"/>
      <c r="S662" s="210"/>
      <c r="T662" s="211"/>
      <c r="AT662" s="212" t="s">
        <v>151</v>
      </c>
      <c r="AU662" s="212" t="s">
        <v>86</v>
      </c>
      <c r="AV662" s="12" t="s">
        <v>86</v>
      </c>
      <c r="AW662" s="12" t="s">
        <v>38</v>
      </c>
      <c r="AX662" s="12" t="s">
        <v>77</v>
      </c>
      <c r="AY662" s="212" t="s">
        <v>138</v>
      </c>
    </row>
    <row r="663" spans="2:65" s="12" customFormat="1" ht="22.5">
      <c r="B663" s="202"/>
      <c r="C663" s="203"/>
      <c r="D663" s="198" t="s">
        <v>151</v>
      </c>
      <c r="E663" s="204" t="s">
        <v>21</v>
      </c>
      <c r="F663" s="205" t="s">
        <v>785</v>
      </c>
      <c r="G663" s="203"/>
      <c r="H663" s="206">
        <v>3.4060000000000001</v>
      </c>
      <c r="I663" s="207"/>
      <c r="J663" s="203"/>
      <c r="K663" s="203"/>
      <c r="L663" s="208"/>
      <c r="M663" s="209"/>
      <c r="N663" s="210"/>
      <c r="O663" s="210"/>
      <c r="P663" s="210"/>
      <c r="Q663" s="210"/>
      <c r="R663" s="210"/>
      <c r="S663" s="210"/>
      <c r="T663" s="211"/>
      <c r="AT663" s="212" t="s">
        <v>151</v>
      </c>
      <c r="AU663" s="212" t="s">
        <v>86</v>
      </c>
      <c r="AV663" s="12" t="s">
        <v>86</v>
      </c>
      <c r="AW663" s="12" t="s">
        <v>38</v>
      </c>
      <c r="AX663" s="12" t="s">
        <v>77</v>
      </c>
      <c r="AY663" s="212" t="s">
        <v>138</v>
      </c>
    </row>
    <row r="664" spans="2:65" s="13" customFormat="1" ht="11.25">
      <c r="B664" s="213"/>
      <c r="C664" s="214"/>
      <c r="D664" s="198" t="s">
        <v>151</v>
      </c>
      <c r="E664" s="215" t="s">
        <v>21</v>
      </c>
      <c r="F664" s="216" t="s">
        <v>159</v>
      </c>
      <c r="G664" s="214"/>
      <c r="H664" s="217">
        <v>6.8090000000000002</v>
      </c>
      <c r="I664" s="218"/>
      <c r="J664" s="214"/>
      <c r="K664" s="214"/>
      <c r="L664" s="219"/>
      <c r="M664" s="220"/>
      <c r="N664" s="221"/>
      <c r="O664" s="221"/>
      <c r="P664" s="221"/>
      <c r="Q664" s="221"/>
      <c r="R664" s="221"/>
      <c r="S664" s="221"/>
      <c r="T664" s="222"/>
      <c r="AT664" s="223" t="s">
        <v>151</v>
      </c>
      <c r="AU664" s="223" t="s">
        <v>86</v>
      </c>
      <c r="AV664" s="13" t="s">
        <v>160</v>
      </c>
      <c r="AW664" s="13" t="s">
        <v>38</v>
      </c>
      <c r="AX664" s="13" t="s">
        <v>77</v>
      </c>
      <c r="AY664" s="223" t="s">
        <v>138</v>
      </c>
    </row>
    <row r="665" spans="2:65" s="12" customFormat="1" ht="11.25">
      <c r="B665" s="202"/>
      <c r="C665" s="203"/>
      <c r="D665" s="198" t="s">
        <v>151</v>
      </c>
      <c r="E665" s="204" t="s">
        <v>21</v>
      </c>
      <c r="F665" s="205" t="s">
        <v>786</v>
      </c>
      <c r="G665" s="203"/>
      <c r="H665" s="206">
        <v>6.2569999999999997</v>
      </c>
      <c r="I665" s="207"/>
      <c r="J665" s="203"/>
      <c r="K665" s="203"/>
      <c r="L665" s="208"/>
      <c r="M665" s="209"/>
      <c r="N665" s="210"/>
      <c r="O665" s="210"/>
      <c r="P665" s="210"/>
      <c r="Q665" s="210"/>
      <c r="R665" s="210"/>
      <c r="S665" s="210"/>
      <c r="T665" s="211"/>
      <c r="AT665" s="212" t="s">
        <v>151</v>
      </c>
      <c r="AU665" s="212" t="s">
        <v>86</v>
      </c>
      <c r="AV665" s="12" t="s">
        <v>86</v>
      </c>
      <c r="AW665" s="12" t="s">
        <v>38</v>
      </c>
      <c r="AX665" s="12" t="s">
        <v>77</v>
      </c>
      <c r="AY665" s="212" t="s">
        <v>138</v>
      </c>
    </row>
    <row r="666" spans="2:65" s="13" customFormat="1" ht="11.25">
      <c r="B666" s="213"/>
      <c r="C666" s="214"/>
      <c r="D666" s="198" t="s">
        <v>151</v>
      </c>
      <c r="E666" s="215" t="s">
        <v>21</v>
      </c>
      <c r="F666" s="216" t="s">
        <v>159</v>
      </c>
      <c r="G666" s="214"/>
      <c r="H666" s="217">
        <v>6.2569999999999997</v>
      </c>
      <c r="I666" s="218"/>
      <c r="J666" s="214"/>
      <c r="K666" s="214"/>
      <c r="L666" s="219"/>
      <c r="M666" s="220"/>
      <c r="N666" s="221"/>
      <c r="O666" s="221"/>
      <c r="P666" s="221"/>
      <c r="Q666" s="221"/>
      <c r="R666" s="221"/>
      <c r="S666" s="221"/>
      <c r="T666" s="222"/>
      <c r="AT666" s="223" t="s">
        <v>151</v>
      </c>
      <c r="AU666" s="223" t="s">
        <v>86</v>
      </c>
      <c r="AV666" s="13" t="s">
        <v>160</v>
      </c>
      <c r="AW666" s="13" t="s">
        <v>38</v>
      </c>
      <c r="AX666" s="13" t="s">
        <v>77</v>
      </c>
      <c r="AY666" s="223" t="s">
        <v>138</v>
      </c>
    </row>
    <row r="667" spans="2:65" s="12" customFormat="1" ht="11.25">
      <c r="B667" s="202"/>
      <c r="C667" s="203"/>
      <c r="D667" s="198" t="s">
        <v>151</v>
      </c>
      <c r="E667" s="204" t="s">
        <v>21</v>
      </c>
      <c r="F667" s="205" t="s">
        <v>787</v>
      </c>
      <c r="G667" s="203"/>
      <c r="H667" s="206">
        <v>1.6</v>
      </c>
      <c r="I667" s="207"/>
      <c r="J667" s="203"/>
      <c r="K667" s="203"/>
      <c r="L667" s="208"/>
      <c r="M667" s="209"/>
      <c r="N667" s="210"/>
      <c r="O667" s="210"/>
      <c r="P667" s="210"/>
      <c r="Q667" s="210"/>
      <c r="R667" s="210"/>
      <c r="S667" s="210"/>
      <c r="T667" s="211"/>
      <c r="AT667" s="212" t="s">
        <v>151</v>
      </c>
      <c r="AU667" s="212" t="s">
        <v>86</v>
      </c>
      <c r="AV667" s="12" t="s">
        <v>86</v>
      </c>
      <c r="AW667" s="12" t="s">
        <v>38</v>
      </c>
      <c r="AX667" s="12" t="s">
        <v>77</v>
      </c>
      <c r="AY667" s="212" t="s">
        <v>138</v>
      </c>
    </row>
    <row r="668" spans="2:65" s="14" customFormat="1" ht="11.25">
      <c r="B668" s="224"/>
      <c r="C668" s="225"/>
      <c r="D668" s="198" t="s">
        <v>151</v>
      </c>
      <c r="E668" s="226" t="s">
        <v>21</v>
      </c>
      <c r="F668" s="227" t="s">
        <v>162</v>
      </c>
      <c r="G668" s="225"/>
      <c r="H668" s="228">
        <v>14.666</v>
      </c>
      <c r="I668" s="229"/>
      <c r="J668" s="225"/>
      <c r="K668" s="225"/>
      <c r="L668" s="230"/>
      <c r="M668" s="231"/>
      <c r="N668" s="232"/>
      <c r="O668" s="232"/>
      <c r="P668" s="232"/>
      <c r="Q668" s="232"/>
      <c r="R668" s="232"/>
      <c r="S668" s="232"/>
      <c r="T668" s="233"/>
      <c r="AT668" s="234" t="s">
        <v>151</v>
      </c>
      <c r="AU668" s="234" t="s">
        <v>86</v>
      </c>
      <c r="AV668" s="14" t="s">
        <v>145</v>
      </c>
      <c r="AW668" s="14" t="s">
        <v>38</v>
      </c>
      <c r="AX668" s="14" t="s">
        <v>84</v>
      </c>
      <c r="AY668" s="234" t="s">
        <v>138</v>
      </c>
    </row>
    <row r="669" spans="2:65" s="1" customFormat="1" ht="16.5" customHeight="1">
      <c r="B669" s="34"/>
      <c r="C669" s="185" t="s">
        <v>788</v>
      </c>
      <c r="D669" s="185" t="s">
        <v>140</v>
      </c>
      <c r="E669" s="186" t="s">
        <v>789</v>
      </c>
      <c r="F669" s="187" t="s">
        <v>790</v>
      </c>
      <c r="G669" s="188" t="s">
        <v>360</v>
      </c>
      <c r="H669" s="189">
        <v>172.48</v>
      </c>
      <c r="I669" s="190"/>
      <c r="J669" s="191">
        <f>ROUND(I669*H669,2)</f>
        <v>0</v>
      </c>
      <c r="K669" s="187" t="s">
        <v>21</v>
      </c>
      <c r="L669" s="38"/>
      <c r="M669" s="192" t="s">
        <v>21</v>
      </c>
      <c r="N669" s="193" t="s">
        <v>48</v>
      </c>
      <c r="O669" s="63"/>
      <c r="P669" s="194">
        <f>O669*H669</f>
        <v>0</v>
      </c>
      <c r="Q669" s="194">
        <v>0</v>
      </c>
      <c r="R669" s="194">
        <f>Q669*H669</f>
        <v>0</v>
      </c>
      <c r="S669" s="194">
        <v>0</v>
      </c>
      <c r="T669" s="195">
        <f>S669*H669</f>
        <v>0</v>
      </c>
      <c r="AR669" s="196" t="s">
        <v>145</v>
      </c>
      <c r="AT669" s="196" t="s">
        <v>140</v>
      </c>
      <c r="AU669" s="196" t="s">
        <v>86</v>
      </c>
      <c r="AY669" s="17" t="s">
        <v>138</v>
      </c>
      <c r="BE669" s="197">
        <f>IF(N669="základní",J669,0)</f>
        <v>0</v>
      </c>
      <c r="BF669" s="197">
        <f>IF(N669="snížená",J669,0)</f>
        <v>0</v>
      </c>
      <c r="BG669" s="197">
        <f>IF(N669="zákl. přenesená",J669,0)</f>
        <v>0</v>
      </c>
      <c r="BH669" s="197">
        <f>IF(N669="sníž. přenesená",J669,0)</f>
        <v>0</v>
      </c>
      <c r="BI669" s="197">
        <f>IF(N669="nulová",J669,0)</f>
        <v>0</v>
      </c>
      <c r="BJ669" s="17" t="s">
        <v>84</v>
      </c>
      <c r="BK669" s="197">
        <f>ROUND(I669*H669,2)</f>
        <v>0</v>
      </c>
      <c r="BL669" s="17" t="s">
        <v>145</v>
      </c>
      <c r="BM669" s="196" t="s">
        <v>791</v>
      </c>
    </row>
    <row r="670" spans="2:65" s="1" customFormat="1" ht="11.25">
      <c r="B670" s="34"/>
      <c r="C670" s="35"/>
      <c r="D670" s="198" t="s">
        <v>147</v>
      </c>
      <c r="E670" s="35"/>
      <c r="F670" s="199" t="s">
        <v>790</v>
      </c>
      <c r="G670" s="35"/>
      <c r="H670" s="35"/>
      <c r="I670" s="114"/>
      <c r="J670" s="35"/>
      <c r="K670" s="35"/>
      <c r="L670" s="38"/>
      <c r="M670" s="200"/>
      <c r="N670" s="63"/>
      <c r="O670" s="63"/>
      <c r="P670" s="63"/>
      <c r="Q670" s="63"/>
      <c r="R670" s="63"/>
      <c r="S670" s="63"/>
      <c r="T670" s="64"/>
      <c r="AT670" s="17" t="s">
        <v>147</v>
      </c>
      <c r="AU670" s="17" t="s">
        <v>86</v>
      </c>
    </row>
    <row r="671" spans="2:65" s="12" customFormat="1" ht="22.5">
      <c r="B671" s="202"/>
      <c r="C671" s="203"/>
      <c r="D671" s="198" t="s">
        <v>151</v>
      </c>
      <c r="E671" s="204" t="s">
        <v>21</v>
      </c>
      <c r="F671" s="205" t="s">
        <v>792</v>
      </c>
      <c r="G671" s="203"/>
      <c r="H671" s="206">
        <v>3.77</v>
      </c>
      <c r="I671" s="207"/>
      <c r="J671" s="203"/>
      <c r="K671" s="203"/>
      <c r="L671" s="208"/>
      <c r="M671" s="209"/>
      <c r="N671" s="210"/>
      <c r="O671" s="210"/>
      <c r="P671" s="210"/>
      <c r="Q671" s="210"/>
      <c r="R671" s="210"/>
      <c r="S671" s="210"/>
      <c r="T671" s="211"/>
      <c r="AT671" s="212" t="s">
        <v>151</v>
      </c>
      <c r="AU671" s="212" t="s">
        <v>86</v>
      </c>
      <c r="AV671" s="12" t="s">
        <v>86</v>
      </c>
      <c r="AW671" s="12" t="s">
        <v>38</v>
      </c>
      <c r="AX671" s="12" t="s">
        <v>77</v>
      </c>
      <c r="AY671" s="212" t="s">
        <v>138</v>
      </c>
    </row>
    <row r="672" spans="2:65" s="12" customFormat="1" ht="22.5">
      <c r="B672" s="202"/>
      <c r="C672" s="203"/>
      <c r="D672" s="198" t="s">
        <v>151</v>
      </c>
      <c r="E672" s="204" t="s">
        <v>21</v>
      </c>
      <c r="F672" s="205" t="s">
        <v>793</v>
      </c>
      <c r="G672" s="203"/>
      <c r="H672" s="206">
        <v>3.7730000000000001</v>
      </c>
      <c r="I672" s="207"/>
      <c r="J672" s="203"/>
      <c r="K672" s="203"/>
      <c r="L672" s="208"/>
      <c r="M672" s="209"/>
      <c r="N672" s="210"/>
      <c r="O672" s="210"/>
      <c r="P672" s="210"/>
      <c r="Q672" s="210"/>
      <c r="R672" s="210"/>
      <c r="S672" s="210"/>
      <c r="T672" s="211"/>
      <c r="AT672" s="212" t="s">
        <v>151</v>
      </c>
      <c r="AU672" s="212" t="s">
        <v>86</v>
      </c>
      <c r="AV672" s="12" t="s">
        <v>86</v>
      </c>
      <c r="AW672" s="12" t="s">
        <v>38</v>
      </c>
      <c r="AX672" s="12" t="s">
        <v>77</v>
      </c>
      <c r="AY672" s="212" t="s">
        <v>138</v>
      </c>
    </row>
    <row r="673" spans="2:63" s="13" customFormat="1" ht="11.25">
      <c r="B673" s="213"/>
      <c r="C673" s="214"/>
      <c r="D673" s="198" t="s">
        <v>151</v>
      </c>
      <c r="E673" s="215" t="s">
        <v>21</v>
      </c>
      <c r="F673" s="216" t="s">
        <v>159</v>
      </c>
      <c r="G673" s="214"/>
      <c r="H673" s="217">
        <v>7.5430000000000001</v>
      </c>
      <c r="I673" s="218"/>
      <c r="J673" s="214"/>
      <c r="K673" s="214"/>
      <c r="L673" s="219"/>
      <c r="M673" s="220"/>
      <c r="N673" s="221"/>
      <c r="O673" s="221"/>
      <c r="P673" s="221"/>
      <c r="Q673" s="221"/>
      <c r="R673" s="221"/>
      <c r="S673" s="221"/>
      <c r="T673" s="222"/>
      <c r="AT673" s="223" t="s">
        <v>151</v>
      </c>
      <c r="AU673" s="223" t="s">
        <v>86</v>
      </c>
      <c r="AV673" s="13" t="s">
        <v>160</v>
      </c>
      <c r="AW673" s="13" t="s">
        <v>38</v>
      </c>
      <c r="AX673" s="13" t="s">
        <v>77</v>
      </c>
      <c r="AY673" s="223" t="s">
        <v>138</v>
      </c>
    </row>
    <row r="674" spans="2:63" s="12" customFormat="1" ht="22.5">
      <c r="B674" s="202"/>
      <c r="C674" s="203"/>
      <c r="D674" s="198" t="s">
        <v>151</v>
      </c>
      <c r="E674" s="204" t="s">
        <v>21</v>
      </c>
      <c r="F674" s="205" t="s">
        <v>794</v>
      </c>
      <c r="G674" s="203"/>
      <c r="H674" s="206">
        <v>0.80400000000000005</v>
      </c>
      <c r="I674" s="207"/>
      <c r="J674" s="203"/>
      <c r="K674" s="203"/>
      <c r="L674" s="208"/>
      <c r="M674" s="209"/>
      <c r="N674" s="210"/>
      <c r="O674" s="210"/>
      <c r="P674" s="210"/>
      <c r="Q674" s="210"/>
      <c r="R674" s="210"/>
      <c r="S674" s="210"/>
      <c r="T674" s="211"/>
      <c r="AT674" s="212" t="s">
        <v>151</v>
      </c>
      <c r="AU674" s="212" t="s">
        <v>86</v>
      </c>
      <c r="AV674" s="12" t="s">
        <v>86</v>
      </c>
      <c r="AW674" s="12" t="s">
        <v>38</v>
      </c>
      <c r="AX674" s="12" t="s">
        <v>77</v>
      </c>
      <c r="AY674" s="212" t="s">
        <v>138</v>
      </c>
    </row>
    <row r="675" spans="2:63" s="12" customFormat="1" ht="22.5">
      <c r="B675" s="202"/>
      <c r="C675" s="203"/>
      <c r="D675" s="198" t="s">
        <v>151</v>
      </c>
      <c r="E675" s="204" t="s">
        <v>21</v>
      </c>
      <c r="F675" s="205" t="s">
        <v>795</v>
      </c>
      <c r="G675" s="203"/>
      <c r="H675" s="206">
        <v>0.80500000000000005</v>
      </c>
      <c r="I675" s="207"/>
      <c r="J675" s="203"/>
      <c r="K675" s="203"/>
      <c r="L675" s="208"/>
      <c r="M675" s="209"/>
      <c r="N675" s="210"/>
      <c r="O675" s="210"/>
      <c r="P675" s="210"/>
      <c r="Q675" s="210"/>
      <c r="R675" s="210"/>
      <c r="S675" s="210"/>
      <c r="T675" s="211"/>
      <c r="AT675" s="212" t="s">
        <v>151</v>
      </c>
      <c r="AU675" s="212" t="s">
        <v>86</v>
      </c>
      <c r="AV675" s="12" t="s">
        <v>86</v>
      </c>
      <c r="AW675" s="12" t="s">
        <v>38</v>
      </c>
      <c r="AX675" s="12" t="s">
        <v>77</v>
      </c>
      <c r="AY675" s="212" t="s">
        <v>138</v>
      </c>
    </row>
    <row r="676" spans="2:63" s="13" customFormat="1" ht="11.25">
      <c r="B676" s="213"/>
      <c r="C676" s="214"/>
      <c r="D676" s="198" t="s">
        <v>151</v>
      </c>
      <c r="E676" s="215" t="s">
        <v>21</v>
      </c>
      <c r="F676" s="216" t="s">
        <v>159</v>
      </c>
      <c r="G676" s="214"/>
      <c r="H676" s="217">
        <v>1.609</v>
      </c>
      <c r="I676" s="218"/>
      <c r="J676" s="214"/>
      <c r="K676" s="214"/>
      <c r="L676" s="219"/>
      <c r="M676" s="220"/>
      <c r="N676" s="221"/>
      <c r="O676" s="221"/>
      <c r="P676" s="221"/>
      <c r="Q676" s="221"/>
      <c r="R676" s="221"/>
      <c r="S676" s="221"/>
      <c r="T676" s="222"/>
      <c r="AT676" s="223" t="s">
        <v>151</v>
      </c>
      <c r="AU676" s="223" t="s">
        <v>86</v>
      </c>
      <c r="AV676" s="13" t="s">
        <v>160</v>
      </c>
      <c r="AW676" s="13" t="s">
        <v>38</v>
      </c>
      <c r="AX676" s="13" t="s">
        <v>77</v>
      </c>
      <c r="AY676" s="223" t="s">
        <v>138</v>
      </c>
    </row>
    <row r="677" spans="2:63" s="12" customFormat="1" ht="22.5">
      <c r="B677" s="202"/>
      <c r="C677" s="203"/>
      <c r="D677" s="198" t="s">
        <v>151</v>
      </c>
      <c r="E677" s="204" t="s">
        <v>21</v>
      </c>
      <c r="F677" s="205" t="s">
        <v>796</v>
      </c>
      <c r="G677" s="203"/>
      <c r="H677" s="206">
        <v>35</v>
      </c>
      <c r="I677" s="207"/>
      <c r="J677" s="203"/>
      <c r="K677" s="203"/>
      <c r="L677" s="208"/>
      <c r="M677" s="209"/>
      <c r="N677" s="210"/>
      <c r="O677" s="210"/>
      <c r="P677" s="210"/>
      <c r="Q677" s="210"/>
      <c r="R677" s="210"/>
      <c r="S677" s="210"/>
      <c r="T677" s="211"/>
      <c r="AT677" s="212" t="s">
        <v>151</v>
      </c>
      <c r="AU677" s="212" t="s">
        <v>86</v>
      </c>
      <c r="AV677" s="12" t="s">
        <v>86</v>
      </c>
      <c r="AW677" s="12" t="s">
        <v>38</v>
      </c>
      <c r="AX677" s="12" t="s">
        <v>77</v>
      </c>
      <c r="AY677" s="212" t="s">
        <v>138</v>
      </c>
    </row>
    <row r="678" spans="2:63" s="13" customFormat="1" ht="11.25">
      <c r="B678" s="213"/>
      <c r="C678" s="214"/>
      <c r="D678" s="198" t="s">
        <v>151</v>
      </c>
      <c r="E678" s="215" t="s">
        <v>21</v>
      </c>
      <c r="F678" s="216" t="s">
        <v>159</v>
      </c>
      <c r="G678" s="214"/>
      <c r="H678" s="217">
        <v>35</v>
      </c>
      <c r="I678" s="218"/>
      <c r="J678" s="214"/>
      <c r="K678" s="214"/>
      <c r="L678" s="219"/>
      <c r="M678" s="220"/>
      <c r="N678" s="221"/>
      <c r="O678" s="221"/>
      <c r="P678" s="221"/>
      <c r="Q678" s="221"/>
      <c r="R678" s="221"/>
      <c r="S678" s="221"/>
      <c r="T678" s="222"/>
      <c r="AT678" s="223" t="s">
        <v>151</v>
      </c>
      <c r="AU678" s="223" t="s">
        <v>86</v>
      </c>
      <c r="AV678" s="13" t="s">
        <v>160</v>
      </c>
      <c r="AW678" s="13" t="s">
        <v>38</v>
      </c>
      <c r="AX678" s="13" t="s">
        <v>77</v>
      </c>
      <c r="AY678" s="223" t="s">
        <v>138</v>
      </c>
    </row>
    <row r="679" spans="2:63" s="12" customFormat="1" ht="11.25">
      <c r="B679" s="202"/>
      <c r="C679" s="203"/>
      <c r="D679" s="198" t="s">
        <v>151</v>
      </c>
      <c r="E679" s="204" t="s">
        <v>21</v>
      </c>
      <c r="F679" s="205" t="s">
        <v>797</v>
      </c>
      <c r="G679" s="203"/>
      <c r="H679" s="206">
        <v>2.88</v>
      </c>
      <c r="I679" s="207"/>
      <c r="J679" s="203"/>
      <c r="K679" s="203"/>
      <c r="L679" s="208"/>
      <c r="M679" s="209"/>
      <c r="N679" s="210"/>
      <c r="O679" s="210"/>
      <c r="P679" s="210"/>
      <c r="Q679" s="210"/>
      <c r="R679" s="210"/>
      <c r="S679" s="210"/>
      <c r="T679" s="211"/>
      <c r="AT679" s="212" t="s">
        <v>151</v>
      </c>
      <c r="AU679" s="212" t="s">
        <v>86</v>
      </c>
      <c r="AV679" s="12" t="s">
        <v>86</v>
      </c>
      <c r="AW679" s="12" t="s">
        <v>38</v>
      </c>
      <c r="AX679" s="12" t="s">
        <v>77</v>
      </c>
      <c r="AY679" s="212" t="s">
        <v>138</v>
      </c>
    </row>
    <row r="680" spans="2:63" s="12" customFormat="1" ht="11.25">
      <c r="B680" s="202"/>
      <c r="C680" s="203"/>
      <c r="D680" s="198" t="s">
        <v>151</v>
      </c>
      <c r="E680" s="204" t="s">
        <v>21</v>
      </c>
      <c r="F680" s="205" t="s">
        <v>798</v>
      </c>
      <c r="G680" s="203"/>
      <c r="H680" s="206">
        <v>0.81</v>
      </c>
      <c r="I680" s="207"/>
      <c r="J680" s="203"/>
      <c r="K680" s="203"/>
      <c r="L680" s="208"/>
      <c r="M680" s="209"/>
      <c r="N680" s="210"/>
      <c r="O680" s="210"/>
      <c r="P680" s="210"/>
      <c r="Q680" s="210"/>
      <c r="R680" s="210"/>
      <c r="S680" s="210"/>
      <c r="T680" s="211"/>
      <c r="AT680" s="212" t="s">
        <v>151</v>
      </c>
      <c r="AU680" s="212" t="s">
        <v>86</v>
      </c>
      <c r="AV680" s="12" t="s">
        <v>86</v>
      </c>
      <c r="AW680" s="12" t="s">
        <v>38</v>
      </c>
      <c r="AX680" s="12" t="s">
        <v>77</v>
      </c>
      <c r="AY680" s="212" t="s">
        <v>138</v>
      </c>
    </row>
    <row r="681" spans="2:63" s="13" customFormat="1" ht="11.25">
      <c r="B681" s="213"/>
      <c r="C681" s="214"/>
      <c r="D681" s="198" t="s">
        <v>151</v>
      </c>
      <c r="E681" s="215" t="s">
        <v>21</v>
      </c>
      <c r="F681" s="216" t="s">
        <v>159</v>
      </c>
      <c r="G681" s="214"/>
      <c r="H681" s="217">
        <v>3.69</v>
      </c>
      <c r="I681" s="218"/>
      <c r="J681" s="214"/>
      <c r="K681" s="214"/>
      <c r="L681" s="219"/>
      <c r="M681" s="220"/>
      <c r="N681" s="221"/>
      <c r="O681" s="221"/>
      <c r="P681" s="221"/>
      <c r="Q681" s="221"/>
      <c r="R681" s="221"/>
      <c r="S681" s="221"/>
      <c r="T681" s="222"/>
      <c r="AT681" s="223" t="s">
        <v>151</v>
      </c>
      <c r="AU681" s="223" t="s">
        <v>86</v>
      </c>
      <c r="AV681" s="13" t="s">
        <v>160</v>
      </c>
      <c r="AW681" s="13" t="s">
        <v>38</v>
      </c>
      <c r="AX681" s="13" t="s">
        <v>77</v>
      </c>
      <c r="AY681" s="223" t="s">
        <v>138</v>
      </c>
    </row>
    <row r="682" spans="2:63" s="12" customFormat="1" ht="22.5">
      <c r="B682" s="202"/>
      <c r="C682" s="203"/>
      <c r="D682" s="198" t="s">
        <v>151</v>
      </c>
      <c r="E682" s="204" t="s">
        <v>21</v>
      </c>
      <c r="F682" s="205" t="s">
        <v>799</v>
      </c>
      <c r="G682" s="203"/>
      <c r="H682" s="206">
        <v>78.287999999999997</v>
      </c>
      <c r="I682" s="207"/>
      <c r="J682" s="203"/>
      <c r="K682" s="203"/>
      <c r="L682" s="208"/>
      <c r="M682" s="209"/>
      <c r="N682" s="210"/>
      <c r="O682" s="210"/>
      <c r="P682" s="210"/>
      <c r="Q682" s="210"/>
      <c r="R682" s="210"/>
      <c r="S682" s="210"/>
      <c r="T682" s="211"/>
      <c r="AT682" s="212" t="s">
        <v>151</v>
      </c>
      <c r="AU682" s="212" t="s">
        <v>86</v>
      </c>
      <c r="AV682" s="12" t="s">
        <v>86</v>
      </c>
      <c r="AW682" s="12" t="s">
        <v>38</v>
      </c>
      <c r="AX682" s="12" t="s">
        <v>77</v>
      </c>
      <c r="AY682" s="212" t="s">
        <v>138</v>
      </c>
    </row>
    <row r="683" spans="2:63" s="13" customFormat="1" ht="11.25">
      <c r="B683" s="213"/>
      <c r="C683" s="214"/>
      <c r="D683" s="198" t="s">
        <v>151</v>
      </c>
      <c r="E683" s="215" t="s">
        <v>21</v>
      </c>
      <c r="F683" s="216" t="s">
        <v>159</v>
      </c>
      <c r="G683" s="214"/>
      <c r="H683" s="217">
        <v>78.287999999999997</v>
      </c>
      <c r="I683" s="218"/>
      <c r="J683" s="214"/>
      <c r="K683" s="214"/>
      <c r="L683" s="219"/>
      <c r="M683" s="220"/>
      <c r="N683" s="221"/>
      <c r="O683" s="221"/>
      <c r="P683" s="221"/>
      <c r="Q683" s="221"/>
      <c r="R683" s="221"/>
      <c r="S683" s="221"/>
      <c r="T683" s="222"/>
      <c r="AT683" s="223" t="s">
        <v>151</v>
      </c>
      <c r="AU683" s="223" t="s">
        <v>86</v>
      </c>
      <c r="AV683" s="13" t="s">
        <v>160</v>
      </c>
      <c r="AW683" s="13" t="s">
        <v>38</v>
      </c>
      <c r="AX683" s="13" t="s">
        <v>77</v>
      </c>
      <c r="AY683" s="223" t="s">
        <v>138</v>
      </c>
    </row>
    <row r="684" spans="2:63" s="12" customFormat="1" ht="22.5">
      <c r="B684" s="202"/>
      <c r="C684" s="203"/>
      <c r="D684" s="198" t="s">
        <v>151</v>
      </c>
      <c r="E684" s="204" t="s">
        <v>21</v>
      </c>
      <c r="F684" s="205" t="s">
        <v>800</v>
      </c>
      <c r="G684" s="203"/>
      <c r="H684" s="206">
        <v>14.814</v>
      </c>
      <c r="I684" s="207"/>
      <c r="J684" s="203"/>
      <c r="K684" s="203"/>
      <c r="L684" s="208"/>
      <c r="M684" s="209"/>
      <c r="N684" s="210"/>
      <c r="O684" s="210"/>
      <c r="P684" s="210"/>
      <c r="Q684" s="210"/>
      <c r="R684" s="210"/>
      <c r="S684" s="210"/>
      <c r="T684" s="211"/>
      <c r="AT684" s="212" t="s">
        <v>151</v>
      </c>
      <c r="AU684" s="212" t="s">
        <v>86</v>
      </c>
      <c r="AV684" s="12" t="s">
        <v>86</v>
      </c>
      <c r="AW684" s="12" t="s">
        <v>38</v>
      </c>
      <c r="AX684" s="12" t="s">
        <v>77</v>
      </c>
      <c r="AY684" s="212" t="s">
        <v>138</v>
      </c>
    </row>
    <row r="685" spans="2:63" s="12" customFormat="1" ht="22.5">
      <c r="B685" s="202"/>
      <c r="C685" s="203"/>
      <c r="D685" s="198" t="s">
        <v>151</v>
      </c>
      <c r="E685" s="204" t="s">
        <v>21</v>
      </c>
      <c r="F685" s="205" t="s">
        <v>801</v>
      </c>
      <c r="G685" s="203"/>
      <c r="H685" s="206">
        <v>25.056000000000001</v>
      </c>
      <c r="I685" s="207"/>
      <c r="J685" s="203"/>
      <c r="K685" s="203"/>
      <c r="L685" s="208"/>
      <c r="M685" s="209"/>
      <c r="N685" s="210"/>
      <c r="O685" s="210"/>
      <c r="P685" s="210"/>
      <c r="Q685" s="210"/>
      <c r="R685" s="210"/>
      <c r="S685" s="210"/>
      <c r="T685" s="211"/>
      <c r="AT685" s="212" t="s">
        <v>151</v>
      </c>
      <c r="AU685" s="212" t="s">
        <v>86</v>
      </c>
      <c r="AV685" s="12" t="s">
        <v>86</v>
      </c>
      <c r="AW685" s="12" t="s">
        <v>38</v>
      </c>
      <c r="AX685" s="12" t="s">
        <v>77</v>
      </c>
      <c r="AY685" s="212" t="s">
        <v>138</v>
      </c>
    </row>
    <row r="686" spans="2:63" s="12" customFormat="1" ht="22.5">
      <c r="B686" s="202"/>
      <c r="C686" s="203"/>
      <c r="D686" s="198" t="s">
        <v>151</v>
      </c>
      <c r="E686" s="204" t="s">
        <v>21</v>
      </c>
      <c r="F686" s="205" t="s">
        <v>802</v>
      </c>
      <c r="G686" s="203"/>
      <c r="H686" s="206">
        <v>6.48</v>
      </c>
      <c r="I686" s="207"/>
      <c r="J686" s="203"/>
      <c r="K686" s="203"/>
      <c r="L686" s="208"/>
      <c r="M686" s="209"/>
      <c r="N686" s="210"/>
      <c r="O686" s="210"/>
      <c r="P686" s="210"/>
      <c r="Q686" s="210"/>
      <c r="R686" s="210"/>
      <c r="S686" s="210"/>
      <c r="T686" s="211"/>
      <c r="AT686" s="212" t="s">
        <v>151</v>
      </c>
      <c r="AU686" s="212" t="s">
        <v>86</v>
      </c>
      <c r="AV686" s="12" t="s">
        <v>86</v>
      </c>
      <c r="AW686" s="12" t="s">
        <v>38</v>
      </c>
      <c r="AX686" s="12" t="s">
        <v>77</v>
      </c>
      <c r="AY686" s="212" t="s">
        <v>138</v>
      </c>
    </row>
    <row r="687" spans="2:63" s="14" customFormat="1" ht="11.25">
      <c r="B687" s="224"/>
      <c r="C687" s="225"/>
      <c r="D687" s="198" t="s">
        <v>151</v>
      </c>
      <c r="E687" s="226" t="s">
        <v>21</v>
      </c>
      <c r="F687" s="227" t="s">
        <v>162</v>
      </c>
      <c r="G687" s="225"/>
      <c r="H687" s="228">
        <v>172.48</v>
      </c>
      <c r="I687" s="229"/>
      <c r="J687" s="225"/>
      <c r="K687" s="225"/>
      <c r="L687" s="230"/>
      <c r="M687" s="231"/>
      <c r="N687" s="232"/>
      <c r="O687" s="232"/>
      <c r="P687" s="232"/>
      <c r="Q687" s="232"/>
      <c r="R687" s="232"/>
      <c r="S687" s="232"/>
      <c r="T687" s="233"/>
      <c r="AT687" s="234" t="s">
        <v>151</v>
      </c>
      <c r="AU687" s="234" t="s">
        <v>86</v>
      </c>
      <c r="AV687" s="14" t="s">
        <v>145</v>
      </c>
      <c r="AW687" s="14" t="s">
        <v>38</v>
      </c>
      <c r="AX687" s="14" t="s">
        <v>84</v>
      </c>
      <c r="AY687" s="234" t="s">
        <v>138</v>
      </c>
    </row>
    <row r="688" spans="2:63" s="11" customFormat="1" ht="22.9" customHeight="1">
      <c r="B688" s="169"/>
      <c r="C688" s="170"/>
      <c r="D688" s="171" t="s">
        <v>76</v>
      </c>
      <c r="E688" s="183" t="s">
        <v>803</v>
      </c>
      <c r="F688" s="183" t="s">
        <v>804</v>
      </c>
      <c r="G688" s="170"/>
      <c r="H688" s="170"/>
      <c r="I688" s="173"/>
      <c r="J688" s="184">
        <f>BK688</f>
        <v>0</v>
      </c>
      <c r="K688" s="170"/>
      <c r="L688" s="175"/>
      <c r="M688" s="176"/>
      <c r="N688" s="177"/>
      <c r="O688" s="177"/>
      <c r="P688" s="178">
        <f>SUM(P689:P690)</f>
        <v>0</v>
      </c>
      <c r="Q688" s="177"/>
      <c r="R688" s="178">
        <f>SUM(R689:R690)</f>
        <v>0</v>
      </c>
      <c r="S688" s="177"/>
      <c r="T688" s="179">
        <f>SUM(T689:T690)</f>
        <v>0</v>
      </c>
      <c r="AR688" s="180" t="s">
        <v>84</v>
      </c>
      <c r="AT688" s="181" t="s">
        <v>76</v>
      </c>
      <c r="AU688" s="181" t="s">
        <v>84</v>
      </c>
      <c r="AY688" s="180" t="s">
        <v>138</v>
      </c>
      <c r="BK688" s="182">
        <f>SUM(BK689:BK690)</f>
        <v>0</v>
      </c>
    </row>
    <row r="689" spans="2:65" s="1" customFormat="1" ht="16.5" customHeight="1">
      <c r="B689" s="34"/>
      <c r="C689" s="185" t="s">
        <v>805</v>
      </c>
      <c r="D689" s="185" t="s">
        <v>140</v>
      </c>
      <c r="E689" s="186" t="s">
        <v>806</v>
      </c>
      <c r="F689" s="187" t="s">
        <v>807</v>
      </c>
      <c r="G689" s="188" t="s">
        <v>360</v>
      </c>
      <c r="H689" s="189">
        <v>1579.097</v>
      </c>
      <c r="I689" s="190"/>
      <c r="J689" s="191">
        <f>ROUND(I689*H689,2)</f>
        <v>0</v>
      </c>
      <c r="K689" s="187" t="s">
        <v>144</v>
      </c>
      <c r="L689" s="38"/>
      <c r="M689" s="192" t="s">
        <v>21</v>
      </c>
      <c r="N689" s="193" t="s">
        <v>48</v>
      </c>
      <c r="O689" s="63"/>
      <c r="P689" s="194">
        <f>O689*H689</f>
        <v>0</v>
      </c>
      <c r="Q689" s="194">
        <v>0</v>
      </c>
      <c r="R689" s="194">
        <f>Q689*H689</f>
        <v>0</v>
      </c>
      <c r="S689" s="194">
        <v>0</v>
      </c>
      <c r="T689" s="195">
        <f>S689*H689</f>
        <v>0</v>
      </c>
      <c r="AR689" s="196" t="s">
        <v>145</v>
      </c>
      <c r="AT689" s="196" t="s">
        <v>140</v>
      </c>
      <c r="AU689" s="196" t="s">
        <v>86</v>
      </c>
      <c r="AY689" s="17" t="s">
        <v>138</v>
      </c>
      <c r="BE689" s="197">
        <f>IF(N689="základní",J689,0)</f>
        <v>0</v>
      </c>
      <c r="BF689" s="197">
        <f>IF(N689="snížená",J689,0)</f>
        <v>0</v>
      </c>
      <c r="BG689" s="197">
        <f>IF(N689="zákl. přenesená",J689,0)</f>
        <v>0</v>
      </c>
      <c r="BH689" s="197">
        <f>IF(N689="sníž. přenesená",J689,0)</f>
        <v>0</v>
      </c>
      <c r="BI689" s="197">
        <f>IF(N689="nulová",J689,0)</f>
        <v>0</v>
      </c>
      <c r="BJ689" s="17" t="s">
        <v>84</v>
      </c>
      <c r="BK689" s="197">
        <f>ROUND(I689*H689,2)</f>
        <v>0</v>
      </c>
      <c r="BL689" s="17" t="s">
        <v>145</v>
      </c>
      <c r="BM689" s="196" t="s">
        <v>808</v>
      </c>
    </row>
    <row r="690" spans="2:65" s="1" customFormat="1" ht="11.25">
      <c r="B690" s="34"/>
      <c r="C690" s="35"/>
      <c r="D690" s="198" t="s">
        <v>147</v>
      </c>
      <c r="E690" s="35"/>
      <c r="F690" s="199" t="s">
        <v>809</v>
      </c>
      <c r="G690" s="35"/>
      <c r="H690" s="35"/>
      <c r="I690" s="114"/>
      <c r="J690" s="35"/>
      <c r="K690" s="35"/>
      <c r="L690" s="38"/>
      <c r="M690" s="200"/>
      <c r="N690" s="63"/>
      <c r="O690" s="63"/>
      <c r="P690" s="63"/>
      <c r="Q690" s="63"/>
      <c r="R690" s="63"/>
      <c r="S690" s="63"/>
      <c r="T690" s="64"/>
      <c r="AT690" s="17" t="s">
        <v>147</v>
      </c>
      <c r="AU690" s="17" t="s">
        <v>86</v>
      </c>
    </row>
    <row r="691" spans="2:65" s="11" customFormat="1" ht="25.9" customHeight="1">
      <c r="B691" s="169"/>
      <c r="C691" s="170"/>
      <c r="D691" s="171" t="s">
        <v>76</v>
      </c>
      <c r="E691" s="172" t="s">
        <v>810</v>
      </c>
      <c r="F691" s="172" t="s">
        <v>811</v>
      </c>
      <c r="G691" s="170"/>
      <c r="H691" s="170"/>
      <c r="I691" s="173"/>
      <c r="J691" s="174">
        <f>BK691</f>
        <v>0</v>
      </c>
      <c r="K691" s="170"/>
      <c r="L691" s="175"/>
      <c r="M691" s="176"/>
      <c r="N691" s="177"/>
      <c r="O691" s="177"/>
      <c r="P691" s="178">
        <f>P692+P773</f>
        <v>0</v>
      </c>
      <c r="Q691" s="177"/>
      <c r="R691" s="178">
        <f>R692+R773</f>
        <v>10.98906766</v>
      </c>
      <c r="S691" s="177"/>
      <c r="T691" s="179">
        <f>T692+T773</f>
        <v>6.2571200000000005</v>
      </c>
      <c r="AR691" s="180" t="s">
        <v>86</v>
      </c>
      <c r="AT691" s="181" t="s">
        <v>76</v>
      </c>
      <c r="AU691" s="181" t="s">
        <v>77</v>
      </c>
      <c r="AY691" s="180" t="s">
        <v>138</v>
      </c>
      <c r="BK691" s="182">
        <f>BK692+BK773</f>
        <v>0</v>
      </c>
    </row>
    <row r="692" spans="2:65" s="11" customFormat="1" ht="22.9" customHeight="1">
      <c r="B692" s="169"/>
      <c r="C692" s="170"/>
      <c r="D692" s="171" t="s">
        <v>76</v>
      </c>
      <c r="E692" s="183" t="s">
        <v>812</v>
      </c>
      <c r="F692" s="183" t="s">
        <v>813</v>
      </c>
      <c r="G692" s="170"/>
      <c r="H692" s="170"/>
      <c r="I692" s="173"/>
      <c r="J692" s="184">
        <f>BK692</f>
        <v>0</v>
      </c>
      <c r="K692" s="170"/>
      <c r="L692" s="175"/>
      <c r="M692" s="176"/>
      <c r="N692" s="177"/>
      <c r="O692" s="177"/>
      <c r="P692" s="178">
        <f>SUM(P693:P772)</f>
        <v>0</v>
      </c>
      <c r="Q692" s="177"/>
      <c r="R692" s="178">
        <f>SUM(R693:R772)</f>
        <v>10.32919766</v>
      </c>
      <c r="S692" s="177"/>
      <c r="T692" s="179">
        <f>SUM(T693:T772)</f>
        <v>6.2571200000000005</v>
      </c>
      <c r="AR692" s="180" t="s">
        <v>86</v>
      </c>
      <c r="AT692" s="181" t="s">
        <v>76</v>
      </c>
      <c r="AU692" s="181" t="s">
        <v>84</v>
      </c>
      <c r="AY692" s="180" t="s">
        <v>138</v>
      </c>
      <c r="BK692" s="182">
        <f>SUM(BK693:BK772)</f>
        <v>0</v>
      </c>
    </row>
    <row r="693" spans="2:65" s="1" customFormat="1" ht="16.5" customHeight="1">
      <c r="B693" s="34"/>
      <c r="C693" s="185" t="s">
        <v>814</v>
      </c>
      <c r="D693" s="185" t="s">
        <v>140</v>
      </c>
      <c r="E693" s="186" t="s">
        <v>815</v>
      </c>
      <c r="F693" s="187" t="s">
        <v>816</v>
      </c>
      <c r="G693" s="188" t="s">
        <v>143</v>
      </c>
      <c r="H693" s="189">
        <v>1564.28</v>
      </c>
      <c r="I693" s="190"/>
      <c r="J693" s="191">
        <f>ROUND(I693*H693,2)</f>
        <v>0</v>
      </c>
      <c r="K693" s="187" t="s">
        <v>144</v>
      </c>
      <c r="L693" s="38"/>
      <c r="M693" s="192" t="s">
        <v>21</v>
      </c>
      <c r="N693" s="193" t="s">
        <v>48</v>
      </c>
      <c r="O693" s="63"/>
      <c r="P693" s="194">
        <f>O693*H693</f>
        <v>0</v>
      </c>
      <c r="Q693" s="194">
        <v>0</v>
      </c>
      <c r="R693" s="194">
        <f>Q693*H693</f>
        <v>0</v>
      </c>
      <c r="S693" s="194">
        <v>4.0000000000000001E-3</v>
      </c>
      <c r="T693" s="195">
        <f>S693*H693</f>
        <v>6.2571200000000005</v>
      </c>
      <c r="AR693" s="196" t="s">
        <v>276</v>
      </c>
      <c r="AT693" s="196" t="s">
        <v>140</v>
      </c>
      <c r="AU693" s="196" t="s">
        <v>86</v>
      </c>
      <c r="AY693" s="17" t="s">
        <v>138</v>
      </c>
      <c r="BE693" s="197">
        <f>IF(N693="základní",J693,0)</f>
        <v>0</v>
      </c>
      <c r="BF693" s="197">
        <f>IF(N693="snížená",J693,0)</f>
        <v>0</v>
      </c>
      <c r="BG693" s="197">
        <f>IF(N693="zákl. přenesená",J693,0)</f>
        <v>0</v>
      </c>
      <c r="BH693" s="197">
        <f>IF(N693="sníž. přenesená",J693,0)</f>
        <v>0</v>
      </c>
      <c r="BI693" s="197">
        <f>IF(N693="nulová",J693,0)</f>
        <v>0</v>
      </c>
      <c r="BJ693" s="17" t="s">
        <v>84</v>
      </c>
      <c r="BK693" s="197">
        <f>ROUND(I693*H693,2)</f>
        <v>0</v>
      </c>
      <c r="BL693" s="17" t="s">
        <v>276</v>
      </c>
      <c r="BM693" s="196" t="s">
        <v>817</v>
      </c>
    </row>
    <row r="694" spans="2:65" s="1" customFormat="1" ht="11.25">
      <c r="B694" s="34"/>
      <c r="C694" s="35"/>
      <c r="D694" s="198" t="s">
        <v>147</v>
      </c>
      <c r="E694" s="35"/>
      <c r="F694" s="199" t="s">
        <v>818</v>
      </c>
      <c r="G694" s="35"/>
      <c r="H694" s="35"/>
      <c r="I694" s="114"/>
      <c r="J694" s="35"/>
      <c r="K694" s="35"/>
      <c r="L694" s="38"/>
      <c r="M694" s="200"/>
      <c r="N694" s="63"/>
      <c r="O694" s="63"/>
      <c r="P694" s="63"/>
      <c r="Q694" s="63"/>
      <c r="R694" s="63"/>
      <c r="S694" s="63"/>
      <c r="T694" s="64"/>
      <c r="AT694" s="17" t="s">
        <v>147</v>
      </c>
      <c r="AU694" s="17" t="s">
        <v>86</v>
      </c>
    </row>
    <row r="695" spans="2:65" s="1" customFormat="1" ht="39">
      <c r="B695" s="34"/>
      <c r="C695" s="35"/>
      <c r="D695" s="198" t="s">
        <v>149</v>
      </c>
      <c r="E695" s="35"/>
      <c r="F695" s="201" t="s">
        <v>819</v>
      </c>
      <c r="G695" s="35"/>
      <c r="H695" s="35"/>
      <c r="I695" s="114"/>
      <c r="J695" s="35"/>
      <c r="K695" s="35"/>
      <c r="L695" s="38"/>
      <c r="M695" s="200"/>
      <c r="N695" s="63"/>
      <c r="O695" s="63"/>
      <c r="P695" s="63"/>
      <c r="Q695" s="63"/>
      <c r="R695" s="63"/>
      <c r="S695" s="63"/>
      <c r="T695" s="64"/>
      <c r="AT695" s="17" t="s">
        <v>149</v>
      </c>
      <c r="AU695" s="17" t="s">
        <v>86</v>
      </c>
    </row>
    <row r="696" spans="2:65" s="12" customFormat="1" ht="11.25">
      <c r="B696" s="202"/>
      <c r="C696" s="203"/>
      <c r="D696" s="198" t="s">
        <v>151</v>
      </c>
      <c r="E696" s="204" t="s">
        <v>21</v>
      </c>
      <c r="F696" s="205" t="s">
        <v>820</v>
      </c>
      <c r="G696" s="203"/>
      <c r="H696" s="206">
        <v>739.86400000000003</v>
      </c>
      <c r="I696" s="207"/>
      <c r="J696" s="203"/>
      <c r="K696" s="203"/>
      <c r="L696" s="208"/>
      <c r="M696" s="209"/>
      <c r="N696" s="210"/>
      <c r="O696" s="210"/>
      <c r="P696" s="210"/>
      <c r="Q696" s="210"/>
      <c r="R696" s="210"/>
      <c r="S696" s="210"/>
      <c r="T696" s="211"/>
      <c r="AT696" s="212" t="s">
        <v>151</v>
      </c>
      <c r="AU696" s="212" t="s">
        <v>86</v>
      </c>
      <c r="AV696" s="12" t="s">
        <v>86</v>
      </c>
      <c r="AW696" s="12" t="s">
        <v>38</v>
      </c>
      <c r="AX696" s="12" t="s">
        <v>77</v>
      </c>
      <c r="AY696" s="212" t="s">
        <v>138</v>
      </c>
    </row>
    <row r="697" spans="2:65" s="12" customFormat="1" ht="11.25">
      <c r="B697" s="202"/>
      <c r="C697" s="203"/>
      <c r="D697" s="198" t="s">
        <v>151</v>
      </c>
      <c r="E697" s="204" t="s">
        <v>21</v>
      </c>
      <c r="F697" s="205" t="s">
        <v>821</v>
      </c>
      <c r="G697" s="203"/>
      <c r="H697" s="206">
        <v>740.41600000000005</v>
      </c>
      <c r="I697" s="207"/>
      <c r="J697" s="203"/>
      <c r="K697" s="203"/>
      <c r="L697" s="208"/>
      <c r="M697" s="209"/>
      <c r="N697" s="210"/>
      <c r="O697" s="210"/>
      <c r="P697" s="210"/>
      <c r="Q697" s="210"/>
      <c r="R697" s="210"/>
      <c r="S697" s="210"/>
      <c r="T697" s="211"/>
      <c r="AT697" s="212" t="s">
        <v>151</v>
      </c>
      <c r="AU697" s="212" t="s">
        <v>86</v>
      </c>
      <c r="AV697" s="12" t="s">
        <v>86</v>
      </c>
      <c r="AW697" s="12" t="s">
        <v>38</v>
      </c>
      <c r="AX697" s="12" t="s">
        <v>77</v>
      </c>
      <c r="AY697" s="212" t="s">
        <v>138</v>
      </c>
    </row>
    <row r="698" spans="2:65" s="12" customFormat="1" ht="11.25">
      <c r="B698" s="202"/>
      <c r="C698" s="203"/>
      <c r="D698" s="198" t="s">
        <v>151</v>
      </c>
      <c r="E698" s="204" t="s">
        <v>21</v>
      </c>
      <c r="F698" s="205" t="s">
        <v>822</v>
      </c>
      <c r="G698" s="203"/>
      <c r="H698" s="206">
        <v>14.85</v>
      </c>
      <c r="I698" s="207"/>
      <c r="J698" s="203"/>
      <c r="K698" s="203"/>
      <c r="L698" s="208"/>
      <c r="M698" s="209"/>
      <c r="N698" s="210"/>
      <c r="O698" s="210"/>
      <c r="P698" s="210"/>
      <c r="Q698" s="210"/>
      <c r="R698" s="210"/>
      <c r="S698" s="210"/>
      <c r="T698" s="211"/>
      <c r="AT698" s="212" t="s">
        <v>151</v>
      </c>
      <c r="AU698" s="212" t="s">
        <v>86</v>
      </c>
      <c r="AV698" s="12" t="s">
        <v>86</v>
      </c>
      <c r="AW698" s="12" t="s">
        <v>38</v>
      </c>
      <c r="AX698" s="12" t="s">
        <v>77</v>
      </c>
      <c r="AY698" s="212" t="s">
        <v>138</v>
      </c>
    </row>
    <row r="699" spans="2:65" s="12" customFormat="1" ht="11.25">
      <c r="B699" s="202"/>
      <c r="C699" s="203"/>
      <c r="D699" s="198" t="s">
        <v>151</v>
      </c>
      <c r="E699" s="204" t="s">
        <v>21</v>
      </c>
      <c r="F699" s="205" t="s">
        <v>823</v>
      </c>
      <c r="G699" s="203"/>
      <c r="H699" s="206">
        <v>7.65</v>
      </c>
      <c r="I699" s="207"/>
      <c r="J699" s="203"/>
      <c r="K699" s="203"/>
      <c r="L699" s="208"/>
      <c r="M699" s="209"/>
      <c r="N699" s="210"/>
      <c r="O699" s="210"/>
      <c r="P699" s="210"/>
      <c r="Q699" s="210"/>
      <c r="R699" s="210"/>
      <c r="S699" s="210"/>
      <c r="T699" s="211"/>
      <c r="AT699" s="212" t="s">
        <v>151</v>
      </c>
      <c r="AU699" s="212" t="s">
        <v>86</v>
      </c>
      <c r="AV699" s="12" t="s">
        <v>86</v>
      </c>
      <c r="AW699" s="12" t="s">
        <v>38</v>
      </c>
      <c r="AX699" s="12" t="s">
        <v>77</v>
      </c>
      <c r="AY699" s="212" t="s">
        <v>138</v>
      </c>
    </row>
    <row r="700" spans="2:65" s="12" customFormat="1" ht="11.25">
      <c r="B700" s="202"/>
      <c r="C700" s="203"/>
      <c r="D700" s="198" t="s">
        <v>151</v>
      </c>
      <c r="E700" s="204" t="s">
        <v>21</v>
      </c>
      <c r="F700" s="205" t="s">
        <v>824</v>
      </c>
      <c r="G700" s="203"/>
      <c r="H700" s="206">
        <v>7.65</v>
      </c>
      <c r="I700" s="207"/>
      <c r="J700" s="203"/>
      <c r="K700" s="203"/>
      <c r="L700" s="208"/>
      <c r="M700" s="209"/>
      <c r="N700" s="210"/>
      <c r="O700" s="210"/>
      <c r="P700" s="210"/>
      <c r="Q700" s="210"/>
      <c r="R700" s="210"/>
      <c r="S700" s="210"/>
      <c r="T700" s="211"/>
      <c r="AT700" s="212" t="s">
        <v>151</v>
      </c>
      <c r="AU700" s="212" t="s">
        <v>86</v>
      </c>
      <c r="AV700" s="12" t="s">
        <v>86</v>
      </c>
      <c r="AW700" s="12" t="s">
        <v>38</v>
      </c>
      <c r="AX700" s="12" t="s">
        <v>77</v>
      </c>
      <c r="AY700" s="212" t="s">
        <v>138</v>
      </c>
    </row>
    <row r="701" spans="2:65" s="12" customFormat="1" ht="11.25">
      <c r="B701" s="202"/>
      <c r="C701" s="203"/>
      <c r="D701" s="198" t="s">
        <v>151</v>
      </c>
      <c r="E701" s="204" t="s">
        <v>21</v>
      </c>
      <c r="F701" s="205" t="s">
        <v>825</v>
      </c>
      <c r="G701" s="203"/>
      <c r="H701" s="206">
        <v>14.85</v>
      </c>
      <c r="I701" s="207"/>
      <c r="J701" s="203"/>
      <c r="K701" s="203"/>
      <c r="L701" s="208"/>
      <c r="M701" s="209"/>
      <c r="N701" s="210"/>
      <c r="O701" s="210"/>
      <c r="P701" s="210"/>
      <c r="Q701" s="210"/>
      <c r="R701" s="210"/>
      <c r="S701" s="210"/>
      <c r="T701" s="211"/>
      <c r="AT701" s="212" t="s">
        <v>151</v>
      </c>
      <c r="AU701" s="212" t="s">
        <v>86</v>
      </c>
      <c r="AV701" s="12" t="s">
        <v>86</v>
      </c>
      <c r="AW701" s="12" t="s">
        <v>38</v>
      </c>
      <c r="AX701" s="12" t="s">
        <v>77</v>
      </c>
      <c r="AY701" s="212" t="s">
        <v>138</v>
      </c>
    </row>
    <row r="702" spans="2:65" s="12" customFormat="1" ht="22.5">
      <c r="B702" s="202"/>
      <c r="C702" s="203"/>
      <c r="D702" s="198" t="s">
        <v>151</v>
      </c>
      <c r="E702" s="204" t="s">
        <v>21</v>
      </c>
      <c r="F702" s="205" t="s">
        <v>158</v>
      </c>
      <c r="G702" s="203"/>
      <c r="H702" s="206">
        <v>39</v>
      </c>
      <c r="I702" s="207"/>
      <c r="J702" s="203"/>
      <c r="K702" s="203"/>
      <c r="L702" s="208"/>
      <c r="M702" s="209"/>
      <c r="N702" s="210"/>
      <c r="O702" s="210"/>
      <c r="P702" s="210"/>
      <c r="Q702" s="210"/>
      <c r="R702" s="210"/>
      <c r="S702" s="210"/>
      <c r="T702" s="211"/>
      <c r="AT702" s="212" t="s">
        <v>151</v>
      </c>
      <c r="AU702" s="212" t="s">
        <v>86</v>
      </c>
      <c r="AV702" s="12" t="s">
        <v>86</v>
      </c>
      <c r="AW702" s="12" t="s">
        <v>38</v>
      </c>
      <c r="AX702" s="12" t="s">
        <v>77</v>
      </c>
      <c r="AY702" s="212" t="s">
        <v>138</v>
      </c>
    </row>
    <row r="703" spans="2:65" s="14" customFormat="1" ht="11.25">
      <c r="B703" s="224"/>
      <c r="C703" s="225"/>
      <c r="D703" s="198" t="s">
        <v>151</v>
      </c>
      <c r="E703" s="226" t="s">
        <v>21</v>
      </c>
      <c r="F703" s="227" t="s">
        <v>162</v>
      </c>
      <c r="G703" s="225"/>
      <c r="H703" s="228">
        <v>1564.28</v>
      </c>
      <c r="I703" s="229"/>
      <c r="J703" s="225"/>
      <c r="K703" s="225"/>
      <c r="L703" s="230"/>
      <c r="M703" s="231"/>
      <c r="N703" s="232"/>
      <c r="O703" s="232"/>
      <c r="P703" s="232"/>
      <c r="Q703" s="232"/>
      <c r="R703" s="232"/>
      <c r="S703" s="232"/>
      <c r="T703" s="233"/>
      <c r="AT703" s="234" t="s">
        <v>151</v>
      </c>
      <c r="AU703" s="234" t="s">
        <v>86</v>
      </c>
      <c r="AV703" s="14" t="s">
        <v>145</v>
      </c>
      <c r="AW703" s="14" t="s">
        <v>38</v>
      </c>
      <c r="AX703" s="14" t="s">
        <v>84</v>
      </c>
      <c r="AY703" s="234" t="s">
        <v>138</v>
      </c>
    </row>
    <row r="704" spans="2:65" s="1" customFormat="1" ht="16.5" customHeight="1">
      <c r="B704" s="34"/>
      <c r="C704" s="185" t="s">
        <v>826</v>
      </c>
      <c r="D704" s="185" t="s">
        <v>140</v>
      </c>
      <c r="E704" s="186" t="s">
        <v>827</v>
      </c>
      <c r="F704" s="187" t="s">
        <v>828</v>
      </c>
      <c r="G704" s="188" t="s">
        <v>143</v>
      </c>
      <c r="H704" s="189">
        <v>1564.28</v>
      </c>
      <c r="I704" s="190"/>
      <c r="J704" s="191">
        <f>ROUND(I704*H704,2)</f>
        <v>0</v>
      </c>
      <c r="K704" s="187" t="s">
        <v>144</v>
      </c>
      <c r="L704" s="38"/>
      <c r="M704" s="192" t="s">
        <v>21</v>
      </c>
      <c r="N704" s="193" t="s">
        <v>48</v>
      </c>
      <c r="O704" s="63"/>
      <c r="P704" s="194">
        <f>O704*H704</f>
        <v>0</v>
      </c>
      <c r="Q704" s="194">
        <v>0</v>
      </c>
      <c r="R704" s="194">
        <f>Q704*H704</f>
        <v>0</v>
      </c>
      <c r="S704" s="194">
        <v>0</v>
      </c>
      <c r="T704" s="195">
        <f>S704*H704</f>
        <v>0</v>
      </c>
      <c r="AR704" s="196" t="s">
        <v>276</v>
      </c>
      <c r="AT704" s="196" t="s">
        <v>140</v>
      </c>
      <c r="AU704" s="196" t="s">
        <v>86</v>
      </c>
      <c r="AY704" s="17" t="s">
        <v>138</v>
      </c>
      <c r="BE704" s="197">
        <f>IF(N704="základní",J704,0)</f>
        <v>0</v>
      </c>
      <c r="BF704" s="197">
        <f>IF(N704="snížená",J704,0)</f>
        <v>0</v>
      </c>
      <c r="BG704" s="197">
        <f>IF(N704="zákl. přenesená",J704,0)</f>
        <v>0</v>
      </c>
      <c r="BH704" s="197">
        <f>IF(N704="sníž. přenesená",J704,0)</f>
        <v>0</v>
      </c>
      <c r="BI704" s="197">
        <f>IF(N704="nulová",J704,0)</f>
        <v>0</v>
      </c>
      <c r="BJ704" s="17" t="s">
        <v>84</v>
      </c>
      <c r="BK704" s="197">
        <f>ROUND(I704*H704,2)</f>
        <v>0</v>
      </c>
      <c r="BL704" s="17" t="s">
        <v>276</v>
      </c>
      <c r="BM704" s="196" t="s">
        <v>829</v>
      </c>
    </row>
    <row r="705" spans="2:65" s="1" customFormat="1" ht="11.25">
      <c r="B705" s="34"/>
      <c r="C705" s="35"/>
      <c r="D705" s="198" t="s">
        <v>147</v>
      </c>
      <c r="E705" s="35"/>
      <c r="F705" s="199" t="s">
        <v>830</v>
      </c>
      <c r="G705" s="35"/>
      <c r="H705" s="35"/>
      <c r="I705" s="114"/>
      <c r="J705" s="35"/>
      <c r="K705" s="35"/>
      <c r="L705" s="38"/>
      <c r="M705" s="200"/>
      <c r="N705" s="63"/>
      <c r="O705" s="63"/>
      <c r="P705" s="63"/>
      <c r="Q705" s="63"/>
      <c r="R705" s="63"/>
      <c r="S705" s="63"/>
      <c r="T705" s="64"/>
      <c r="AT705" s="17" t="s">
        <v>147</v>
      </c>
      <c r="AU705" s="17" t="s">
        <v>86</v>
      </c>
    </row>
    <row r="706" spans="2:65" s="12" customFormat="1" ht="22.5">
      <c r="B706" s="202"/>
      <c r="C706" s="203"/>
      <c r="D706" s="198" t="s">
        <v>151</v>
      </c>
      <c r="E706" s="204" t="s">
        <v>21</v>
      </c>
      <c r="F706" s="205" t="s">
        <v>831</v>
      </c>
      <c r="G706" s="203"/>
      <c r="H706" s="206">
        <v>739.86400000000003</v>
      </c>
      <c r="I706" s="207"/>
      <c r="J706" s="203"/>
      <c r="K706" s="203"/>
      <c r="L706" s="208"/>
      <c r="M706" s="209"/>
      <c r="N706" s="210"/>
      <c r="O706" s="210"/>
      <c r="P706" s="210"/>
      <c r="Q706" s="210"/>
      <c r="R706" s="210"/>
      <c r="S706" s="210"/>
      <c r="T706" s="211"/>
      <c r="AT706" s="212" t="s">
        <v>151</v>
      </c>
      <c r="AU706" s="212" t="s">
        <v>86</v>
      </c>
      <c r="AV706" s="12" t="s">
        <v>86</v>
      </c>
      <c r="AW706" s="12" t="s">
        <v>38</v>
      </c>
      <c r="AX706" s="12" t="s">
        <v>77</v>
      </c>
      <c r="AY706" s="212" t="s">
        <v>138</v>
      </c>
    </row>
    <row r="707" spans="2:65" s="12" customFormat="1" ht="22.5">
      <c r="B707" s="202"/>
      <c r="C707" s="203"/>
      <c r="D707" s="198" t="s">
        <v>151</v>
      </c>
      <c r="E707" s="204" t="s">
        <v>21</v>
      </c>
      <c r="F707" s="205" t="s">
        <v>832</v>
      </c>
      <c r="G707" s="203"/>
      <c r="H707" s="206">
        <v>740.41600000000005</v>
      </c>
      <c r="I707" s="207"/>
      <c r="J707" s="203"/>
      <c r="K707" s="203"/>
      <c r="L707" s="208"/>
      <c r="M707" s="209"/>
      <c r="N707" s="210"/>
      <c r="O707" s="210"/>
      <c r="P707" s="210"/>
      <c r="Q707" s="210"/>
      <c r="R707" s="210"/>
      <c r="S707" s="210"/>
      <c r="T707" s="211"/>
      <c r="AT707" s="212" t="s">
        <v>151</v>
      </c>
      <c r="AU707" s="212" t="s">
        <v>86</v>
      </c>
      <c r="AV707" s="12" t="s">
        <v>86</v>
      </c>
      <c r="AW707" s="12" t="s">
        <v>38</v>
      </c>
      <c r="AX707" s="12" t="s">
        <v>77</v>
      </c>
      <c r="AY707" s="212" t="s">
        <v>138</v>
      </c>
    </row>
    <row r="708" spans="2:65" s="12" customFormat="1" ht="11.25">
      <c r="B708" s="202"/>
      <c r="C708" s="203"/>
      <c r="D708" s="198" t="s">
        <v>151</v>
      </c>
      <c r="E708" s="204" t="s">
        <v>21</v>
      </c>
      <c r="F708" s="205" t="s">
        <v>833</v>
      </c>
      <c r="G708" s="203"/>
      <c r="H708" s="206">
        <v>14.85</v>
      </c>
      <c r="I708" s="207"/>
      <c r="J708" s="203"/>
      <c r="K708" s="203"/>
      <c r="L708" s="208"/>
      <c r="M708" s="209"/>
      <c r="N708" s="210"/>
      <c r="O708" s="210"/>
      <c r="P708" s="210"/>
      <c r="Q708" s="210"/>
      <c r="R708" s="210"/>
      <c r="S708" s="210"/>
      <c r="T708" s="211"/>
      <c r="AT708" s="212" t="s">
        <v>151</v>
      </c>
      <c r="AU708" s="212" t="s">
        <v>86</v>
      </c>
      <c r="AV708" s="12" t="s">
        <v>86</v>
      </c>
      <c r="AW708" s="12" t="s">
        <v>38</v>
      </c>
      <c r="AX708" s="12" t="s">
        <v>77</v>
      </c>
      <c r="AY708" s="212" t="s">
        <v>138</v>
      </c>
    </row>
    <row r="709" spans="2:65" s="12" customFormat="1" ht="11.25">
      <c r="B709" s="202"/>
      <c r="C709" s="203"/>
      <c r="D709" s="198" t="s">
        <v>151</v>
      </c>
      <c r="E709" s="204" t="s">
        <v>21</v>
      </c>
      <c r="F709" s="205" t="s">
        <v>834</v>
      </c>
      <c r="G709" s="203"/>
      <c r="H709" s="206">
        <v>7.65</v>
      </c>
      <c r="I709" s="207"/>
      <c r="J709" s="203"/>
      <c r="K709" s="203"/>
      <c r="L709" s="208"/>
      <c r="M709" s="209"/>
      <c r="N709" s="210"/>
      <c r="O709" s="210"/>
      <c r="P709" s="210"/>
      <c r="Q709" s="210"/>
      <c r="R709" s="210"/>
      <c r="S709" s="210"/>
      <c r="T709" s="211"/>
      <c r="AT709" s="212" t="s">
        <v>151</v>
      </c>
      <c r="AU709" s="212" t="s">
        <v>86</v>
      </c>
      <c r="AV709" s="12" t="s">
        <v>86</v>
      </c>
      <c r="AW709" s="12" t="s">
        <v>38</v>
      </c>
      <c r="AX709" s="12" t="s">
        <v>77</v>
      </c>
      <c r="AY709" s="212" t="s">
        <v>138</v>
      </c>
    </row>
    <row r="710" spans="2:65" s="12" customFormat="1" ht="11.25">
      <c r="B710" s="202"/>
      <c r="C710" s="203"/>
      <c r="D710" s="198" t="s">
        <v>151</v>
      </c>
      <c r="E710" s="204" t="s">
        <v>21</v>
      </c>
      <c r="F710" s="205" t="s">
        <v>835</v>
      </c>
      <c r="G710" s="203"/>
      <c r="H710" s="206">
        <v>7.65</v>
      </c>
      <c r="I710" s="207"/>
      <c r="J710" s="203"/>
      <c r="K710" s="203"/>
      <c r="L710" s="208"/>
      <c r="M710" s="209"/>
      <c r="N710" s="210"/>
      <c r="O710" s="210"/>
      <c r="P710" s="210"/>
      <c r="Q710" s="210"/>
      <c r="R710" s="210"/>
      <c r="S710" s="210"/>
      <c r="T710" s="211"/>
      <c r="AT710" s="212" t="s">
        <v>151</v>
      </c>
      <c r="AU710" s="212" t="s">
        <v>86</v>
      </c>
      <c r="AV710" s="12" t="s">
        <v>86</v>
      </c>
      <c r="AW710" s="12" t="s">
        <v>38</v>
      </c>
      <c r="AX710" s="12" t="s">
        <v>77</v>
      </c>
      <c r="AY710" s="212" t="s">
        <v>138</v>
      </c>
    </row>
    <row r="711" spans="2:65" s="12" customFormat="1" ht="11.25">
      <c r="B711" s="202"/>
      <c r="C711" s="203"/>
      <c r="D711" s="198" t="s">
        <v>151</v>
      </c>
      <c r="E711" s="204" t="s">
        <v>21</v>
      </c>
      <c r="F711" s="205" t="s">
        <v>836</v>
      </c>
      <c r="G711" s="203"/>
      <c r="H711" s="206">
        <v>14.85</v>
      </c>
      <c r="I711" s="207"/>
      <c r="J711" s="203"/>
      <c r="K711" s="203"/>
      <c r="L711" s="208"/>
      <c r="M711" s="209"/>
      <c r="N711" s="210"/>
      <c r="O711" s="210"/>
      <c r="P711" s="210"/>
      <c r="Q711" s="210"/>
      <c r="R711" s="210"/>
      <c r="S711" s="210"/>
      <c r="T711" s="211"/>
      <c r="AT711" s="212" t="s">
        <v>151</v>
      </c>
      <c r="AU711" s="212" t="s">
        <v>86</v>
      </c>
      <c r="AV711" s="12" t="s">
        <v>86</v>
      </c>
      <c r="AW711" s="12" t="s">
        <v>38</v>
      </c>
      <c r="AX711" s="12" t="s">
        <v>77</v>
      </c>
      <c r="AY711" s="212" t="s">
        <v>138</v>
      </c>
    </row>
    <row r="712" spans="2:65" s="12" customFormat="1" ht="22.5">
      <c r="B712" s="202"/>
      <c r="C712" s="203"/>
      <c r="D712" s="198" t="s">
        <v>151</v>
      </c>
      <c r="E712" s="204" t="s">
        <v>21</v>
      </c>
      <c r="F712" s="205" t="s">
        <v>158</v>
      </c>
      <c r="G712" s="203"/>
      <c r="H712" s="206">
        <v>39</v>
      </c>
      <c r="I712" s="207"/>
      <c r="J712" s="203"/>
      <c r="K712" s="203"/>
      <c r="L712" s="208"/>
      <c r="M712" s="209"/>
      <c r="N712" s="210"/>
      <c r="O712" s="210"/>
      <c r="P712" s="210"/>
      <c r="Q712" s="210"/>
      <c r="R712" s="210"/>
      <c r="S712" s="210"/>
      <c r="T712" s="211"/>
      <c r="AT712" s="212" t="s">
        <v>151</v>
      </c>
      <c r="AU712" s="212" t="s">
        <v>86</v>
      </c>
      <c r="AV712" s="12" t="s">
        <v>86</v>
      </c>
      <c r="AW712" s="12" t="s">
        <v>38</v>
      </c>
      <c r="AX712" s="12" t="s">
        <v>77</v>
      </c>
      <c r="AY712" s="212" t="s">
        <v>138</v>
      </c>
    </row>
    <row r="713" spans="2:65" s="14" customFormat="1" ht="11.25">
      <c r="B713" s="224"/>
      <c r="C713" s="225"/>
      <c r="D713" s="198" t="s">
        <v>151</v>
      </c>
      <c r="E713" s="226" t="s">
        <v>21</v>
      </c>
      <c r="F713" s="227" t="s">
        <v>162</v>
      </c>
      <c r="G713" s="225"/>
      <c r="H713" s="228">
        <v>1564.28</v>
      </c>
      <c r="I713" s="229"/>
      <c r="J713" s="225"/>
      <c r="K713" s="225"/>
      <c r="L713" s="230"/>
      <c r="M713" s="231"/>
      <c r="N713" s="232"/>
      <c r="O713" s="232"/>
      <c r="P713" s="232"/>
      <c r="Q713" s="232"/>
      <c r="R713" s="232"/>
      <c r="S713" s="232"/>
      <c r="T713" s="233"/>
      <c r="AT713" s="234" t="s">
        <v>151</v>
      </c>
      <c r="AU713" s="234" t="s">
        <v>86</v>
      </c>
      <c r="AV713" s="14" t="s">
        <v>145</v>
      </c>
      <c r="AW713" s="14" t="s">
        <v>38</v>
      </c>
      <c r="AX713" s="14" t="s">
        <v>84</v>
      </c>
      <c r="AY713" s="234" t="s">
        <v>138</v>
      </c>
    </row>
    <row r="714" spans="2:65" s="1" customFormat="1" ht="16.5" customHeight="1">
      <c r="B714" s="34"/>
      <c r="C714" s="235" t="s">
        <v>837</v>
      </c>
      <c r="D714" s="235" t="s">
        <v>305</v>
      </c>
      <c r="E714" s="236" t="s">
        <v>838</v>
      </c>
      <c r="F714" s="237" t="s">
        <v>839</v>
      </c>
      <c r="G714" s="238" t="s">
        <v>360</v>
      </c>
      <c r="H714" s="239">
        <v>0.46899999999999997</v>
      </c>
      <c r="I714" s="240"/>
      <c r="J714" s="241">
        <f>ROUND(I714*H714,2)</f>
        <v>0</v>
      </c>
      <c r="K714" s="237" t="s">
        <v>144</v>
      </c>
      <c r="L714" s="242"/>
      <c r="M714" s="243" t="s">
        <v>21</v>
      </c>
      <c r="N714" s="244" t="s">
        <v>48</v>
      </c>
      <c r="O714" s="63"/>
      <c r="P714" s="194">
        <f>O714*H714</f>
        <v>0</v>
      </c>
      <c r="Q714" s="194">
        <v>1</v>
      </c>
      <c r="R714" s="194">
        <f>Q714*H714</f>
        <v>0.46899999999999997</v>
      </c>
      <c r="S714" s="194">
        <v>0</v>
      </c>
      <c r="T714" s="195">
        <f>S714*H714</f>
        <v>0</v>
      </c>
      <c r="AR714" s="196" t="s">
        <v>421</v>
      </c>
      <c r="AT714" s="196" t="s">
        <v>305</v>
      </c>
      <c r="AU714" s="196" t="s">
        <v>86</v>
      </c>
      <c r="AY714" s="17" t="s">
        <v>138</v>
      </c>
      <c r="BE714" s="197">
        <f>IF(N714="základní",J714,0)</f>
        <v>0</v>
      </c>
      <c r="BF714" s="197">
        <f>IF(N714="snížená",J714,0)</f>
        <v>0</v>
      </c>
      <c r="BG714" s="197">
        <f>IF(N714="zákl. přenesená",J714,0)</f>
        <v>0</v>
      </c>
      <c r="BH714" s="197">
        <f>IF(N714="sníž. přenesená",J714,0)</f>
        <v>0</v>
      </c>
      <c r="BI714" s="197">
        <f>IF(N714="nulová",J714,0)</f>
        <v>0</v>
      </c>
      <c r="BJ714" s="17" t="s">
        <v>84</v>
      </c>
      <c r="BK714" s="197">
        <f>ROUND(I714*H714,2)</f>
        <v>0</v>
      </c>
      <c r="BL714" s="17" t="s">
        <v>276</v>
      </c>
      <c r="BM714" s="196" t="s">
        <v>840</v>
      </c>
    </row>
    <row r="715" spans="2:65" s="1" customFormat="1" ht="11.25">
      <c r="B715" s="34"/>
      <c r="C715" s="35"/>
      <c r="D715" s="198" t="s">
        <v>147</v>
      </c>
      <c r="E715" s="35"/>
      <c r="F715" s="199" t="s">
        <v>841</v>
      </c>
      <c r="G715" s="35"/>
      <c r="H715" s="35"/>
      <c r="I715" s="114"/>
      <c r="J715" s="35"/>
      <c r="K715" s="35"/>
      <c r="L715" s="38"/>
      <c r="M715" s="200"/>
      <c r="N715" s="63"/>
      <c r="O715" s="63"/>
      <c r="P715" s="63"/>
      <c r="Q715" s="63"/>
      <c r="R715" s="63"/>
      <c r="S715" s="63"/>
      <c r="T715" s="64"/>
      <c r="AT715" s="17" t="s">
        <v>147</v>
      </c>
      <c r="AU715" s="17" t="s">
        <v>86</v>
      </c>
    </row>
    <row r="716" spans="2:65" s="12" customFormat="1" ht="11.25">
      <c r="B716" s="202"/>
      <c r="C716" s="203"/>
      <c r="D716" s="198" t="s">
        <v>151</v>
      </c>
      <c r="E716" s="203"/>
      <c r="F716" s="205" t="s">
        <v>842</v>
      </c>
      <c r="G716" s="203"/>
      <c r="H716" s="206">
        <v>0.46899999999999997</v>
      </c>
      <c r="I716" s="207"/>
      <c r="J716" s="203"/>
      <c r="K716" s="203"/>
      <c r="L716" s="208"/>
      <c r="M716" s="209"/>
      <c r="N716" s="210"/>
      <c r="O716" s="210"/>
      <c r="P716" s="210"/>
      <c r="Q716" s="210"/>
      <c r="R716" s="210"/>
      <c r="S716" s="210"/>
      <c r="T716" s="211"/>
      <c r="AT716" s="212" t="s">
        <v>151</v>
      </c>
      <c r="AU716" s="212" t="s">
        <v>86</v>
      </c>
      <c r="AV716" s="12" t="s">
        <v>86</v>
      </c>
      <c r="AW716" s="12" t="s">
        <v>4</v>
      </c>
      <c r="AX716" s="12" t="s">
        <v>84</v>
      </c>
      <c r="AY716" s="212" t="s">
        <v>138</v>
      </c>
    </row>
    <row r="717" spans="2:65" s="1" customFormat="1" ht="16.5" customHeight="1">
      <c r="B717" s="34"/>
      <c r="C717" s="185" t="s">
        <v>843</v>
      </c>
      <c r="D717" s="185" t="s">
        <v>140</v>
      </c>
      <c r="E717" s="186" t="s">
        <v>844</v>
      </c>
      <c r="F717" s="187" t="s">
        <v>845</v>
      </c>
      <c r="G717" s="188" t="s">
        <v>143</v>
      </c>
      <c r="H717" s="189">
        <v>72.406000000000006</v>
      </c>
      <c r="I717" s="190"/>
      <c r="J717" s="191">
        <f>ROUND(I717*H717,2)</f>
        <v>0</v>
      </c>
      <c r="K717" s="187" t="s">
        <v>144</v>
      </c>
      <c r="L717" s="38"/>
      <c r="M717" s="192" t="s">
        <v>21</v>
      </c>
      <c r="N717" s="193" t="s">
        <v>48</v>
      </c>
      <c r="O717" s="63"/>
      <c r="P717" s="194">
        <f>O717*H717</f>
        <v>0</v>
      </c>
      <c r="Q717" s="194">
        <v>0</v>
      </c>
      <c r="R717" s="194">
        <f>Q717*H717</f>
        <v>0</v>
      </c>
      <c r="S717" s="194">
        <v>0</v>
      </c>
      <c r="T717" s="195">
        <f>S717*H717</f>
        <v>0</v>
      </c>
      <c r="AR717" s="196" t="s">
        <v>276</v>
      </c>
      <c r="AT717" s="196" t="s">
        <v>140</v>
      </c>
      <c r="AU717" s="196" t="s">
        <v>86</v>
      </c>
      <c r="AY717" s="17" t="s">
        <v>138</v>
      </c>
      <c r="BE717" s="197">
        <f>IF(N717="základní",J717,0)</f>
        <v>0</v>
      </c>
      <c r="BF717" s="197">
        <f>IF(N717="snížená",J717,0)</f>
        <v>0</v>
      </c>
      <c r="BG717" s="197">
        <f>IF(N717="zákl. přenesená",J717,0)</f>
        <v>0</v>
      </c>
      <c r="BH717" s="197">
        <f>IF(N717="sníž. přenesená",J717,0)</f>
        <v>0</v>
      </c>
      <c r="BI717" s="197">
        <f>IF(N717="nulová",J717,0)</f>
        <v>0</v>
      </c>
      <c r="BJ717" s="17" t="s">
        <v>84</v>
      </c>
      <c r="BK717" s="197">
        <f>ROUND(I717*H717,2)</f>
        <v>0</v>
      </c>
      <c r="BL717" s="17" t="s">
        <v>276</v>
      </c>
      <c r="BM717" s="196" t="s">
        <v>846</v>
      </c>
    </row>
    <row r="718" spans="2:65" s="1" customFormat="1" ht="11.25">
      <c r="B718" s="34"/>
      <c r="C718" s="35"/>
      <c r="D718" s="198" t="s">
        <v>147</v>
      </c>
      <c r="E718" s="35"/>
      <c r="F718" s="199" t="s">
        <v>847</v>
      </c>
      <c r="G718" s="35"/>
      <c r="H718" s="35"/>
      <c r="I718" s="114"/>
      <c r="J718" s="35"/>
      <c r="K718" s="35"/>
      <c r="L718" s="38"/>
      <c r="M718" s="200"/>
      <c r="N718" s="63"/>
      <c r="O718" s="63"/>
      <c r="P718" s="63"/>
      <c r="Q718" s="63"/>
      <c r="R718" s="63"/>
      <c r="S718" s="63"/>
      <c r="T718" s="64"/>
      <c r="AT718" s="17" t="s">
        <v>147</v>
      </c>
      <c r="AU718" s="17" t="s">
        <v>86</v>
      </c>
    </row>
    <row r="719" spans="2:65" s="1" customFormat="1" ht="68.25">
      <c r="B719" s="34"/>
      <c r="C719" s="35"/>
      <c r="D719" s="198" t="s">
        <v>149</v>
      </c>
      <c r="E719" s="35"/>
      <c r="F719" s="201" t="s">
        <v>848</v>
      </c>
      <c r="G719" s="35"/>
      <c r="H719" s="35"/>
      <c r="I719" s="114"/>
      <c r="J719" s="35"/>
      <c r="K719" s="35"/>
      <c r="L719" s="38"/>
      <c r="M719" s="200"/>
      <c r="N719" s="63"/>
      <c r="O719" s="63"/>
      <c r="P719" s="63"/>
      <c r="Q719" s="63"/>
      <c r="R719" s="63"/>
      <c r="S719" s="63"/>
      <c r="T719" s="64"/>
      <c r="AT719" s="17" t="s">
        <v>149</v>
      </c>
      <c r="AU719" s="17" t="s">
        <v>86</v>
      </c>
    </row>
    <row r="720" spans="2:65" s="12" customFormat="1" ht="11.25">
      <c r="B720" s="202"/>
      <c r="C720" s="203"/>
      <c r="D720" s="198" t="s">
        <v>151</v>
      </c>
      <c r="E720" s="204" t="s">
        <v>21</v>
      </c>
      <c r="F720" s="205" t="s">
        <v>849</v>
      </c>
      <c r="G720" s="203"/>
      <c r="H720" s="206">
        <v>36.203000000000003</v>
      </c>
      <c r="I720" s="207"/>
      <c r="J720" s="203"/>
      <c r="K720" s="203"/>
      <c r="L720" s="208"/>
      <c r="M720" s="209"/>
      <c r="N720" s="210"/>
      <c r="O720" s="210"/>
      <c r="P720" s="210"/>
      <c r="Q720" s="210"/>
      <c r="R720" s="210"/>
      <c r="S720" s="210"/>
      <c r="T720" s="211"/>
      <c r="AT720" s="212" t="s">
        <v>151</v>
      </c>
      <c r="AU720" s="212" t="s">
        <v>86</v>
      </c>
      <c r="AV720" s="12" t="s">
        <v>86</v>
      </c>
      <c r="AW720" s="12" t="s">
        <v>38</v>
      </c>
      <c r="AX720" s="12" t="s">
        <v>77</v>
      </c>
      <c r="AY720" s="212" t="s">
        <v>138</v>
      </c>
    </row>
    <row r="721" spans="2:65" s="12" customFormat="1" ht="11.25">
      <c r="B721" s="202"/>
      <c r="C721" s="203"/>
      <c r="D721" s="198" t="s">
        <v>151</v>
      </c>
      <c r="E721" s="204" t="s">
        <v>21</v>
      </c>
      <c r="F721" s="205" t="s">
        <v>850</v>
      </c>
      <c r="G721" s="203"/>
      <c r="H721" s="206">
        <v>36.203000000000003</v>
      </c>
      <c r="I721" s="207"/>
      <c r="J721" s="203"/>
      <c r="K721" s="203"/>
      <c r="L721" s="208"/>
      <c r="M721" s="209"/>
      <c r="N721" s="210"/>
      <c r="O721" s="210"/>
      <c r="P721" s="210"/>
      <c r="Q721" s="210"/>
      <c r="R721" s="210"/>
      <c r="S721" s="210"/>
      <c r="T721" s="211"/>
      <c r="AT721" s="212" t="s">
        <v>151</v>
      </c>
      <c r="AU721" s="212" t="s">
        <v>86</v>
      </c>
      <c r="AV721" s="12" t="s">
        <v>86</v>
      </c>
      <c r="AW721" s="12" t="s">
        <v>38</v>
      </c>
      <c r="AX721" s="12" t="s">
        <v>77</v>
      </c>
      <c r="AY721" s="212" t="s">
        <v>138</v>
      </c>
    </row>
    <row r="722" spans="2:65" s="14" customFormat="1" ht="11.25">
      <c r="B722" s="224"/>
      <c r="C722" s="225"/>
      <c r="D722" s="198" t="s">
        <v>151</v>
      </c>
      <c r="E722" s="226" t="s">
        <v>21</v>
      </c>
      <c r="F722" s="227" t="s">
        <v>162</v>
      </c>
      <c r="G722" s="225"/>
      <c r="H722" s="228">
        <v>72.406000000000006</v>
      </c>
      <c r="I722" s="229"/>
      <c r="J722" s="225"/>
      <c r="K722" s="225"/>
      <c r="L722" s="230"/>
      <c r="M722" s="231"/>
      <c r="N722" s="232"/>
      <c r="O722" s="232"/>
      <c r="P722" s="232"/>
      <c r="Q722" s="232"/>
      <c r="R722" s="232"/>
      <c r="S722" s="232"/>
      <c r="T722" s="233"/>
      <c r="AT722" s="234" t="s">
        <v>151</v>
      </c>
      <c r="AU722" s="234" t="s">
        <v>86</v>
      </c>
      <c r="AV722" s="14" t="s">
        <v>145</v>
      </c>
      <c r="AW722" s="14" t="s">
        <v>38</v>
      </c>
      <c r="AX722" s="14" t="s">
        <v>84</v>
      </c>
      <c r="AY722" s="234" t="s">
        <v>138</v>
      </c>
    </row>
    <row r="723" spans="2:65" s="1" customFormat="1" ht="16.5" customHeight="1">
      <c r="B723" s="34"/>
      <c r="C723" s="235" t="s">
        <v>851</v>
      </c>
      <c r="D723" s="235" t="s">
        <v>305</v>
      </c>
      <c r="E723" s="236" t="s">
        <v>852</v>
      </c>
      <c r="F723" s="237" t="s">
        <v>853</v>
      </c>
      <c r="G723" s="238" t="s">
        <v>143</v>
      </c>
      <c r="H723" s="239">
        <v>86.887</v>
      </c>
      <c r="I723" s="240"/>
      <c r="J723" s="241">
        <f>ROUND(I723*H723,2)</f>
        <v>0</v>
      </c>
      <c r="K723" s="237" t="s">
        <v>144</v>
      </c>
      <c r="L723" s="242"/>
      <c r="M723" s="243" t="s">
        <v>21</v>
      </c>
      <c r="N723" s="244" t="s">
        <v>48</v>
      </c>
      <c r="O723" s="63"/>
      <c r="P723" s="194">
        <f>O723*H723</f>
        <v>0</v>
      </c>
      <c r="Q723" s="194">
        <v>5.9999999999999995E-4</v>
      </c>
      <c r="R723" s="194">
        <f>Q723*H723</f>
        <v>5.2132199999999997E-2</v>
      </c>
      <c r="S723" s="194">
        <v>0</v>
      </c>
      <c r="T723" s="195">
        <f>S723*H723</f>
        <v>0</v>
      </c>
      <c r="AR723" s="196" t="s">
        <v>421</v>
      </c>
      <c r="AT723" s="196" t="s">
        <v>305</v>
      </c>
      <c r="AU723" s="196" t="s">
        <v>86</v>
      </c>
      <c r="AY723" s="17" t="s">
        <v>138</v>
      </c>
      <c r="BE723" s="197">
        <f>IF(N723="základní",J723,0)</f>
        <v>0</v>
      </c>
      <c r="BF723" s="197">
        <f>IF(N723="snížená",J723,0)</f>
        <v>0</v>
      </c>
      <c r="BG723" s="197">
        <f>IF(N723="zákl. přenesená",J723,0)</f>
        <v>0</v>
      </c>
      <c r="BH723" s="197">
        <f>IF(N723="sníž. přenesená",J723,0)</f>
        <v>0</v>
      </c>
      <c r="BI723" s="197">
        <f>IF(N723="nulová",J723,0)</f>
        <v>0</v>
      </c>
      <c r="BJ723" s="17" t="s">
        <v>84</v>
      </c>
      <c r="BK723" s="197">
        <f>ROUND(I723*H723,2)</f>
        <v>0</v>
      </c>
      <c r="BL723" s="17" t="s">
        <v>276</v>
      </c>
      <c r="BM723" s="196" t="s">
        <v>854</v>
      </c>
    </row>
    <row r="724" spans="2:65" s="1" customFormat="1" ht="11.25">
      <c r="B724" s="34"/>
      <c r="C724" s="35"/>
      <c r="D724" s="198" t="s">
        <v>147</v>
      </c>
      <c r="E724" s="35"/>
      <c r="F724" s="199" t="s">
        <v>855</v>
      </c>
      <c r="G724" s="35"/>
      <c r="H724" s="35"/>
      <c r="I724" s="114"/>
      <c r="J724" s="35"/>
      <c r="K724" s="35"/>
      <c r="L724" s="38"/>
      <c r="M724" s="200"/>
      <c r="N724" s="63"/>
      <c r="O724" s="63"/>
      <c r="P724" s="63"/>
      <c r="Q724" s="63"/>
      <c r="R724" s="63"/>
      <c r="S724" s="63"/>
      <c r="T724" s="64"/>
      <c r="AT724" s="17" t="s">
        <v>147</v>
      </c>
      <c r="AU724" s="17" t="s">
        <v>86</v>
      </c>
    </row>
    <row r="725" spans="2:65" s="1" customFormat="1" ht="19.5">
      <c r="B725" s="34"/>
      <c r="C725" s="35"/>
      <c r="D725" s="198" t="s">
        <v>302</v>
      </c>
      <c r="E725" s="35"/>
      <c r="F725" s="201" t="s">
        <v>856</v>
      </c>
      <c r="G725" s="35"/>
      <c r="H725" s="35"/>
      <c r="I725" s="114"/>
      <c r="J725" s="35"/>
      <c r="K725" s="35"/>
      <c r="L725" s="38"/>
      <c r="M725" s="200"/>
      <c r="N725" s="63"/>
      <c r="O725" s="63"/>
      <c r="P725" s="63"/>
      <c r="Q725" s="63"/>
      <c r="R725" s="63"/>
      <c r="S725" s="63"/>
      <c r="T725" s="64"/>
      <c r="AT725" s="17" t="s">
        <v>302</v>
      </c>
      <c r="AU725" s="17" t="s">
        <v>86</v>
      </c>
    </row>
    <row r="726" spans="2:65" s="12" customFormat="1" ht="11.25">
      <c r="B726" s="202"/>
      <c r="C726" s="203"/>
      <c r="D726" s="198" t="s">
        <v>151</v>
      </c>
      <c r="E726" s="203"/>
      <c r="F726" s="205" t="s">
        <v>857</v>
      </c>
      <c r="G726" s="203"/>
      <c r="H726" s="206">
        <v>86.887</v>
      </c>
      <c r="I726" s="207"/>
      <c r="J726" s="203"/>
      <c r="K726" s="203"/>
      <c r="L726" s="208"/>
      <c r="M726" s="209"/>
      <c r="N726" s="210"/>
      <c r="O726" s="210"/>
      <c r="P726" s="210"/>
      <c r="Q726" s="210"/>
      <c r="R726" s="210"/>
      <c r="S726" s="210"/>
      <c r="T726" s="211"/>
      <c r="AT726" s="212" t="s">
        <v>151</v>
      </c>
      <c r="AU726" s="212" t="s">
        <v>86</v>
      </c>
      <c r="AV726" s="12" t="s">
        <v>86</v>
      </c>
      <c r="AW726" s="12" t="s">
        <v>4</v>
      </c>
      <c r="AX726" s="12" t="s">
        <v>84</v>
      </c>
      <c r="AY726" s="212" t="s">
        <v>138</v>
      </c>
    </row>
    <row r="727" spans="2:65" s="1" customFormat="1" ht="16.5" customHeight="1">
      <c r="B727" s="34"/>
      <c r="C727" s="185" t="s">
        <v>858</v>
      </c>
      <c r="D727" s="185" t="s">
        <v>140</v>
      </c>
      <c r="E727" s="186" t="s">
        <v>859</v>
      </c>
      <c r="F727" s="187" t="s">
        <v>860</v>
      </c>
      <c r="G727" s="188" t="s">
        <v>204</v>
      </c>
      <c r="H727" s="189">
        <v>8.8000000000000007</v>
      </c>
      <c r="I727" s="190"/>
      <c r="J727" s="191">
        <f>ROUND(I727*H727,2)</f>
        <v>0</v>
      </c>
      <c r="K727" s="187" t="s">
        <v>144</v>
      </c>
      <c r="L727" s="38"/>
      <c r="M727" s="192" t="s">
        <v>21</v>
      </c>
      <c r="N727" s="193" t="s">
        <v>48</v>
      </c>
      <c r="O727" s="63"/>
      <c r="P727" s="194">
        <f>O727*H727</f>
        <v>0</v>
      </c>
      <c r="Q727" s="194">
        <v>5.0000000000000002E-5</v>
      </c>
      <c r="R727" s="194">
        <f>Q727*H727</f>
        <v>4.4000000000000007E-4</v>
      </c>
      <c r="S727" s="194">
        <v>0</v>
      </c>
      <c r="T727" s="195">
        <f>S727*H727</f>
        <v>0</v>
      </c>
      <c r="AR727" s="196" t="s">
        <v>276</v>
      </c>
      <c r="AT727" s="196" t="s">
        <v>140</v>
      </c>
      <c r="AU727" s="196" t="s">
        <v>86</v>
      </c>
      <c r="AY727" s="17" t="s">
        <v>138</v>
      </c>
      <c r="BE727" s="197">
        <f>IF(N727="základní",J727,0)</f>
        <v>0</v>
      </c>
      <c r="BF727" s="197">
        <f>IF(N727="snížená",J727,0)</f>
        <v>0</v>
      </c>
      <c r="BG727" s="197">
        <f>IF(N727="zákl. přenesená",J727,0)</f>
        <v>0</v>
      </c>
      <c r="BH727" s="197">
        <f>IF(N727="sníž. přenesená",J727,0)</f>
        <v>0</v>
      </c>
      <c r="BI727" s="197">
        <f>IF(N727="nulová",J727,0)</f>
        <v>0</v>
      </c>
      <c r="BJ727" s="17" t="s">
        <v>84</v>
      </c>
      <c r="BK727" s="197">
        <f>ROUND(I727*H727,2)</f>
        <v>0</v>
      </c>
      <c r="BL727" s="17" t="s">
        <v>276</v>
      </c>
      <c r="BM727" s="196" t="s">
        <v>861</v>
      </c>
    </row>
    <row r="728" spans="2:65" s="1" customFormat="1" ht="11.25">
      <c r="B728" s="34"/>
      <c r="C728" s="35"/>
      <c r="D728" s="198" t="s">
        <v>147</v>
      </c>
      <c r="E728" s="35"/>
      <c r="F728" s="199" t="s">
        <v>862</v>
      </c>
      <c r="G728" s="35"/>
      <c r="H728" s="35"/>
      <c r="I728" s="114"/>
      <c r="J728" s="35"/>
      <c r="K728" s="35"/>
      <c r="L728" s="38"/>
      <c r="M728" s="200"/>
      <c r="N728" s="63"/>
      <c r="O728" s="63"/>
      <c r="P728" s="63"/>
      <c r="Q728" s="63"/>
      <c r="R728" s="63"/>
      <c r="S728" s="63"/>
      <c r="T728" s="64"/>
      <c r="AT728" s="17" t="s">
        <v>147</v>
      </c>
      <c r="AU728" s="17" t="s">
        <v>86</v>
      </c>
    </row>
    <row r="729" spans="2:65" s="12" customFormat="1" ht="22.5">
      <c r="B729" s="202"/>
      <c r="C729" s="203"/>
      <c r="D729" s="198" t="s">
        <v>151</v>
      </c>
      <c r="E729" s="204" t="s">
        <v>21</v>
      </c>
      <c r="F729" s="205" t="s">
        <v>863</v>
      </c>
      <c r="G729" s="203"/>
      <c r="H729" s="206">
        <v>7.2</v>
      </c>
      <c r="I729" s="207"/>
      <c r="J729" s="203"/>
      <c r="K729" s="203"/>
      <c r="L729" s="208"/>
      <c r="M729" s="209"/>
      <c r="N729" s="210"/>
      <c r="O729" s="210"/>
      <c r="P729" s="210"/>
      <c r="Q729" s="210"/>
      <c r="R729" s="210"/>
      <c r="S729" s="210"/>
      <c r="T729" s="211"/>
      <c r="AT729" s="212" t="s">
        <v>151</v>
      </c>
      <c r="AU729" s="212" t="s">
        <v>86</v>
      </c>
      <c r="AV729" s="12" t="s">
        <v>86</v>
      </c>
      <c r="AW729" s="12" t="s">
        <v>38</v>
      </c>
      <c r="AX729" s="12" t="s">
        <v>77</v>
      </c>
      <c r="AY729" s="212" t="s">
        <v>138</v>
      </c>
    </row>
    <row r="730" spans="2:65" s="12" customFormat="1" ht="22.5">
      <c r="B730" s="202"/>
      <c r="C730" s="203"/>
      <c r="D730" s="198" t="s">
        <v>151</v>
      </c>
      <c r="E730" s="204" t="s">
        <v>21</v>
      </c>
      <c r="F730" s="205" t="s">
        <v>864</v>
      </c>
      <c r="G730" s="203"/>
      <c r="H730" s="206">
        <v>1.6</v>
      </c>
      <c r="I730" s="207"/>
      <c r="J730" s="203"/>
      <c r="K730" s="203"/>
      <c r="L730" s="208"/>
      <c r="M730" s="209"/>
      <c r="N730" s="210"/>
      <c r="O730" s="210"/>
      <c r="P730" s="210"/>
      <c r="Q730" s="210"/>
      <c r="R730" s="210"/>
      <c r="S730" s="210"/>
      <c r="T730" s="211"/>
      <c r="AT730" s="212" t="s">
        <v>151</v>
      </c>
      <c r="AU730" s="212" t="s">
        <v>86</v>
      </c>
      <c r="AV730" s="12" t="s">
        <v>86</v>
      </c>
      <c r="AW730" s="12" t="s">
        <v>38</v>
      </c>
      <c r="AX730" s="12" t="s">
        <v>77</v>
      </c>
      <c r="AY730" s="212" t="s">
        <v>138</v>
      </c>
    </row>
    <row r="731" spans="2:65" s="14" customFormat="1" ht="11.25">
      <c r="B731" s="224"/>
      <c r="C731" s="225"/>
      <c r="D731" s="198" t="s">
        <v>151</v>
      </c>
      <c r="E731" s="226" t="s">
        <v>21</v>
      </c>
      <c r="F731" s="227" t="s">
        <v>162</v>
      </c>
      <c r="G731" s="225"/>
      <c r="H731" s="228">
        <v>8.8000000000000007</v>
      </c>
      <c r="I731" s="229"/>
      <c r="J731" s="225"/>
      <c r="K731" s="225"/>
      <c r="L731" s="230"/>
      <c r="M731" s="231"/>
      <c r="N731" s="232"/>
      <c r="O731" s="232"/>
      <c r="P731" s="232"/>
      <c r="Q731" s="232"/>
      <c r="R731" s="232"/>
      <c r="S731" s="232"/>
      <c r="T731" s="233"/>
      <c r="AT731" s="234" t="s">
        <v>151</v>
      </c>
      <c r="AU731" s="234" t="s">
        <v>86</v>
      </c>
      <c r="AV731" s="14" t="s">
        <v>145</v>
      </c>
      <c r="AW731" s="14" t="s">
        <v>38</v>
      </c>
      <c r="AX731" s="14" t="s">
        <v>84</v>
      </c>
      <c r="AY731" s="234" t="s">
        <v>138</v>
      </c>
    </row>
    <row r="732" spans="2:65" s="1" customFormat="1" ht="16.5" customHeight="1">
      <c r="B732" s="34"/>
      <c r="C732" s="185" t="s">
        <v>865</v>
      </c>
      <c r="D732" s="185" t="s">
        <v>140</v>
      </c>
      <c r="E732" s="186" t="s">
        <v>866</v>
      </c>
      <c r="F732" s="187" t="s">
        <v>867</v>
      </c>
      <c r="G732" s="188" t="s">
        <v>143</v>
      </c>
      <c r="H732" s="189">
        <v>1564.28</v>
      </c>
      <c r="I732" s="190"/>
      <c r="J732" s="191">
        <f>ROUND(I732*H732,2)</f>
        <v>0</v>
      </c>
      <c r="K732" s="187" t="s">
        <v>144</v>
      </c>
      <c r="L732" s="38"/>
      <c r="M732" s="192" t="s">
        <v>21</v>
      </c>
      <c r="N732" s="193" t="s">
        <v>48</v>
      </c>
      <c r="O732" s="63"/>
      <c r="P732" s="194">
        <f>O732*H732</f>
        <v>0</v>
      </c>
      <c r="Q732" s="194">
        <v>6.0000000000000002E-5</v>
      </c>
      <c r="R732" s="194">
        <f>Q732*H732</f>
        <v>9.3856800000000004E-2</v>
      </c>
      <c r="S732" s="194">
        <v>0</v>
      </c>
      <c r="T732" s="195">
        <f>S732*H732</f>
        <v>0</v>
      </c>
      <c r="AR732" s="196" t="s">
        <v>276</v>
      </c>
      <c r="AT732" s="196" t="s">
        <v>140</v>
      </c>
      <c r="AU732" s="196" t="s">
        <v>86</v>
      </c>
      <c r="AY732" s="17" t="s">
        <v>138</v>
      </c>
      <c r="BE732" s="197">
        <f>IF(N732="základní",J732,0)</f>
        <v>0</v>
      </c>
      <c r="BF732" s="197">
        <f>IF(N732="snížená",J732,0)</f>
        <v>0</v>
      </c>
      <c r="BG732" s="197">
        <f>IF(N732="zákl. přenesená",J732,0)</f>
        <v>0</v>
      </c>
      <c r="BH732" s="197">
        <f>IF(N732="sníž. přenesená",J732,0)</f>
        <v>0</v>
      </c>
      <c r="BI732" s="197">
        <f>IF(N732="nulová",J732,0)</f>
        <v>0</v>
      </c>
      <c r="BJ732" s="17" t="s">
        <v>84</v>
      </c>
      <c r="BK732" s="197">
        <f>ROUND(I732*H732,2)</f>
        <v>0</v>
      </c>
      <c r="BL732" s="17" t="s">
        <v>276</v>
      </c>
      <c r="BM732" s="196" t="s">
        <v>868</v>
      </c>
    </row>
    <row r="733" spans="2:65" s="1" customFormat="1" ht="11.25">
      <c r="B733" s="34"/>
      <c r="C733" s="35"/>
      <c r="D733" s="198" t="s">
        <v>147</v>
      </c>
      <c r="E733" s="35"/>
      <c r="F733" s="199" t="s">
        <v>869</v>
      </c>
      <c r="G733" s="35"/>
      <c r="H733" s="35"/>
      <c r="I733" s="114"/>
      <c r="J733" s="35"/>
      <c r="K733" s="35"/>
      <c r="L733" s="38"/>
      <c r="M733" s="200"/>
      <c r="N733" s="63"/>
      <c r="O733" s="63"/>
      <c r="P733" s="63"/>
      <c r="Q733" s="63"/>
      <c r="R733" s="63"/>
      <c r="S733" s="63"/>
      <c r="T733" s="64"/>
      <c r="AT733" s="17" t="s">
        <v>147</v>
      </c>
      <c r="AU733" s="17" t="s">
        <v>86</v>
      </c>
    </row>
    <row r="734" spans="2:65" s="12" customFormat="1" ht="22.5">
      <c r="B734" s="202"/>
      <c r="C734" s="203"/>
      <c r="D734" s="198" t="s">
        <v>151</v>
      </c>
      <c r="E734" s="204" t="s">
        <v>21</v>
      </c>
      <c r="F734" s="205" t="s">
        <v>831</v>
      </c>
      <c r="G734" s="203"/>
      <c r="H734" s="206">
        <v>739.86400000000003</v>
      </c>
      <c r="I734" s="207"/>
      <c r="J734" s="203"/>
      <c r="K734" s="203"/>
      <c r="L734" s="208"/>
      <c r="M734" s="209"/>
      <c r="N734" s="210"/>
      <c r="O734" s="210"/>
      <c r="P734" s="210"/>
      <c r="Q734" s="210"/>
      <c r="R734" s="210"/>
      <c r="S734" s="210"/>
      <c r="T734" s="211"/>
      <c r="AT734" s="212" t="s">
        <v>151</v>
      </c>
      <c r="AU734" s="212" t="s">
        <v>86</v>
      </c>
      <c r="AV734" s="12" t="s">
        <v>86</v>
      </c>
      <c r="AW734" s="12" t="s">
        <v>38</v>
      </c>
      <c r="AX734" s="12" t="s">
        <v>77</v>
      </c>
      <c r="AY734" s="212" t="s">
        <v>138</v>
      </c>
    </row>
    <row r="735" spans="2:65" s="12" customFormat="1" ht="22.5">
      <c r="B735" s="202"/>
      <c r="C735" s="203"/>
      <c r="D735" s="198" t="s">
        <v>151</v>
      </c>
      <c r="E735" s="204" t="s">
        <v>21</v>
      </c>
      <c r="F735" s="205" t="s">
        <v>832</v>
      </c>
      <c r="G735" s="203"/>
      <c r="H735" s="206">
        <v>740.41600000000005</v>
      </c>
      <c r="I735" s="207"/>
      <c r="J735" s="203"/>
      <c r="K735" s="203"/>
      <c r="L735" s="208"/>
      <c r="M735" s="209"/>
      <c r="N735" s="210"/>
      <c r="O735" s="210"/>
      <c r="P735" s="210"/>
      <c r="Q735" s="210"/>
      <c r="R735" s="210"/>
      <c r="S735" s="210"/>
      <c r="T735" s="211"/>
      <c r="AT735" s="212" t="s">
        <v>151</v>
      </c>
      <c r="AU735" s="212" t="s">
        <v>86</v>
      </c>
      <c r="AV735" s="12" t="s">
        <v>86</v>
      </c>
      <c r="AW735" s="12" t="s">
        <v>38</v>
      </c>
      <c r="AX735" s="12" t="s">
        <v>77</v>
      </c>
      <c r="AY735" s="212" t="s">
        <v>138</v>
      </c>
    </row>
    <row r="736" spans="2:65" s="12" customFormat="1" ht="11.25">
      <c r="B736" s="202"/>
      <c r="C736" s="203"/>
      <c r="D736" s="198" t="s">
        <v>151</v>
      </c>
      <c r="E736" s="204" t="s">
        <v>21</v>
      </c>
      <c r="F736" s="205" t="s">
        <v>833</v>
      </c>
      <c r="G736" s="203"/>
      <c r="H736" s="206">
        <v>14.85</v>
      </c>
      <c r="I736" s="207"/>
      <c r="J736" s="203"/>
      <c r="K736" s="203"/>
      <c r="L736" s="208"/>
      <c r="M736" s="209"/>
      <c r="N736" s="210"/>
      <c r="O736" s="210"/>
      <c r="P736" s="210"/>
      <c r="Q736" s="210"/>
      <c r="R736" s="210"/>
      <c r="S736" s="210"/>
      <c r="T736" s="211"/>
      <c r="AT736" s="212" t="s">
        <v>151</v>
      </c>
      <c r="AU736" s="212" t="s">
        <v>86</v>
      </c>
      <c r="AV736" s="12" t="s">
        <v>86</v>
      </c>
      <c r="AW736" s="12" t="s">
        <v>38</v>
      </c>
      <c r="AX736" s="12" t="s">
        <v>77</v>
      </c>
      <c r="AY736" s="212" t="s">
        <v>138</v>
      </c>
    </row>
    <row r="737" spans="2:65" s="12" customFormat="1" ht="11.25">
      <c r="B737" s="202"/>
      <c r="C737" s="203"/>
      <c r="D737" s="198" t="s">
        <v>151</v>
      </c>
      <c r="E737" s="204" t="s">
        <v>21</v>
      </c>
      <c r="F737" s="205" t="s">
        <v>834</v>
      </c>
      <c r="G737" s="203"/>
      <c r="H737" s="206">
        <v>7.65</v>
      </c>
      <c r="I737" s="207"/>
      <c r="J737" s="203"/>
      <c r="K737" s="203"/>
      <c r="L737" s="208"/>
      <c r="M737" s="209"/>
      <c r="N737" s="210"/>
      <c r="O737" s="210"/>
      <c r="P737" s="210"/>
      <c r="Q737" s="210"/>
      <c r="R737" s="210"/>
      <c r="S737" s="210"/>
      <c r="T737" s="211"/>
      <c r="AT737" s="212" t="s">
        <v>151</v>
      </c>
      <c r="AU737" s="212" t="s">
        <v>86</v>
      </c>
      <c r="AV737" s="12" t="s">
        <v>86</v>
      </c>
      <c r="AW737" s="12" t="s">
        <v>38</v>
      </c>
      <c r="AX737" s="12" t="s">
        <v>77</v>
      </c>
      <c r="AY737" s="212" t="s">
        <v>138</v>
      </c>
    </row>
    <row r="738" spans="2:65" s="12" customFormat="1" ht="11.25">
      <c r="B738" s="202"/>
      <c r="C738" s="203"/>
      <c r="D738" s="198" t="s">
        <v>151</v>
      </c>
      <c r="E738" s="204" t="s">
        <v>21</v>
      </c>
      <c r="F738" s="205" t="s">
        <v>835</v>
      </c>
      <c r="G738" s="203"/>
      <c r="H738" s="206">
        <v>7.65</v>
      </c>
      <c r="I738" s="207"/>
      <c r="J738" s="203"/>
      <c r="K738" s="203"/>
      <c r="L738" s="208"/>
      <c r="M738" s="209"/>
      <c r="N738" s="210"/>
      <c r="O738" s="210"/>
      <c r="P738" s="210"/>
      <c r="Q738" s="210"/>
      <c r="R738" s="210"/>
      <c r="S738" s="210"/>
      <c r="T738" s="211"/>
      <c r="AT738" s="212" t="s">
        <v>151</v>
      </c>
      <c r="AU738" s="212" t="s">
        <v>86</v>
      </c>
      <c r="AV738" s="12" t="s">
        <v>86</v>
      </c>
      <c r="AW738" s="12" t="s">
        <v>38</v>
      </c>
      <c r="AX738" s="12" t="s">
        <v>77</v>
      </c>
      <c r="AY738" s="212" t="s">
        <v>138</v>
      </c>
    </row>
    <row r="739" spans="2:65" s="12" customFormat="1" ht="11.25">
      <c r="B739" s="202"/>
      <c r="C739" s="203"/>
      <c r="D739" s="198" t="s">
        <v>151</v>
      </c>
      <c r="E739" s="204" t="s">
        <v>21</v>
      </c>
      <c r="F739" s="205" t="s">
        <v>836</v>
      </c>
      <c r="G739" s="203"/>
      <c r="H739" s="206">
        <v>14.85</v>
      </c>
      <c r="I739" s="207"/>
      <c r="J739" s="203"/>
      <c r="K739" s="203"/>
      <c r="L739" s="208"/>
      <c r="M739" s="209"/>
      <c r="N739" s="210"/>
      <c r="O739" s="210"/>
      <c r="P739" s="210"/>
      <c r="Q739" s="210"/>
      <c r="R739" s="210"/>
      <c r="S739" s="210"/>
      <c r="T739" s="211"/>
      <c r="AT739" s="212" t="s">
        <v>151</v>
      </c>
      <c r="AU739" s="212" t="s">
        <v>86</v>
      </c>
      <c r="AV739" s="12" t="s">
        <v>86</v>
      </c>
      <c r="AW739" s="12" t="s">
        <v>38</v>
      </c>
      <c r="AX739" s="12" t="s">
        <v>77</v>
      </c>
      <c r="AY739" s="212" t="s">
        <v>138</v>
      </c>
    </row>
    <row r="740" spans="2:65" s="12" customFormat="1" ht="22.5">
      <c r="B740" s="202"/>
      <c r="C740" s="203"/>
      <c r="D740" s="198" t="s">
        <v>151</v>
      </c>
      <c r="E740" s="204" t="s">
        <v>21</v>
      </c>
      <c r="F740" s="205" t="s">
        <v>158</v>
      </c>
      <c r="G740" s="203"/>
      <c r="H740" s="206">
        <v>39</v>
      </c>
      <c r="I740" s="207"/>
      <c r="J740" s="203"/>
      <c r="K740" s="203"/>
      <c r="L740" s="208"/>
      <c r="M740" s="209"/>
      <c r="N740" s="210"/>
      <c r="O740" s="210"/>
      <c r="P740" s="210"/>
      <c r="Q740" s="210"/>
      <c r="R740" s="210"/>
      <c r="S740" s="210"/>
      <c r="T740" s="211"/>
      <c r="AT740" s="212" t="s">
        <v>151</v>
      </c>
      <c r="AU740" s="212" t="s">
        <v>86</v>
      </c>
      <c r="AV740" s="12" t="s">
        <v>86</v>
      </c>
      <c r="AW740" s="12" t="s">
        <v>38</v>
      </c>
      <c r="AX740" s="12" t="s">
        <v>77</v>
      </c>
      <c r="AY740" s="212" t="s">
        <v>138</v>
      </c>
    </row>
    <row r="741" spans="2:65" s="14" customFormat="1" ht="11.25">
      <c r="B741" s="224"/>
      <c r="C741" s="225"/>
      <c r="D741" s="198" t="s">
        <v>151</v>
      </c>
      <c r="E741" s="226" t="s">
        <v>21</v>
      </c>
      <c r="F741" s="227" t="s">
        <v>162</v>
      </c>
      <c r="G741" s="225"/>
      <c r="H741" s="228">
        <v>1564.28</v>
      </c>
      <c r="I741" s="229"/>
      <c r="J741" s="225"/>
      <c r="K741" s="225"/>
      <c r="L741" s="230"/>
      <c r="M741" s="231"/>
      <c r="N741" s="232"/>
      <c r="O741" s="232"/>
      <c r="P741" s="232"/>
      <c r="Q741" s="232"/>
      <c r="R741" s="232"/>
      <c r="S741" s="232"/>
      <c r="T741" s="233"/>
      <c r="AT741" s="234" t="s">
        <v>151</v>
      </c>
      <c r="AU741" s="234" t="s">
        <v>86</v>
      </c>
      <c r="AV741" s="14" t="s">
        <v>145</v>
      </c>
      <c r="AW741" s="14" t="s">
        <v>38</v>
      </c>
      <c r="AX741" s="14" t="s">
        <v>84</v>
      </c>
      <c r="AY741" s="234" t="s">
        <v>138</v>
      </c>
    </row>
    <row r="742" spans="2:65" s="1" customFormat="1" ht="16.5" customHeight="1">
      <c r="B742" s="34"/>
      <c r="C742" s="235" t="s">
        <v>870</v>
      </c>
      <c r="D742" s="235" t="s">
        <v>305</v>
      </c>
      <c r="E742" s="236" t="s">
        <v>871</v>
      </c>
      <c r="F742" s="237" t="s">
        <v>872</v>
      </c>
      <c r="G742" s="238" t="s">
        <v>360</v>
      </c>
      <c r="H742" s="239">
        <v>9.3859999999999992</v>
      </c>
      <c r="I742" s="240"/>
      <c r="J742" s="241">
        <f>ROUND(I742*H742,2)</f>
        <v>0</v>
      </c>
      <c r="K742" s="237" t="s">
        <v>21</v>
      </c>
      <c r="L742" s="242"/>
      <c r="M742" s="243" t="s">
        <v>21</v>
      </c>
      <c r="N742" s="244" t="s">
        <v>48</v>
      </c>
      <c r="O742" s="63"/>
      <c r="P742" s="194">
        <f>O742*H742</f>
        <v>0</v>
      </c>
      <c r="Q742" s="194">
        <v>1</v>
      </c>
      <c r="R742" s="194">
        <f>Q742*H742</f>
        <v>9.3859999999999992</v>
      </c>
      <c r="S742" s="194">
        <v>0</v>
      </c>
      <c r="T742" s="195">
        <f>S742*H742</f>
        <v>0</v>
      </c>
      <c r="AR742" s="196" t="s">
        <v>421</v>
      </c>
      <c r="AT742" s="196" t="s">
        <v>305</v>
      </c>
      <c r="AU742" s="196" t="s">
        <v>86</v>
      </c>
      <c r="AY742" s="17" t="s">
        <v>138</v>
      </c>
      <c r="BE742" s="197">
        <f>IF(N742="základní",J742,0)</f>
        <v>0</v>
      </c>
      <c r="BF742" s="197">
        <f>IF(N742="snížená",J742,0)</f>
        <v>0</v>
      </c>
      <c r="BG742" s="197">
        <f>IF(N742="zákl. přenesená",J742,0)</f>
        <v>0</v>
      </c>
      <c r="BH742" s="197">
        <f>IF(N742="sníž. přenesená",J742,0)</f>
        <v>0</v>
      </c>
      <c r="BI742" s="197">
        <f>IF(N742="nulová",J742,0)</f>
        <v>0</v>
      </c>
      <c r="BJ742" s="17" t="s">
        <v>84</v>
      </c>
      <c r="BK742" s="197">
        <f>ROUND(I742*H742,2)</f>
        <v>0</v>
      </c>
      <c r="BL742" s="17" t="s">
        <v>276</v>
      </c>
      <c r="BM742" s="196" t="s">
        <v>873</v>
      </c>
    </row>
    <row r="743" spans="2:65" s="1" customFormat="1" ht="11.25">
      <c r="B743" s="34"/>
      <c r="C743" s="35"/>
      <c r="D743" s="198" t="s">
        <v>147</v>
      </c>
      <c r="E743" s="35"/>
      <c r="F743" s="199" t="s">
        <v>872</v>
      </c>
      <c r="G743" s="35"/>
      <c r="H743" s="35"/>
      <c r="I743" s="114"/>
      <c r="J743" s="35"/>
      <c r="K743" s="35"/>
      <c r="L743" s="38"/>
      <c r="M743" s="200"/>
      <c r="N743" s="63"/>
      <c r="O743" s="63"/>
      <c r="P743" s="63"/>
      <c r="Q743" s="63"/>
      <c r="R743" s="63"/>
      <c r="S743" s="63"/>
      <c r="T743" s="64"/>
      <c r="AT743" s="17" t="s">
        <v>147</v>
      </c>
      <c r="AU743" s="17" t="s">
        <v>86</v>
      </c>
    </row>
    <row r="744" spans="2:65" s="12" customFormat="1" ht="11.25">
      <c r="B744" s="202"/>
      <c r="C744" s="203"/>
      <c r="D744" s="198" t="s">
        <v>151</v>
      </c>
      <c r="E744" s="203"/>
      <c r="F744" s="205" t="s">
        <v>874</v>
      </c>
      <c r="G744" s="203"/>
      <c r="H744" s="206">
        <v>9.3859999999999992</v>
      </c>
      <c r="I744" s="207"/>
      <c r="J744" s="203"/>
      <c r="K744" s="203"/>
      <c r="L744" s="208"/>
      <c r="M744" s="209"/>
      <c r="N744" s="210"/>
      <c r="O744" s="210"/>
      <c r="P744" s="210"/>
      <c r="Q744" s="210"/>
      <c r="R744" s="210"/>
      <c r="S744" s="210"/>
      <c r="T744" s="211"/>
      <c r="AT744" s="212" t="s">
        <v>151</v>
      </c>
      <c r="AU744" s="212" t="s">
        <v>86</v>
      </c>
      <c r="AV744" s="12" t="s">
        <v>86</v>
      </c>
      <c r="AW744" s="12" t="s">
        <v>4</v>
      </c>
      <c r="AX744" s="12" t="s">
        <v>84</v>
      </c>
      <c r="AY744" s="212" t="s">
        <v>138</v>
      </c>
    </row>
    <row r="745" spans="2:65" s="1" customFormat="1" ht="16.5" customHeight="1">
      <c r="B745" s="34"/>
      <c r="C745" s="185" t="s">
        <v>875</v>
      </c>
      <c r="D745" s="185" t="s">
        <v>140</v>
      </c>
      <c r="E745" s="186" t="s">
        <v>876</v>
      </c>
      <c r="F745" s="187" t="s">
        <v>877</v>
      </c>
      <c r="G745" s="188" t="s">
        <v>143</v>
      </c>
      <c r="H745" s="189">
        <v>1564.28</v>
      </c>
      <c r="I745" s="190"/>
      <c r="J745" s="191">
        <f>ROUND(I745*H745,2)</f>
        <v>0</v>
      </c>
      <c r="K745" s="187" t="s">
        <v>144</v>
      </c>
      <c r="L745" s="38"/>
      <c r="M745" s="192" t="s">
        <v>21</v>
      </c>
      <c r="N745" s="193" t="s">
        <v>48</v>
      </c>
      <c r="O745" s="63"/>
      <c r="P745" s="194">
        <f>O745*H745</f>
        <v>0</v>
      </c>
      <c r="Q745" s="194">
        <v>0</v>
      </c>
      <c r="R745" s="194">
        <f>Q745*H745</f>
        <v>0</v>
      </c>
      <c r="S745" s="194">
        <v>0</v>
      </c>
      <c r="T745" s="195">
        <f>S745*H745</f>
        <v>0</v>
      </c>
      <c r="AR745" s="196" t="s">
        <v>276</v>
      </c>
      <c r="AT745" s="196" t="s">
        <v>140</v>
      </c>
      <c r="AU745" s="196" t="s">
        <v>86</v>
      </c>
      <c r="AY745" s="17" t="s">
        <v>138</v>
      </c>
      <c r="BE745" s="197">
        <f>IF(N745="základní",J745,0)</f>
        <v>0</v>
      </c>
      <c r="BF745" s="197">
        <f>IF(N745="snížená",J745,0)</f>
        <v>0</v>
      </c>
      <c r="BG745" s="197">
        <f>IF(N745="zákl. přenesená",J745,0)</f>
        <v>0</v>
      </c>
      <c r="BH745" s="197">
        <f>IF(N745="sníž. přenesená",J745,0)</f>
        <v>0</v>
      </c>
      <c r="BI745" s="197">
        <f>IF(N745="nulová",J745,0)</f>
        <v>0</v>
      </c>
      <c r="BJ745" s="17" t="s">
        <v>84</v>
      </c>
      <c r="BK745" s="197">
        <f>ROUND(I745*H745,2)</f>
        <v>0</v>
      </c>
      <c r="BL745" s="17" t="s">
        <v>276</v>
      </c>
      <c r="BM745" s="196" t="s">
        <v>878</v>
      </c>
    </row>
    <row r="746" spans="2:65" s="1" customFormat="1" ht="11.25">
      <c r="B746" s="34"/>
      <c r="C746" s="35"/>
      <c r="D746" s="198" t="s">
        <v>147</v>
      </c>
      <c r="E746" s="35"/>
      <c r="F746" s="199" t="s">
        <v>879</v>
      </c>
      <c r="G746" s="35"/>
      <c r="H746" s="35"/>
      <c r="I746" s="114"/>
      <c r="J746" s="35"/>
      <c r="K746" s="35"/>
      <c r="L746" s="38"/>
      <c r="M746" s="200"/>
      <c r="N746" s="63"/>
      <c r="O746" s="63"/>
      <c r="P746" s="63"/>
      <c r="Q746" s="63"/>
      <c r="R746" s="63"/>
      <c r="S746" s="63"/>
      <c r="T746" s="64"/>
      <c r="AT746" s="17" t="s">
        <v>147</v>
      </c>
      <c r="AU746" s="17" t="s">
        <v>86</v>
      </c>
    </row>
    <row r="747" spans="2:65" s="1" customFormat="1" ht="68.25">
      <c r="B747" s="34"/>
      <c r="C747" s="35"/>
      <c r="D747" s="198" t="s">
        <v>149</v>
      </c>
      <c r="E747" s="35"/>
      <c r="F747" s="201" t="s">
        <v>848</v>
      </c>
      <c r="G747" s="35"/>
      <c r="H747" s="35"/>
      <c r="I747" s="114"/>
      <c r="J747" s="35"/>
      <c r="K747" s="35"/>
      <c r="L747" s="38"/>
      <c r="M747" s="200"/>
      <c r="N747" s="63"/>
      <c r="O747" s="63"/>
      <c r="P747" s="63"/>
      <c r="Q747" s="63"/>
      <c r="R747" s="63"/>
      <c r="S747" s="63"/>
      <c r="T747" s="64"/>
      <c r="AT747" s="17" t="s">
        <v>149</v>
      </c>
      <c r="AU747" s="17" t="s">
        <v>86</v>
      </c>
    </row>
    <row r="748" spans="2:65" s="12" customFormat="1" ht="22.5">
      <c r="B748" s="202"/>
      <c r="C748" s="203"/>
      <c r="D748" s="198" t="s">
        <v>151</v>
      </c>
      <c r="E748" s="204" t="s">
        <v>21</v>
      </c>
      <c r="F748" s="205" t="s">
        <v>831</v>
      </c>
      <c r="G748" s="203"/>
      <c r="H748" s="206">
        <v>739.86400000000003</v>
      </c>
      <c r="I748" s="207"/>
      <c r="J748" s="203"/>
      <c r="K748" s="203"/>
      <c r="L748" s="208"/>
      <c r="M748" s="209"/>
      <c r="N748" s="210"/>
      <c r="O748" s="210"/>
      <c r="P748" s="210"/>
      <c r="Q748" s="210"/>
      <c r="R748" s="210"/>
      <c r="S748" s="210"/>
      <c r="T748" s="211"/>
      <c r="AT748" s="212" t="s">
        <v>151</v>
      </c>
      <c r="AU748" s="212" t="s">
        <v>86</v>
      </c>
      <c r="AV748" s="12" t="s">
        <v>86</v>
      </c>
      <c r="AW748" s="12" t="s">
        <v>38</v>
      </c>
      <c r="AX748" s="12" t="s">
        <v>77</v>
      </c>
      <c r="AY748" s="212" t="s">
        <v>138</v>
      </c>
    </row>
    <row r="749" spans="2:65" s="12" customFormat="1" ht="22.5">
      <c r="B749" s="202"/>
      <c r="C749" s="203"/>
      <c r="D749" s="198" t="s">
        <v>151</v>
      </c>
      <c r="E749" s="204" t="s">
        <v>21</v>
      </c>
      <c r="F749" s="205" t="s">
        <v>832</v>
      </c>
      <c r="G749" s="203"/>
      <c r="H749" s="206">
        <v>740.41600000000005</v>
      </c>
      <c r="I749" s="207"/>
      <c r="J749" s="203"/>
      <c r="K749" s="203"/>
      <c r="L749" s="208"/>
      <c r="M749" s="209"/>
      <c r="N749" s="210"/>
      <c r="O749" s="210"/>
      <c r="P749" s="210"/>
      <c r="Q749" s="210"/>
      <c r="R749" s="210"/>
      <c r="S749" s="210"/>
      <c r="T749" s="211"/>
      <c r="AT749" s="212" t="s">
        <v>151</v>
      </c>
      <c r="AU749" s="212" t="s">
        <v>86</v>
      </c>
      <c r="AV749" s="12" t="s">
        <v>86</v>
      </c>
      <c r="AW749" s="12" t="s">
        <v>38</v>
      </c>
      <c r="AX749" s="12" t="s">
        <v>77</v>
      </c>
      <c r="AY749" s="212" t="s">
        <v>138</v>
      </c>
    </row>
    <row r="750" spans="2:65" s="12" customFormat="1" ht="11.25">
      <c r="B750" s="202"/>
      <c r="C750" s="203"/>
      <c r="D750" s="198" t="s">
        <v>151</v>
      </c>
      <c r="E750" s="204" t="s">
        <v>21</v>
      </c>
      <c r="F750" s="205" t="s">
        <v>833</v>
      </c>
      <c r="G750" s="203"/>
      <c r="H750" s="206">
        <v>14.85</v>
      </c>
      <c r="I750" s="207"/>
      <c r="J750" s="203"/>
      <c r="K750" s="203"/>
      <c r="L750" s="208"/>
      <c r="M750" s="209"/>
      <c r="N750" s="210"/>
      <c r="O750" s="210"/>
      <c r="P750" s="210"/>
      <c r="Q750" s="210"/>
      <c r="R750" s="210"/>
      <c r="S750" s="210"/>
      <c r="T750" s="211"/>
      <c r="AT750" s="212" t="s">
        <v>151</v>
      </c>
      <c r="AU750" s="212" t="s">
        <v>86</v>
      </c>
      <c r="AV750" s="12" t="s">
        <v>86</v>
      </c>
      <c r="AW750" s="12" t="s">
        <v>38</v>
      </c>
      <c r="AX750" s="12" t="s">
        <v>77</v>
      </c>
      <c r="AY750" s="212" t="s">
        <v>138</v>
      </c>
    </row>
    <row r="751" spans="2:65" s="12" customFormat="1" ht="11.25">
      <c r="B751" s="202"/>
      <c r="C751" s="203"/>
      <c r="D751" s="198" t="s">
        <v>151</v>
      </c>
      <c r="E751" s="204" t="s">
        <v>21</v>
      </c>
      <c r="F751" s="205" t="s">
        <v>834</v>
      </c>
      <c r="G751" s="203"/>
      <c r="H751" s="206">
        <v>7.65</v>
      </c>
      <c r="I751" s="207"/>
      <c r="J751" s="203"/>
      <c r="K751" s="203"/>
      <c r="L751" s="208"/>
      <c r="M751" s="209"/>
      <c r="N751" s="210"/>
      <c r="O751" s="210"/>
      <c r="P751" s="210"/>
      <c r="Q751" s="210"/>
      <c r="R751" s="210"/>
      <c r="S751" s="210"/>
      <c r="T751" s="211"/>
      <c r="AT751" s="212" t="s">
        <v>151</v>
      </c>
      <c r="AU751" s="212" t="s">
        <v>86</v>
      </c>
      <c r="AV751" s="12" t="s">
        <v>86</v>
      </c>
      <c r="AW751" s="12" t="s">
        <v>38</v>
      </c>
      <c r="AX751" s="12" t="s">
        <v>77</v>
      </c>
      <c r="AY751" s="212" t="s">
        <v>138</v>
      </c>
    </row>
    <row r="752" spans="2:65" s="12" customFormat="1" ht="11.25">
      <c r="B752" s="202"/>
      <c r="C752" s="203"/>
      <c r="D752" s="198" t="s">
        <v>151</v>
      </c>
      <c r="E752" s="204" t="s">
        <v>21</v>
      </c>
      <c r="F752" s="205" t="s">
        <v>835</v>
      </c>
      <c r="G752" s="203"/>
      <c r="H752" s="206">
        <v>7.65</v>
      </c>
      <c r="I752" s="207"/>
      <c r="J752" s="203"/>
      <c r="K752" s="203"/>
      <c r="L752" s="208"/>
      <c r="M752" s="209"/>
      <c r="N752" s="210"/>
      <c r="O752" s="210"/>
      <c r="P752" s="210"/>
      <c r="Q752" s="210"/>
      <c r="R752" s="210"/>
      <c r="S752" s="210"/>
      <c r="T752" s="211"/>
      <c r="AT752" s="212" t="s">
        <v>151</v>
      </c>
      <c r="AU752" s="212" t="s">
        <v>86</v>
      </c>
      <c r="AV752" s="12" t="s">
        <v>86</v>
      </c>
      <c r="AW752" s="12" t="s">
        <v>38</v>
      </c>
      <c r="AX752" s="12" t="s">
        <v>77</v>
      </c>
      <c r="AY752" s="212" t="s">
        <v>138</v>
      </c>
    </row>
    <row r="753" spans="2:65" s="12" customFormat="1" ht="11.25">
      <c r="B753" s="202"/>
      <c r="C753" s="203"/>
      <c r="D753" s="198" t="s">
        <v>151</v>
      </c>
      <c r="E753" s="204" t="s">
        <v>21</v>
      </c>
      <c r="F753" s="205" t="s">
        <v>836</v>
      </c>
      <c r="G753" s="203"/>
      <c r="H753" s="206">
        <v>14.85</v>
      </c>
      <c r="I753" s="207"/>
      <c r="J753" s="203"/>
      <c r="K753" s="203"/>
      <c r="L753" s="208"/>
      <c r="M753" s="209"/>
      <c r="N753" s="210"/>
      <c r="O753" s="210"/>
      <c r="P753" s="210"/>
      <c r="Q753" s="210"/>
      <c r="R753" s="210"/>
      <c r="S753" s="210"/>
      <c r="T753" s="211"/>
      <c r="AT753" s="212" t="s">
        <v>151</v>
      </c>
      <c r="AU753" s="212" t="s">
        <v>86</v>
      </c>
      <c r="AV753" s="12" t="s">
        <v>86</v>
      </c>
      <c r="AW753" s="12" t="s">
        <v>38</v>
      </c>
      <c r="AX753" s="12" t="s">
        <v>77</v>
      </c>
      <c r="AY753" s="212" t="s">
        <v>138</v>
      </c>
    </row>
    <row r="754" spans="2:65" s="12" customFormat="1" ht="22.5">
      <c r="B754" s="202"/>
      <c r="C754" s="203"/>
      <c r="D754" s="198" t="s">
        <v>151</v>
      </c>
      <c r="E754" s="204" t="s">
        <v>21</v>
      </c>
      <c r="F754" s="205" t="s">
        <v>158</v>
      </c>
      <c r="G754" s="203"/>
      <c r="H754" s="206">
        <v>39</v>
      </c>
      <c r="I754" s="207"/>
      <c r="J754" s="203"/>
      <c r="K754" s="203"/>
      <c r="L754" s="208"/>
      <c r="M754" s="209"/>
      <c r="N754" s="210"/>
      <c r="O754" s="210"/>
      <c r="P754" s="210"/>
      <c r="Q754" s="210"/>
      <c r="R754" s="210"/>
      <c r="S754" s="210"/>
      <c r="T754" s="211"/>
      <c r="AT754" s="212" t="s">
        <v>151</v>
      </c>
      <c r="AU754" s="212" t="s">
        <v>86</v>
      </c>
      <c r="AV754" s="12" t="s">
        <v>86</v>
      </c>
      <c r="AW754" s="12" t="s">
        <v>38</v>
      </c>
      <c r="AX754" s="12" t="s">
        <v>77</v>
      </c>
      <c r="AY754" s="212" t="s">
        <v>138</v>
      </c>
    </row>
    <row r="755" spans="2:65" s="14" customFormat="1" ht="11.25">
      <c r="B755" s="224"/>
      <c r="C755" s="225"/>
      <c r="D755" s="198" t="s">
        <v>151</v>
      </c>
      <c r="E755" s="226" t="s">
        <v>21</v>
      </c>
      <c r="F755" s="227" t="s">
        <v>162</v>
      </c>
      <c r="G755" s="225"/>
      <c r="H755" s="228">
        <v>1564.28</v>
      </c>
      <c r="I755" s="229"/>
      <c r="J755" s="225"/>
      <c r="K755" s="225"/>
      <c r="L755" s="230"/>
      <c r="M755" s="231"/>
      <c r="N755" s="232"/>
      <c r="O755" s="232"/>
      <c r="P755" s="232"/>
      <c r="Q755" s="232"/>
      <c r="R755" s="232"/>
      <c r="S755" s="232"/>
      <c r="T755" s="233"/>
      <c r="AT755" s="234" t="s">
        <v>151</v>
      </c>
      <c r="AU755" s="234" t="s">
        <v>86</v>
      </c>
      <c r="AV755" s="14" t="s">
        <v>145</v>
      </c>
      <c r="AW755" s="14" t="s">
        <v>38</v>
      </c>
      <c r="AX755" s="14" t="s">
        <v>84</v>
      </c>
      <c r="AY755" s="234" t="s">
        <v>138</v>
      </c>
    </row>
    <row r="756" spans="2:65" s="1" customFormat="1" ht="16.5" customHeight="1">
      <c r="B756" s="34"/>
      <c r="C756" s="235" t="s">
        <v>880</v>
      </c>
      <c r="D756" s="235" t="s">
        <v>305</v>
      </c>
      <c r="E756" s="236" t="s">
        <v>881</v>
      </c>
      <c r="F756" s="237" t="s">
        <v>882</v>
      </c>
      <c r="G756" s="238" t="s">
        <v>143</v>
      </c>
      <c r="H756" s="239">
        <v>1642.4939999999999</v>
      </c>
      <c r="I756" s="240"/>
      <c r="J756" s="241">
        <f>ROUND(I756*H756,2)</f>
        <v>0</v>
      </c>
      <c r="K756" s="237" t="s">
        <v>21</v>
      </c>
      <c r="L756" s="242"/>
      <c r="M756" s="243" t="s">
        <v>21</v>
      </c>
      <c r="N756" s="244" t="s">
        <v>48</v>
      </c>
      <c r="O756" s="63"/>
      <c r="P756" s="194">
        <f>O756*H756</f>
        <v>0</v>
      </c>
      <c r="Q756" s="194">
        <v>1.9000000000000001E-4</v>
      </c>
      <c r="R756" s="194">
        <f>Q756*H756</f>
        <v>0.31207385999999998</v>
      </c>
      <c r="S756" s="194">
        <v>0</v>
      </c>
      <c r="T756" s="195">
        <f>S756*H756</f>
        <v>0</v>
      </c>
      <c r="AR756" s="196" t="s">
        <v>421</v>
      </c>
      <c r="AT756" s="196" t="s">
        <v>305</v>
      </c>
      <c r="AU756" s="196" t="s">
        <v>86</v>
      </c>
      <c r="AY756" s="17" t="s">
        <v>138</v>
      </c>
      <c r="BE756" s="197">
        <f>IF(N756="základní",J756,0)</f>
        <v>0</v>
      </c>
      <c r="BF756" s="197">
        <f>IF(N756="snížená",J756,0)</f>
        <v>0</v>
      </c>
      <c r="BG756" s="197">
        <f>IF(N756="zákl. přenesená",J756,0)</f>
        <v>0</v>
      </c>
      <c r="BH756" s="197">
        <f>IF(N756="sníž. přenesená",J756,0)</f>
        <v>0</v>
      </c>
      <c r="BI756" s="197">
        <f>IF(N756="nulová",J756,0)</f>
        <v>0</v>
      </c>
      <c r="BJ756" s="17" t="s">
        <v>84</v>
      </c>
      <c r="BK756" s="197">
        <f>ROUND(I756*H756,2)</f>
        <v>0</v>
      </c>
      <c r="BL756" s="17" t="s">
        <v>276</v>
      </c>
      <c r="BM756" s="196" t="s">
        <v>883</v>
      </c>
    </row>
    <row r="757" spans="2:65" s="1" customFormat="1" ht="11.25">
      <c r="B757" s="34"/>
      <c r="C757" s="35"/>
      <c r="D757" s="198" t="s">
        <v>147</v>
      </c>
      <c r="E757" s="35"/>
      <c r="F757" s="199" t="s">
        <v>882</v>
      </c>
      <c r="G757" s="35"/>
      <c r="H757" s="35"/>
      <c r="I757" s="114"/>
      <c r="J757" s="35"/>
      <c r="K757" s="35"/>
      <c r="L757" s="38"/>
      <c r="M757" s="200"/>
      <c r="N757" s="63"/>
      <c r="O757" s="63"/>
      <c r="P757" s="63"/>
      <c r="Q757" s="63"/>
      <c r="R757" s="63"/>
      <c r="S757" s="63"/>
      <c r="T757" s="64"/>
      <c r="AT757" s="17" t="s">
        <v>147</v>
      </c>
      <c r="AU757" s="17" t="s">
        <v>86</v>
      </c>
    </row>
    <row r="758" spans="2:65" s="12" customFormat="1" ht="11.25">
      <c r="B758" s="202"/>
      <c r="C758" s="203"/>
      <c r="D758" s="198" t="s">
        <v>151</v>
      </c>
      <c r="E758" s="203"/>
      <c r="F758" s="205" t="s">
        <v>884</v>
      </c>
      <c r="G758" s="203"/>
      <c r="H758" s="206">
        <v>1642.4939999999999</v>
      </c>
      <c r="I758" s="207"/>
      <c r="J758" s="203"/>
      <c r="K758" s="203"/>
      <c r="L758" s="208"/>
      <c r="M758" s="209"/>
      <c r="N758" s="210"/>
      <c r="O758" s="210"/>
      <c r="P758" s="210"/>
      <c r="Q758" s="210"/>
      <c r="R758" s="210"/>
      <c r="S758" s="210"/>
      <c r="T758" s="211"/>
      <c r="AT758" s="212" t="s">
        <v>151</v>
      </c>
      <c r="AU758" s="212" t="s">
        <v>86</v>
      </c>
      <c r="AV758" s="12" t="s">
        <v>86</v>
      </c>
      <c r="AW758" s="12" t="s">
        <v>4</v>
      </c>
      <c r="AX758" s="12" t="s">
        <v>84</v>
      </c>
      <c r="AY758" s="212" t="s">
        <v>138</v>
      </c>
    </row>
    <row r="759" spans="2:65" s="1" customFormat="1" ht="16.5" customHeight="1">
      <c r="B759" s="34"/>
      <c r="C759" s="185" t="s">
        <v>885</v>
      </c>
      <c r="D759" s="185" t="s">
        <v>140</v>
      </c>
      <c r="E759" s="186" t="s">
        <v>886</v>
      </c>
      <c r="F759" s="187" t="s">
        <v>887</v>
      </c>
      <c r="G759" s="188" t="s">
        <v>483</v>
      </c>
      <c r="H759" s="189">
        <v>11</v>
      </c>
      <c r="I759" s="190"/>
      <c r="J759" s="191">
        <f>ROUND(I759*H759,2)</f>
        <v>0</v>
      </c>
      <c r="K759" s="187" t="s">
        <v>144</v>
      </c>
      <c r="L759" s="38"/>
      <c r="M759" s="192" t="s">
        <v>21</v>
      </c>
      <c r="N759" s="193" t="s">
        <v>48</v>
      </c>
      <c r="O759" s="63"/>
      <c r="P759" s="194">
        <f>O759*H759</f>
        <v>0</v>
      </c>
      <c r="Q759" s="194">
        <v>3.0000000000000001E-5</v>
      </c>
      <c r="R759" s="194">
        <f>Q759*H759</f>
        <v>3.3E-4</v>
      </c>
      <c r="S759" s="194">
        <v>0</v>
      </c>
      <c r="T759" s="195">
        <f>S759*H759</f>
        <v>0</v>
      </c>
      <c r="AR759" s="196" t="s">
        <v>276</v>
      </c>
      <c r="AT759" s="196" t="s">
        <v>140</v>
      </c>
      <c r="AU759" s="196" t="s">
        <v>86</v>
      </c>
      <c r="AY759" s="17" t="s">
        <v>138</v>
      </c>
      <c r="BE759" s="197">
        <f>IF(N759="základní",J759,0)</f>
        <v>0</v>
      </c>
      <c r="BF759" s="197">
        <f>IF(N759="snížená",J759,0)</f>
        <v>0</v>
      </c>
      <c r="BG759" s="197">
        <f>IF(N759="zákl. přenesená",J759,0)</f>
        <v>0</v>
      </c>
      <c r="BH759" s="197">
        <f>IF(N759="sníž. přenesená",J759,0)</f>
        <v>0</v>
      </c>
      <c r="BI759" s="197">
        <f>IF(N759="nulová",J759,0)</f>
        <v>0</v>
      </c>
      <c r="BJ759" s="17" t="s">
        <v>84</v>
      </c>
      <c r="BK759" s="197">
        <f>ROUND(I759*H759,2)</f>
        <v>0</v>
      </c>
      <c r="BL759" s="17" t="s">
        <v>276</v>
      </c>
      <c r="BM759" s="196" t="s">
        <v>888</v>
      </c>
    </row>
    <row r="760" spans="2:65" s="1" customFormat="1" ht="11.25">
      <c r="B760" s="34"/>
      <c r="C760" s="35"/>
      <c r="D760" s="198" t="s">
        <v>147</v>
      </c>
      <c r="E760" s="35"/>
      <c r="F760" s="199" t="s">
        <v>889</v>
      </c>
      <c r="G760" s="35"/>
      <c r="H760" s="35"/>
      <c r="I760" s="114"/>
      <c r="J760" s="35"/>
      <c r="K760" s="35"/>
      <c r="L760" s="38"/>
      <c r="M760" s="200"/>
      <c r="N760" s="63"/>
      <c r="O760" s="63"/>
      <c r="P760" s="63"/>
      <c r="Q760" s="63"/>
      <c r="R760" s="63"/>
      <c r="S760" s="63"/>
      <c r="T760" s="64"/>
      <c r="AT760" s="17" t="s">
        <v>147</v>
      </c>
      <c r="AU760" s="17" t="s">
        <v>86</v>
      </c>
    </row>
    <row r="761" spans="2:65" s="12" customFormat="1" ht="11.25">
      <c r="B761" s="202"/>
      <c r="C761" s="203"/>
      <c r="D761" s="198" t="s">
        <v>151</v>
      </c>
      <c r="E761" s="204" t="s">
        <v>21</v>
      </c>
      <c r="F761" s="205" t="s">
        <v>890</v>
      </c>
      <c r="G761" s="203"/>
      <c r="H761" s="206">
        <v>9</v>
      </c>
      <c r="I761" s="207"/>
      <c r="J761" s="203"/>
      <c r="K761" s="203"/>
      <c r="L761" s="208"/>
      <c r="M761" s="209"/>
      <c r="N761" s="210"/>
      <c r="O761" s="210"/>
      <c r="P761" s="210"/>
      <c r="Q761" s="210"/>
      <c r="R761" s="210"/>
      <c r="S761" s="210"/>
      <c r="T761" s="211"/>
      <c r="AT761" s="212" t="s">
        <v>151</v>
      </c>
      <c r="AU761" s="212" t="s">
        <v>86</v>
      </c>
      <c r="AV761" s="12" t="s">
        <v>86</v>
      </c>
      <c r="AW761" s="12" t="s">
        <v>38</v>
      </c>
      <c r="AX761" s="12" t="s">
        <v>77</v>
      </c>
      <c r="AY761" s="212" t="s">
        <v>138</v>
      </c>
    </row>
    <row r="762" spans="2:65" s="12" customFormat="1" ht="11.25">
      <c r="B762" s="202"/>
      <c r="C762" s="203"/>
      <c r="D762" s="198" t="s">
        <v>151</v>
      </c>
      <c r="E762" s="204" t="s">
        <v>21</v>
      </c>
      <c r="F762" s="205" t="s">
        <v>891</v>
      </c>
      <c r="G762" s="203"/>
      <c r="H762" s="206">
        <v>2</v>
      </c>
      <c r="I762" s="207"/>
      <c r="J762" s="203"/>
      <c r="K762" s="203"/>
      <c r="L762" s="208"/>
      <c r="M762" s="209"/>
      <c r="N762" s="210"/>
      <c r="O762" s="210"/>
      <c r="P762" s="210"/>
      <c r="Q762" s="210"/>
      <c r="R762" s="210"/>
      <c r="S762" s="210"/>
      <c r="T762" s="211"/>
      <c r="AT762" s="212" t="s">
        <v>151</v>
      </c>
      <c r="AU762" s="212" t="s">
        <v>86</v>
      </c>
      <c r="AV762" s="12" t="s">
        <v>86</v>
      </c>
      <c r="AW762" s="12" t="s">
        <v>38</v>
      </c>
      <c r="AX762" s="12" t="s">
        <v>77</v>
      </c>
      <c r="AY762" s="212" t="s">
        <v>138</v>
      </c>
    </row>
    <row r="763" spans="2:65" s="14" customFormat="1" ht="11.25">
      <c r="B763" s="224"/>
      <c r="C763" s="225"/>
      <c r="D763" s="198" t="s">
        <v>151</v>
      </c>
      <c r="E763" s="226" t="s">
        <v>21</v>
      </c>
      <c r="F763" s="227" t="s">
        <v>162</v>
      </c>
      <c r="G763" s="225"/>
      <c r="H763" s="228">
        <v>11</v>
      </c>
      <c r="I763" s="229"/>
      <c r="J763" s="225"/>
      <c r="K763" s="225"/>
      <c r="L763" s="230"/>
      <c r="M763" s="231"/>
      <c r="N763" s="232"/>
      <c r="O763" s="232"/>
      <c r="P763" s="232"/>
      <c r="Q763" s="232"/>
      <c r="R763" s="232"/>
      <c r="S763" s="232"/>
      <c r="T763" s="233"/>
      <c r="AT763" s="234" t="s">
        <v>151</v>
      </c>
      <c r="AU763" s="234" t="s">
        <v>86</v>
      </c>
      <c r="AV763" s="14" t="s">
        <v>145</v>
      </c>
      <c r="AW763" s="14" t="s">
        <v>38</v>
      </c>
      <c r="AX763" s="14" t="s">
        <v>84</v>
      </c>
      <c r="AY763" s="234" t="s">
        <v>138</v>
      </c>
    </row>
    <row r="764" spans="2:65" s="1" customFormat="1" ht="16.5" customHeight="1">
      <c r="B764" s="34"/>
      <c r="C764" s="235" t="s">
        <v>892</v>
      </c>
      <c r="D764" s="235" t="s">
        <v>305</v>
      </c>
      <c r="E764" s="236" t="s">
        <v>893</v>
      </c>
      <c r="F764" s="237" t="s">
        <v>894</v>
      </c>
      <c r="G764" s="238" t="s">
        <v>143</v>
      </c>
      <c r="H764" s="239">
        <v>3.96</v>
      </c>
      <c r="I764" s="240"/>
      <c r="J764" s="241">
        <f>ROUND(I764*H764,2)</f>
        <v>0</v>
      </c>
      <c r="K764" s="237" t="s">
        <v>144</v>
      </c>
      <c r="L764" s="242"/>
      <c r="M764" s="243" t="s">
        <v>21</v>
      </c>
      <c r="N764" s="244" t="s">
        <v>48</v>
      </c>
      <c r="O764" s="63"/>
      <c r="P764" s="194">
        <f>O764*H764</f>
        <v>0</v>
      </c>
      <c r="Q764" s="194">
        <v>3.8800000000000002E-3</v>
      </c>
      <c r="R764" s="194">
        <f>Q764*H764</f>
        <v>1.5364800000000001E-2</v>
      </c>
      <c r="S764" s="194">
        <v>0</v>
      </c>
      <c r="T764" s="195">
        <f>S764*H764</f>
        <v>0</v>
      </c>
      <c r="AR764" s="196" t="s">
        <v>421</v>
      </c>
      <c r="AT764" s="196" t="s">
        <v>305</v>
      </c>
      <c r="AU764" s="196" t="s">
        <v>86</v>
      </c>
      <c r="AY764" s="17" t="s">
        <v>138</v>
      </c>
      <c r="BE764" s="197">
        <f>IF(N764="základní",J764,0)</f>
        <v>0</v>
      </c>
      <c r="BF764" s="197">
        <f>IF(N764="snížená",J764,0)</f>
        <v>0</v>
      </c>
      <c r="BG764" s="197">
        <f>IF(N764="zákl. přenesená",J764,0)</f>
        <v>0</v>
      </c>
      <c r="BH764" s="197">
        <f>IF(N764="sníž. přenesená",J764,0)</f>
        <v>0</v>
      </c>
      <c r="BI764" s="197">
        <f>IF(N764="nulová",J764,0)</f>
        <v>0</v>
      </c>
      <c r="BJ764" s="17" t="s">
        <v>84</v>
      </c>
      <c r="BK764" s="197">
        <f>ROUND(I764*H764,2)</f>
        <v>0</v>
      </c>
      <c r="BL764" s="17" t="s">
        <v>276</v>
      </c>
      <c r="BM764" s="196" t="s">
        <v>895</v>
      </c>
    </row>
    <row r="765" spans="2:65" s="1" customFormat="1" ht="11.25">
      <c r="B765" s="34"/>
      <c r="C765" s="35"/>
      <c r="D765" s="198" t="s">
        <v>147</v>
      </c>
      <c r="E765" s="35"/>
      <c r="F765" s="199" t="s">
        <v>896</v>
      </c>
      <c r="G765" s="35"/>
      <c r="H765" s="35"/>
      <c r="I765" s="114"/>
      <c r="J765" s="35"/>
      <c r="K765" s="35"/>
      <c r="L765" s="38"/>
      <c r="M765" s="200"/>
      <c r="N765" s="63"/>
      <c r="O765" s="63"/>
      <c r="P765" s="63"/>
      <c r="Q765" s="63"/>
      <c r="R765" s="63"/>
      <c r="S765" s="63"/>
      <c r="T765" s="64"/>
      <c r="AT765" s="17" t="s">
        <v>147</v>
      </c>
      <c r="AU765" s="17" t="s">
        <v>86</v>
      </c>
    </row>
    <row r="766" spans="2:65" s="12" customFormat="1" ht="11.25">
      <c r="B766" s="202"/>
      <c r="C766" s="203"/>
      <c r="D766" s="198" t="s">
        <v>151</v>
      </c>
      <c r="E766" s="203"/>
      <c r="F766" s="205" t="s">
        <v>897</v>
      </c>
      <c r="G766" s="203"/>
      <c r="H766" s="206">
        <v>3.96</v>
      </c>
      <c r="I766" s="207"/>
      <c r="J766" s="203"/>
      <c r="K766" s="203"/>
      <c r="L766" s="208"/>
      <c r="M766" s="209"/>
      <c r="N766" s="210"/>
      <c r="O766" s="210"/>
      <c r="P766" s="210"/>
      <c r="Q766" s="210"/>
      <c r="R766" s="210"/>
      <c r="S766" s="210"/>
      <c r="T766" s="211"/>
      <c r="AT766" s="212" t="s">
        <v>151</v>
      </c>
      <c r="AU766" s="212" t="s">
        <v>86</v>
      </c>
      <c r="AV766" s="12" t="s">
        <v>86</v>
      </c>
      <c r="AW766" s="12" t="s">
        <v>4</v>
      </c>
      <c r="AX766" s="12" t="s">
        <v>84</v>
      </c>
      <c r="AY766" s="212" t="s">
        <v>138</v>
      </c>
    </row>
    <row r="767" spans="2:65" s="1" customFormat="1" ht="16.5" customHeight="1">
      <c r="B767" s="34"/>
      <c r="C767" s="185" t="s">
        <v>898</v>
      </c>
      <c r="D767" s="185" t="s">
        <v>140</v>
      </c>
      <c r="E767" s="186" t="s">
        <v>899</v>
      </c>
      <c r="F767" s="187" t="s">
        <v>900</v>
      </c>
      <c r="G767" s="188" t="s">
        <v>360</v>
      </c>
      <c r="H767" s="189">
        <v>10.329000000000001</v>
      </c>
      <c r="I767" s="190"/>
      <c r="J767" s="191">
        <f>ROUND(I767*H767,2)</f>
        <v>0</v>
      </c>
      <c r="K767" s="187" t="s">
        <v>144</v>
      </c>
      <c r="L767" s="38"/>
      <c r="M767" s="192" t="s">
        <v>21</v>
      </c>
      <c r="N767" s="193" t="s">
        <v>48</v>
      </c>
      <c r="O767" s="63"/>
      <c r="P767" s="194">
        <f>O767*H767</f>
        <v>0</v>
      </c>
      <c r="Q767" s="194">
        <v>0</v>
      </c>
      <c r="R767" s="194">
        <f>Q767*H767</f>
        <v>0</v>
      </c>
      <c r="S767" s="194">
        <v>0</v>
      </c>
      <c r="T767" s="195">
        <f>S767*H767</f>
        <v>0</v>
      </c>
      <c r="AR767" s="196" t="s">
        <v>276</v>
      </c>
      <c r="AT767" s="196" t="s">
        <v>140</v>
      </c>
      <c r="AU767" s="196" t="s">
        <v>86</v>
      </c>
      <c r="AY767" s="17" t="s">
        <v>138</v>
      </c>
      <c r="BE767" s="197">
        <f>IF(N767="základní",J767,0)</f>
        <v>0</v>
      </c>
      <c r="BF767" s="197">
        <f>IF(N767="snížená",J767,0)</f>
        <v>0</v>
      </c>
      <c r="BG767" s="197">
        <f>IF(N767="zákl. přenesená",J767,0)</f>
        <v>0</v>
      </c>
      <c r="BH767" s="197">
        <f>IF(N767="sníž. přenesená",J767,0)</f>
        <v>0</v>
      </c>
      <c r="BI767" s="197">
        <f>IF(N767="nulová",J767,0)</f>
        <v>0</v>
      </c>
      <c r="BJ767" s="17" t="s">
        <v>84</v>
      </c>
      <c r="BK767" s="197">
        <f>ROUND(I767*H767,2)</f>
        <v>0</v>
      </c>
      <c r="BL767" s="17" t="s">
        <v>276</v>
      </c>
      <c r="BM767" s="196" t="s">
        <v>901</v>
      </c>
    </row>
    <row r="768" spans="2:65" s="1" customFormat="1" ht="19.5">
      <c r="B768" s="34"/>
      <c r="C768" s="35"/>
      <c r="D768" s="198" t="s">
        <v>147</v>
      </c>
      <c r="E768" s="35"/>
      <c r="F768" s="199" t="s">
        <v>902</v>
      </c>
      <c r="G768" s="35"/>
      <c r="H768" s="35"/>
      <c r="I768" s="114"/>
      <c r="J768" s="35"/>
      <c r="K768" s="35"/>
      <c r="L768" s="38"/>
      <c r="M768" s="200"/>
      <c r="N768" s="63"/>
      <c r="O768" s="63"/>
      <c r="P768" s="63"/>
      <c r="Q768" s="63"/>
      <c r="R768" s="63"/>
      <c r="S768" s="63"/>
      <c r="T768" s="64"/>
      <c r="AT768" s="17" t="s">
        <v>147</v>
      </c>
      <c r="AU768" s="17" t="s">
        <v>86</v>
      </c>
    </row>
    <row r="769" spans="2:65" s="1" customFormat="1" ht="97.5">
      <c r="B769" s="34"/>
      <c r="C769" s="35"/>
      <c r="D769" s="198" t="s">
        <v>149</v>
      </c>
      <c r="E769" s="35"/>
      <c r="F769" s="201" t="s">
        <v>903</v>
      </c>
      <c r="G769" s="35"/>
      <c r="H769" s="35"/>
      <c r="I769" s="114"/>
      <c r="J769" s="35"/>
      <c r="K769" s="35"/>
      <c r="L769" s="38"/>
      <c r="M769" s="200"/>
      <c r="N769" s="63"/>
      <c r="O769" s="63"/>
      <c r="P769" s="63"/>
      <c r="Q769" s="63"/>
      <c r="R769" s="63"/>
      <c r="S769" s="63"/>
      <c r="T769" s="64"/>
      <c r="AT769" s="17" t="s">
        <v>149</v>
      </c>
      <c r="AU769" s="17" t="s">
        <v>86</v>
      </c>
    </row>
    <row r="770" spans="2:65" s="1" customFormat="1" ht="16.5" customHeight="1">
      <c r="B770" s="34"/>
      <c r="C770" s="185" t="s">
        <v>904</v>
      </c>
      <c r="D770" s="185" t="s">
        <v>140</v>
      </c>
      <c r="E770" s="186" t="s">
        <v>905</v>
      </c>
      <c r="F770" s="187" t="s">
        <v>906</v>
      </c>
      <c r="G770" s="188" t="s">
        <v>360</v>
      </c>
      <c r="H770" s="189">
        <v>10.329000000000001</v>
      </c>
      <c r="I770" s="190"/>
      <c r="J770" s="191">
        <f>ROUND(I770*H770,2)</f>
        <v>0</v>
      </c>
      <c r="K770" s="187" t="s">
        <v>144</v>
      </c>
      <c r="L770" s="38"/>
      <c r="M770" s="192" t="s">
        <v>21</v>
      </c>
      <c r="N770" s="193" t="s">
        <v>48</v>
      </c>
      <c r="O770" s="63"/>
      <c r="P770" s="194">
        <f>O770*H770</f>
        <v>0</v>
      </c>
      <c r="Q770" s="194">
        <v>0</v>
      </c>
      <c r="R770" s="194">
        <f>Q770*H770</f>
        <v>0</v>
      </c>
      <c r="S770" s="194">
        <v>0</v>
      </c>
      <c r="T770" s="195">
        <f>S770*H770</f>
        <v>0</v>
      </c>
      <c r="AR770" s="196" t="s">
        <v>276</v>
      </c>
      <c r="AT770" s="196" t="s">
        <v>140</v>
      </c>
      <c r="AU770" s="196" t="s">
        <v>86</v>
      </c>
      <c r="AY770" s="17" t="s">
        <v>138</v>
      </c>
      <c r="BE770" s="197">
        <f>IF(N770="základní",J770,0)</f>
        <v>0</v>
      </c>
      <c r="BF770" s="197">
        <f>IF(N770="snížená",J770,0)</f>
        <v>0</v>
      </c>
      <c r="BG770" s="197">
        <f>IF(N770="zákl. přenesená",J770,0)</f>
        <v>0</v>
      </c>
      <c r="BH770" s="197">
        <f>IF(N770="sníž. přenesená",J770,0)</f>
        <v>0</v>
      </c>
      <c r="BI770" s="197">
        <f>IF(N770="nulová",J770,0)</f>
        <v>0</v>
      </c>
      <c r="BJ770" s="17" t="s">
        <v>84</v>
      </c>
      <c r="BK770" s="197">
        <f>ROUND(I770*H770,2)</f>
        <v>0</v>
      </c>
      <c r="BL770" s="17" t="s">
        <v>276</v>
      </c>
      <c r="BM770" s="196" t="s">
        <v>907</v>
      </c>
    </row>
    <row r="771" spans="2:65" s="1" customFormat="1" ht="19.5">
      <c r="B771" s="34"/>
      <c r="C771" s="35"/>
      <c r="D771" s="198" t="s">
        <v>147</v>
      </c>
      <c r="E771" s="35"/>
      <c r="F771" s="199" t="s">
        <v>908</v>
      </c>
      <c r="G771" s="35"/>
      <c r="H771" s="35"/>
      <c r="I771" s="114"/>
      <c r="J771" s="35"/>
      <c r="K771" s="35"/>
      <c r="L771" s="38"/>
      <c r="M771" s="200"/>
      <c r="N771" s="63"/>
      <c r="O771" s="63"/>
      <c r="P771" s="63"/>
      <c r="Q771" s="63"/>
      <c r="R771" s="63"/>
      <c r="S771" s="63"/>
      <c r="T771" s="64"/>
      <c r="AT771" s="17" t="s">
        <v>147</v>
      </c>
      <c r="AU771" s="17" t="s">
        <v>86</v>
      </c>
    </row>
    <row r="772" spans="2:65" s="1" customFormat="1" ht="97.5">
      <c r="B772" s="34"/>
      <c r="C772" s="35"/>
      <c r="D772" s="198" t="s">
        <v>149</v>
      </c>
      <c r="E772" s="35"/>
      <c r="F772" s="201" t="s">
        <v>903</v>
      </c>
      <c r="G772" s="35"/>
      <c r="H772" s="35"/>
      <c r="I772" s="114"/>
      <c r="J772" s="35"/>
      <c r="K772" s="35"/>
      <c r="L772" s="38"/>
      <c r="M772" s="200"/>
      <c r="N772" s="63"/>
      <c r="O772" s="63"/>
      <c r="P772" s="63"/>
      <c r="Q772" s="63"/>
      <c r="R772" s="63"/>
      <c r="S772" s="63"/>
      <c r="T772" s="64"/>
      <c r="AT772" s="17" t="s">
        <v>149</v>
      </c>
      <c r="AU772" s="17" t="s">
        <v>86</v>
      </c>
    </row>
    <row r="773" spans="2:65" s="11" customFormat="1" ht="22.9" customHeight="1">
      <c r="B773" s="169"/>
      <c r="C773" s="170"/>
      <c r="D773" s="171" t="s">
        <v>76</v>
      </c>
      <c r="E773" s="183" t="s">
        <v>909</v>
      </c>
      <c r="F773" s="183" t="s">
        <v>910</v>
      </c>
      <c r="G773" s="170"/>
      <c r="H773" s="170"/>
      <c r="I773" s="173"/>
      <c r="J773" s="184">
        <f>BK773</f>
        <v>0</v>
      </c>
      <c r="K773" s="170"/>
      <c r="L773" s="175"/>
      <c r="M773" s="176"/>
      <c r="N773" s="177"/>
      <c r="O773" s="177"/>
      <c r="P773" s="178">
        <f>SUM(P774:P787)</f>
        <v>0</v>
      </c>
      <c r="Q773" s="177"/>
      <c r="R773" s="178">
        <f>SUM(R774:R787)</f>
        <v>0.65987000000000007</v>
      </c>
      <c r="S773" s="177"/>
      <c r="T773" s="179">
        <f>SUM(T774:T787)</f>
        <v>0</v>
      </c>
      <c r="AR773" s="180" t="s">
        <v>86</v>
      </c>
      <c r="AT773" s="181" t="s">
        <v>76</v>
      </c>
      <c r="AU773" s="181" t="s">
        <v>84</v>
      </c>
      <c r="AY773" s="180" t="s">
        <v>138</v>
      </c>
      <c r="BK773" s="182">
        <f>SUM(BK774:BK787)</f>
        <v>0</v>
      </c>
    </row>
    <row r="774" spans="2:65" s="1" customFormat="1" ht="16.5" customHeight="1">
      <c r="B774" s="34"/>
      <c r="C774" s="185" t="s">
        <v>911</v>
      </c>
      <c r="D774" s="185" t="s">
        <v>140</v>
      </c>
      <c r="E774" s="186" t="s">
        <v>912</v>
      </c>
      <c r="F774" s="187" t="s">
        <v>913</v>
      </c>
      <c r="G774" s="188" t="s">
        <v>204</v>
      </c>
      <c r="H774" s="189">
        <v>2869</v>
      </c>
      <c r="I774" s="190"/>
      <c r="J774" s="191">
        <f>ROUND(I774*H774,2)</f>
        <v>0</v>
      </c>
      <c r="K774" s="187" t="s">
        <v>144</v>
      </c>
      <c r="L774" s="38"/>
      <c r="M774" s="192" t="s">
        <v>21</v>
      </c>
      <c r="N774" s="193" t="s">
        <v>48</v>
      </c>
      <c r="O774" s="63"/>
      <c r="P774" s="194">
        <f>O774*H774</f>
        <v>0</v>
      </c>
      <c r="Q774" s="194">
        <v>2.3000000000000001E-4</v>
      </c>
      <c r="R774" s="194">
        <f>Q774*H774</f>
        <v>0.65987000000000007</v>
      </c>
      <c r="S774" s="194">
        <v>0</v>
      </c>
      <c r="T774" s="195">
        <f>S774*H774</f>
        <v>0</v>
      </c>
      <c r="AR774" s="196" t="s">
        <v>276</v>
      </c>
      <c r="AT774" s="196" t="s">
        <v>140</v>
      </c>
      <c r="AU774" s="196" t="s">
        <v>86</v>
      </c>
      <c r="AY774" s="17" t="s">
        <v>138</v>
      </c>
      <c r="BE774" s="197">
        <f>IF(N774="základní",J774,0)</f>
        <v>0</v>
      </c>
      <c r="BF774" s="197">
        <f>IF(N774="snížená",J774,0)</f>
        <v>0</v>
      </c>
      <c r="BG774" s="197">
        <f>IF(N774="zákl. přenesená",J774,0)</f>
        <v>0</v>
      </c>
      <c r="BH774" s="197">
        <f>IF(N774="sníž. přenesená",J774,0)</f>
        <v>0</v>
      </c>
      <c r="BI774" s="197">
        <f>IF(N774="nulová",J774,0)</f>
        <v>0</v>
      </c>
      <c r="BJ774" s="17" t="s">
        <v>84</v>
      </c>
      <c r="BK774" s="197">
        <f>ROUND(I774*H774,2)</f>
        <v>0</v>
      </c>
      <c r="BL774" s="17" t="s">
        <v>276</v>
      </c>
      <c r="BM774" s="196" t="s">
        <v>914</v>
      </c>
    </row>
    <row r="775" spans="2:65" s="1" customFormat="1" ht="11.25">
      <c r="B775" s="34"/>
      <c r="C775" s="35"/>
      <c r="D775" s="198" t="s">
        <v>147</v>
      </c>
      <c r="E775" s="35"/>
      <c r="F775" s="199" t="s">
        <v>915</v>
      </c>
      <c r="G775" s="35"/>
      <c r="H775" s="35"/>
      <c r="I775" s="114"/>
      <c r="J775" s="35"/>
      <c r="K775" s="35"/>
      <c r="L775" s="38"/>
      <c r="M775" s="200"/>
      <c r="N775" s="63"/>
      <c r="O775" s="63"/>
      <c r="P775" s="63"/>
      <c r="Q775" s="63"/>
      <c r="R775" s="63"/>
      <c r="S775" s="63"/>
      <c r="T775" s="64"/>
      <c r="AT775" s="17" t="s">
        <v>147</v>
      </c>
      <c r="AU775" s="17" t="s">
        <v>86</v>
      </c>
    </row>
    <row r="776" spans="2:65" s="1" customFormat="1" ht="39">
      <c r="B776" s="34"/>
      <c r="C776" s="35"/>
      <c r="D776" s="198" t="s">
        <v>149</v>
      </c>
      <c r="E776" s="35"/>
      <c r="F776" s="201" t="s">
        <v>916</v>
      </c>
      <c r="G776" s="35"/>
      <c r="H776" s="35"/>
      <c r="I776" s="114"/>
      <c r="J776" s="35"/>
      <c r="K776" s="35"/>
      <c r="L776" s="38"/>
      <c r="M776" s="200"/>
      <c r="N776" s="63"/>
      <c r="O776" s="63"/>
      <c r="P776" s="63"/>
      <c r="Q776" s="63"/>
      <c r="R776" s="63"/>
      <c r="S776" s="63"/>
      <c r="T776" s="64"/>
      <c r="AT776" s="17" t="s">
        <v>149</v>
      </c>
      <c r="AU776" s="17" t="s">
        <v>86</v>
      </c>
    </row>
    <row r="777" spans="2:65" s="12" customFormat="1" ht="22.5">
      <c r="B777" s="202"/>
      <c r="C777" s="203"/>
      <c r="D777" s="198" t="s">
        <v>151</v>
      </c>
      <c r="E777" s="204" t="s">
        <v>21</v>
      </c>
      <c r="F777" s="205" t="s">
        <v>917</v>
      </c>
      <c r="G777" s="203"/>
      <c r="H777" s="206">
        <v>804.2</v>
      </c>
      <c r="I777" s="207"/>
      <c r="J777" s="203"/>
      <c r="K777" s="203"/>
      <c r="L777" s="208"/>
      <c r="M777" s="209"/>
      <c r="N777" s="210"/>
      <c r="O777" s="210"/>
      <c r="P777" s="210"/>
      <c r="Q777" s="210"/>
      <c r="R777" s="210"/>
      <c r="S777" s="210"/>
      <c r="T777" s="211"/>
      <c r="AT777" s="212" t="s">
        <v>151</v>
      </c>
      <c r="AU777" s="212" t="s">
        <v>86</v>
      </c>
      <c r="AV777" s="12" t="s">
        <v>86</v>
      </c>
      <c r="AW777" s="12" t="s">
        <v>38</v>
      </c>
      <c r="AX777" s="12" t="s">
        <v>77</v>
      </c>
      <c r="AY777" s="212" t="s">
        <v>138</v>
      </c>
    </row>
    <row r="778" spans="2:65" s="12" customFormat="1" ht="11.25">
      <c r="B778" s="202"/>
      <c r="C778" s="203"/>
      <c r="D778" s="198" t="s">
        <v>151</v>
      </c>
      <c r="E778" s="204" t="s">
        <v>21</v>
      </c>
      <c r="F778" s="205" t="s">
        <v>918</v>
      </c>
      <c r="G778" s="203"/>
      <c r="H778" s="206">
        <v>804.8</v>
      </c>
      <c r="I778" s="207"/>
      <c r="J778" s="203"/>
      <c r="K778" s="203"/>
      <c r="L778" s="208"/>
      <c r="M778" s="209"/>
      <c r="N778" s="210"/>
      <c r="O778" s="210"/>
      <c r="P778" s="210"/>
      <c r="Q778" s="210"/>
      <c r="R778" s="210"/>
      <c r="S778" s="210"/>
      <c r="T778" s="211"/>
      <c r="AT778" s="212" t="s">
        <v>151</v>
      </c>
      <c r="AU778" s="212" t="s">
        <v>86</v>
      </c>
      <c r="AV778" s="12" t="s">
        <v>86</v>
      </c>
      <c r="AW778" s="12" t="s">
        <v>38</v>
      </c>
      <c r="AX778" s="12" t="s">
        <v>77</v>
      </c>
      <c r="AY778" s="212" t="s">
        <v>138</v>
      </c>
    </row>
    <row r="779" spans="2:65" s="12" customFormat="1" ht="22.5">
      <c r="B779" s="202"/>
      <c r="C779" s="203"/>
      <c r="D779" s="198" t="s">
        <v>151</v>
      </c>
      <c r="E779" s="204" t="s">
        <v>21</v>
      </c>
      <c r="F779" s="205" t="s">
        <v>919</v>
      </c>
      <c r="G779" s="203"/>
      <c r="H779" s="206">
        <v>620</v>
      </c>
      <c r="I779" s="207"/>
      <c r="J779" s="203"/>
      <c r="K779" s="203"/>
      <c r="L779" s="208"/>
      <c r="M779" s="209"/>
      <c r="N779" s="210"/>
      <c r="O779" s="210"/>
      <c r="P779" s="210"/>
      <c r="Q779" s="210"/>
      <c r="R779" s="210"/>
      <c r="S779" s="210"/>
      <c r="T779" s="211"/>
      <c r="AT779" s="212" t="s">
        <v>151</v>
      </c>
      <c r="AU779" s="212" t="s">
        <v>86</v>
      </c>
      <c r="AV779" s="12" t="s">
        <v>86</v>
      </c>
      <c r="AW779" s="12" t="s">
        <v>38</v>
      </c>
      <c r="AX779" s="12" t="s">
        <v>77</v>
      </c>
      <c r="AY779" s="212" t="s">
        <v>138</v>
      </c>
    </row>
    <row r="780" spans="2:65" s="12" customFormat="1" ht="22.5">
      <c r="B780" s="202"/>
      <c r="C780" s="203"/>
      <c r="D780" s="198" t="s">
        <v>151</v>
      </c>
      <c r="E780" s="204" t="s">
        <v>21</v>
      </c>
      <c r="F780" s="205" t="s">
        <v>920</v>
      </c>
      <c r="G780" s="203"/>
      <c r="H780" s="206">
        <v>640</v>
      </c>
      <c r="I780" s="207"/>
      <c r="J780" s="203"/>
      <c r="K780" s="203"/>
      <c r="L780" s="208"/>
      <c r="M780" s="209"/>
      <c r="N780" s="210"/>
      <c r="O780" s="210"/>
      <c r="P780" s="210"/>
      <c r="Q780" s="210"/>
      <c r="R780" s="210"/>
      <c r="S780" s="210"/>
      <c r="T780" s="211"/>
      <c r="AT780" s="212" t="s">
        <v>151</v>
      </c>
      <c r="AU780" s="212" t="s">
        <v>86</v>
      </c>
      <c r="AV780" s="12" t="s">
        <v>86</v>
      </c>
      <c r="AW780" s="12" t="s">
        <v>38</v>
      </c>
      <c r="AX780" s="12" t="s">
        <v>77</v>
      </c>
      <c r="AY780" s="212" t="s">
        <v>138</v>
      </c>
    </row>
    <row r="781" spans="2:65" s="14" customFormat="1" ht="11.25">
      <c r="B781" s="224"/>
      <c r="C781" s="225"/>
      <c r="D781" s="198" t="s">
        <v>151</v>
      </c>
      <c r="E781" s="226" t="s">
        <v>21</v>
      </c>
      <c r="F781" s="227" t="s">
        <v>162</v>
      </c>
      <c r="G781" s="225"/>
      <c r="H781" s="228">
        <v>2869</v>
      </c>
      <c r="I781" s="229"/>
      <c r="J781" s="225"/>
      <c r="K781" s="225"/>
      <c r="L781" s="230"/>
      <c r="M781" s="231"/>
      <c r="N781" s="232"/>
      <c r="O781" s="232"/>
      <c r="P781" s="232"/>
      <c r="Q781" s="232"/>
      <c r="R781" s="232"/>
      <c r="S781" s="232"/>
      <c r="T781" s="233"/>
      <c r="AT781" s="234" t="s">
        <v>151</v>
      </c>
      <c r="AU781" s="234" t="s">
        <v>86</v>
      </c>
      <c r="AV781" s="14" t="s">
        <v>145</v>
      </c>
      <c r="AW781" s="14" t="s">
        <v>38</v>
      </c>
      <c r="AX781" s="14" t="s">
        <v>84</v>
      </c>
      <c r="AY781" s="234" t="s">
        <v>138</v>
      </c>
    </row>
    <row r="782" spans="2:65" s="1" customFormat="1" ht="16.5" customHeight="1">
      <c r="B782" s="34"/>
      <c r="C782" s="185" t="s">
        <v>921</v>
      </c>
      <c r="D782" s="185" t="s">
        <v>140</v>
      </c>
      <c r="E782" s="186" t="s">
        <v>922</v>
      </c>
      <c r="F782" s="187" t="s">
        <v>923</v>
      </c>
      <c r="G782" s="188" t="s">
        <v>360</v>
      </c>
      <c r="H782" s="189">
        <v>0.66</v>
      </c>
      <c r="I782" s="190"/>
      <c r="J782" s="191">
        <f>ROUND(I782*H782,2)</f>
        <v>0</v>
      </c>
      <c r="K782" s="187" t="s">
        <v>144</v>
      </c>
      <c r="L782" s="38"/>
      <c r="M782" s="192" t="s">
        <v>21</v>
      </c>
      <c r="N782" s="193" t="s">
        <v>48</v>
      </c>
      <c r="O782" s="63"/>
      <c r="P782" s="194">
        <f>O782*H782</f>
        <v>0</v>
      </c>
      <c r="Q782" s="194">
        <v>0</v>
      </c>
      <c r="R782" s="194">
        <f>Q782*H782</f>
        <v>0</v>
      </c>
      <c r="S782" s="194">
        <v>0</v>
      </c>
      <c r="T782" s="195">
        <f>S782*H782</f>
        <v>0</v>
      </c>
      <c r="AR782" s="196" t="s">
        <v>276</v>
      </c>
      <c r="AT782" s="196" t="s">
        <v>140</v>
      </c>
      <c r="AU782" s="196" t="s">
        <v>86</v>
      </c>
      <c r="AY782" s="17" t="s">
        <v>138</v>
      </c>
      <c r="BE782" s="197">
        <f>IF(N782="základní",J782,0)</f>
        <v>0</v>
      </c>
      <c r="BF782" s="197">
        <f>IF(N782="snížená",J782,0)</f>
        <v>0</v>
      </c>
      <c r="BG782" s="197">
        <f>IF(N782="zákl. přenesená",J782,0)</f>
        <v>0</v>
      </c>
      <c r="BH782" s="197">
        <f>IF(N782="sníž. přenesená",J782,0)</f>
        <v>0</v>
      </c>
      <c r="BI782" s="197">
        <f>IF(N782="nulová",J782,0)</f>
        <v>0</v>
      </c>
      <c r="BJ782" s="17" t="s">
        <v>84</v>
      </c>
      <c r="BK782" s="197">
        <f>ROUND(I782*H782,2)</f>
        <v>0</v>
      </c>
      <c r="BL782" s="17" t="s">
        <v>276</v>
      </c>
      <c r="BM782" s="196" t="s">
        <v>924</v>
      </c>
    </row>
    <row r="783" spans="2:65" s="1" customFormat="1" ht="19.5">
      <c r="B783" s="34"/>
      <c r="C783" s="35"/>
      <c r="D783" s="198" t="s">
        <v>147</v>
      </c>
      <c r="E783" s="35"/>
      <c r="F783" s="199" t="s">
        <v>925</v>
      </c>
      <c r="G783" s="35"/>
      <c r="H783" s="35"/>
      <c r="I783" s="114"/>
      <c r="J783" s="35"/>
      <c r="K783" s="35"/>
      <c r="L783" s="38"/>
      <c r="M783" s="200"/>
      <c r="N783" s="63"/>
      <c r="O783" s="63"/>
      <c r="P783" s="63"/>
      <c r="Q783" s="63"/>
      <c r="R783" s="63"/>
      <c r="S783" s="63"/>
      <c r="T783" s="64"/>
      <c r="AT783" s="17" t="s">
        <v>147</v>
      </c>
      <c r="AU783" s="17" t="s">
        <v>86</v>
      </c>
    </row>
    <row r="784" spans="2:65" s="1" customFormat="1" ht="97.5">
      <c r="B784" s="34"/>
      <c r="C784" s="35"/>
      <c r="D784" s="198" t="s">
        <v>149</v>
      </c>
      <c r="E784" s="35"/>
      <c r="F784" s="201" t="s">
        <v>926</v>
      </c>
      <c r="G784" s="35"/>
      <c r="H784" s="35"/>
      <c r="I784" s="114"/>
      <c r="J784" s="35"/>
      <c r="K784" s="35"/>
      <c r="L784" s="38"/>
      <c r="M784" s="200"/>
      <c r="N784" s="63"/>
      <c r="O784" s="63"/>
      <c r="P784" s="63"/>
      <c r="Q784" s="63"/>
      <c r="R784" s="63"/>
      <c r="S784" s="63"/>
      <c r="T784" s="64"/>
      <c r="AT784" s="17" t="s">
        <v>149</v>
      </c>
      <c r="AU784" s="17" t="s">
        <v>86</v>
      </c>
    </row>
    <row r="785" spans="2:65" s="1" customFormat="1" ht="16.5" customHeight="1">
      <c r="B785" s="34"/>
      <c r="C785" s="185" t="s">
        <v>927</v>
      </c>
      <c r="D785" s="185" t="s">
        <v>140</v>
      </c>
      <c r="E785" s="186" t="s">
        <v>928</v>
      </c>
      <c r="F785" s="187" t="s">
        <v>929</v>
      </c>
      <c r="G785" s="188" t="s">
        <v>360</v>
      </c>
      <c r="H785" s="189">
        <v>0.66</v>
      </c>
      <c r="I785" s="190"/>
      <c r="J785" s="191">
        <f>ROUND(I785*H785,2)</f>
        <v>0</v>
      </c>
      <c r="K785" s="187" t="s">
        <v>144</v>
      </c>
      <c r="L785" s="38"/>
      <c r="M785" s="192" t="s">
        <v>21</v>
      </c>
      <c r="N785" s="193" t="s">
        <v>48</v>
      </c>
      <c r="O785" s="63"/>
      <c r="P785" s="194">
        <f>O785*H785</f>
        <v>0</v>
      </c>
      <c r="Q785" s="194">
        <v>0</v>
      </c>
      <c r="R785" s="194">
        <f>Q785*H785</f>
        <v>0</v>
      </c>
      <c r="S785" s="194">
        <v>0</v>
      </c>
      <c r="T785" s="195">
        <f>S785*H785</f>
        <v>0</v>
      </c>
      <c r="AR785" s="196" t="s">
        <v>276</v>
      </c>
      <c r="AT785" s="196" t="s">
        <v>140</v>
      </c>
      <c r="AU785" s="196" t="s">
        <v>86</v>
      </c>
      <c r="AY785" s="17" t="s">
        <v>138</v>
      </c>
      <c r="BE785" s="197">
        <f>IF(N785="základní",J785,0)</f>
        <v>0</v>
      </c>
      <c r="BF785" s="197">
        <f>IF(N785="snížená",J785,0)</f>
        <v>0</v>
      </c>
      <c r="BG785" s="197">
        <f>IF(N785="zákl. přenesená",J785,0)</f>
        <v>0</v>
      </c>
      <c r="BH785" s="197">
        <f>IF(N785="sníž. přenesená",J785,0)</f>
        <v>0</v>
      </c>
      <c r="BI785" s="197">
        <f>IF(N785="nulová",J785,0)</f>
        <v>0</v>
      </c>
      <c r="BJ785" s="17" t="s">
        <v>84</v>
      </c>
      <c r="BK785" s="197">
        <f>ROUND(I785*H785,2)</f>
        <v>0</v>
      </c>
      <c r="BL785" s="17" t="s">
        <v>276</v>
      </c>
      <c r="BM785" s="196" t="s">
        <v>930</v>
      </c>
    </row>
    <row r="786" spans="2:65" s="1" customFormat="1" ht="19.5">
      <c r="B786" s="34"/>
      <c r="C786" s="35"/>
      <c r="D786" s="198" t="s">
        <v>147</v>
      </c>
      <c r="E786" s="35"/>
      <c r="F786" s="199" t="s">
        <v>931</v>
      </c>
      <c r="G786" s="35"/>
      <c r="H786" s="35"/>
      <c r="I786" s="114"/>
      <c r="J786" s="35"/>
      <c r="K786" s="35"/>
      <c r="L786" s="38"/>
      <c r="M786" s="200"/>
      <c r="N786" s="63"/>
      <c r="O786" s="63"/>
      <c r="P786" s="63"/>
      <c r="Q786" s="63"/>
      <c r="R786" s="63"/>
      <c r="S786" s="63"/>
      <c r="T786" s="64"/>
      <c r="AT786" s="17" t="s">
        <v>147</v>
      </c>
      <c r="AU786" s="17" t="s">
        <v>86</v>
      </c>
    </row>
    <row r="787" spans="2:65" s="1" customFormat="1" ht="97.5">
      <c r="B787" s="34"/>
      <c r="C787" s="35"/>
      <c r="D787" s="198" t="s">
        <v>149</v>
      </c>
      <c r="E787" s="35"/>
      <c r="F787" s="201" t="s">
        <v>926</v>
      </c>
      <c r="G787" s="35"/>
      <c r="H787" s="35"/>
      <c r="I787" s="114"/>
      <c r="J787" s="35"/>
      <c r="K787" s="35"/>
      <c r="L787" s="38"/>
      <c r="M787" s="245"/>
      <c r="N787" s="246"/>
      <c r="O787" s="246"/>
      <c r="P787" s="246"/>
      <c r="Q787" s="246"/>
      <c r="R787" s="246"/>
      <c r="S787" s="246"/>
      <c r="T787" s="247"/>
      <c r="AT787" s="17" t="s">
        <v>149</v>
      </c>
      <c r="AU787" s="17" t="s">
        <v>86</v>
      </c>
    </row>
    <row r="788" spans="2:65" s="1" customFormat="1" ht="6.95" customHeight="1">
      <c r="B788" s="46"/>
      <c r="C788" s="47"/>
      <c r="D788" s="47"/>
      <c r="E788" s="47"/>
      <c r="F788" s="47"/>
      <c r="G788" s="47"/>
      <c r="H788" s="47"/>
      <c r="I788" s="137"/>
      <c r="J788" s="47"/>
      <c r="K788" s="47"/>
      <c r="L788" s="38"/>
    </row>
  </sheetData>
  <sheetProtection algorithmName="SHA-512" hashValue="jIXWSJm0iJeO7RdqFYRjCMlG1uYSxngD0L0O6yfNK//nwqW/e1Ft+pF/2wmkeIaZo26ZjylQk0jBWGNePLqkxg==" saltValue="NFtLaUSyp4Nb+bnZCOKZYlppcM4VtGoaYXm/dP0gUHPk95Kzv2yngbDT3/Qd0vjkUeR6O///JXAzav9njxHt6Q==" spinCount="100000" sheet="1" objects="1" scenarios="1" formatColumns="0" formatRows="0" autoFilter="0"/>
  <autoFilter ref="C97:K787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7" t="s">
        <v>94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86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3" t="str">
        <f>'Rekapitulace stavby'!K6</f>
        <v>VD Mšeno, oprava koruny hráze bez přemostění přelivu</v>
      </c>
      <c r="F7" s="374"/>
      <c r="G7" s="374"/>
      <c r="H7" s="374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3" t="s">
        <v>103</v>
      </c>
      <c r="F9" s="375"/>
      <c r="G9" s="375"/>
      <c r="H9" s="375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6" t="s">
        <v>932</v>
      </c>
      <c r="F11" s="375"/>
      <c r="G11" s="375"/>
      <c r="H11" s="375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21</v>
      </c>
      <c r="L13" s="38"/>
    </row>
    <row r="14" spans="2:46" s="1" customFormat="1" ht="12" customHeight="1">
      <c r="B14" s="38"/>
      <c r="D14" s="113" t="s">
        <v>22</v>
      </c>
      <c r="F14" s="102" t="s">
        <v>23</v>
      </c>
      <c r="I14" s="115" t="s">
        <v>24</v>
      </c>
      <c r="J14" s="116" t="str">
        <f>'Rekapitulace stavby'!AN8</f>
        <v>6. 9. 2017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26</v>
      </c>
      <c r="I16" s="115" t="s">
        <v>27</v>
      </c>
      <c r="J16" s="102" t="s">
        <v>28</v>
      </c>
      <c r="L16" s="38"/>
    </row>
    <row r="17" spans="2:12" s="1" customFormat="1" ht="18" customHeight="1">
      <c r="B17" s="38"/>
      <c r="E17" s="102" t="s">
        <v>29</v>
      </c>
      <c r="I17" s="115" t="s">
        <v>30</v>
      </c>
      <c r="J17" s="102" t="s">
        <v>31</v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32</v>
      </c>
      <c r="I19" s="115" t="s">
        <v>27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7" t="str">
        <f>'Rekapitulace stavby'!E14</f>
        <v>Vyplň údaj</v>
      </c>
      <c r="F20" s="378"/>
      <c r="G20" s="378"/>
      <c r="H20" s="378"/>
      <c r="I20" s="115" t="s">
        <v>30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34</v>
      </c>
      <c r="I22" s="115" t="s">
        <v>27</v>
      </c>
      <c r="J22" s="102" t="s">
        <v>35</v>
      </c>
      <c r="L22" s="38"/>
    </row>
    <row r="23" spans="2:12" s="1" customFormat="1" ht="18" customHeight="1">
      <c r="B23" s="38"/>
      <c r="E23" s="102" t="s">
        <v>36</v>
      </c>
      <c r="I23" s="115" t="s">
        <v>30</v>
      </c>
      <c r="J23" s="102" t="s">
        <v>37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39</v>
      </c>
      <c r="I25" s="115" t="s">
        <v>27</v>
      </c>
      <c r="J25" s="102" t="str">
        <f>IF('Rekapitulace stavby'!AN19="","",'Rekapitulace stavby'!AN19)</f>
        <v/>
      </c>
      <c r="L25" s="38"/>
    </row>
    <row r="26" spans="2:12" s="1" customFormat="1" ht="18" customHeight="1">
      <c r="B26" s="38"/>
      <c r="E26" s="102" t="str">
        <f>IF('Rekapitulace stavby'!E20="","",'Rekapitulace stavby'!E20)</f>
        <v xml:space="preserve"> </v>
      </c>
      <c r="I26" s="115" t="s">
        <v>30</v>
      </c>
      <c r="J26" s="102" t="str">
        <f>IF('Rekapitulace stavby'!AN20="","",'Rekapitulace stavby'!AN20)</f>
        <v/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41</v>
      </c>
      <c r="I28" s="114"/>
      <c r="L28" s="38"/>
    </row>
    <row r="29" spans="2:12" s="7" customFormat="1" ht="16.5" customHeight="1">
      <c r="B29" s="117"/>
      <c r="E29" s="379" t="s">
        <v>21</v>
      </c>
      <c r="F29" s="379"/>
      <c r="G29" s="379"/>
      <c r="H29" s="379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43</v>
      </c>
      <c r="I32" s="114"/>
      <c r="J32" s="121">
        <f>ROUND(J91,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45</v>
      </c>
      <c r="I34" s="123" t="s">
        <v>44</v>
      </c>
      <c r="J34" s="122" t="s">
        <v>46</v>
      </c>
      <c r="L34" s="38"/>
    </row>
    <row r="35" spans="2:12" s="1" customFormat="1" ht="14.45" customHeight="1">
      <c r="B35" s="38"/>
      <c r="D35" s="124" t="s">
        <v>47</v>
      </c>
      <c r="E35" s="113" t="s">
        <v>48</v>
      </c>
      <c r="F35" s="125">
        <f>ROUND((SUM(BE91:BE126)),  2)</f>
        <v>0</v>
      </c>
      <c r="I35" s="126">
        <v>0.21</v>
      </c>
      <c r="J35" s="125">
        <f>ROUND(((SUM(BE91:BE126))*I35),  2)</f>
        <v>0</v>
      </c>
      <c r="L35" s="38"/>
    </row>
    <row r="36" spans="2:12" s="1" customFormat="1" ht="14.45" customHeight="1">
      <c r="B36" s="38"/>
      <c r="E36" s="113" t="s">
        <v>49</v>
      </c>
      <c r="F36" s="125">
        <f>ROUND((SUM(BF91:BF126)),  2)</f>
        <v>0</v>
      </c>
      <c r="I36" s="126">
        <v>0.15</v>
      </c>
      <c r="J36" s="125">
        <f>ROUND(((SUM(BF91:BF126))*I36),  2)</f>
        <v>0</v>
      </c>
      <c r="L36" s="38"/>
    </row>
    <row r="37" spans="2:12" s="1" customFormat="1" ht="14.45" hidden="1" customHeight="1">
      <c r="B37" s="38"/>
      <c r="E37" s="113" t="s">
        <v>50</v>
      </c>
      <c r="F37" s="125">
        <f>ROUND((SUM(BG91:BG126)),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51</v>
      </c>
      <c r="F38" s="125">
        <f>ROUND((SUM(BH91:BH126)),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52</v>
      </c>
      <c r="F39" s="125">
        <f>ROUND((SUM(BI91:BI126)),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53</v>
      </c>
      <c r="E41" s="129"/>
      <c r="F41" s="129"/>
      <c r="G41" s="130" t="s">
        <v>54</v>
      </c>
      <c r="H41" s="131" t="s">
        <v>55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80" t="str">
        <f>E7</f>
        <v>VD Mšeno, oprava koruny hráze bez přemostění přelivu</v>
      </c>
      <c r="F50" s="381"/>
      <c r="G50" s="381"/>
      <c r="H50" s="381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80" t="s">
        <v>103</v>
      </c>
      <c r="F52" s="382"/>
      <c r="G52" s="382"/>
      <c r="H52" s="382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9" t="str">
        <f>E11</f>
        <v>SO 01.02 - Demontáž, repase a zpětná montáž zábradlí</v>
      </c>
      <c r="F54" s="382"/>
      <c r="G54" s="382"/>
      <c r="H54" s="382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22</v>
      </c>
      <c r="D56" s="35"/>
      <c r="E56" s="35"/>
      <c r="F56" s="27" t="str">
        <f>F14</f>
        <v>VD Mšeno</v>
      </c>
      <c r="G56" s="35"/>
      <c r="H56" s="35"/>
      <c r="I56" s="115" t="s">
        <v>24</v>
      </c>
      <c r="J56" s="58" t="str">
        <f>IF(J14="","",J14)</f>
        <v>6. 9. 2017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26</v>
      </c>
      <c r="D58" s="35"/>
      <c r="E58" s="35"/>
      <c r="F58" s="27" t="str">
        <f>E17</f>
        <v>Povodí Labe, státní podnik</v>
      </c>
      <c r="G58" s="35"/>
      <c r="H58" s="35"/>
      <c r="I58" s="115" t="s">
        <v>34</v>
      </c>
      <c r="J58" s="32" t="str">
        <f>E23</f>
        <v>HG Partner, s.r.o.</v>
      </c>
      <c r="K58" s="35"/>
      <c r="L58" s="38"/>
    </row>
    <row r="59" spans="2:47" s="1" customFormat="1" ht="15.2" customHeight="1">
      <c r="B59" s="34"/>
      <c r="C59" s="29" t="s">
        <v>32</v>
      </c>
      <c r="D59" s="35"/>
      <c r="E59" s="35"/>
      <c r="F59" s="27" t="str">
        <f>IF(E20="","",E20)</f>
        <v>Vyplň údaj</v>
      </c>
      <c r="G59" s="35"/>
      <c r="H59" s="35"/>
      <c r="I59" s="115" t="s">
        <v>39</v>
      </c>
      <c r="J59" s="32" t="str">
        <f>E26</f>
        <v xml:space="preserve"> 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75</v>
      </c>
      <c r="D63" s="35"/>
      <c r="E63" s="35"/>
      <c r="F63" s="35"/>
      <c r="G63" s="35"/>
      <c r="H63" s="35"/>
      <c r="I63" s="114"/>
      <c r="J63" s="76">
        <f>J91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J92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113</v>
      </c>
      <c r="E65" s="155"/>
      <c r="F65" s="155"/>
      <c r="G65" s="155"/>
      <c r="H65" s="155"/>
      <c r="I65" s="156"/>
      <c r="J65" s="157">
        <f>J93</f>
        <v>0</v>
      </c>
      <c r="K65" s="96"/>
      <c r="L65" s="158"/>
    </row>
    <row r="66" spans="2:12" s="9" customFormat="1" ht="19.899999999999999" customHeight="1">
      <c r="B66" s="153"/>
      <c r="C66" s="96"/>
      <c r="D66" s="154" t="s">
        <v>117</v>
      </c>
      <c r="E66" s="155"/>
      <c r="F66" s="155"/>
      <c r="G66" s="155"/>
      <c r="H66" s="155"/>
      <c r="I66" s="156"/>
      <c r="J66" s="157">
        <f>J98</f>
        <v>0</v>
      </c>
      <c r="K66" s="96"/>
      <c r="L66" s="158"/>
    </row>
    <row r="67" spans="2:12" s="9" customFormat="1" ht="19.899999999999999" customHeight="1">
      <c r="B67" s="153"/>
      <c r="C67" s="96"/>
      <c r="D67" s="154" t="s">
        <v>119</v>
      </c>
      <c r="E67" s="155"/>
      <c r="F67" s="155"/>
      <c r="G67" s="155"/>
      <c r="H67" s="155"/>
      <c r="I67" s="156"/>
      <c r="J67" s="157">
        <f>J114</f>
        <v>0</v>
      </c>
      <c r="K67" s="96"/>
      <c r="L67" s="158"/>
    </row>
    <row r="68" spans="2:12" s="8" customFormat="1" ht="24.95" customHeight="1">
      <c r="B68" s="146"/>
      <c r="C68" s="147"/>
      <c r="D68" s="148" t="s">
        <v>120</v>
      </c>
      <c r="E68" s="149"/>
      <c r="F68" s="149"/>
      <c r="G68" s="149"/>
      <c r="H68" s="149"/>
      <c r="I68" s="150"/>
      <c r="J68" s="151">
        <f>J117</f>
        <v>0</v>
      </c>
      <c r="K68" s="147"/>
      <c r="L68" s="152"/>
    </row>
    <row r="69" spans="2:12" s="9" customFormat="1" ht="19.899999999999999" customHeight="1">
      <c r="B69" s="153"/>
      <c r="C69" s="96"/>
      <c r="D69" s="154" t="s">
        <v>933</v>
      </c>
      <c r="E69" s="155"/>
      <c r="F69" s="155"/>
      <c r="G69" s="155"/>
      <c r="H69" s="155"/>
      <c r="I69" s="156"/>
      <c r="J69" s="157">
        <f>J118</f>
        <v>0</v>
      </c>
      <c r="K69" s="96"/>
      <c r="L69" s="158"/>
    </row>
    <row r="70" spans="2:12" s="1" customFormat="1" ht="21.75" customHeight="1">
      <c r="B70" s="34"/>
      <c r="C70" s="35"/>
      <c r="D70" s="35"/>
      <c r="E70" s="35"/>
      <c r="F70" s="35"/>
      <c r="G70" s="35"/>
      <c r="H70" s="35"/>
      <c r="I70" s="114"/>
      <c r="J70" s="35"/>
      <c r="K70" s="35"/>
      <c r="L70" s="38"/>
    </row>
    <row r="71" spans="2:12" s="1" customFormat="1" ht="6.95" customHeight="1">
      <c r="B71" s="46"/>
      <c r="C71" s="47"/>
      <c r="D71" s="47"/>
      <c r="E71" s="47"/>
      <c r="F71" s="47"/>
      <c r="G71" s="47"/>
      <c r="H71" s="47"/>
      <c r="I71" s="137"/>
      <c r="J71" s="47"/>
      <c r="K71" s="47"/>
      <c r="L71" s="38"/>
    </row>
    <row r="75" spans="2:12" s="1" customFormat="1" ht="6.95" customHeight="1">
      <c r="B75" s="48"/>
      <c r="C75" s="49"/>
      <c r="D75" s="49"/>
      <c r="E75" s="49"/>
      <c r="F75" s="49"/>
      <c r="G75" s="49"/>
      <c r="H75" s="49"/>
      <c r="I75" s="140"/>
      <c r="J75" s="49"/>
      <c r="K75" s="49"/>
      <c r="L75" s="38"/>
    </row>
    <row r="76" spans="2:12" s="1" customFormat="1" ht="24.95" customHeight="1">
      <c r="B76" s="34"/>
      <c r="C76" s="23" t="s">
        <v>123</v>
      </c>
      <c r="D76" s="35"/>
      <c r="E76" s="35"/>
      <c r="F76" s="35"/>
      <c r="G76" s="35"/>
      <c r="H76" s="35"/>
      <c r="I76" s="114"/>
      <c r="J76" s="35"/>
      <c r="K76" s="35"/>
      <c r="L76" s="38"/>
    </row>
    <row r="77" spans="2:12" s="1" customFormat="1" ht="6.95" customHeight="1"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38"/>
    </row>
    <row r="78" spans="2:12" s="1" customFormat="1" ht="12" customHeight="1">
      <c r="B78" s="34"/>
      <c r="C78" s="29" t="s">
        <v>16</v>
      </c>
      <c r="D78" s="35"/>
      <c r="E78" s="35"/>
      <c r="F78" s="35"/>
      <c r="G78" s="35"/>
      <c r="H78" s="35"/>
      <c r="I78" s="114"/>
      <c r="J78" s="35"/>
      <c r="K78" s="35"/>
      <c r="L78" s="38"/>
    </row>
    <row r="79" spans="2:12" s="1" customFormat="1" ht="16.5" customHeight="1">
      <c r="B79" s="34"/>
      <c r="C79" s="35"/>
      <c r="D79" s="35"/>
      <c r="E79" s="380" t="str">
        <f>E7</f>
        <v>VD Mšeno, oprava koruny hráze bez přemostění přelivu</v>
      </c>
      <c r="F79" s="381"/>
      <c r="G79" s="381"/>
      <c r="H79" s="381"/>
      <c r="I79" s="114"/>
      <c r="J79" s="35"/>
      <c r="K79" s="35"/>
      <c r="L79" s="38"/>
    </row>
    <row r="80" spans="2:12" ht="12" customHeight="1">
      <c r="B80" s="21"/>
      <c r="C80" s="29" t="s">
        <v>102</v>
      </c>
      <c r="D80" s="22"/>
      <c r="E80" s="22"/>
      <c r="F80" s="22"/>
      <c r="G80" s="22"/>
      <c r="H80" s="22"/>
      <c r="J80" s="22"/>
      <c r="K80" s="22"/>
      <c r="L80" s="20"/>
    </row>
    <row r="81" spans="2:65" s="1" customFormat="1" ht="16.5" customHeight="1">
      <c r="B81" s="34"/>
      <c r="C81" s="35"/>
      <c r="D81" s="35"/>
      <c r="E81" s="380" t="s">
        <v>103</v>
      </c>
      <c r="F81" s="382"/>
      <c r="G81" s="382"/>
      <c r="H81" s="382"/>
      <c r="I81" s="114"/>
      <c r="J81" s="35"/>
      <c r="K81" s="35"/>
      <c r="L81" s="38"/>
    </row>
    <row r="82" spans="2:65" s="1" customFormat="1" ht="12" customHeight="1">
      <c r="B82" s="34"/>
      <c r="C82" s="29" t="s">
        <v>104</v>
      </c>
      <c r="D82" s="35"/>
      <c r="E82" s="35"/>
      <c r="F82" s="35"/>
      <c r="G82" s="35"/>
      <c r="H82" s="35"/>
      <c r="I82" s="114"/>
      <c r="J82" s="35"/>
      <c r="K82" s="35"/>
      <c r="L82" s="38"/>
    </row>
    <row r="83" spans="2:65" s="1" customFormat="1" ht="16.5" customHeight="1">
      <c r="B83" s="34"/>
      <c r="C83" s="35"/>
      <c r="D83" s="35"/>
      <c r="E83" s="349" t="str">
        <f>E11</f>
        <v>SO 01.02 - Demontáž, repase a zpětná montáž zábradlí</v>
      </c>
      <c r="F83" s="382"/>
      <c r="G83" s="382"/>
      <c r="H83" s="382"/>
      <c r="I83" s="114"/>
      <c r="J83" s="35"/>
      <c r="K83" s="35"/>
      <c r="L83" s="38"/>
    </row>
    <row r="84" spans="2:65" s="1" customFormat="1" ht="6.95" customHeight="1"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38"/>
    </row>
    <row r="85" spans="2:65" s="1" customFormat="1" ht="12" customHeight="1">
      <c r="B85" s="34"/>
      <c r="C85" s="29" t="s">
        <v>22</v>
      </c>
      <c r="D85" s="35"/>
      <c r="E85" s="35"/>
      <c r="F85" s="27" t="str">
        <f>F14</f>
        <v>VD Mšeno</v>
      </c>
      <c r="G85" s="35"/>
      <c r="H85" s="35"/>
      <c r="I85" s="115" t="s">
        <v>24</v>
      </c>
      <c r="J85" s="58" t="str">
        <f>IF(J14="","",J14)</f>
        <v>6. 9. 2017</v>
      </c>
      <c r="K85" s="35"/>
      <c r="L85" s="38"/>
    </row>
    <row r="86" spans="2:65" s="1" customFormat="1" ht="6.95" customHeight="1"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38"/>
    </row>
    <row r="87" spans="2:65" s="1" customFormat="1" ht="15.2" customHeight="1">
      <c r="B87" s="34"/>
      <c r="C87" s="29" t="s">
        <v>26</v>
      </c>
      <c r="D87" s="35"/>
      <c r="E87" s="35"/>
      <c r="F87" s="27" t="str">
        <f>E17</f>
        <v>Povodí Labe, státní podnik</v>
      </c>
      <c r="G87" s="35"/>
      <c r="H87" s="35"/>
      <c r="I87" s="115" t="s">
        <v>34</v>
      </c>
      <c r="J87" s="32" t="str">
        <f>E23</f>
        <v>HG Partner, s.r.o.</v>
      </c>
      <c r="K87" s="35"/>
      <c r="L87" s="38"/>
    </row>
    <row r="88" spans="2:65" s="1" customFormat="1" ht="15.2" customHeight="1">
      <c r="B88" s="34"/>
      <c r="C88" s="29" t="s">
        <v>32</v>
      </c>
      <c r="D88" s="35"/>
      <c r="E88" s="35"/>
      <c r="F88" s="27" t="str">
        <f>IF(E20="","",E20)</f>
        <v>Vyplň údaj</v>
      </c>
      <c r="G88" s="35"/>
      <c r="H88" s="35"/>
      <c r="I88" s="115" t="s">
        <v>39</v>
      </c>
      <c r="J88" s="32" t="str">
        <f>E26</f>
        <v xml:space="preserve"> </v>
      </c>
      <c r="K88" s="35"/>
      <c r="L88" s="38"/>
    </row>
    <row r="89" spans="2:65" s="1" customFormat="1" ht="10.35" customHeight="1">
      <c r="B89" s="34"/>
      <c r="C89" s="35"/>
      <c r="D89" s="35"/>
      <c r="E89" s="35"/>
      <c r="F89" s="35"/>
      <c r="G89" s="35"/>
      <c r="H89" s="35"/>
      <c r="I89" s="114"/>
      <c r="J89" s="35"/>
      <c r="K89" s="35"/>
      <c r="L89" s="38"/>
    </row>
    <row r="90" spans="2:65" s="10" customFormat="1" ht="29.25" customHeight="1">
      <c r="B90" s="159"/>
      <c r="C90" s="160" t="s">
        <v>124</v>
      </c>
      <c r="D90" s="161" t="s">
        <v>62</v>
      </c>
      <c r="E90" s="161" t="s">
        <v>58</v>
      </c>
      <c r="F90" s="161" t="s">
        <v>59</v>
      </c>
      <c r="G90" s="161" t="s">
        <v>125</v>
      </c>
      <c r="H90" s="161" t="s">
        <v>126</v>
      </c>
      <c r="I90" s="162" t="s">
        <v>127</v>
      </c>
      <c r="J90" s="161" t="s">
        <v>108</v>
      </c>
      <c r="K90" s="163" t="s">
        <v>128</v>
      </c>
      <c r="L90" s="164"/>
      <c r="M90" s="67" t="s">
        <v>21</v>
      </c>
      <c r="N90" s="68" t="s">
        <v>47</v>
      </c>
      <c r="O90" s="68" t="s">
        <v>129</v>
      </c>
      <c r="P90" s="68" t="s">
        <v>130</v>
      </c>
      <c r="Q90" s="68" t="s">
        <v>131</v>
      </c>
      <c r="R90" s="68" t="s">
        <v>132</v>
      </c>
      <c r="S90" s="68" t="s">
        <v>133</v>
      </c>
      <c r="T90" s="69" t="s">
        <v>134</v>
      </c>
    </row>
    <row r="91" spans="2:65" s="1" customFormat="1" ht="22.9" customHeight="1">
      <c r="B91" s="34"/>
      <c r="C91" s="74" t="s">
        <v>135</v>
      </c>
      <c r="D91" s="35"/>
      <c r="E91" s="35"/>
      <c r="F91" s="35"/>
      <c r="G91" s="35"/>
      <c r="H91" s="35"/>
      <c r="I91" s="114"/>
      <c r="J91" s="165">
        <f>BK91</f>
        <v>0</v>
      </c>
      <c r="K91" s="35"/>
      <c r="L91" s="38"/>
      <c r="M91" s="70"/>
      <c r="N91" s="71"/>
      <c r="O91" s="71"/>
      <c r="P91" s="166">
        <f>P92+P117</f>
        <v>0</v>
      </c>
      <c r="Q91" s="71"/>
      <c r="R91" s="166">
        <f>R92+R117</f>
        <v>4.4265069999999991</v>
      </c>
      <c r="S91" s="71"/>
      <c r="T91" s="167">
        <f>T92+T117</f>
        <v>23.614599999999996</v>
      </c>
      <c r="AT91" s="17" t="s">
        <v>76</v>
      </c>
      <c r="AU91" s="17" t="s">
        <v>109</v>
      </c>
      <c r="BK91" s="168">
        <f>BK92+BK117</f>
        <v>0</v>
      </c>
    </row>
    <row r="92" spans="2:65" s="11" customFormat="1" ht="25.9" customHeight="1">
      <c r="B92" s="169"/>
      <c r="C92" s="170"/>
      <c r="D92" s="171" t="s">
        <v>76</v>
      </c>
      <c r="E92" s="172" t="s">
        <v>136</v>
      </c>
      <c r="F92" s="172" t="s">
        <v>137</v>
      </c>
      <c r="G92" s="170"/>
      <c r="H92" s="170"/>
      <c r="I92" s="173"/>
      <c r="J92" s="174">
        <f>BK92</f>
        <v>0</v>
      </c>
      <c r="K92" s="170"/>
      <c r="L92" s="175"/>
      <c r="M92" s="176"/>
      <c r="N92" s="177"/>
      <c r="O92" s="177"/>
      <c r="P92" s="178">
        <f>P93+P98+P114</f>
        <v>0</v>
      </c>
      <c r="Q92" s="177"/>
      <c r="R92" s="178">
        <f>R93+R98+R114</f>
        <v>3.6666719999999993</v>
      </c>
      <c r="S92" s="177"/>
      <c r="T92" s="179">
        <f>T93+T98+T114</f>
        <v>6.807599999999999</v>
      </c>
      <c r="AR92" s="180" t="s">
        <v>84</v>
      </c>
      <c r="AT92" s="181" t="s">
        <v>76</v>
      </c>
      <c r="AU92" s="181" t="s">
        <v>77</v>
      </c>
      <c r="AY92" s="180" t="s">
        <v>138</v>
      </c>
      <c r="BK92" s="182">
        <f>BK93+BK98+BK114</f>
        <v>0</v>
      </c>
    </row>
    <row r="93" spans="2:65" s="11" customFormat="1" ht="22.9" customHeight="1">
      <c r="B93" s="169"/>
      <c r="C93" s="170"/>
      <c r="D93" s="171" t="s">
        <v>76</v>
      </c>
      <c r="E93" s="183" t="s">
        <v>145</v>
      </c>
      <c r="F93" s="183" t="s">
        <v>333</v>
      </c>
      <c r="G93" s="170"/>
      <c r="H93" s="170"/>
      <c r="I93" s="173"/>
      <c r="J93" s="184">
        <f>BK93</f>
        <v>0</v>
      </c>
      <c r="K93" s="170"/>
      <c r="L93" s="175"/>
      <c r="M93" s="176"/>
      <c r="N93" s="177"/>
      <c r="O93" s="177"/>
      <c r="P93" s="178">
        <f>SUM(P94:P97)</f>
        <v>0</v>
      </c>
      <c r="Q93" s="177"/>
      <c r="R93" s="178">
        <f>SUM(R94:R97)</f>
        <v>6.2426000000000009E-2</v>
      </c>
      <c r="S93" s="177"/>
      <c r="T93" s="179">
        <f>SUM(T94:T97)</f>
        <v>0</v>
      </c>
      <c r="AR93" s="180" t="s">
        <v>84</v>
      </c>
      <c r="AT93" s="181" t="s">
        <v>76</v>
      </c>
      <c r="AU93" s="181" t="s">
        <v>84</v>
      </c>
      <c r="AY93" s="180" t="s">
        <v>138</v>
      </c>
      <c r="BK93" s="182">
        <f>SUM(BK94:BK97)</f>
        <v>0</v>
      </c>
    </row>
    <row r="94" spans="2:65" s="1" customFormat="1" ht="16.5" customHeight="1">
      <c r="B94" s="34"/>
      <c r="C94" s="185" t="s">
        <v>84</v>
      </c>
      <c r="D94" s="185" t="s">
        <v>140</v>
      </c>
      <c r="E94" s="186" t="s">
        <v>934</v>
      </c>
      <c r="F94" s="187" t="s">
        <v>935</v>
      </c>
      <c r="G94" s="188" t="s">
        <v>143</v>
      </c>
      <c r="H94" s="189">
        <v>13.72</v>
      </c>
      <c r="I94" s="190"/>
      <c r="J94" s="191">
        <f>ROUND(I94*H94,2)</f>
        <v>0</v>
      </c>
      <c r="K94" s="187" t="s">
        <v>144</v>
      </c>
      <c r="L94" s="38"/>
      <c r="M94" s="192" t="s">
        <v>21</v>
      </c>
      <c r="N94" s="193" t="s">
        <v>48</v>
      </c>
      <c r="O94" s="63"/>
      <c r="P94" s="194">
        <f>O94*H94</f>
        <v>0</v>
      </c>
      <c r="Q94" s="194">
        <v>4.5500000000000002E-3</v>
      </c>
      <c r="R94" s="194">
        <f>Q94*H94</f>
        <v>6.2426000000000009E-2</v>
      </c>
      <c r="S94" s="194">
        <v>0</v>
      </c>
      <c r="T94" s="195">
        <f>S94*H94</f>
        <v>0</v>
      </c>
      <c r="AR94" s="196" t="s">
        <v>145</v>
      </c>
      <c r="AT94" s="196" t="s">
        <v>140</v>
      </c>
      <c r="AU94" s="196" t="s">
        <v>86</v>
      </c>
      <c r="AY94" s="17" t="s">
        <v>138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7" t="s">
        <v>84</v>
      </c>
      <c r="BK94" s="197">
        <f>ROUND(I94*H94,2)</f>
        <v>0</v>
      </c>
      <c r="BL94" s="17" t="s">
        <v>145</v>
      </c>
      <c r="BM94" s="196" t="s">
        <v>936</v>
      </c>
    </row>
    <row r="95" spans="2:65" s="1" customFormat="1" ht="11.25">
      <c r="B95" s="34"/>
      <c r="C95" s="35"/>
      <c r="D95" s="198" t="s">
        <v>147</v>
      </c>
      <c r="E95" s="35"/>
      <c r="F95" s="199" t="s">
        <v>937</v>
      </c>
      <c r="G95" s="35"/>
      <c r="H95" s="35"/>
      <c r="I95" s="114"/>
      <c r="J95" s="35"/>
      <c r="K95" s="35"/>
      <c r="L95" s="38"/>
      <c r="M95" s="200"/>
      <c r="N95" s="63"/>
      <c r="O95" s="63"/>
      <c r="P95" s="63"/>
      <c r="Q95" s="63"/>
      <c r="R95" s="63"/>
      <c r="S95" s="63"/>
      <c r="T95" s="64"/>
      <c r="AT95" s="17" t="s">
        <v>147</v>
      </c>
      <c r="AU95" s="17" t="s">
        <v>86</v>
      </c>
    </row>
    <row r="96" spans="2:65" s="1" customFormat="1" ht="29.25">
      <c r="B96" s="34"/>
      <c r="C96" s="35"/>
      <c r="D96" s="198" t="s">
        <v>149</v>
      </c>
      <c r="E96" s="35"/>
      <c r="F96" s="201" t="s">
        <v>938</v>
      </c>
      <c r="G96" s="35"/>
      <c r="H96" s="35"/>
      <c r="I96" s="114"/>
      <c r="J96" s="35"/>
      <c r="K96" s="35"/>
      <c r="L96" s="38"/>
      <c r="M96" s="200"/>
      <c r="N96" s="63"/>
      <c r="O96" s="63"/>
      <c r="P96" s="63"/>
      <c r="Q96" s="63"/>
      <c r="R96" s="63"/>
      <c r="S96" s="63"/>
      <c r="T96" s="64"/>
      <c r="AT96" s="17" t="s">
        <v>149</v>
      </c>
      <c r="AU96" s="17" t="s">
        <v>86</v>
      </c>
    </row>
    <row r="97" spans="2:65" s="12" customFormat="1" ht="22.5">
      <c r="B97" s="202"/>
      <c r="C97" s="203"/>
      <c r="D97" s="198" t="s">
        <v>151</v>
      </c>
      <c r="E97" s="204" t="s">
        <v>21</v>
      </c>
      <c r="F97" s="205" t="s">
        <v>939</v>
      </c>
      <c r="G97" s="203"/>
      <c r="H97" s="206">
        <v>13.72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151</v>
      </c>
      <c r="AU97" s="212" t="s">
        <v>86</v>
      </c>
      <c r="AV97" s="12" t="s">
        <v>86</v>
      </c>
      <c r="AW97" s="12" t="s">
        <v>38</v>
      </c>
      <c r="AX97" s="12" t="s">
        <v>84</v>
      </c>
      <c r="AY97" s="212" t="s">
        <v>138</v>
      </c>
    </row>
    <row r="98" spans="2:65" s="11" customFormat="1" ht="22.9" customHeight="1">
      <c r="B98" s="169"/>
      <c r="C98" s="170"/>
      <c r="D98" s="171" t="s">
        <v>76</v>
      </c>
      <c r="E98" s="183" t="s">
        <v>226</v>
      </c>
      <c r="F98" s="183" t="s">
        <v>517</v>
      </c>
      <c r="G98" s="170"/>
      <c r="H98" s="170"/>
      <c r="I98" s="173"/>
      <c r="J98" s="184">
        <f>BK98</f>
        <v>0</v>
      </c>
      <c r="K98" s="170"/>
      <c r="L98" s="175"/>
      <c r="M98" s="176"/>
      <c r="N98" s="177"/>
      <c r="O98" s="177"/>
      <c r="P98" s="178">
        <f>SUM(P99:P113)</f>
        <v>0</v>
      </c>
      <c r="Q98" s="177"/>
      <c r="R98" s="178">
        <f>SUM(R99:R113)</f>
        <v>3.6042459999999994</v>
      </c>
      <c r="S98" s="177"/>
      <c r="T98" s="179">
        <f>SUM(T99:T113)</f>
        <v>6.807599999999999</v>
      </c>
      <c r="AR98" s="180" t="s">
        <v>84</v>
      </c>
      <c r="AT98" s="181" t="s">
        <v>76</v>
      </c>
      <c r="AU98" s="181" t="s">
        <v>84</v>
      </c>
      <c r="AY98" s="180" t="s">
        <v>138</v>
      </c>
      <c r="BK98" s="182">
        <f>SUM(BK99:BK113)</f>
        <v>0</v>
      </c>
    </row>
    <row r="99" spans="2:65" s="1" customFormat="1" ht="16.5" customHeight="1">
      <c r="B99" s="34"/>
      <c r="C99" s="185" t="s">
        <v>86</v>
      </c>
      <c r="D99" s="185" t="s">
        <v>140</v>
      </c>
      <c r="E99" s="186" t="s">
        <v>940</v>
      </c>
      <c r="F99" s="187" t="s">
        <v>941</v>
      </c>
      <c r="G99" s="188" t="s">
        <v>204</v>
      </c>
      <c r="H99" s="189">
        <v>378.2</v>
      </c>
      <c r="I99" s="190"/>
      <c r="J99" s="191">
        <f>ROUND(I99*H99,2)</f>
        <v>0</v>
      </c>
      <c r="K99" s="187" t="s">
        <v>144</v>
      </c>
      <c r="L99" s="38"/>
      <c r="M99" s="192" t="s">
        <v>21</v>
      </c>
      <c r="N99" s="193" t="s">
        <v>48</v>
      </c>
      <c r="O99" s="63"/>
      <c r="P99" s="194">
        <f>O99*H99</f>
        <v>0</v>
      </c>
      <c r="Q99" s="194">
        <v>6.6E-4</v>
      </c>
      <c r="R99" s="194">
        <f>Q99*H99</f>
        <v>0.249612</v>
      </c>
      <c r="S99" s="194">
        <v>0</v>
      </c>
      <c r="T99" s="195">
        <f>S99*H99</f>
        <v>0</v>
      </c>
      <c r="AR99" s="196" t="s">
        <v>145</v>
      </c>
      <c r="AT99" s="196" t="s">
        <v>140</v>
      </c>
      <c r="AU99" s="196" t="s">
        <v>86</v>
      </c>
      <c r="AY99" s="17" t="s">
        <v>138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7" t="s">
        <v>84</v>
      </c>
      <c r="BK99" s="197">
        <f>ROUND(I99*H99,2)</f>
        <v>0</v>
      </c>
      <c r="BL99" s="17" t="s">
        <v>145</v>
      </c>
      <c r="BM99" s="196" t="s">
        <v>942</v>
      </c>
    </row>
    <row r="100" spans="2:65" s="1" customFormat="1" ht="11.25">
      <c r="B100" s="34"/>
      <c r="C100" s="35"/>
      <c r="D100" s="198" t="s">
        <v>147</v>
      </c>
      <c r="E100" s="35"/>
      <c r="F100" s="199" t="s">
        <v>943</v>
      </c>
      <c r="G100" s="35"/>
      <c r="H100" s="35"/>
      <c r="I100" s="114"/>
      <c r="J100" s="35"/>
      <c r="K100" s="35"/>
      <c r="L100" s="38"/>
      <c r="M100" s="200"/>
      <c r="N100" s="63"/>
      <c r="O100" s="63"/>
      <c r="P100" s="63"/>
      <c r="Q100" s="63"/>
      <c r="R100" s="63"/>
      <c r="S100" s="63"/>
      <c r="T100" s="64"/>
      <c r="AT100" s="17" t="s">
        <v>147</v>
      </c>
      <c r="AU100" s="17" t="s">
        <v>86</v>
      </c>
    </row>
    <row r="101" spans="2:65" s="1" customFormat="1" ht="117">
      <c r="B101" s="34"/>
      <c r="C101" s="35"/>
      <c r="D101" s="198" t="s">
        <v>149</v>
      </c>
      <c r="E101" s="35"/>
      <c r="F101" s="201" t="s">
        <v>944</v>
      </c>
      <c r="G101" s="35"/>
      <c r="H101" s="35"/>
      <c r="I101" s="114"/>
      <c r="J101" s="35"/>
      <c r="K101" s="35"/>
      <c r="L101" s="38"/>
      <c r="M101" s="200"/>
      <c r="N101" s="63"/>
      <c r="O101" s="63"/>
      <c r="P101" s="63"/>
      <c r="Q101" s="63"/>
      <c r="R101" s="63"/>
      <c r="S101" s="63"/>
      <c r="T101" s="64"/>
      <c r="AT101" s="17" t="s">
        <v>149</v>
      </c>
      <c r="AU101" s="17" t="s">
        <v>86</v>
      </c>
    </row>
    <row r="102" spans="2:65" s="1" customFormat="1" ht="29.25">
      <c r="B102" s="34"/>
      <c r="C102" s="35"/>
      <c r="D102" s="198" t="s">
        <v>302</v>
      </c>
      <c r="E102" s="35"/>
      <c r="F102" s="201" t="s">
        <v>945</v>
      </c>
      <c r="G102" s="35"/>
      <c r="H102" s="35"/>
      <c r="I102" s="114"/>
      <c r="J102" s="35"/>
      <c r="K102" s="35"/>
      <c r="L102" s="38"/>
      <c r="M102" s="200"/>
      <c r="N102" s="63"/>
      <c r="O102" s="63"/>
      <c r="P102" s="63"/>
      <c r="Q102" s="63"/>
      <c r="R102" s="63"/>
      <c r="S102" s="63"/>
      <c r="T102" s="64"/>
      <c r="AT102" s="17" t="s">
        <v>302</v>
      </c>
      <c r="AU102" s="17" t="s">
        <v>86</v>
      </c>
    </row>
    <row r="103" spans="2:65" s="12" customFormat="1" ht="11.25">
      <c r="B103" s="202"/>
      <c r="C103" s="203"/>
      <c r="D103" s="198" t="s">
        <v>151</v>
      </c>
      <c r="E103" s="204" t="s">
        <v>21</v>
      </c>
      <c r="F103" s="205" t="s">
        <v>946</v>
      </c>
      <c r="G103" s="203"/>
      <c r="H103" s="206">
        <v>378.2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151</v>
      </c>
      <c r="AU103" s="212" t="s">
        <v>86</v>
      </c>
      <c r="AV103" s="12" t="s">
        <v>86</v>
      </c>
      <c r="AW103" s="12" t="s">
        <v>38</v>
      </c>
      <c r="AX103" s="12" t="s">
        <v>84</v>
      </c>
      <c r="AY103" s="212" t="s">
        <v>138</v>
      </c>
    </row>
    <row r="104" spans="2:65" s="1" customFormat="1" ht="16.5" customHeight="1">
      <c r="B104" s="34"/>
      <c r="C104" s="235" t="s">
        <v>160</v>
      </c>
      <c r="D104" s="235" t="s">
        <v>305</v>
      </c>
      <c r="E104" s="236" t="s">
        <v>947</v>
      </c>
      <c r="F104" s="237" t="s">
        <v>948</v>
      </c>
      <c r="G104" s="238" t="s">
        <v>204</v>
      </c>
      <c r="H104" s="239">
        <v>1134.5999999999999</v>
      </c>
      <c r="I104" s="240"/>
      <c r="J104" s="241">
        <f>ROUND(I104*H104,2)</f>
        <v>0</v>
      </c>
      <c r="K104" s="237" t="s">
        <v>21</v>
      </c>
      <c r="L104" s="242"/>
      <c r="M104" s="243" t="s">
        <v>21</v>
      </c>
      <c r="N104" s="244" t="s">
        <v>48</v>
      </c>
      <c r="O104" s="63"/>
      <c r="P104" s="194">
        <f>O104*H104</f>
        <v>0</v>
      </c>
      <c r="Q104" s="194">
        <v>2.9299999999999999E-3</v>
      </c>
      <c r="R104" s="194">
        <f>Q104*H104</f>
        <v>3.3243779999999994</v>
      </c>
      <c r="S104" s="194">
        <v>0</v>
      </c>
      <c r="T104" s="195">
        <f>S104*H104</f>
        <v>0</v>
      </c>
      <c r="AR104" s="196" t="s">
        <v>210</v>
      </c>
      <c r="AT104" s="196" t="s">
        <v>305</v>
      </c>
      <c r="AU104" s="196" t="s">
        <v>86</v>
      </c>
      <c r="AY104" s="17" t="s">
        <v>138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84</v>
      </c>
      <c r="BK104" s="197">
        <f>ROUND(I104*H104,2)</f>
        <v>0</v>
      </c>
      <c r="BL104" s="17" t="s">
        <v>145</v>
      </c>
      <c r="BM104" s="196" t="s">
        <v>949</v>
      </c>
    </row>
    <row r="105" spans="2:65" s="1" customFormat="1" ht="19.5">
      <c r="B105" s="34"/>
      <c r="C105" s="35"/>
      <c r="D105" s="198" t="s">
        <v>147</v>
      </c>
      <c r="E105" s="35"/>
      <c r="F105" s="199" t="s">
        <v>950</v>
      </c>
      <c r="G105" s="35"/>
      <c r="H105" s="35"/>
      <c r="I105" s="114"/>
      <c r="J105" s="35"/>
      <c r="K105" s="35"/>
      <c r="L105" s="38"/>
      <c r="M105" s="200"/>
      <c r="N105" s="63"/>
      <c r="O105" s="63"/>
      <c r="P105" s="63"/>
      <c r="Q105" s="63"/>
      <c r="R105" s="63"/>
      <c r="S105" s="63"/>
      <c r="T105" s="64"/>
      <c r="AT105" s="17" t="s">
        <v>147</v>
      </c>
      <c r="AU105" s="17" t="s">
        <v>86</v>
      </c>
    </row>
    <row r="106" spans="2:65" s="12" customFormat="1" ht="11.25">
      <c r="B106" s="202"/>
      <c r="C106" s="203"/>
      <c r="D106" s="198" t="s">
        <v>151</v>
      </c>
      <c r="E106" s="204" t="s">
        <v>21</v>
      </c>
      <c r="F106" s="205" t="s">
        <v>951</v>
      </c>
      <c r="G106" s="203"/>
      <c r="H106" s="206">
        <v>378.2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151</v>
      </c>
      <c r="AU106" s="212" t="s">
        <v>86</v>
      </c>
      <c r="AV106" s="12" t="s">
        <v>86</v>
      </c>
      <c r="AW106" s="12" t="s">
        <v>38</v>
      </c>
      <c r="AX106" s="12" t="s">
        <v>77</v>
      </c>
      <c r="AY106" s="212" t="s">
        <v>138</v>
      </c>
    </row>
    <row r="107" spans="2:65" s="12" customFormat="1" ht="11.25">
      <c r="B107" s="202"/>
      <c r="C107" s="203"/>
      <c r="D107" s="198" t="s">
        <v>151</v>
      </c>
      <c r="E107" s="204" t="s">
        <v>21</v>
      </c>
      <c r="F107" s="205" t="s">
        <v>952</v>
      </c>
      <c r="G107" s="203"/>
      <c r="H107" s="206">
        <v>378.2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151</v>
      </c>
      <c r="AU107" s="212" t="s">
        <v>86</v>
      </c>
      <c r="AV107" s="12" t="s">
        <v>86</v>
      </c>
      <c r="AW107" s="12" t="s">
        <v>38</v>
      </c>
      <c r="AX107" s="12" t="s">
        <v>77</v>
      </c>
      <c r="AY107" s="212" t="s">
        <v>138</v>
      </c>
    </row>
    <row r="108" spans="2:65" s="12" customFormat="1" ht="11.25">
      <c r="B108" s="202"/>
      <c r="C108" s="203"/>
      <c r="D108" s="198" t="s">
        <v>151</v>
      </c>
      <c r="E108" s="204" t="s">
        <v>21</v>
      </c>
      <c r="F108" s="205" t="s">
        <v>953</v>
      </c>
      <c r="G108" s="203"/>
      <c r="H108" s="206">
        <v>378.2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151</v>
      </c>
      <c r="AU108" s="212" t="s">
        <v>86</v>
      </c>
      <c r="AV108" s="12" t="s">
        <v>86</v>
      </c>
      <c r="AW108" s="12" t="s">
        <v>38</v>
      </c>
      <c r="AX108" s="12" t="s">
        <v>77</v>
      </c>
      <c r="AY108" s="212" t="s">
        <v>138</v>
      </c>
    </row>
    <row r="109" spans="2:65" s="14" customFormat="1" ht="11.25">
      <c r="B109" s="224"/>
      <c r="C109" s="225"/>
      <c r="D109" s="198" t="s">
        <v>151</v>
      </c>
      <c r="E109" s="226" t="s">
        <v>21</v>
      </c>
      <c r="F109" s="227" t="s">
        <v>162</v>
      </c>
      <c r="G109" s="225"/>
      <c r="H109" s="228">
        <v>1134.5999999999999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AT109" s="234" t="s">
        <v>151</v>
      </c>
      <c r="AU109" s="234" t="s">
        <v>86</v>
      </c>
      <c r="AV109" s="14" t="s">
        <v>145</v>
      </c>
      <c r="AW109" s="14" t="s">
        <v>38</v>
      </c>
      <c r="AX109" s="14" t="s">
        <v>84</v>
      </c>
      <c r="AY109" s="234" t="s">
        <v>138</v>
      </c>
    </row>
    <row r="110" spans="2:65" s="1" customFormat="1" ht="16.5" customHeight="1">
      <c r="B110" s="34"/>
      <c r="C110" s="185" t="s">
        <v>145</v>
      </c>
      <c r="D110" s="185" t="s">
        <v>140</v>
      </c>
      <c r="E110" s="186" t="s">
        <v>954</v>
      </c>
      <c r="F110" s="187" t="s">
        <v>955</v>
      </c>
      <c r="G110" s="188" t="s">
        <v>204</v>
      </c>
      <c r="H110" s="189">
        <v>378.2</v>
      </c>
      <c r="I110" s="190"/>
      <c r="J110" s="191">
        <f>ROUND(I110*H110,2)</f>
        <v>0</v>
      </c>
      <c r="K110" s="187" t="s">
        <v>144</v>
      </c>
      <c r="L110" s="38"/>
      <c r="M110" s="192" t="s">
        <v>21</v>
      </c>
      <c r="N110" s="193" t="s">
        <v>48</v>
      </c>
      <c r="O110" s="63"/>
      <c r="P110" s="194">
        <f>O110*H110</f>
        <v>0</v>
      </c>
      <c r="Q110" s="194">
        <v>8.0000000000000007E-5</v>
      </c>
      <c r="R110" s="194">
        <f>Q110*H110</f>
        <v>3.0256000000000002E-2</v>
      </c>
      <c r="S110" s="194">
        <v>1.7999999999999999E-2</v>
      </c>
      <c r="T110" s="195">
        <f>S110*H110</f>
        <v>6.807599999999999</v>
      </c>
      <c r="AR110" s="196" t="s">
        <v>145</v>
      </c>
      <c r="AT110" s="196" t="s">
        <v>140</v>
      </c>
      <c r="AU110" s="196" t="s">
        <v>86</v>
      </c>
      <c r="AY110" s="17" t="s">
        <v>138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7" t="s">
        <v>84</v>
      </c>
      <c r="BK110" s="197">
        <f>ROUND(I110*H110,2)</f>
        <v>0</v>
      </c>
      <c r="BL110" s="17" t="s">
        <v>145</v>
      </c>
      <c r="BM110" s="196" t="s">
        <v>956</v>
      </c>
    </row>
    <row r="111" spans="2:65" s="1" customFormat="1" ht="11.25">
      <c r="B111" s="34"/>
      <c r="C111" s="35"/>
      <c r="D111" s="198" t="s">
        <v>147</v>
      </c>
      <c r="E111" s="35"/>
      <c r="F111" s="199" t="s">
        <v>957</v>
      </c>
      <c r="G111" s="35"/>
      <c r="H111" s="35"/>
      <c r="I111" s="114"/>
      <c r="J111" s="35"/>
      <c r="K111" s="35"/>
      <c r="L111" s="38"/>
      <c r="M111" s="200"/>
      <c r="N111" s="63"/>
      <c r="O111" s="63"/>
      <c r="P111" s="63"/>
      <c r="Q111" s="63"/>
      <c r="R111" s="63"/>
      <c r="S111" s="63"/>
      <c r="T111" s="64"/>
      <c r="AT111" s="17" t="s">
        <v>147</v>
      </c>
      <c r="AU111" s="17" t="s">
        <v>86</v>
      </c>
    </row>
    <row r="112" spans="2:65" s="1" customFormat="1" ht="19.5">
      <c r="B112" s="34"/>
      <c r="C112" s="35"/>
      <c r="D112" s="198" t="s">
        <v>302</v>
      </c>
      <c r="E112" s="35"/>
      <c r="F112" s="201" t="s">
        <v>958</v>
      </c>
      <c r="G112" s="35"/>
      <c r="H112" s="35"/>
      <c r="I112" s="114"/>
      <c r="J112" s="35"/>
      <c r="K112" s="35"/>
      <c r="L112" s="38"/>
      <c r="M112" s="200"/>
      <c r="N112" s="63"/>
      <c r="O112" s="63"/>
      <c r="P112" s="63"/>
      <c r="Q112" s="63"/>
      <c r="R112" s="63"/>
      <c r="S112" s="63"/>
      <c r="T112" s="64"/>
      <c r="AT112" s="17" t="s">
        <v>302</v>
      </c>
      <c r="AU112" s="17" t="s">
        <v>86</v>
      </c>
    </row>
    <row r="113" spans="2:65" s="12" customFormat="1" ht="11.25">
      <c r="B113" s="202"/>
      <c r="C113" s="203"/>
      <c r="D113" s="198" t="s">
        <v>151</v>
      </c>
      <c r="E113" s="204" t="s">
        <v>21</v>
      </c>
      <c r="F113" s="205" t="s">
        <v>959</v>
      </c>
      <c r="G113" s="203"/>
      <c r="H113" s="206">
        <v>378.2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151</v>
      </c>
      <c r="AU113" s="212" t="s">
        <v>86</v>
      </c>
      <c r="AV113" s="12" t="s">
        <v>86</v>
      </c>
      <c r="AW113" s="12" t="s">
        <v>38</v>
      </c>
      <c r="AX113" s="12" t="s">
        <v>84</v>
      </c>
      <c r="AY113" s="212" t="s">
        <v>138</v>
      </c>
    </row>
    <row r="114" spans="2:65" s="11" customFormat="1" ht="22.9" customHeight="1">
      <c r="B114" s="169"/>
      <c r="C114" s="170"/>
      <c r="D114" s="171" t="s">
        <v>76</v>
      </c>
      <c r="E114" s="183" t="s">
        <v>803</v>
      </c>
      <c r="F114" s="183" t="s">
        <v>804</v>
      </c>
      <c r="G114" s="170"/>
      <c r="H114" s="170"/>
      <c r="I114" s="173"/>
      <c r="J114" s="184">
        <f>BK114</f>
        <v>0</v>
      </c>
      <c r="K114" s="170"/>
      <c r="L114" s="175"/>
      <c r="M114" s="176"/>
      <c r="N114" s="177"/>
      <c r="O114" s="177"/>
      <c r="P114" s="178">
        <f>SUM(P115:P116)</f>
        <v>0</v>
      </c>
      <c r="Q114" s="177"/>
      <c r="R114" s="178">
        <f>SUM(R115:R116)</f>
        <v>0</v>
      </c>
      <c r="S114" s="177"/>
      <c r="T114" s="179">
        <f>SUM(T115:T116)</f>
        <v>0</v>
      </c>
      <c r="AR114" s="180" t="s">
        <v>84</v>
      </c>
      <c r="AT114" s="181" t="s">
        <v>76</v>
      </c>
      <c r="AU114" s="181" t="s">
        <v>84</v>
      </c>
      <c r="AY114" s="180" t="s">
        <v>138</v>
      </c>
      <c r="BK114" s="182">
        <f>SUM(BK115:BK116)</f>
        <v>0</v>
      </c>
    </row>
    <row r="115" spans="2:65" s="1" customFormat="1" ht="16.5" customHeight="1">
      <c r="B115" s="34"/>
      <c r="C115" s="185" t="s">
        <v>185</v>
      </c>
      <c r="D115" s="185" t="s">
        <v>140</v>
      </c>
      <c r="E115" s="186" t="s">
        <v>960</v>
      </c>
      <c r="F115" s="187" t="s">
        <v>961</v>
      </c>
      <c r="G115" s="188" t="s">
        <v>360</v>
      </c>
      <c r="H115" s="189">
        <v>3.6669999999999998</v>
      </c>
      <c r="I115" s="190"/>
      <c r="J115" s="191">
        <f>ROUND(I115*H115,2)</f>
        <v>0</v>
      </c>
      <c r="K115" s="187" t="s">
        <v>144</v>
      </c>
      <c r="L115" s="38"/>
      <c r="M115" s="192" t="s">
        <v>21</v>
      </c>
      <c r="N115" s="193" t="s">
        <v>48</v>
      </c>
      <c r="O115" s="63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196" t="s">
        <v>145</v>
      </c>
      <c r="AT115" s="196" t="s">
        <v>140</v>
      </c>
      <c r="AU115" s="196" t="s">
        <v>86</v>
      </c>
      <c r="AY115" s="17" t="s">
        <v>138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84</v>
      </c>
      <c r="BK115" s="197">
        <f>ROUND(I115*H115,2)</f>
        <v>0</v>
      </c>
      <c r="BL115" s="17" t="s">
        <v>145</v>
      </c>
      <c r="BM115" s="196" t="s">
        <v>962</v>
      </c>
    </row>
    <row r="116" spans="2:65" s="1" customFormat="1" ht="11.25">
      <c r="B116" s="34"/>
      <c r="C116" s="35"/>
      <c r="D116" s="198" t="s">
        <v>147</v>
      </c>
      <c r="E116" s="35"/>
      <c r="F116" s="199" t="s">
        <v>963</v>
      </c>
      <c r="G116" s="35"/>
      <c r="H116" s="35"/>
      <c r="I116" s="114"/>
      <c r="J116" s="35"/>
      <c r="K116" s="35"/>
      <c r="L116" s="38"/>
      <c r="M116" s="200"/>
      <c r="N116" s="63"/>
      <c r="O116" s="63"/>
      <c r="P116" s="63"/>
      <c r="Q116" s="63"/>
      <c r="R116" s="63"/>
      <c r="S116" s="63"/>
      <c r="T116" s="64"/>
      <c r="AT116" s="17" t="s">
        <v>147</v>
      </c>
      <c r="AU116" s="17" t="s">
        <v>86</v>
      </c>
    </row>
    <row r="117" spans="2:65" s="11" customFormat="1" ht="25.9" customHeight="1">
      <c r="B117" s="169"/>
      <c r="C117" s="170"/>
      <c r="D117" s="171" t="s">
        <v>76</v>
      </c>
      <c r="E117" s="172" t="s">
        <v>810</v>
      </c>
      <c r="F117" s="172" t="s">
        <v>811</v>
      </c>
      <c r="G117" s="170"/>
      <c r="H117" s="170"/>
      <c r="I117" s="173"/>
      <c r="J117" s="174">
        <f>BK117</f>
        <v>0</v>
      </c>
      <c r="K117" s="170"/>
      <c r="L117" s="175"/>
      <c r="M117" s="176"/>
      <c r="N117" s="177"/>
      <c r="O117" s="177"/>
      <c r="P117" s="178">
        <f>P118</f>
        <v>0</v>
      </c>
      <c r="Q117" s="177"/>
      <c r="R117" s="178">
        <f>R118</f>
        <v>0.75983499999999993</v>
      </c>
      <c r="S117" s="177"/>
      <c r="T117" s="179">
        <f>T118</f>
        <v>16.806999999999999</v>
      </c>
      <c r="AR117" s="180" t="s">
        <v>86</v>
      </c>
      <c r="AT117" s="181" t="s">
        <v>76</v>
      </c>
      <c r="AU117" s="181" t="s">
        <v>77</v>
      </c>
      <c r="AY117" s="180" t="s">
        <v>138</v>
      </c>
      <c r="BK117" s="182">
        <f>BK118</f>
        <v>0</v>
      </c>
    </row>
    <row r="118" spans="2:65" s="11" customFormat="1" ht="22.9" customHeight="1">
      <c r="B118" s="169"/>
      <c r="C118" s="170"/>
      <c r="D118" s="171" t="s">
        <v>76</v>
      </c>
      <c r="E118" s="183" t="s">
        <v>964</v>
      </c>
      <c r="F118" s="183" t="s">
        <v>965</v>
      </c>
      <c r="G118" s="170"/>
      <c r="H118" s="170"/>
      <c r="I118" s="173"/>
      <c r="J118" s="184">
        <f>BK118</f>
        <v>0</v>
      </c>
      <c r="K118" s="170"/>
      <c r="L118" s="175"/>
      <c r="M118" s="176"/>
      <c r="N118" s="177"/>
      <c r="O118" s="177"/>
      <c r="P118" s="178">
        <f>SUM(P119:P126)</f>
        <v>0</v>
      </c>
      <c r="Q118" s="177"/>
      <c r="R118" s="178">
        <f>SUM(R119:R126)</f>
        <v>0.75983499999999993</v>
      </c>
      <c r="S118" s="177"/>
      <c r="T118" s="179">
        <f>SUM(T119:T126)</f>
        <v>16.806999999999999</v>
      </c>
      <c r="AR118" s="180" t="s">
        <v>86</v>
      </c>
      <c r="AT118" s="181" t="s">
        <v>76</v>
      </c>
      <c r="AU118" s="181" t="s">
        <v>84</v>
      </c>
      <c r="AY118" s="180" t="s">
        <v>138</v>
      </c>
      <c r="BK118" s="182">
        <f>SUM(BK119:BK126)</f>
        <v>0</v>
      </c>
    </row>
    <row r="119" spans="2:65" s="1" customFormat="1" ht="16.5" customHeight="1">
      <c r="B119" s="34"/>
      <c r="C119" s="185" t="s">
        <v>194</v>
      </c>
      <c r="D119" s="185" t="s">
        <v>140</v>
      </c>
      <c r="E119" s="186" t="s">
        <v>966</v>
      </c>
      <c r="F119" s="187" t="s">
        <v>967</v>
      </c>
      <c r="G119" s="188" t="s">
        <v>483</v>
      </c>
      <c r="H119" s="189">
        <v>309</v>
      </c>
      <c r="I119" s="190"/>
      <c r="J119" s="191">
        <f>ROUND(I119*H119,2)</f>
        <v>0</v>
      </c>
      <c r="K119" s="187" t="s">
        <v>21</v>
      </c>
      <c r="L119" s="38"/>
      <c r="M119" s="192" t="s">
        <v>21</v>
      </c>
      <c r="N119" s="193" t="s">
        <v>48</v>
      </c>
      <c r="O119" s="63"/>
      <c r="P119" s="194">
        <f>O119*H119</f>
        <v>0</v>
      </c>
      <c r="Q119" s="194">
        <v>2.05E-4</v>
      </c>
      <c r="R119" s="194">
        <f>Q119*H119</f>
        <v>6.3344999999999999E-2</v>
      </c>
      <c r="S119" s="194">
        <v>4.9000000000000002E-2</v>
      </c>
      <c r="T119" s="195">
        <f>S119*H119</f>
        <v>15.141</v>
      </c>
      <c r="AR119" s="196" t="s">
        <v>276</v>
      </c>
      <c r="AT119" s="196" t="s">
        <v>140</v>
      </c>
      <c r="AU119" s="196" t="s">
        <v>86</v>
      </c>
      <c r="AY119" s="17" t="s">
        <v>138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84</v>
      </c>
      <c r="BK119" s="197">
        <f>ROUND(I119*H119,2)</f>
        <v>0</v>
      </c>
      <c r="BL119" s="17" t="s">
        <v>276</v>
      </c>
      <c r="BM119" s="196" t="s">
        <v>968</v>
      </c>
    </row>
    <row r="120" spans="2:65" s="1" customFormat="1" ht="19.5">
      <c r="B120" s="34"/>
      <c r="C120" s="35"/>
      <c r="D120" s="198" t="s">
        <v>147</v>
      </c>
      <c r="E120" s="35"/>
      <c r="F120" s="199" t="s">
        <v>969</v>
      </c>
      <c r="G120" s="35"/>
      <c r="H120" s="35"/>
      <c r="I120" s="114"/>
      <c r="J120" s="35"/>
      <c r="K120" s="35"/>
      <c r="L120" s="38"/>
      <c r="M120" s="200"/>
      <c r="N120" s="63"/>
      <c r="O120" s="63"/>
      <c r="P120" s="63"/>
      <c r="Q120" s="63"/>
      <c r="R120" s="63"/>
      <c r="S120" s="63"/>
      <c r="T120" s="64"/>
      <c r="AT120" s="17" t="s">
        <v>147</v>
      </c>
      <c r="AU120" s="17" t="s">
        <v>86</v>
      </c>
    </row>
    <row r="121" spans="2:65" s="1" customFormat="1" ht="29.25">
      <c r="B121" s="34"/>
      <c r="C121" s="35"/>
      <c r="D121" s="198" t="s">
        <v>302</v>
      </c>
      <c r="E121" s="35"/>
      <c r="F121" s="201" t="s">
        <v>970</v>
      </c>
      <c r="G121" s="35"/>
      <c r="H121" s="35"/>
      <c r="I121" s="114"/>
      <c r="J121" s="35"/>
      <c r="K121" s="35"/>
      <c r="L121" s="38"/>
      <c r="M121" s="200"/>
      <c r="N121" s="63"/>
      <c r="O121" s="63"/>
      <c r="P121" s="63"/>
      <c r="Q121" s="63"/>
      <c r="R121" s="63"/>
      <c r="S121" s="63"/>
      <c r="T121" s="64"/>
      <c r="AT121" s="17" t="s">
        <v>302</v>
      </c>
      <c r="AU121" s="17" t="s">
        <v>86</v>
      </c>
    </row>
    <row r="122" spans="2:65" s="12" customFormat="1" ht="11.25">
      <c r="B122" s="202"/>
      <c r="C122" s="203"/>
      <c r="D122" s="198" t="s">
        <v>151</v>
      </c>
      <c r="E122" s="204" t="s">
        <v>21</v>
      </c>
      <c r="F122" s="205" t="s">
        <v>971</v>
      </c>
      <c r="G122" s="203"/>
      <c r="H122" s="206">
        <v>309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151</v>
      </c>
      <c r="AU122" s="212" t="s">
        <v>86</v>
      </c>
      <c r="AV122" s="12" t="s">
        <v>86</v>
      </c>
      <c r="AW122" s="12" t="s">
        <v>38</v>
      </c>
      <c r="AX122" s="12" t="s">
        <v>84</v>
      </c>
      <c r="AY122" s="212" t="s">
        <v>138</v>
      </c>
    </row>
    <row r="123" spans="2:65" s="1" customFormat="1" ht="16.5" customHeight="1">
      <c r="B123" s="34"/>
      <c r="C123" s="185" t="s">
        <v>201</v>
      </c>
      <c r="D123" s="185" t="s">
        <v>140</v>
      </c>
      <c r="E123" s="186" t="s">
        <v>972</v>
      </c>
      <c r="F123" s="187" t="s">
        <v>973</v>
      </c>
      <c r="G123" s="188" t="s">
        <v>483</v>
      </c>
      <c r="H123" s="189">
        <v>34</v>
      </c>
      <c r="I123" s="190"/>
      <c r="J123" s="191">
        <f>ROUND(I123*H123,2)</f>
        <v>0</v>
      </c>
      <c r="K123" s="187" t="s">
        <v>21</v>
      </c>
      <c r="L123" s="38"/>
      <c r="M123" s="192" t="s">
        <v>21</v>
      </c>
      <c r="N123" s="193" t="s">
        <v>48</v>
      </c>
      <c r="O123" s="63"/>
      <c r="P123" s="194">
        <f>O123*H123</f>
        <v>0</v>
      </c>
      <c r="Q123" s="194">
        <v>2.0485E-2</v>
      </c>
      <c r="R123" s="194">
        <f>Q123*H123</f>
        <v>0.69648999999999994</v>
      </c>
      <c r="S123" s="194">
        <v>4.9000000000000002E-2</v>
      </c>
      <c r="T123" s="195">
        <f>S123*H123</f>
        <v>1.6660000000000001</v>
      </c>
      <c r="AR123" s="196" t="s">
        <v>276</v>
      </c>
      <c r="AT123" s="196" t="s">
        <v>140</v>
      </c>
      <c r="AU123" s="196" t="s">
        <v>86</v>
      </c>
      <c r="AY123" s="17" t="s">
        <v>138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84</v>
      </c>
      <c r="BK123" s="197">
        <f>ROUND(I123*H123,2)</f>
        <v>0</v>
      </c>
      <c r="BL123" s="17" t="s">
        <v>276</v>
      </c>
      <c r="BM123" s="196" t="s">
        <v>974</v>
      </c>
    </row>
    <row r="124" spans="2:65" s="1" customFormat="1" ht="29.25">
      <c r="B124" s="34"/>
      <c r="C124" s="35"/>
      <c r="D124" s="198" t="s">
        <v>147</v>
      </c>
      <c r="E124" s="35"/>
      <c r="F124" s="199" t="s">
        <v>975</v>
      </c>
      <c r="G124" s="35"/>
      <c r="H124" s="35"/>
      <c r="I124" s="114"/>
      <c r="J124" s="35"/>
      <c r="K124" s="35"/>
      <c r="L124" s="38"/>
      <c r="M124" s="200"/>
      <c r="N124" s="63"/>
      <c r="O124" s="63"/>
      <c r="P124" s="63"/>
      <c r="Q124" s="63"/>
      <c r="R124" s="63"/>
      <c r="S124" s="63"/>
      <c r="T124" s="64"/>
      <c r="AT124" s="17" t="s">
        <v>147</v>
      </c>
      <c r="AU124" s="17" t="s">
        <v>86</v>
      </c>
    </row>
    <row r="125" spans="2:65" s="1" customFormat="1" ht="29.25">
      <c r="B125" s="34"/>
      <c r="C125" s="35"/>
      <c r="D125" s="198" t="s">
        <v>302</v>
      </c>
      <c r="E125" s="35"/>
      <c r="F125" s="201" t="s">
        <v>970</v>
      </c>
      <c r="G125" s="35"/>
      <c r="H125" s="35"/>
      <c r="I125" s="114"/>
      <c r="J125" s="35"/>
      <c r="K125" s="35"/>
      <c r="L125" s="38"/>
      <c r="M125" s="200"/>
      <c r="N125" s="63"/>
      <c r="O125" s="63"/>
      <c r="P125" s="63"/>
      <c r="Q125" s="63"/>
      <c r="R125" s="63"/>
      <c r="S125" s="63"/>
      <c r="T125" s="64"/>
      <c r="AT125" s="17" t="s">
        <v>302</v>
      </c>
      <c r="AU125" s="17" t="s">
        <v>86</v>
      </c>
    </row>
    <row r="126" spans="2:65" s="12" customFormat="1" ht="11.25">
      <c r="B126" s="202"/>
      <c r="C126" s="203"/>
      <c r="D126" s="198" t="s">
        <v>151</v>
      </c>
      <c r="E126" s="204" t="s">
        <v>21</v>
      </c>
      <c r="F126" s="205" t="s">
        <v>976</v>
      </c>
      <c r="G126" s="203"/>
      <c r="H126" s="206">
        <v>34</v>
      </c>
      <c r="I126" s="207"/>
      <c r="J126" s="203"/>
      <c r="K126" s="203"/>
      <c r="L126" s="208"/>
      <c r="M126" s="248"/>
      <c r="N126" s="249"/>
      <c r="O126" s="249"/>
      <c r="P126" s="249"/>
      <c r="Q126" s="249"/>
      <c r="R126" s="249"/>
      <c r="S126" s="249"/>
      <c r="T126" s="250"/>
      <c r="AT126" s="212" t="s">
        <v>151</v>
      </c>
      <c r="AU126" s="212" t="s">
        <v>86</v>
      </c>
      <c r="AV126" s="12" t="s">
        <v>86</v>
      </c>
      <c r="AW126" s="12" t="s">
        <v>38</v>
      </c>
      <c r="AX126" s="12" t="s">
        <v>84</v>
      </c>
      <c r="AY126" s="212" t="s">
        <v>138</v>
      </c>
    </row>
    <row r="127" spans="2:65" s="1" customFormat="1" ht="6.95" customHeight="1">
      <c r="B127" s="46"/>
      <c r="C127" s="47"/>
      <c r="D127" s="47"/>
      <c r="E127" s="47"/>
      <c r="F127" s="47"/>
      <c r="G127" s="47"/>
      <c r="H127" s="47"/>
      <c r="I127" s="137"/>
      <c r="J127" s="47"/>
      <c r="K127" s="47"/>
      <c r="L127" s="38"/>
    </row>
  </sheetData>
  <sheetProtection algorithmName="SHA-512" hashValue="wkVsEFknDln3Jr5pu8tffQjpcEiojggzHNBndXLShFQXvqD8YM9OoUh5nUPNysP6NtypYuQPaXqfFEBeE1+kBg==" saltValue="AgSGZi9G62UOYJMrwf9mrBm4tFP1GiMeuBZef8lEDr3+zqcRnNiY+2EPMNCPhmvI7hZB8h7bA7nzmNCZkZs21Q==" spinCount="100000" sheet="1" objects="1" scenarios="1" formatColumns="0" formatRows="0" autoFilter="0"/>
  <autoFilter ref="C90:K12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7" t="s">
        <v>97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86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3" t="str">
        <f>'Rekapitulace stavby'!K6</f>
        <v>VD Mšeno, oprava koruny hráze bez přemostění přelivu</v>
      </c>
      <c r="F7" s="374"/>
      <c r="G7" s="374"/>
      <c r="H7" s="374"/>
      <c r="L7" s="20"/>
    </row>
    <row r="8" spans="2:46" ht="12" customHeight="1">
      <c r="B8" s="20"/>
      <c r="D8" s="113" t="s">
        <v>102</v>
      </c>
      <c r="L8" s="20"/>
    </row>
    <row r="9" spans="2:46" s="1" customFormat="1" ht="16.5" customHeight="1">
      <c r="B9" s="38"/>
      <c r="E9" s="373" t="s">
        <v>103</v>
      </c>
      <c r="F9" s="375"/>
      <c r="G9" s="375"/>
      <c r="H9" s="375"/>
      <c r="I9" s="114"/>
      <c r="L9" s="38"/>
    </row>
    <row r="10" spans="2:46" s="1" customFormat="1" ht="12" customHeight="1">
      <c r="B10" s="38"/>
      <c r="D10" s="113" t="s">
        <v>104</v>
      </c>
      <c r="I10" s="114"/>
      <c r="L10" s="38"/>
    </row>
    <row r="11" spans="2:46" s="1" customFormat="1" ht="36.950000000000003" customHeight="1">
      <c r="B11" s="38"/>
      <c r="E11" s="376" t="s">
        <v>977</v>
      </c>
      <c r="F11" s="375"/>
      <c r="G11" s="375"/>
      <c r="H11" s="375"/>
      <c r="I11" s="114"/>
      <c r="L11" s="38"/>
    </row>
    <row r="12" spans="2:46" s="1" customFormat="1" ht="11.25">
      <c r="B12" s="38"/>
      <c r="I12" s="114"/>
      <c r="L12" s="38"/>
    </row>
    <row r="13" spans="2:46" s="1" customFormat="1" ht="12" customHeight="1">
      <c r="B13" s="38"/>
      <c r="D13" s="113" t="s">
        <v>18</v>
      </c>
      <c r="F13" s="102" t="s">
        <v>19</v>
      </c>
      <c r="I13" s="115" t="s">
        <v>20</v>
      </c>
      <c r="J13" s="102" t="s">
        <v>21</v>
      </c>
      <c r="L13" s="38"/>
    </row>
    <row r="14" spans="2:46" s="1" customFormat="1" ht="12" customHeight="1">
      <c r="B14" s="38"/>
      <c r="D14" s="113" t="s">
        <v>22</v>
      </c>
      <c r="F14" s="102" t="s">
        <v>23</v>
      </c>
      <c r="I14" s="115" t="s">
        <v>24</v>
      </c>
      <c r="J14" s="116" t="str">
        <f>'Rekapitulace stavby'!AN8</f>
        <v>6. 9. 2017</v>
      </c>
      <c r="L14" s="38"/>
    </row>
    <row r="15" spans="2:46" s="1" customFormat="1" ht="10.9" customHeight="1">
      <c r="B15" s="38"/>
      <c r="I15" s="114"/>
      <c r="L15" s="38"/>
    </row>
    <row r="16" spans="2:46" s="1" customFormat="1" ht="12" customHeight="1">
      <c r="B16" s="38"/>
      <c r="D16" s="113" t="s">
        <v>26</v>
      </c>
      <c r="I16" s="115" t="s">
        <v>27</v>
      </c>
      <c r="J16" s="102" t="s">
        <v>28</v>
      </c>
      <c r="L16" s="38"/>
    </row>
    <row r="17" spans="2:12" s="1" customFormat="1" ht="18" customHeight="1">
      <c r="B17" s="38"/>
      <c r="E17" s="102" t="s">
        <v>29</v>
      </c>
      <c r="I17" s="115" t="s">
        <v>30</v>
      </c>
      <c r="J17" s="102" t="s">
        <v>31</v>
      </c>
      <c r="L17" s="38"/>
    </row>
    <row r="18" spans="2:12" s="1" customFormat="1" ht="6.95" customHeight="1">
      <c r="B18" s="38"/>
      <c r="I18" s="114"/>
      <c r="L18" s="38"/>
    </row>
    <row r="19" spans="2:12" s="1" customFormat="1" ht="12" customHeight="1">
      <c r="B19" s="38"/>
      <c r="D19" s="113" t="s">
        <v>32</v>
      </c>
      <c r="I19" s="115" t="s">
        <v>27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77" t="str">
        <f>'Rekapitulace stavby'!E14</f>
        <v>Vyplň údaj</v>
      </c>
      <c r="F20" s="378"/>
      <c r="G20" s="378"/>
      <c r="H20" s="378"/>
      <c r="I20" s="115" t="s">
        <v>30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4"/>
      <c r="L21" s="38"/>
    </row>
    <row r="22" spans="2:12" s="1" customFormat="1" ht="12" customHeight="1">
      <c r="B22" s="38"/>
      <c r="D22" s="113" t="s">
        <v>34</v>
      </c>
      <c r="I22" s="115" t="s">
        <v>27</v>
      </c>
      <c r="J22" s="102" t="s">
        <v>35</v>
      </c>
      <c r="L22" s="38"/>
    </row>
    <row r="23" spans="2:12" s="1" customFormat="1" ht="18" customHeight="1">
      <c r="B23" s="38"/>
      <c r="E23" s="102" t="s">
        <v>36</v>
      </c>
      <c r="I23" s="115" t="s">
        <v>30</v>
      </c>
      <c r="J23" s="102" t="s">
        <v>37</v>
      </c>
      <c r="L23" s="38"/>
    </row>
    <row r="24" spans="2:12" s="1" customFormat="1" ht="6.95" customHeight="1">
      <c r="B24" s="38"/>
      <c r="I24" s="114"/>
      <c r="L24" s="38"/>
    </row>
    <row r="25" spans="2:12" s="1" customFormat="1" ht="12" customHeight="1">
      <c r="B25" s="38"/>
      <c r="D25" s="113" t="s">
        <v>39</v>
      </c>
      <c r="I25" s="115" t="s">
        <v>27</v>
      </c>
      <c r="J25" s="102" t="str">
        <f>IF('Rekapitulace stavby'!AN19="","",'Rekapitulace stavby'!AN19)</f>
        <v/>
      </c>
      <c r="L25" s="38"/>
    </row>
    <row r="26" spans="2:12" s="1" customFormat="1" ht="18" customHeight="1">
      <c r="B26" s="38"/>
      <c r="E26" s="102" t="str">
        <f>IF('Rekapitulace stavby'!E20="","",'Rekapitulace stavby'!E20)</f>
        <v xml:space="preserve"> </v>
      </c>
      <c r="I26" s="115" t="s">
        <v>30</v>
      </c>
      <c r="J26" s="102" t="str">
        <f>IF('Rekapitulace stavby'!AN20="","",'Rekapitulace stavby'!AN20)</f>
        <v/>
      </c>
      <c r="L26" s="38"/>
    </row>
    <row r="27" spans="2:12" s="1" customFormat="1" ht="6.95" customHeight="1">
      <c r="B27" s="38"/>
      <c r="I27" s="114"/>
      <c r="L27" s="38"/>
    </row>
    <row r="28" spans="2:12" s="1" customFormat="1" ht="12" customHeight="1">
      <c r="B28" s="38"/>
      <c r="D28" s="113" t="s">
        <v>41</v>
      </c>
      <c r="I28" s="114"/>
      <c r="L28" s="38"/>
    </row>
    <row r="29" spans="2:12" s="7" customFormat="1" ht="16.5" customHeight="1">
      <c r="B29" s="117"/>
      <c r="E29" s="379" t="s">
        <v>21</v>
      </c>
      <c r="F29" s="379"/>
      <c r="G29" s="379"/>
      <c r="H29" s="379"/>
      <c r="I29" s="118"/>
      <c r="L29" s="117"/>
    </row>
    <row r="30" spans="2:12" s="1" customFormat="1" ht="6.95" customHeight="1">
      <c r="B30" s="38"/>
      <c r="I30" s="114"/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25.35" customHeight="1">
      <c r="B32" s="38"/>
      <c r="D32" s="120" t="s">
        <v>43</v>
      </c>
      <c r="I32" s="114"/>
      <c r="J32" s="121">
        <f>ROUND(J93, 2)</f>
        <v>0</v>
      </c>
      <c r="L32" s="38"/>
    </row>
    <row r="33" spans="2:12" s="1" customFormat="1" ht="6.95" customHeight="1">
      <c r="B33" s="38"/>
      <c r="D33" s="59"/>
      <c r="E33" s="59"/>
      <c r="F33" s="59"/>
      <c r="G33" s="59"/>
      <c r="H33" s="59"/>
      <c r="I33" s="119"/>
      <c r="J33" s="59"/>
      <c r="K33" s="59"/>
      <c r="L33" s="38"/>
    </row>
    <row r="34" spans="2:12" s="1" customFormat="1" ht="14.45" customHeight="1">
      <c r="B34" s="38"/>
      <c r="F34" s="122" t="s">
        <v>45</v>
      </c>
      <c r="I34" s="123" t="s">
        <v>44</v>
      </c>
      <c r="J34" s="122" t="s">
        <v>46</v>
      </c>
      <c r="L34" s="38"/>
    </row>
    <row r="35" spans="2:12" s="1" customFormat="1" ht="14.45" customHeight="1">
      <c r="B35" s="38"/>
      <c r="D35" s="124" t="s">
        <v>47</v>
      </c>
      <c r="E35" s="113" t="s">
        <v>48</v>
      </c>
      <c r="F35" s="125">
        <f>ROUND((SUM(BE93:BE189)),  2)</f>
        <v>0</v>
      </c>
      <c r="I35" s="126">
        <v>0.21</v>
      </c>
      <c r="J35" s="125">
        <f>ROUND(((SUM(BE93:BE189))*I35),  2)</f>
        <v>0</v>
      </c>
      <c r="L35" s="38"/>
    </row>
    <row r="36" spans="2:12" s="1" customFormat="1" ht="14.45" customHeight="1">
      <c r="B36" s="38"/>
      <c r="E36" s="113" t="s">
        <v>49</v>
      </c>
      <c r="F36" s="125">
        <f>ROUND((SUM(BF93:BF189)),  2)</f>
        <v>0</v>
      </c>
      <c r="I36" s="126">
        <v>0.15</v>
      </c>
      <c r="J36" s="125">
        <f>ROUND(((SUM(BF93:BF189))*I36),  2)</f>
        <v>0</v>
      </c>
      <c r="L36" s="38"/>
    </row>
    <row r="37" spans="2:12" s="1" customFormat="1" ht="14.45" hidden="1" customHeight="1">
      <c r="B37" s="38"/>
      <c r="E37" s="113" t="s">
        <v>50</v>
      </c>
      <c r="F37" s="125">
        <f>ROUND((SUM(BG93:BG189)),  2)</f>
        <v>0</v>
      </c>
      <c r="I37" s="126">
        <v>0.21</v>
      </c>
      <c r="J37" s="125">
        <f>0</f>
        <v>0</v>
      </c>
      <c r="L37" s="38"/>
    </row>
    <row r="38" spans="2:12" s="1" customFormat="1" ht="14.45" hidden="1" customHeight="1">
      <c r="B38" s="38"/>
      <c r="E38" s="113" t="s">
        <v>51</v>
      </c>
      <c r="F38" s="125">
        <f>ROUND((SUM(BH93:BH189)),  2)</f>
        <v>0</v>
      </c>
      <c r="I38" s="126">
        <v>0.15</v>
      </c>
      <c r="J38" s="125">
        <f>0</f>
        <v>0</v>
      </c>
      <c r="L38" s="38"/>
    </row>
    <row r="39" spans="2:12" s="1" customFormat="1" ht="14.45" hidden="1" customHeight="1">
      <c r="B39" s="38"/>
      <c r="E39" s="113" t="s">
        <v>52</v>
      </c>
      <c r="F39" s="125">
        <f>ROUND((SUM(BI93:BI189)),  2)</f>
        <v>0</v>
      </c>
      <c r="I39" s="126">
        <v>0</v>
      </c>
      <c r="J39" s="125">
        <f>0</f>
        <v>0</v>
      </c>
      <c r="L39" s="38"/>
    </row>
    <row r="40" spans="2:12" s="1" customFormat="1" ht="6.95" customHeight="1">
      <c r="B40" s="38"/>
      <c r="I40" s="114"/>
      <c r="L40" s="38"/>
    </row>
    <row r="41" spans="2:12" s="1" customFormat="1" ht="25.35" customHeight="1">
      <c r="B41" s="38"/>
      <c r="C41" s="127"/>
      <c r="D41" s="128" t="s">
        <v>53</v>
      </c>
      <c r="E41" s="129"/>
      <c r="F41" s="129"/>
      <c r="G41" s="130" t="s">
        <v>54</v>
      </c>
      <c r="H41" s="131" t="s">
        <v>55</v>
      </c>
      <c r="I41" s="132"/>
      <c r="J41" s="133">
        <f>SUM(J32:J39)</f>
        <v>0</v>
      </c>
      <c r="K41" s="134"/>
      <c r="L41" s="38"/>
    </row>
    <row r="42" spans="2:12" s="1" customFormat="1" ht="14.45" customHeight="1"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38"/>
    </row>
    <row r="46" spans="2:12" s="1" customFormat="1" ht="6.95" customHeight="1"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38"/>
    </row>
    <row r="47" spans="2:12" s="1" customFormat="1" ht="24.95" customHeight="1">
      <c r="B47" s="34"/>
      <c r="C47" s="23" t="s">
        <v>106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80" t="str">
        <f>E7</f>
        <v>VD Mšeno, oprava koruny hráze bez přemostění přelivu</v>
      </c>
      <c r="F50" s="381"/>
      <c r="G50" s="381"/>
      <c r="H50" s="381"/>
      <c r="I50" s="114"/>
      <c r="J50" s="35"/>
      <c r="K50" s="35"/>
      <c r="L50" s="38"/>
    </row>
    <row r="51" spans="2:47" ht="12" customHeight="1">
      <c r="B51" s="21"/>
      <c r="C51" s="29" t="s">
        <v>102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80" t="s">
        <v>103</v>
      </c>
      <c r="F52" s="382"/>
      <c r="G52" s="382"/>
      <c r="H52" s="382"/>
      <c r="I52" s="114"/>
      <c r="J52" s="35"/>
      <c r="K52" s="35"/>
      <c r="L52" s="38"/>
    </row>
    <row r="53" spans="2:47" s="1" customFormat="1" ht="12" customHeight="1">
      <c r="B53" s="34"/>
      <c r="C53" s="29" t="s">
        <v>104</v>
      </c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6.5" customHeight="1">
      <c r="B54" s="34"/>
      <c r="C54" s="35"/>
      <c r="D54" s="35"/>
      <c r="E54" s="349" t="str">
        <f>E11</f>
        <v>SO 01.03 - Demontáž a zpětná montáž VO</v>
      </c>
      <c r="F54" s="382"/>
      <c r="G54" s="382"/>
      <c r="H54" s="382"/>
      <c r="I54" s="114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38"/>
    </row>
    <row r="56" spans="2:47" s="1" customFormat="1" ht="12" customHeight="1">
      <c r="B56" s="34"/>
      <c r="C56" s="29" t="s">
        <v>22</v>
      </c>
      <c r="D56" s="35"/>
      <c r="E56" s="35"/>
      <c r="F56" s="27" t="str">
        <f>F14</f>
        <v>VD Mšeno</v>
      </c>
      <c r="G56" s="35"/>
      <c r="H56" s="35"/>
      <c r="I56" s="115" t="s">
        <v>24</v>
      </c>
      <c r="J56" s="58" t="str">
        <f>IF(J14="","",J14)</f>
        <v>6. 9. 2017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38"/>
    </row>
    <row r="58" spans="2:47" s="1" customFormat="1" ht="15.2" customHeight="1">
      <c r="B58" s="34"/>
      <c r="C58" s="29" t="s">
        <v>26</v>
      </c>
      <c r="D58" s="35"/>
      <c r="E58" s="35"/>
      <c r="F58" s="27" t="str">
        <f>E17</f>
        <v>Povodí Labe, státní podnik</v>
      </c>
      <c r="G58" s="35"/>
      <c r="H58" s="35"/>
      <c r="I58" s="115" t="s">
        <v>34</v>
      </c>
      <c r="J58" s="32" t="str">
        <f>E23</f>
        <v>HG Partner, s.r.o.</v>
      </c>
      <c r="K58" s="35"/>
      <c r="L58" s="38"/>
    </row>
    <row r="59" spans="2:47" s="1" customFormat="1" ht="15.2" customHeight="1">
      <c r="B59" s="34"/>
      <c r="C59" s="29" t="s">
        <v>32</v>
      </c>
      <c r="D59" s="35"/>
      <c r="E59" s="35"/>
      <c r="F59" s="27" t="str">
        <f>IF(E20="","",E20)</f>
        <v>Vyplň údaj</v>
      </c>
      <c r="G59" s="35"/>
      <c r="H59" s="35"/>
      <c r="I59" s="115" t="s">
        <v>39</v>
      </c>
      <c r="J59" s="32" t="str">
        <f>E26</f>
        <v xml:space="preserve"> 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38"/>
    </row>
    <row r="61" spans="2:47" s="1" customFormat="1" ht="29.25" customHeight="1">
      <c r="B61" s="34"/>
      <c r="C61" s="141" t="s">
        <v>107</v>
      </c>
      <c r="D61" s="142"/>
      <c r="E61" s="142"/>
      <c r="F61" s="142"/>
      <c r="G61" s="142"/>
      <c r="H61" s="142"/>
      <c r="I61" s="143"/>
      <c r="J61" s="144" t="s">
        <v>108</v>
      </c>
      <c r="K61" s="142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38"/>
    </row>
    <row r="63" spans="2:47" s="1" customFormat="1" ht="22.9" customHeight="1">
      <c r="B63" s="34"/>
      <c r="C63" s="145" t="s">
        <v>75</v>
      </c>
      <c r="D63" s="35"/>
      <c r="E63" s="35"/>
      <c r="F63" s="35"/>
      <c r="G63" s="35"/>
      <c r="H63" s="35"/>
      <c r="I63" s="114"/>
      <c r="J63" s="76">
        <f>J93</f>
        <v>0</v>
      </c>
      <c r="K63" s="35"/>
      <c r="L63" s="38"/>
      <c r="AU63" s="17" t="s">
        <v>109</v>
      </c>
    </row>
    <row r="64" spans="2:47" s="8" customFormat="1" ht="24.95" customHeight="1">
      <c r="B64" s="146"/>
      <c r="C64" s="147"/>
      <c r="D64" s="148" t="s">
        <v>110</v>
      </c>
      <c r="E64" s="149"/>
      <c r="F64" s="149"/>
      <c r="G64" s="149"/>
      <c r="H64" s="149"/>
      <c r="I64" s="150"/>
      <c r="J64" s="151">
        <f>J94</f>
        <v>0</v>
      </c>
      <c r="K64" s="147"/>
      <c r="L64" s="152"/>
    </row>
    <row r="65" spans="2:12" s="9" customFormat="1" ht="19.899999999999999" customHeight="1">
      <c r="B65" s="153"/>
      <c r="C65" s="96"/>
      <c r="D65" s="154" t="s">
        <v>111</v>
      </c>
      <c r="E65" s="155"/>
      <c r="F65" s="155"/>
      <c r="G65" s="155"/>
      <c r="H65" s="155"/>
      <c r="I65" s="156"/>
      <c r="J65" s="157">
        <f>J95</f>
        <v>0</v>
      </c>
      <c r="K65" s="96"/>
      <c r="L65" s="158"/>
    </row>
    <row r="66" spans="2:12" s="9" customFormat="1" ht="19.899999999999999" customHeight="1">
      <c r="B66" s="153"/>
      <c r="C66" s="96"/>
      <c r="D66" s="154" t="s">
        <v>119</v>
      </c>
      <c r="E66" s="155"/>
      <c r="F66" s="155"/>
      <c r="G66" s="155"/>
      <c r="H66" s="155"/>
      <c r="I66" s="156"/>
      <c r="J66" s="157">
        <f>J107</f>
        <v>0</v>
      </c>
      <c r="K66" s="96"/>
      <c r="L66" s="158"/>
    </row>
    <row r="67" spans="2:12" s="8" customFormat="1" ht="24.95" customHeight="1">
      <c r="B67" s="146"/>
      <c r="C67" s="147"/>
      <c r="D67" s="148" t="s">
        <v>120</v>
      </c>
      <c r="E67" s="149"/>
      <c r="F67" s="149"/>
      <c r="G67" s="149"/>
      <c r="H67" s="149"/>
      <c r="I67" s="150"/>
      <c r="J67" s="151">
        <f>J110</f>
        <v>0</v>
      </c>
      <c r="K67" s="147"/>
      <c r="L67" s="152"/>
    </row>
    <row r="68" spans="2:12" s="9" customFormat="1" ht="19.899999999999999" customHeight="1">
      <c r="B68" s="153"/>
      <c r="C68" s="96"/>
      <c r="D68" s="154" t="s">
        <v>978</v>
      </c>
      <c r="E68" s="155"/>
      <c r="F68" s="155"/>
      <c r="G68" s="155"/>
      <c r="H68" s="155"/>
      <c r="I68" s="156"/>
      <c r="J68" s="157">
        <f>J111</f>
        <v>0</v>
      </c>
      <c r="K68" s="96"/>
      <c r="L68" s="158"/>
    </row>
    <row r="69" spans="2:12" s="9" customFormat="1" ht="19.899999999999999" customHeight="1">
      <c r="B69" s="153"/>
      <c r="C69" s="96"/>
      <c r="D69" s="154" t="s">
        <v>933</v>
      </c>
      <c r="E69" s="155"/>
      <c r="F69" s="155"/>
      <c r="G69" s="155"/>
      <c r="H69" s="155"/>
      <c r="I69" s="156"/>
      <c r="J69" s="157">
        <f>J176</f>
        <v>0</v>
      </c>
      <c r="K69" s="96"/>
      <c r="L69" s="158"/>
    </row>
    <row r="70" spans="2:12" s="8" customFormat="1" ht="24.95" customHeight="1">
      <c r="B70" s="146"/>
      <c r="C70" s="147"/>
      <c r="D70" s="148" t="s">
        <v>979</v>
      </c>
      <c r="E70" s="149"/>
      <c r="F70" s="149"/>
      <c r="G70" s="149"/>
      <c r="H70" s="149"/>
      <c r="I70" s="150"/>
      <c r="J70" s="151">
        <f>J181</f>
        <v>0</v>
      </c>
      <c r="K70" s="147"/>
      <c r="L70" s="152"/>
    </row>
    <row r="71" spans="2:12" s="9" customFormat="1" ht="19.899999999999999" customHeight="1">
      <c r="B71" s="153"/>
      <c r="C71" s="96"/>
      <c r="D71" s="154" t="s">
        <v>980</v>
      </c>
      <c r="E71" s="155"/>
      <c r="F71" s="155"/>
      <c r="G71" s="155"/>
      <c r="H71" s="155"/>
      <c r="I71" s="156"/>
      <c r="J71" s="157">
        <f>J182</f>
        <v>0</v>
      </c>
      <c r="K71" s="96"/>
      <c r="L71" s="158"/>
    </row>
    <row r="72" spans="2:12" s="1" customFormat="1" ht="21.75" customHeight="1"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38"/>
    </row>
    <row r="73" spans="2:12" s="1" customFormat="1" ht="6.95" customHeight="1">
      <c r="B73" s="46"/>
      <c r="C73" s="47"/>
      <c r="D73" s="47"/>
      <c r="E73" s="47"/>
      <c r="F73" s="47"/>
      <c r="G73" s="47"/>
      <c r="H73" s="47"/>
      <c r="I73" s="137"/>
      <c r="J73" s="47"/>
      <c r="K73" s="47"/>
      <c r="L73" s="38"/>
    </row>
    <row r="77" spans="2:12" s="1" customFormat="1" ht="6.95" customHeight="1">
      <c r="B77" s="48"/>
      <c r="C77" s="49"/>
      <c r="D77" s="49"/>
      <c r="E77" s="49"/>
      <c r="F77" s="49"/>
      <c r="G77" s="49"/>
      <c r="H77" s="49"/>
      <c r="I77" s="140"/>
      <c r="J77" s="49"/>
      <c r="K77" s="49"/>
      <c r="L77" s="38"/>
    </row>
    <row r="78" spans="2:12" s="1" customFormat="1" ht="24.95" customHeight="1">
      <c r="B78" s="34"/>
      <c r="C78" s="23" t="s">
        <v>123</v>
      </c>
      <c r="D78" s="35"/>
      <c r="E78" s="35"/>
      <c r="F78" s="35"/>
      <c r="G78" s="35"/>
      <c r="H78" s="35"/>
      <c r="I78" s="114"/>
      <c r="J78" s="35"/>
      <c r="K78" s="35"/>
      <c r="L78" s="38"/>
    </row>
    <row r="79" spans="2:12" s="1" customFormat="1" ht="6.95" customHeight="1"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38"/>
    </row>
    <row r="80" spans="2:12" s="1" customFormat="1" ht="12" customHeight="1">
      <c r="B80" s="34"/>
      <c r="C80" s="29" t="s">
        <v>16</v>
      </c>
      <c r="D80" s="35"/>
      <c r="E80" s="35"/>
      <c r="F80" s="35"/>
      <c r="G80" s="35"/>
      <c r="H80" s="35"/>
      <c r="I80" s="114"/>
      <c r="J80" s="35"/>
      <c r="K80" s="35"/>
      <c r="L80" s="38"/>
    </row>
    <row r="81" spans="2:65" s="1" customFormat="1" ht="16.5" customHeight="1">
      <c r="B81" s="34"/>
      <c r="C81" s="35"/>
      <c r="D81" s="35"/>
      <c r="E81" s="380" t="str">
        <f>E7</f>
        <v>VD Mšeno, oprava koruny hráze bez přemostění přelivu</v>
      </c>
      <c r="F81" s="381"/>
      <c r="G81" s="381"/>
      <c r="H81" s="381"/>
      <c r="I81" s="114"/>
      <c r="J81" s="35"/>
      <c r="K81" s="35"/>
      <c r="L81" s="38"/>
    </row>
    <row r="82" spans="2:65" ht="12" customHeight="1">
      <c r="B82" s="21"/>
      <c r="C82" s="29" t="s">
        <v>102</v>
      </c>
      <c r="D82" s="22"/>
      <c r="E82" s="22"/>
      <c r="F82" s="22"/>
      <c r="G82" s="22"/>
      <c r="H82" s="22"/>
      <c r="J82" s="22"/>
      <c r="K82" s="22"/>
      <c r="L82" s="20"/>
    </row>
    <row r="83" spans="2:65" s="1" customFormat="1" ht="16.5" customHeight="1">
      <c r="B83" s="34"/>
      <c r="C83" s="35"/>
      <c r="D83" s="35"/>
      <c r="E83" s="380" t="s">
        <v>103</v>
      </c>
      <c r="F83" s="382"/>
      <c r="G83" s="382"/>
      <c r="H83" s="382"/>
      <c r="I83" s="114"/>
      <c r="J83" s="35"/>
      <c r="K83" s="35"/>
      <c r="L83" s="38"/>
    </row>
    <row r="84" spans="2:65" s="1" customFormat="1" ht="12" customHeight="1">
      <c r="B84" s="34"/>
      <c r="C84" s="29" t="s">
        <v>104</v>
      </c>
      <c r="D84" s="35"/>
      <c r="E84" s="35"/>
      <c r="F84" s="35"/>
      <c r="G84" s="35"/>
      <c r="H84" s="35"/>
      <c r="I84" s="114"/>
      <c r="J84" s="35"/>
      <c r="K84" s="35"/>
      <c r="L84" s="38"/>
    </row>
    <row r="85" spans="2:65" s="1" customFormat="1" ht="16.5" customHeight="1">
      <c r="B85" s="34"/>
      <c r="C85" s="35"/>
      <c r="D85" s="35"/>
      <c r="E85" s="349" t="str">
        <f>E11</f>
        <v>SO 01.03 - Demontáž a zpětná montáž VO</v>
      </c>
      <c r="F85" s="382"/>
      <c r="G85" s="382"/>
      <c r="H85" s="382"/>
      <c r="I85" s="114"/>
      <c r="J85" s="35"/>
      <c r="K85" s="35"/>
      <c r="L85" s="38"/>
    </row>
    <row r="86" spans="2:65" s="1" customFormat="1" ht="6.95" customHeight="1"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38"/>
    </row>
    <row r="87" spans="2:65" s="1" customFormat="1" ht="12" customHeight="1">
      <c r="B87" s="34"/>
      <c r="C87" s="29" t="s">
        <v>22</v>
      </c>
      <c r="D87" s="35"/>
      <c r="E87" s="35"/>
      <c r="F87" s="27" t="str">
        <f>F14</f>
        <v>VD Mšeno</v>
      </c>
      <c r="G87" s="35"/>
      <c r="H87" s="35"/>
      <c r="I87" s="115" t="s">
        <v>24</v>
      </c>
      <c r="J87" s="58" t="str">
        <f>IF(J14="","",J14)</f>
        <v>6. 9. 2017</v>
      </c>
      <c r="K87" s="35"/>
      <c r="L87" s="38"/>
    </row>
    <row r="88" spans="2:65" s="1" customFormat="1" ht="6.95" customHeight="1"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38"/>
    </row>
    <row r="89" spans="2:65" s="1" customFormat="1" ht="15.2" customHeight="1">
      <c r="B89" s="34"/>
      <c r="C89" s="29" t="s">
        <v>26</v>
      </c>
      <c r="D89" s="35"/>
      <c r="E89" s="35"/>
      <c r="F89" s="27" t="str">
        <f>E17</f>
        <v>Povodí Labe, státní podnik</v>
      </c>
      <c r="G89" s="35"/>
      <c r="H89" s="35"/>
      <c r="I89" s="115" t="s">
        <v>34</v>
      </c>
      <c r="J89" s="32" t="str">
        <f>E23</f>
        <v>HG Partner, s.r.o.</v>
      </c>
      <c r="K89" s="35"/>
      <c r="L89" s="38"/>
    </row>
    <row r="90" spans="2:65" s="1" customFormat="1" ht="15.2" customHeight="1">
      <c r="B90" s="34"/>
      <c r="C90" s="29" t="s">
        <v>32</v>
      </c>
      <c r="D90" s="35"/>
      <c r="E90" s="35"/>
      <c r="F90" s="27" t="str">
        <f>IF(E20="","",E20)</f>
        <v>Vyplň údaj</v>
      </c>
      <c r="G90" s="35"/>
      <c r="H90" s="35"/>
      <c r="I90" s="115" t="s">
        <v>39</v>
      </c>
      <c r="J90" s="32" t="str">
        <f>E26</f>
        <v xml:space="preserve"> </v>
      </c>
      <c r="K90" s="35"/>
      <c r="L90" s="38"/>
    </row>
    <row r="91" spans="2:65" s="1" customFormat="1" ht="10.35" customHeight="1">
      <c r="B91" s="34"/>
      <c r="C91" s="35"/>
      <c r="D91" s="35"/>
      <c r="E91" s="35"/>
      <c r="F91" s="35"/>
      <c r="G91" s="35"/>
      <c r="H91" s="35"/>
      <c r="I91" s="114"/>
      <c r="J91" s="35"/>
      <c r="K91" s="35"/>
      <c r="L91" s="38"/>
    </row>
    <row r="92" spans="2:65" s="10" customFormat="1" ht="29.25" customHeight="1">
      <c r="B92" s="159"/>
      <c r="C92" s="160" t="s">
        <v>124</v>
      </c>
      <c r="D92" s="161" t="s">
        <v>62</v>
      </c>
      <c r="E92" s="161" t="s">
        <v>58</v>
      </c>
      <c r="F92" s="161" t="s">
        <v>59</v>
      </c>
      <c r="G92" s="161" t="s">
        <v>125</v>
      </c>
      <c r="H92" s="161" t="s">
        <v>126</v>
      </c>
      <c r="I92" s="162" t="s">
        <v>127</v>
      </c>
      <c r="J92" s="161" t="s">
        <v>108</v>
      </c>
      <c r="K92" s="163" t="s">
        <v>128</v>
      </c>
      <c r="L92" s="164"/>
      <c r="M92" s="67" t="s">
        <v>21</v>
      </c>
      <c r="N92" s="68" t="s">
        <v>47</v>
      </c>
      <c r="O92" s="68" t="s">
        <v>129</v>
      </c>
      <c r="P92" s="68" t="s">
        <v>130</v>
      </c>
      <c r="Q92" s="68" t="s">
        <v>131</v>
      </c>
      <c r="R92" s="68" t="s">
        <v>132</v>
      </c>
      <c r="S92" s="68" t="s">
        <v>133</v>
      </c>
      <c r="T92" s="69" t="s">
        <v>134</v>
      </c>
    </row>
    <row r="93" spans="2:65" s="1" customFormat="1" ht="22.9" customHeight="1">
      <c r="B93" s="34"/>
      <c r="C93" s="74" t="s">
        <v>135</v>
      </c>
      <c r="D93" s="35"/>
      <c r="E93" s="35"/>
      <c r="F93" s="35"/>
      <c r="G93" s="35"/>
      <c r="H93" s="35"/>
      <c r="I93" s="114"/>
      <c r="J93" s="165">
        <f>BK93</f>
        <v>0</v>
      </c>
      <c r="K93" s="35"/>
      <c r="L93" s="38"/>
      <c r="M93" s="70"/>
      <c r="N93" s="71"/>
      <c r="O93" s="71"/>
      <c r="P93" s="166">
        <f>P94+P110+P181</f>
        <v>0</v>
      </c>
      <c r="Q93" s="71"/>
      <c r="R93" s="166">
        <f>R94+R110+R181</f>
        <v>67.360741849999997</v>
      </c>
      <c r="S93" s="71"/>
      <c r="T93" s="167">
        <f>T94+T110+T181</f>
        <v>0.51577799999999996</v>
      </c>
      <c r="AT93" s="17" t="s">
        <v>76</v>
      </c>
      <c r="AU93" s="17" t="s">
        <v>109</v>
      </c>
      <c r="BK93" s="168">
        <f>BK94+BK110+BK181</f>
        <v>0</v>
      </c>
    </row>
    <row r="94" spans="2:65" s="11" customFormat="1" ht="25.9" customHeight="1">
      <c r="B94" s="169"/>
      <c r="C94" s="170"/>
      <c r="D94" s="171" t="s">
        <v>76</v>
      </c>
      <c r="E94" s="172" t="s">
        <v>136</v>
      </c>
      <c r="F94" s="172" t="s">
        <v>137</v>
      </c>
      <c r="G94" s="170"/>
      <c r="H94" s="170"/>
      <c r="I94" s="173"/>
      <c r="J94" s="174">
        <f>BK94</f>
        <v>0</v>
      </c>
      <c r="K94" s="170"/>
      <c r="L94" s="175"/>
      <c r="M94" s="176"/>
      <c r="N94" s="177"/>
      <c r="O94" s="177"/>
      <c r="P94" s="178">
        <f>P95+P107</f>
        <v>0</v>
      </c>
      <c r="Q94" s="177"/>
      <c r="R94" s="178">
        <f>R95+R107</f>
        <v>67.144412500000001</v>
      </c>
      <c r="S94" s="177"/>
      <c r="T94" s="179">
        <f>T95+T107</f>
        <v>0</v>
      </c>
      <c r="AR94" s="180" t="s">
        <v>84</v>
      </c>
      <c r="AT94" s="181" t="s">
        <v>76</v>
      </c>
      <c r="AU94" s="181" t="s">
        <v>77</v>
      </c>
      <c r="AY94" s="180" t="s">
        <v>138</v>
      </c>
      <c r="BK94" s="182">
        <f>BK95+BK107</f>
        <v>0</v>
      </c>
    </row>
    <row r="95" spans="2:65" s="11" customFormat="1" ht="22.9" customHeight="1">
      <c r="B95" s="169"/>
      <c r="C95" s="170"/>
      <c r="D95" s="171" t="s">
        <v>76</v>
      </c>
      <c r="E95" s="183" t="s">
        <v>84</v>
      </c>
      <c r="F95" s="183" t="s">
        <v>139</v>
      </c>
      <c r="G95" s="170"/>
      <c r="H95" s="170"/>
      <c r="I95" s="173"/>
      <c r="J95" s="184">
        <f>BK95</f>
        <v>0</v>
      </c>
      <c r="K95" s="170"/>
      <c r="L95" s="175"/>
      <c r="M95" s="176"/>
      <c r="N95" s="177"/>
      <c r="O95" s="177"/>
      <c r="P95" s="178">
        <f>SUM(P96:P106)</f>
        <v>0</v>
      </c>
      <c r="Q95" s="177"/>
      <c r="R95" s="178">
        <f>SUM(R96:R106)</f>
        <v>67.144412500000001</v>
      </c>
      <c r="S95" s="177"/>
      <c r="T95" s="179">
        <f>SUM(T96:T106)</f>
        <v>0</v>
      </c>
      <c r="AR95" s="180" t="s">
        <v>84</v>
      </c>
      <c r="AT95" s="181" t="s">
        <v>76</v>
      </c>
      <c r="AU95" s="181" t="s">
        <v>84</v>
      </c>
      <c r="AY95" s="180" t="s">
        <v>138</v>
      </c>
      <c r="BK95" s="182">
        <f>SUM(BK96:BK106)</f>
        <v>0</v>
      </c>
    </row>
    <row r="96" spans="2:65" s="1" customFormat="1" ht="16.5" customHeight="1">
      <c r="B96" s="34"/>
      <c r="C96" s="185" t="s">
        <v>84</v>
      </c>
      <c r="D96" s="185" t="s">
        <v>140</v>
      </c>
      <c r="E96" s="186" t="s">
        <v>981</v>
      </c>
      <c r="F96" s="187" t="s">
        <v>982</v>
      </c>
      <c r="G96" s="188" t="s">
        <v>204</v>
      </c>
      <c r="H96" s="189">
        <v>623.15</v>
      </c>
      <c r="I96" s="190"/>
      <c r="J96" s="191">
        <f>ROUND(I96*H96,2)</f>
        <v>0</v>
      </c>
      <c r="K96" s="187" t="s">
        <v>144</v>
      </c>
      <c r="L96" s="38"/>
      <c r="M96" s="192" t="s">
        <v>21</v>
      </c>
      <c r="N96" s="193" t="s">
        <v>48</v>
      </c>
      <c r="O96" s="63"/>
      <c r="P96" s="194">
        <f>O96*H96</f>
        <v>0</v>
      </c>
      <c r="Q96" s="194">
        <v>0.10775</v>
      </c>
      <c r="R96" s="194">
        <f>Q96*H96</f>
        <v>67.144412500000001</v>
      </c>
      <c r="S96" s="194">
        <v>0</v>
      </c>
      <c r="T96" s="195">
        <f>S96*H96</f>
        <v>0</v>
      </c>
      <c r="AR96" s="196" t="s">
        <v>145</v>
      </c>
      <c r="AT96" s="196" t="s">
        <v>140</v>
      </c>
      <c r="AU96" s="196" t="s">
        <v>86</v>
      </c>
      <c r="AY96" s="17" t="s">
        <v>138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7" t="s">
        <v>84</v>
      </c>
      <c r="BK96" s="197">
        <f>ROUND(I96*H96,2)</f>
        <v>0</v>
      </c>
      <c r="BL96" s="17" t="s">
        <v>145</v>
      </c>
      <c r="BM96" s="196" t="s">
        <v>983</v>
      </c>
    </row>
    <row r="97" spans="2:65" s="1" customFormat="1" ht="29.25">
      <c r="B97" s="34"/>
      <c r="C97" s="35"/>
      <c r="D97" s="198" t="s">
        <v>147</v>
      </c>
      <c r="E97" s="35"/>
      <c r="F97" s="199" t="s">
        <v>984</v>
      </c>
      <c r="G97" s="35"/>
      <c r="H97" s="35"/>
      <c r="I97" s="114"/>
      <c r="J97" s="35"/>
      <c r="K97" s="35"/>
      <c r="L97" s="38"/>
      <c r="M97" s="200"/>
      <c r="N97" s="63"/>
      <c r="O97" s="63"/>
      <c r="P97" s="63"/>
      <c r="Q97" s="63"/>
      <c r="R97" s="63"/>
      <c r="S97" s="63"/>
      <c r="T97" s="64"/>
      <c r="AT97" s="17" t="s">
        <v>147</v>
      </c>
      <c r="AU97" s="17" t="s">
        <v>86</v>
      </c>
    </row>
    <row r="98" spans="2:65" s="1" customFormat="1" ht="68.25">
      <c r="B98" s="34"/>
      <c r="C98" s="35"/>
      <c r="D98" s="198" t="s">
        <v>149</v>
      </c>
      <c r="E98" s="35"/>
      <c r="F98" s="201" t="s">
        <v>985</v>
      </c>
      <c r="G98" s="35"/>
      <c r="H98" s="35"/>
      <c r="I98" s="114"/>
      <c r="J98" s="35"/>
      <c r="K98" s="35"/>
      <c r="L98" s="38"/>
      <c r="M98" s="200"/>
      <c r="N98" s="63"/>
      <c r="O98" s="63"/>
      <c r="P98" s="63"/>
      <c r="Q98" s="63"/>
      <c r="R98" s="63"/>
      <c r="S98" s="63"/>
      <c r="T98" s="64"/>
      <c r="AT98" s="17" t="s">
        <v>149</v>
      </c>
      <c r="AU98" s="17" t="s">
        <v>86</v>
      </c>
    </row>
    <row r="99" spans="2:65" s="12" customFormat="1" ht="11.25">
      <c r="B99" s="202"/>
      <c r="C99" s="203"/>
      <c r="D99" s="198" t="s">
        <v>151</v>
      </c>
      <c r="E99" s="204" t="s">
        <v>21</v>
      </c>
      <c r="F99" s="205" t="s">
        <v>986</v>
      </c>
      <c r="G99" s="203"/>
      <c r="H99" s="206">
        <v>201.95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151</v>
      </c>
      <c r="AU99" s="212" t="s">
        <v>86</v>
      </c>
      <c r="AV99" s="12" t="s">
        <v>86</v>
      </c>
      <c r="AW99" s="12" t="s">
        <v>38</v>
      </c>
      <c r="AX99" s="12" t="s">
        <v>77</v>
      </c>
      <c r="AY99" s="212" t="s">
        <v>138</v>
      </c>
    </row>
    <row r="100" spans="2:65" s="12" customFormat="1" ht="11.25">
      <c r="B100" s="202"/>
      <c r="C100" s="203"/>
      <c r="D100" s="198" t="s">
        <v>151</v>
      </c>
      <c r="E100" s="204" t="s">
        <v>21</v>
      </c>
      <c r="F100" s="205" t="s">
        <v>987</v>
      </c>
      <c r="G100" s="203"/>
      <c r="H100" s="206">
        <v>201.2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151</v>
      </c>
      <c r="AU100" s="212" t="s">
        <v>86</v>
      </c>
      <c r="AV100" s="12" t="s">
        <v>86</v>
      </c>
      <c r="AW100" s="12" t="s">
        <v>38</v>
      </c>
      <c r="AX100" s="12" t="s">
        <v>77</v>
      </c>
      <c r="AY100" s="212" t="s">
        <v>138</v>
      </c>
    </row>
    <row r="101" spans="2:65" s="12" customFormat="1" ht="11.25">
      <c r="B101" s="202"/>
      <c r="C101" s="203"/>
      <c r="D101" s="198" t="s">
        <v>151</v>
      </c>
      <c r="E101" s="204" t="s">
        <v>21</v>
      </c>
      <c r="F101" s="205" t="s">
        <v>988</v>
      </c>
      <c r="G101" s="203"/>
      <c r="H101" s="206">
        <v>9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151</v>
      </c>
      <c r="AU101" s="212" t="s">
        <v>86</v>
      </c>
      <c r="AV101" s="12" t="s">
        <v>86</v>
      </c>
      <c r="AW101" s="12" t="s">
        <v>38</v>
      </c>
      <c r="AX101" s="12" t="s">
        <v>77</v>
      </c>
      <c r="AY101" s="212" t="s">
        <v>138</v>
      </c>
    </row>
    <row r="102" spans="2:65" s="12" customFormat="1" ht="11.25">
      <c r="B102" s="202"/>
      <c r="C102" s="203"/>
      <c r="D102" s="198" t="s">
        <v>151</v>
      </c>
      <c r="E102" s="204" t="s">
        <v>21</v>
      </c>
      <c r="F102" s="205" t="s">
        <v>989</v>
      </c>
      <c r="G102" s="203"/>
      <c r="H102" s="206">
        <v>6</v>
      </c>
      <c r="I102" s="207"/>
      <c r="J102" s="203"/>
      <c r="K102" s="203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151</v>
      </c>
      <c r="AU102" s="212" t="s">
        <v>86</v>
      </c>
      <c r="AV102" s="12" t="s">
        <v>86</v>
      </c>
      <c r="AW102" s="12" t="s">
        <v>38</v>
      </c>
      <c r="AX102" s="12" t="s">
        <v>77</v>
      </c>
      <c r="AY102" s="212" t="s">
        <v>138</v>
      </c>
    </row>
    <row r="103" spans="2:65" s="13" customFormat="1" ht="11.25">
      <c r="B103" s="213"/>
      <c r="C103" s="214"/>
      <c r="D103" s="198" t="s">
        <v>151</v>
      </c>
      <c r="E103" s="215" t="s">
        <v>21</v>
      </c>
      <c r="F103" s="216" t="s">
        <v>159</v>
      </c>
      <c r="G103" s="214"/>
      <c r="H103" s="217">
        <v>418.15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151</v>
      </c>
      <c r="AU103" s="223" t="s">
        <v>86</v>
      </c>
      <c r="AV103" s="13" t="s">
        <v>160</v>
      </c>
      <c r="AW103" s="13" t="s">
        <v>38</v>
      </c>
      <c r="AX103" s="13" t="s">
        <v>77</v>
      </c>
      <c r="AY103" s="223" t="s">
        <v>138</v>
      </c>
    </row>
    <row r="104" spans="2:65" s="12" customFormat="1" ht="11.25">
      <c r="B104" s="202"/>
      <c r="C104" s="203"/>
      <c r="D104" s="198" t="s">
        <v>151</v>
      </c>
      <c r="E104" s="204" t="s">
        <v>21</v>
      </c>
      <c r="F104" s="205" t="s">
        <v>990</v>
      </c>
      <c r="G104" s="203"/>
      <c r="H104" s="206">
        <v>185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151</v>
      </c>
      <c r="AU104" s="212" t="s">
        <v>86</v>
      </c>
      <c r="AV104" s="12" t="s">
        <v>86</v>
      </c>
      <c r="AW104" s="12" t="s">
        <v>38</v>
      </c>
      <c r="AX104" s="12" t="s">
        <v>77</v>
      </c>
      <c r="AY104" s="212" t="s">
        <v>138</v>
      </c>
    </row>
    <row r="105" spans="2:65" s="12" customFormat="1" ht="11.25">
      <c r="B105" s="202"/>
      <c r="C105" s="203"/>
      <c r="D105" s="198" t="s">
        <v>151</v>
      </c>
      <c r="E105" s="204" t="s">
        <v>21</v>
      </c>
      <c r="F105" s="205" t="s">
        <v>991</v>
      </c>
      <c r="G105" s="203"/>
      <c r="H105" s="206">
        <v>20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151</v>
      </c>
      <c r="AU105" s="212" t="s">
        <v>86</v>
      </c>
      <c r="AV105" s="12" t="s">
        <v>86</v>
      </c>
      <c r="AW105" s="12" t="s">
        <v>38</v>
      </c>
      <c r="AX105" s="12" t="s">
        <v>77</v>
      </c>
      <c r="AY105" s="212" t="s">
        <v>138</v>
      </c>
    </row>
    <row r="106" spans="2:65" s="14" customFormat="1" ht="11.25">
      <c r="B106" s="224"/>
      <c r="C106" s="225"/>
      <c r="D106" s="198" t="s">
        <v>151</v>
      </c>
      <c r="E106" s="226" t="s">
        <v>21</v>
      </c>
      <c r="F106" s="227" t="s">
        <v>162</v>
      </c>
      <c r="G106" s="225"/>
      <c r="H106" s="228">
        <v>623.15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AT106" s="234" t="s">
        <v>151</v>
      </c>
      <c r="AU106" s="234" t="s">
        <v>86</v>
      </c>
      <c r="AV106" s="14" t="s">
        <v>145</v>
      </c>
      <c r="AW106" s="14" t="s">
        <v>38</v>
      </c>
      <c r="AX106" s="14" t="s">
        <v>84</v>
      </c>
      <c r="AY106" s="234" t="s">
        <v>138</v>
      </c>
    </row>
    <row r="107" spans="2:65" s="11" customFormat="1" ht="22.9" customHeight="1">
      <c r="B107" s="169"/>
      <c r="C107" s="170"/>
      <c r="D107" s="171" t="s">
        <v>76</v>
      </c>
      <c r="E107" s="183" t="s">
        <v>803</v>
      </c>
      <c r="F107" s="183" t="s">
        <v>804</v>
      </c>
      <c r="G107" s="170"/>
      <c r="H107" s="170"/>
      <c r="I107" s="173"/>
      <c r="J107" s="184">
        <f>BK107</f>
        <v>0</v>
      </c>
      <c r="K107" s="170"/>
      <c r="L107" s="175"/>
      <c r="M107" s="176"/>
      <c r="N107" s="177"/>
      <c r="O107" s="177"/>
      <c r="P107" s="178">
        <f>SUM(P108:P109)</f>
        <v>0</v>
      </c>
      <c r="Q107" s="177"/>
      <c r="R107" s="178">
        <f>SUM(R108:R109)</f>
        <v>0</v>
      </c>
      <c r="S107" s="177"/>
      <c r="T107" s="179">
        <f>SUM(T108:T109)</f>
        <v>0</v>
      </c>
      <c r="AR107" s="180" t="s">
        <v>84</v>
      </c>
      <c r="AT107" s="181" t="s">
        <v>76</v>
      </c>
      <c r="AU107" s="181" t="s">
        <v>84</v>
      </c>
      <c r="AY107" s="180" t="s">
        <v>138</v>
      </c>
      <c r="BK107" s="182">
        <f>SUM(BK108:BK109)</f>
        <v>0</v>
      </c>
    </row>
    <row r="108" spans="2:65" s="1" customFormat="1" ht="16.5" customHeight="1">
      <c r="B108" s="34"/>
      <c r="C108" s="185" t="s">
        <v>86</v>
      </c>
      <c r="D108" s="185" t="s">
        <v>140</v>
      </c>
      <c r="E108" s="186" t="s">
        <v>960</v>
      </c>
      <c r="F108" s="187" t="s">
        <v>961</v>
      </c>
      <c r="G108" s="188" t="s">
        <v>360</v>
      </c>
      <c r="H108" s="189">
        <v>67.144000000000005</v>
      </c>
      <c r="I108" s="190"/>
      <c r="J108" s="191">
        <f>ROUND(I108*H108,2)</f>
        <v>0</v>
      </c>
      <c r="K108" s="187" t="s">
        <v>144</v>
      </c>
      <c r="L108" s="38"/>
      <c r="M108" s="192" t="s">
        <v>21</v>
      </c>
      <c r="N108" s="193" t="s">
        <v>48</v>
      </c>
      <c r="O108" s="63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AR108" s="196" t="s">
        <v>145</v>
      </c>
      <c r="AT108" s="196" t="s">
        <v>140</v>
      </c>
      <c r="AU108" s="196" t="s">
        <v>86</v>
      </c>
      <c r="AY108" s="17" t="s">
        <v>138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7" t="s">
        <v>84</v>
      </c>
      <c r="BK108" s="197">
        <f>ROUND(I108*H108,2)</f>
        <v>0</v>
      </c>
      <c r="BL108" s="17" t="s">
        <v>145</v>
      </c>
      <c r="BM108" s="196" t="s">
        <v>992</v>
      </c>
    </row>
    <row r="109" spans="2:65" s="1" customFormat="1" ht="11.25">
      <c r="B109" s="34"/>
      <c r="C109" s="35"/>
      <c r="D109" s="198" t="s">
        <v>147</v>
      </c>
      <c r="E109" s="35"/>
      <c r="F109" s="199" t="s">
        <v>963</v>
      </c>
      <c r="G109" s="35"/>
      <c r="H109" s="35"/>
      <c r="I109" s="114"/>
      <c r="J109" s="35"/>
      <c r="K109" s="35"/>
      <c r="L109" s="38"/>
      <c r="M109" s="200"/>
      <c r="N109" s="63"/>
      <c r="O109" s="63"/>
      <c r="P109" s="63"/>
      <c r="Q109" s="63"/>
      <c r="R109" s="63"/>
      <c r="S109" s="63"/>
      <c r="T109" s="64"/>
      <c r="AT109" s="17" t="s">
        <v>147</v>
      </c>
      <c r="AU109" s="17" t="s">
        <v>86</v>
      </c>
    </row>
    <row r="110" spans="2:65" s="11" customFormat="1" ht="25.9" customHeight="1">
      <c r="B110" s="169"/>
      <c r="C110" s="170"/>
      <c r="D110" s="171" t="s">
        <v>76</v>
      </c>
      <c r="E110" s="172" t="s">
        <v>810</v>
      </c>
      <c r="F110" s="172" t="s">
        <v>811</v>
      </c>
      <c r="G110" s="170"/>
      <c r="H110" s="170"/>
      <c r="I110" s="173"/>
      <c r="J110" s="174">
        <f>BK110</f>
        <v>0</v>
      </c>
      <c r="K110" s="170"/>
      <c r="L110" s="175"/>
      <c r="M110" s="176"/>
      <c r="N110" s="177"/>
      <c r="O110" s="177"/>
      <c r="P110" s="178">
        <f>P111+P176</f>
        <v>0</v>
      </c>
      <c r="Q110" s="177"/>
      <c r="R110" s="178">
        <f>R111+R176</f>
        <v>0.21632935</v>
      </c>
      <c r="S110" s="177"/>
      <c r="T110" s="179">
        <f>T111+T176</f>
        <v>0.51577799999999996</v>
      </c>
      <c r="AR110" s="180" t="s">
        <v>86</v>
      </c>
      <c r="AT110" s="181" t="s">
        <v>76</v>
      </c>
      <c r="AU110" s="181" t="s">
        <v>77</v>
      </c>
      <c r="AY110" s="180" t="s">
        <v>138</v>
      </c>
      <c r="BK110" s="182">
        <f>BK111+BK176</f>
        <v>0</v>
      </c>
    </row>
    <row r="111" spans="2:65" s="11" customFormat="1" ht="22.9" customHeight="1">
      <c r="B111" s="169"/>
      <c r="C111" s="170"/>
      <c r="D111" s="171" t="s">
        <v>76</v>
      </c>
      <c r="E111" s="183" t="s">
        <v>993</v>
      </c>
      <c r="F111" s="183" t="s">
        <v>994</v>
      </c>
      <c r="G111" s="170"/>
      <c r="H111" s="170"/>
      <c r="I111" s="173"/>
      <c r="J111" s="184">
        <f>BK111</f>
        <v>0</v>
      </c>
      <c r="K111" s="170"/>
      <c r="L111" s="175"/>
      <c r="M111" s="176"/>
      <c r="N111" s="177"/>
      <c r="O111" s="177"/>
      <c r="P111" s="178">
        <f>SUM(P112:P175)</f>
        <v>0</v>
      </c>
      <c r="Q111" s="177"/>
      <c r="R111" s="178">
        <f>SUM(R112:R175)</f>
        <v>0.20894935000000001</v>
      </c>
      <c r="S111" s="177"/>
      <c r="T111" s="179">
        <f>SUM(T112:T175)</f>
        <v>7.4777999999999997E-2</v>
      </c>
      <c r="AR111" s="180" t="s">
        <v>86</v>
      </c>
      <c r="AT111" s="181" t="s">
        <v>76</v>
      </c>
      <c r="AU111" s="181" t="s">
        <v>84</v>
      </c>
      <c r="AY111" s="180" t="s">
        <v>138</v>
      </c>
      <c r="BK111" s="182">
        <f>SUM(BK112:BK175)</f>
        <v>0</v>
      </c>
    </row>
    <row r="112" spans="2:65" s="1" customFormat="1" ht="16.5" customHeight="1">
      <c r="B112" s="34"/>
      <c r="C112" s="185" t="s">
        <v>160</v>
      </c>
      <c r="D112" s="185" t="s">
        <v>140</v>
      </c>
      <c r="E112" s="186" t="s">
        <v>995</v>
      </c>
      <c r="F112" s="187" t="s">
        <v>996</v>
      </c>
      <c r="G112" s="188" t="s">
        <v>204</v>
      </c>
      <c r="H112" s="189">
        <v>623.15</v>
      </c>
      <c r="I112" s="190"/>
      <c r="J112" s="191">
        <f>ROUND(I112*H112,2)</f>
        <v>0</v>
      </c>
      <c r="K112" s="187" t="s">
        <v>144</v>
      </c>
      <c r="L112" s="38"/>
      <c r="M112" s="192" t="s">
        <v>21</v>
      </c>
      <c r="N112" s="193" t="s">
        <v>48</v>
      </c>
      <c r="O112" s="63"/>
      <c r="P112" s="194">
        <f>O112*H112</f>
        <v>0</v>
      </c>
      <c r="Q112" s="194">
        <v>0</v>
      </c>
      <c r="R112" s="194">
        <f>Q112*H112</f>
        <v>0</v>
      </c>
      <c r="S112" s="194">
        <v>1.2E-4</v>
      </c>
      <c r="T112" s="195">
        <f>S112*H112</f>
        <v>7.4777999999999997E-2</v>
      </c>
      <c r="AR112" s="196" t="s">
        <v>276</v>
      </c>
      <c r="AT112" s="196" t="s">
        <v>140</v>
      </c>
      <c r="AU112" s="196" t="s">
        <v>86</v>
      </c>
      <c r="AY112" s="17" t="s">
        <v>138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7" t="s">
        <v>84</v>
      </c>
      <c r="BK112" s="197">
        <f>ROUND(I112*H112,2)</f>
        <v>0</v>
      </c>
      <c r="BL112" s="17" t="s">
        <v>276</v>
      </c>
      <c r="BM112" s="196" t="s">
        <v>997</v>
      </c>
    </row>
    <row r="113" spans="2:65" s="1" customFormat="1" ht="11.25">
      <c r="B113" s="34"/>
      <c r="C113" s="35"/>
      <c r="D113" s="198" t="s">
        <v>147</v>
      </c>
      <c r="E113" s="35"/>
      <c r="F113" s="199" t="s">
        <v>998</v>
      </c>
      <c r="G113" s="35"/>
      <c r="H113" s="35"/>
      <c r="I113" s="114"/>
      <c r="J113" s="35"/>
      <c r="K113" s="35"/>
      <c r="L113" s="38"/>
      <c r="M113" s="200"/>
      <c r="N113" s="63"/>
      <c r="O113" s="63"/>
      <c r="P113" s="63"/>
      <c r="Q113" s="63"/>
      <c r="R113" s="63"/>
      <c r="S113" s="63"/>
      <c r="T113" s="64"/>
      <c r="AT113" s="17" t="s">
        <v>147</v>
      </c>
      <c r="AU113" s="17" t="s">
        <v>86</v>
      </c>
    </row>
    <row r="114" spans="2:65" s="12" customFormat="1" ht="11.25">
      <c r="B114" s="202"/>
      <c r="C114" s="203"/>
      <c r="D114" s="198" t="s">
        <v>151</v>
      </c>
      <c r="E114" s="204" t="s">
        <v>21</v>
      </c>
      <c r="F114" s="205" t="s">
        <v>999</v>
      </c>
      <c r="G114" s="203"/>
      <c r="H114" s="206">
        <v>201.95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151</v>
      </c>
      <c r="AU114" s="212" t="s">
        <v>86</v>
      </c>
      <c r="AV114" s="12" t="s">
        <v>86</v>
      </c>
      <c r="AW114" s="12" t="s">
        <v>38</v>
      </c>
      <c r="AX114" s="12" t="s">
        <v>77</v>
      </c>
      <c r="AY114" s="212" t="s">
        <v>138</v>
      </c>
    </row>
    <row r="115" spans="2:65" s="12" customFormat="1" ht="11.25">
      <c r="B115" s="202"/>
      <c r="C115" s="203"/>
      <c r="D115" s="198" t="s">
        <v>151</v>
      </c>
      <c r="E115" s="204" t="s">
        <v>21</v>
      </c>
      <c r="F115" s="205" t="s">
        <v>1000</v>
      </c>
      <c r="G115" s="203"/>
      <c r="H115" s="206">
        <v>201.2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151</v>
      </c>
      <c r="AU115" s="212" t="s">
        <v>86</v>
      </c>
      <c r="AV115" s="12" t="s">
        <v>86</v>
      </c>
      <c r="AW115" s="12" t="s">
        <v>38</v>
      </c>
      <c r="AX115" s="12" t="s">
        <v>77</v>
      </c>
      <c r="AY115" s="212" t="s">
        <v>138</v>
      </c>
    </row>
    <row r="116" spans="2:65" s="12" customFormat="1" ht="11.25">
      <c r="B116" s="202"/>
      <c r="C116" s="203"/>
      <c r="D116" s="198" t="s">
        <v>151</v>
      </c>
      <c r="E116" s="204" t="s">
        <v>21</v>
      </c>
      <c r="F116" s="205" t="s">
        <v>1001</v>
      </c>
      <c r="G116" s="203"/>
      <c r="H116" s="206">
        <v>9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151</v>
      </c>
      <c r="AU116" s="212" t="s">
        <v>86</v>
      </c>
      <c r="AV116" s="12" t="s">
        <v>86</v>
      </c>
      <c r="AW116" s="12" t="s">
        <v>38</v>
      </c>
      <c r="AX116" s="12" t="s">
        <v>77</v>
      </c>
      <c r="AY116" s="212" t="s">
        <v>138</v>
      </c>
    </row>
    <row r="117" spans="2:65" s="12" customFormat="1" ht="11.25">
      <c r="B117" s="202"/>
      <c r="C117" s="203"/>
      <c r="D117" s="198" t="s">
        <v>151</v>
      </c>
      <c r="E117" s="204" t="s">
        <v>21</v>
      </c>
      <c r="F117" s="205" t="s">
        <v>1002</v>
      </c>
      <c r="G117" s="203"/>
      <c r="H117" s="206">
        <v>6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151</v>
      </c>
      <c r="AU117" s="212" t="s">
        <v>86</v>
      </c>
      <c r="AV117" s="12" t="s">
        <v>86</v>
      </c>
      <c r="AW117" s="12" t="s">
        <v>38</v>
      </c>
      <c r="AX117" s="12" t="s">
        <v>77</v>
      </c>
      <c r="AY117" s="212" t="s">
        <v>138</v>
      </c>
    </row>
    <row r="118" spans="2:65" s="13" customFormat="1" ht="11.25">
      <c r="B118" s="213"/>
      <c r="C118" s="214"/>
      <c r="D118" s="198" t="s">
        <v>151</v>
      </c>
      <c r="E118" s="215" t="s">
        <v>21</v>
      </c>
      <c r="F118" s="216" t="s">
        <v>159</v>
      </c>
      <c r="G118" s="214"/>
      <c r="H118" s="217">
        <v>418.15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151</v>
      </c>
      <c r="AU118" s="223" t="s">
        <v>86</v>
      </c>
      <c r="AV118" s="13" t="s">
        <v>160</v>
      </c>
      <c r="AW118" s="13" t="s">
        <v>38</v>
      </c>
      <c r="AX118" s="13" t="s">
        <v>77</v>
      </c>
      <c r="AY118" s="223" t="s">
        <v>138</v>
      </c>
    </row>
    <row r="119" spans="2:65" s="12" customFormat="1" ht="11.25">
      <c r="B119" s="202"/>
      <c r="C119" s="203"/>
      <c r="D119" s="198" t="s">
        <v>151</v>
      </c>
      <c r="E119" s="204" t="s">
        <v>21</v>
      </c>
      <c r="F119" s="205" t="s">
        <v>1003</v>
      </c>
      <c r="G119" s="203"/>
      <c r="H119" s="206">
        <v>185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151</v>
      </c>
      <c r="AU119" s="212" t="s">
        <v>86</v>
      </c>
      <c r="AV119" s="12" t="s">
        <v>86</v>
      </c>
      <c r="AW119" s="12" t="s">
        <v>38</v>
      </c>
      <c r="AX119" s="12" t="s">
        <v>77</v>
      </c>
      <c r="AY119" s="212" t="s">
        <v>138</v>
      </c>
    </row>
    <row r="120" spans="2:65" s="12" customFormat="1" ht="11.25">
      <c r="B120" s="202"/>
      <c r="C120" s="203"/>
      <c r="D120" s="198" t="s">
        <v>151</v>
      </c>
      <c r="E120" s="204" t="s">
        <v>21</v>
      </c>
      <c r="F120" s="205" t="s">
        <v>1004</v>
      </c>
      <c r="G120" s="203"/>
      <c r="H120" s="206">
        <v>20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151</v>
      </c>
      <c r="AU120" s="212" t="s">
        <v>86</v>
      </c>
      <c r="AV120" s="12" t="s">
        <v>86</v>
      </c>
      <c r="AW120" s="12" t="s">
        <v>38</v>
      </c>
      <c r="AX120" s="12" t="s">
        <v>77</v>
      </c>
      <c r="AY120" s="212" t="s">
        <v>138</v>
      </c>
    </row>
    <row r="121" spans="2:65" s="14" customFormat="1" ht="11.25">
      <c r="B121" s="224"/>
      <c r="C121" s="225"/>
      <c r="D121" s="198" t="s">
        <v>151</v>
      </c>
      <c r="E121" s="226" t="s">
        <v>21</v>
      </c>
      <c r="F121" s="227" t="s">
        <v>162</v>
      </c>
      <c r="G121" s="225"/>
      <c r="H121" s="228">
        <v>623.15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AT121" s="234" t="s">
        <v>151</v>
      </c>
      <c r="AU121" s="234" t="s">
        <v>86</v>
      </c>
      <c r="AV121" s="14" t="s">
        <v>145</v>
      </c>
      <c r="AW121" s="14" t="s">
        <v>38</v>
      </c>
      <c r="AX121" s="14" t="s">
        <v>84</v>
      </c>
      <c r="AY121" s="234" t="s">
        <v>138</v>
      </c>
    </row>
    <row r="122" spans="2:65" s="1" customFormat="1" ht="16.5" customHeight="1">
      <c r="B122" s="34"/>
      <c r="C122" s="185" t="s">
        <v>145</v>
      </c>
      <c r="D122" s="185" t="s">
        <v>140</v>
      </c>
      <c r="E122" s="186" t="s">
        <v>1005</v>
      </c>
      <c r="F122" s="187" t="s">
        <v>1006</v>
      </c>
      <c r="G122" s="188" t="s">
        <v>204</v>
      </c>
      <c r="H122" s="189">
        <v>1041.3</v>
      </c>
      <c r="I122" s="190"/>
      <c r="J122" s="191">
        <f>ROUND(I122*H122,2)</f>
        <v>0</v>
      </c>
      <c r="K122" s="187" t="s">
        <v>144</v>
      </c>
      <c r="L122" s="38"/>
      <c r="M122" s="192" t="s">
        <v>21</v>
      </c>
      <c r="N122" s="193" t="s">
        <v>48</v>
      </c>
      <c r="O122" s="63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AR122" s="196" t="s">
        <v>276</v>
      </c>
      <c r="AT122" s="196" t="s">
        <v>140</v>
      </c>
      <c r="AU122" s="196" t="s">
        <v>86</v>
      </c>
      <c r="AY122" s="17" t="s">
        <v>138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7" t="s">
        <v>84</v>
      </c>
      <c r="BK122" s="197">
        <f>ROUND(I122*H122,2)</f>
        <v>0</v>
      </c>
      <c r="BL122" s="17" t="s">
        <v>276</v>
      </c>
      <c r="BM122" s="196" t="s">
        <v>1007</v>
      </c>
    </row>
    <row r="123" spans="2:65" s="1" customFormat="1" ht="19.5">
      <c r="B123" s="34"/>
      <c r="C123" s="35"/>
      <c r="D123" s="198" t="s">
        <v>147</v>
      </c>
      <c r="E123" s="35"/>
      <c r="F123" s="199" t="s">
        <v>1008</v>
      </c>
      <c r="G123" s="35"/>
      <c r="H123" s="35"/>
      <c r="I123" s="114"/>
      <c r="J123" s="35"/>
      <c r="K123" s="35"/>
      <c r="L123" s="38"/>
      <c r="M123" s="200"/>
      <c r="N123" s="63"/>
      <c r="O123" s="63"/>
      <c r="P123" s="63"/>
      <c r="Q123" s="63"/>
      <c r="R123" s="63"/>
      <c r="S123" s="63"/>
      <c r="T123" s="64"/>
      <c r="AT123" s="17" t="s">
        <v>147</v>
      </c>
      <c r="AU123" s="17" t="s">
        <v>86</v>
      </c>
    </row>
    <row r="124" spans="2:65" s="12" customFormat="1" ht="22.5">
      <c r="B124" s="202"/>
      <c r="C124" s="203"/>
      <c r="D124" s="198" t="s">
        <v>151</v>
      </c>
      <c r="E124" s="204" t="s">
        <v>21</v>
      </c>
      <c r="F124" s="205" t="s">
        <v>1009</v>
      </c>
      <c r="G124" s="203"/>
      <c r="H124" s="206">
        <v>403.9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151</v>
      </c>
      <c r="AU124" s="212" t="s">
        <v>86</v>
      </c>
      <c r="AV124" s="12" t="s">
        <v>86</v>
      </c>
      <c r="AW124" s="12" t="s">
        <v>38</v>
      </c>
      <c r="AX124" s="12" t="s">
        <v>77</v>
      </c>
      <c r="AY124" s="212" t="s">
        <v>138</v>
      </c>
    </row>
    <row r="125" spans="2:65" s="12" customFormat="1" ht="22.5">
      <c r="B125" s="202"/>
      <c r="C125" s="203"/>
      <c r="D125" s="198" t="s">
        <v>151</v>
      </c>
      <c r="E125" s="204" t="s">
        <v>21</v>
      </c>
      <c r="F125" s="205" t="s">
        <v>1010</v>
      </c>
      <c r="G125" s="203"/>
      <c r="H125" s="206">
        <v>402.4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151</v>
      </c>
      <c r="AU125" s="212" t="s">
        <v>86</v>
      </c>
      <c r="AV125" s="12" t="s">
        <v>86</v>
      </c>
      <c r="AW125" s="12" t="s">
        <v>38</v>
      </c>
      <c r="AX125" s="12" t="s">
        <v>77</v>
      </c>
      <c r="AY125" s="212" t="s">
        <v>138</v>
      </c>
    </row>
    <row r="126" spans="2:65" s="12" customFormat="1" ht="22.5">
      <c r="B126" s="202"/>
      <c r="C126" s="203"/>
      <c r="D126" s="198" t="s">
        <v>151</v>
      </c>
      <c r="E126" s="204" t="s">
        <v>21</v>
      </c>
      <c r="F126" s="205" t="s">
        <v>1011</v>
      </c>
      <c r="G126" s="203"/>
      <c r="H126" s="206">
        <v>18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151</v>
      </c>
      <c r="AU126" s="212" t="s">
        <v>86</v>
      </c>
      <c r="AV126" s="12" t="s">
        <v>86</v>
      </c>
      <c r="AW126" s="12" t="s">
        <v>38</v>
      </c>
      <c r="AX126" s="12" t="s">
        <v>77</v>
      </c>
      <c r="AY126" s="212" t="s">
        <v>138</v>
      </c>
    </row>
    <row r="127" spans="2:65" s="12" customFormat="1" ht="11.25">
      <c r="B127" s="202"/>
      <c r="C127" s="203"/>
      <c r="D127" s="198" t="s">
        <v>151</v>
      </c>
      <c r="E127" s="204" t="s">
        <v>21</v>
      </c>
      <c r="F127" s="205" t="s">
        <v>1012</v>
      </c>
      <c r="G127" s="203"/>
      <c r="H127" s="206">
        <v>12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151</v>
      </c>
      <c r="AU127" s="212" t="s">
        <v>86</v>
      </c>
      <c r="AV127" s="12" t="s">
        <v>86</v>
      </c>
      <c r="AW127" s="12" t="s">
        <v>38</v>
      </c>
      <c r="AX127" s="12" t="s">
        <v>77</v>
      </c>
      <c r="AY127" s="212" t="s">
        <v>138</v>
      </c>
    </row>
    <row r="128" spans="2:65" s="13" customFormat="1" ht="11.25">
      <c r="B128" s="213"/>
      <c r="C128" s="214"/>
      <c r="D128" s="198" t="s">
        <v>151</v>
      </c>
      <c r="E128" s="215" t="s">
        <v>21</v>
      </c>
      <c r="F128" s="216" t="s">
        <v>159</v>
      </c>
      <c r="G128" s="214"/>
      <c r="H128" s="217">
        <v>836.3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151</v>
      </c>
      <c r="AU128" s="223" t="s">
        <v>86</v>
      </c>
      <c r="AV128" s="13" t="s">
        <v>160</v>
      </c>
      <c r="AW128" s="13" t="s">
        <v>38</v>
      </c>
      <c r="AX128" s="13" t="s">
        <v>77</v>
      </c>
      <c r="AY128" s="223" t="s">
        <v>138</v>
      </c>
    </row>
    <row r="129" spans="2:65" s="12" customFormat="1" ht="11.25">
      <c r="B129" s="202"/>
      <c r="C129" s="203"/>
      <c r="D129" s="198" t="s">
        <v>151</v>
      </c>
      <c r="E129" s="204" t="s">
        <v>21</v>
      </c>
      <c r="F129" s="205" t="s">
        <v>1013</v>
      </c>
      <c r="G129" s="203"/>
      <c r="H129" s="206">
        <v>185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151</v>
      </c>
      <c r="AU129" s="212" t="s">
        <v>86</v>
      </c>
      <c r="AV129" s="12" t="s">
        <v>86</v>
      </c>
      <c r="AW129" s="12" t="s">
        <v>38</v>
      </c>
      <c r="AX129" s="12" t="s">
        <v>77</v>
      </c>
      <c r="AY129" s="212" t="s">
        <v>138</v>
      </c>
    </row>
    <row r="130" spans="2:65" s="12" customFormat="1" ht="11.25">
      <c r="B130" s="202"/>
      <c r="C130" s="203"/>
      <c r="D130" s="198" t="s">
        <v>151</v>
      </c>
      <c r="E130" s="204" t="s">
        <v>21</v>
      </c>
      <c r="F130" s="205" t="s">
        <v>1014</v>
      </c>
      <c r="G130" s="203"/>
      <c r="H130" s="206">
        <v>20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151</v>
      </c>
      <c r="AU130" s="212" t="s">
        <v>86</v>
      </c>
      <c r="AV130" s="12" t="s">
        <v>86</v>
      </c>
      <c r="AW130" s="12" t="s">
        <v>38</v>
      </c>
      <c r="AX130" s="12" t="s">
        <v>77</v>
      </c>
      <c r="AY130" s="212" t="s">
        <v>138</v>
      </c>
    </row>
    <row r="131" spans="2:65" s="14" customFormat="1" ht="11.25">
      <c r="B131" s="224"/>
      <c r="C131" s="225"/>
      <c r="D131" s="198" t="s">
        <v>151</v>
      </c>
      <c r="E131" s="226" t="s">
        <v>21</v>
      </c>
      <c r="F131" s="227" t="s">
        <v>162</v>
      </c>
      <c r="G131" s="225"/>
      <c r="H131" s="228">
        <v>1041.3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151</v>
      </c>
      <c r="AU131" s="234" t="s">
        <v>86</v>
      </c>
      <c r="AV131" s="14" t="s">
        <v>145</v>
      </c>
      <c r="AW131" s="14" t="s">
        <v>38</v>
      </c>
      <c r="AX131" s="14" t="s">
        <v>84</v>
      </c>
      <c r="AY131" s="234" t="s">
        <v>138</v>
      </c>
    </row>
    <row r="132" spans="2:65" s="1" customFormat="1" ht="16.5" customHeight="1">
      <c r="B132" s="34"/>
      <c r="C132" s="235" t="s">
        <v>185</v>
      </c>
      <c r="D132" s="235" t="s">
        <v>305</v>
      </c>
      <c r="E132" s="236" t="s">
        <v>1015</v>
      </c>
      <c r="F132" s="237" t="s">
        <v>1016</v>
      </c>
      <c r="G132" s="238" t="s">
        <v>204</v>
      </c>
      <c r="H132" s="239">
        <v>1093.365</v>
      </c>
      <c r="I132" s="240"/>
      <c r="J132" s="241">
        <f>ROUND(I132*H132,2)</f>
        <v>0</v>
      </c>
      <c r="K132" s="237" t="s">
        <v>144</v>
      </c>
      <c r="L132" s="242"/>
      <c r="M132" s="243" t="s">
        <v>21</v>
      </c>
      <c r="N132" s="244" t="s">
        <v>48</v>
      </c>
      <c r="O132" s="63"/>
      <c r="P132" s="194">
        <f>O132*H132</f>
        <v>0</v>
      </c>
      <c r="Q132" s="194">
        <v>1.9000000000000001E-4</v>
      </c>
      <c r="R132" s="194">
        <f>Q132*H132</f>
        <v>0.20773935000000002</v>
      </c>
      <c r="S132" s="194">
        <v>0</v>
      </c>
      <c r="T132" s="195">
        <f>S132*H132</f>
        <v>0</v>
      </c>
      <c r="AR132" s="196" t="s">
        <v>421</v>
      </c>
      <c r="AT132" s="196" t="s">
        <v>305</v>
      </c>
      <c r="AU132" s="196" t="s">
        <v>86</v>
      </c>
      <c r="AY132" s="17" t="s">
        <v>138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84</v>
      </c>
      <c r="BK132" s="197">
        <f>ROUND(I132*H132,2)</f>
        <v>0</v>
      </c>
      <c r="BL132" s="17" t="s">
        <v>276</v>
      </c>
      <c r="BM132" s="196" t="s">
        <v>1017</v>
      </c>
    </row>
    <row r="133" spans="2:65" s="1" customFormat="1" ht="11.25">
      <c r="B133" s="34"/>
      <c r="C133" s="35"/>
      <c r="D133" s="198" t="s">
        <v>147</v>
      </c>
      <c r="E133" s="35"/>
      <c r="F133" s="199" t="s">
        <v>1018</v>
      </c>
      <c r="G133" s="35"/>
      <c r="H133" s="35"/>
      <c r="I133" s="114"/>
      <c r="J133" s="35"/>
      <c r="K133" s="35"/>
      <c r="L133" s="38"/>
      <c r="M133" s="200"/>
      <c r="N133" s="63"/>
      <c r="O133" s="63"/>
      <c r="P133" s="63"/>
      <c r="Q133" s="63"/>
      <c r="R133" s="63"/>
      <c r="S133" s="63"/>
      <c r="T133" s="64"/>
      <c r="AT133" s="17" t="s">
        <v>147</v>
      </c>
      <c r="AU133" s="17" t="s">
        <v>86</v>
      </c>
    </row>
    <row r="134" spans="2:65" s="12" customFormat="1" ht="11.25">
      <c r="B134" s="202"/>
      <c r="C134" s="203"/>
      <c r="D134" s="198" t="s">
        <v>151</v>
      </c>
      <c r="E134" s="203"/>
      <c r="F134" s="205" t="s">
        <v>1019</v>
      </c>
      <c r="G134" s="203"/>
      <c r="H134" s="206">
        <v>1093.365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151</v>
      </c>
      <c r="AU134" s="212" t="s">
        <v>86</v>
      </c>
      <c r="AV134" s="12" t="s">
        <v>86</v>
      </c>
      <c r="AW134" s="12" t="s">
        <v>4</v>
      </c>
      <c r="AX134" s="12" t="s">
        <v>84</v>
      </c>
      <c r="AY134" s="212" t="s">
        <v>138</v>
      </c>
    </row>
    <row r="135" spans="2:65" s="1" customFormat="1" ht="16.5" customHeight="1">
      <c r="B135" s="34"/>
      <c r="C135" s="185" t="s">
        <v>194</v>
      </c>
      <c r="D135" s="185" t="s">
        <v>140</v>
      </c>
      <c r="E135" s="186" t="s">
        <v>1020</v>
      </c>
      <c r="F135" s="187" t="s">
        <v>1021</v>
      </c>
      <c r="G135" s="188" t="s">
        <v>483</v>
      </c>
      <c r="H135" s="189">
        <v>11</v>
      </c>
      <c r="I135" s="190"/>
      <c r="J135" s="191">
        <f>ROUND(I135*H135,2)</f>
        <v>0</v>
      </c>
      <c r="K135" s="187" t="s">
        <v>144</v>
      </c>
      <c r="L135" s="38"/>
      <c r="M135" s="192" t="s">
        <v>21</v>
      </c>
      <c r="N135" s="193" t="s">
        <v>48</v>
      </c>
      <c r="O135" s="63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AR135" s="196" t="s">
        <v>276</v>
      </c>
      <c r="AT135" s="196" t="s">
        <v>140</v>
      </c>
      <c r="AU135" s="196" t="s">
        <v>86</v>
      </c>
      <c r="AY135" s="17" t="s">
        <v>138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84</v>
      </c>
      <c r="BK135" s="197">
        <f>ROUND(I135*H135,2)</f>
        <v>0</v>
      </c>
      <c r="BL135" s="17" t="s">
        <v>276</v>
      </c>
      <c r="BM135" s="196" t="s">
        <v>1022</v>
      </c>
    </row>
    <row r="136" spans="2:65" s="1" customFormat="1" ht="19.5">
      <c r="B136" s="34"/>
      <c r="C136" s="35"/>
      <c r="D136" s="198" t="s">
        <v>147</v>
      </c>
      <c r="E136" s="35"/>
      <c r="F136" s="199" t="s">
        <v>1023</v>
      </c>
      <c r="G136" s="35"/>
      <c r="H136" s="35"/>
      <c r="I136" s="114"/>
      <c r="J136" s="35"/>
      <c r="K136" s="35"/>
      <c r="L136" s="38"/>
      <c r="M136" s="200"/>
      <c r="N136" s="63"/>
      <c r="O136" s="63"/>
      <c r="P136" s="63"/>
      <c r="Q136" s="63"/>
      <c r="R136" s="63"/>
      <c r="S136" s="63"/>
      <c r="T136" s="64"/>
      <c r="AT136" s="17" t="s">
        <v>147</v>
      </c>
      <c r="AU136" s="17" t="s">
        <v>86</v>
      </c>
    </row>
    <row r="137" spans="2:65" s="12" customFormat="1" ht="11.25">
      <c r="B137" s="202"/>
      <c r="C137" s="203"/>
      <c r="D137" s="198" t="s">
        <v>151</v>
      </c>
      <c r="E137" s="204" t="s">
        <v>21</v>
      </c>
      <c r="F137" s="205" t="s">
        <v>1024</v>
      </c>
      <c r="G137" s="203"/>
      <c r="H137" s="206">
        <v>9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151</v>
      </c>
      <c r="AU137" s="212" t="s">
        <v>86</v>
      </c>
      <c r="AV137" s="12" t="s">
        <v>86</v>
      </c>
      <c r="AW137" s="12" t="s">
        <v>38</v>
      </c>
      <c r="AX137" s="12" t="s">
        <v>77</v>
      </c>
      <c r="AY137" s="212" t="s">
        <v>138</v>
      </c>
    </row>
    <row r="138" spans="2:65" s="12" customFormat="1" ht="11.25">
      <c r="B138" s="202"/>
      <c r="C138" s="203"/>
      <c r="D138" s="198" t="s">
        <v>151</v>
      </c>
      <c r="E138" s="204" t="s">
        <v>21</v>
      </c>
      <c r="F138" s="205" t="s">
        <v>1025</v>
      </c>
      <c r="G138" s="203"/>
      <c r="H138" s="206">
        <v>2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151</v>
      </c>
      <c r="AU138" s="212" t="s">
        <v>86</v>
      </c>
      <c r="AV138" s="12" t="s">
        <v>86</v>
      </c>
      <c r="AW138" s="12" t="s">
        <v>38</v>
      </c>
      <c r="AX138" s="12" t="s">
        <v>77</v>
      </c>
      <c r="AY138" s="212" t="s">
        <v>138</v>
      </c>
    </row>
    <row r="139" spans="2:65" s="14" customFormat="1" ht="11.25">
      <c r="B139" s="224"/>
      <c r="C139" s="225"/>
      <c r="D139" s="198" t="s">
        <v>151</v>
      </c>
      <c r="E139" s="226" t="s">
        <v>21</v>
      </c>
      <c r="F139" s="227" t="s">
        <v>162</v>
      </c>
      <c r="G139" s="225"/>
      <c r="H139" s="228">
        <v>11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151</v>
      </c>
      <c r="AU139" s="234" t="s">
        <v>86</v>
      </c>
      <c r="AV139" s="14" t="s">
        <v>145</v>
      </c>
      <c r="AW139" s="14" t="s">
        <v>38</v>
      </c>
      <c r="AX139" s="14" t="s">
        <v>84</v>
      </c>
      <c r="AY139" s="234" t="s">
        <v>138</v>
      </c>
    </row>
    <row r="140" spans="2:65" s="1" customFormat="1" ht="24" customHeight="1">
      <c r="B140" s="34"/>
      <c r="C140" s="235" t="s">
        <v>201</v>
      </c>
      <c r="D140" s="235" t="s">
        <v>305</v>
      </c>
      <c r="E140" s="236" t="s">
        <v>1026</v>
      </c>
      <c r="F140" s="237" t="s">
        <v>1027</v>
      </c>
      <c r="G140" s="238" t="s">
        <v>483</v>
      </c>
      <c r="H140" s="239">
        <v>11</v>
      </c>
      <c r="I140" s="240"/>
      <c r="J140" s="241">
        <f>ROUND(I140*H140,2)</f>
        <v>0</v>
      </c>
      <c r="K140" s="237" t="s">
        <v>21</v>
      </c>
      <c r="L140" s="242"/>
      <c r="M140" s="243" t="s">
        <v>21</v>
      </c>
      <c r="N140" s="244" t="s">
        <v>48</v>
      </c>
      <c r="O140" s="63"/>
      <c r="P140" s="194">
        <f>O140*H140</f>
        <v>0</v>
      </c>
      <c r="Q140" s="194">
        <v>1.1E-4</v>
      </c>
      <c r="R140" s="194">
        <f>Q140*H140</f>
        <v>1.2100000000000001E-3</v>
      </c>
      <c r="S140" s="194">
        <v>0</v>
      </c>
      <c r="T140" s="195">
        <f>S140*H140</f>
        <v>0</v>
      </c>
      <c r="AR140" s="196" t="s">
        <v>421</v>
      </c>
      <c r="AT140" s="196" t="s">
        <v>305</v>
      </c>
      <c r="AU140" s="196" t="s">
        <v>86</v>
      </c>
      <c r="AY140" s="17" t="s">
        <v>138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7" t="s">
        <v>84</v>
      </c>
      <c r="BK140" s="197">
        <f>ROUND(I140*H140,2)</f>
        <v>0</v>
      </c>
      <c r="BL140" s="17" t="s">
        <v>276</v>
      </c>
      <c r="BM140" s="196" t="s">
        <v>1028</v>
      </c>
    </row>
    <row r="141" spans="2:65" s="1" customFormat="1" ht="19.5">
      <c r="B141" s="34"/>
      <c r="C141" s="35"/>
      <c r="D141" s="198" t="s">
        <v>147</v>
      </c>
      <c r="E141" s="35"/>
      <c r="F141" s="199" t="s">
        <v>1027</v>
      </c>
      <c r="G141" s="35"/>
      <c r="H141" s="35"/>
      <c r="I141" s="114"/>
      <c r="J141" s="35"/>
      <c r="K141" s="35"/>
      <c r="L141" s="38"/>
      <c r="M141" s="200"/>
      <c r="N141" s="63"/>
      <c r="O141" s="63"/>
      <c r="P141" s="63"/>
      <c r="Q141" s="63"/>
      <c r="R141" s="63"/>
      <c r="S141" s="63"/>
      <c r="T141" s="64"/>
      <c r="AT141" s="17" t="s">
        <v>147</v>
      </c>
      <c r="AU141" s="17" t="s">
        <v>86</v>
      </c>
    </row>
    <row r="142" spans="2:65" s="1" customFormat="1" ht="16.5" customHeight="1">
      <c r="B142" s="34"/>
      <c r="C142" s="185" t="s">
        <v>210</v>
      </c>
      <c r="D142" s="185" t="s">
        <v>140</v>
      </c>
      <c r="E142" s="186" t="s">
        <v>1029</v>
      </c>
      <c r="F142" s="187" t="s">
        <v>1030</v>
      </c>
      <c r="G142" s="188" t="s">
        <v>204</v>
      </c>
      <c r="H142" s="189">
        <v>623.15</v>
      </c>
      <c r="I142" s="190"/>
      <c r="J142" s="191">
        <f>ROUND(I142*H142,2)</f>
        <v>0</v>
      </c>
      <c r="K142" s="187" t="s">
        <v>144</v>
      </c>
      <c r="L142" s="38"/>
      <c r="M142" s="192" t="s">
        <v>21</v>
      </c>
      <c r="N142" s="193" t="s">
        <v>48</v>
      </c>
      <c r="O142" s="63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AR142" s="196" t="s">
        <v>276</v>
      </c>
      <c r="AT142" s="196" t="s">
        <v>140</v>
      </c>
      <c r="AU142" s="196" t="s">
        <v>86</v>
      </c>
      <c r="AY142" s="17" t="s">
        <v>138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84</v>
      </c>
      <c r="BK142" s="197">
        <f>ROUND(I142*H142,2)</f>
        <v>0</v>
      </c>
      <c r="BL142" s="17" t="s">
        <v>276</v>
      </c>
      <c r="BM142" s="196" t="s">
        <v>1031</v>
      </c>
    </row>
    <row r="143" spans="2:65" s="1" customFormat="1" ht="19.5">
      <c r="B143" s="34"/>
      <c r="C143" s="35"/>
      <c r="D143" s="198" t="s">
        <v>147</v>
      </c>
      <c r="E143" s="35"/>
      <c r="F143" s="199" t="s">
        <v>1032</v>
      </c>
      <c r="G143" s="35"/>
      <c r="H143" s="35"/>
      <c r="I143" s="114"/>
      <c r="J143" s="35"/>
      <c r="K143" s="35"/>
      <c r="L143" s="38"/>
      <c r="M143" s="200"/>
      <c r="N143" s="63"/>
      <c r="O143" s="63"/>
      <c r="P143" s="63"/>
      <c r="Q143" s="63"/>
      <c r="R143" s="63"/>
      <c r="S143" s="63"/>
      <c r="T143" s="64"/>
      <c r="AT143" s="17" t="s">
        <v>147</v>
      </c>
      <c r="AU143" s="17" t="s">
        <v>86</v>
      </c>
    </row>
    <row r="144" spans="2:65" s="12" customFormat="1" ht="11.25">
      <c r="B144" s="202"/>
      <c r="C144" s="203"/>
      <c r="D144" s="198" t="s">
        <v>151</v>
      </c>
      <c r="E144" s="204" t="s">
        <v>21</v>
      </c>
      <c r="F144" s="205" t="s">
        <v>1033</v>
      </c>
      <c r="G144" s="203"/>
      <c r="H144" s="206">
        <v>201.95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151</v>
      </c>
      <c r="AU144" s="212" t="s">
        <v>86</v>
      </c>
      <c r="AV144" s="12" t="s">
        <v>86</v>
      </c>
      <c r="AW144" s="12" t="s">
        <v>38</v>
      </c>
      <c r="AX144" s="12" t="s">
        <v>77</v>
      </c>
      <c r="AY144" s="212" t="s">
        <v>138</v>
      </c>
    </row>
    <row r="145" spans="2:65" s="12" customFormat="1" ht="11.25">
      <c r="B145" s="202"/>
      <c r="C145" s="203"/>
      <c r="D145" s="198" t="s">
        <v>151</v>
      </c>
      <c r="E145" s="204" t="s">
        <v>21</v>
      </c>
      <c r="F145" s="205" t="s">
        <v>1034</v>
      </c>
      <c r="G145" s="203"/>
      <c r="H145" s="206">
        <v>201.2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151</v>
      </c>
      <c r="AU145" s="212" t="s">
        <v>86</v>
      </c>
      <c r="AV145" s="12" t="s">
        <v>86</v>
      </c>
      <c r="AW145" s="12" t="s">
        <v>38</v>
      </c>
      <c r="AX145" s="12" t="s">
        <v>77</v>
      </c>
      <c r="AY145" s="212" t="s">
        <v>138</v>
      </c>
    </row>
    <row r="146" spans="2:65" s="12" customFormat="1" ht="11.25">
      <c r="B146" s="202"/>
      <c r="C146" s="203"/>
      <c r="D146" s="198" t="s">
        <v>151</v>
      </c>
      <c r="E146" s="204" t="s">
        <v>21</v>
      </c>
      <c r="F146" s="205" t="s">
        <v>1035</v>
      </c>
      <c r="G146" s="203"/>
      <c r="H146" s="206">
        <v>9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151</v>
      </c>
      <c r="AU146" s="212" t="s">
        <v>86</v>
      </c>
      <c r="AV146" s="12" t="s">
        <v>86</v>
      </c>
      <c r="AW146" s="12" t="s">
        <v>38</v>
      </c>
      <c r="AX146" s="12" t="s">
        <v>77</v>
      </c>
      <c r="AY146" s="212" t="s">
        <v>138</v>
      </c>
    </row>
    <row r="147" spans="2:65" s="12" customFormat="1" ht="11.25">
      <c r="B147" s="202"/>
      <c r="C147" s="203"/>
      <c r="D147" s="198" t="s">
        <v>151</v>
      </c>
      <c r="E147" s="204" t="s">
        <v>21</v>
      </c>
      <c r="F147" s="205" t="s">
        <v>1036</v>
      </c>
      <c r="G147" s="203"/>
      <c r="H147" s="206">
        <v>6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151</v>
      </c>
      <c r="AU147" s="212" t="s">
        <v>86</v>
      </c>
      <c r="AV147" s="12" t="s">
        <v>86</v>
      </c>
      <c r="AW147" s="12" t="s">
        <v>38</v>
      </c>
      <c r="AX147" s="12" t="s">
        <v>77</v>
      </c>
      <c r="AY147" s="212" t="s">
        <v>138</v>
      </c>
    </row>
    <row r="148" spans="2:65" s="13" customFormat="1" ht="11.25">
      <c r="B148" s="213"/>
      <c r="C148" s="214"/>
      <c r="D148" s="198" t="s">
        <v>151</v>
      </c>
      <c r="E148" s="215" t="s">
        <v>21</v>
      </c>
      <c r="F148" s="216" t="s">
        <v>159</v>
      </c>
      <c r="G148" s="214"/>
      <c r="H148" s="217">
        <v>418.15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151</v>
      </c>
      <c r="AU148" s="223" t="s">
        <v>86</v>
      </c>
      <c r="AV148" s="13" t="s">
        <v>160</v>
      </c>
      <c r="AW148" s="13" t="s">
        <v>38</v>
      </c>
      <c r="AX148" s="13" t="s">
        <v>77</v>
      </c>
      <c r="AY148" s="223" t="s">
        <v>138</v>
      </c>
    </row>
    <row r="149" spans="2:65" s="12" customFormat="1" ht="11.25">
      <c r="B149" s="202"/>
      <c r="C149" s="203"/>
      <c r="D149" s="198" t="s">
        <v>151</v>
      </c>
      <c r="E149" s="204" t="s">
        <v>21</v>
      </c>
      <c r="F149" s="205" t="s">
        <v>1037</v>
      </c>
      <c r="G149" s="203"/>
      <c r="H149" s="206">
        <v>185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151</v>
      </c>
      <c r="AU149" s="212" t="s">
        <v>86</v>
      </c>
      <c r="AV149" s="12" t="s">
        <v>86</v>
      </c>
      <c r="AW149" s="12" t="s">
        <v>38</v>
      </c>
      <c r="AX149" s="12" t="s">
        <v>77</v>
      </c>
      <c r="AY149" s="212" t="s">
        <v>138</v>
      </c>
    </row>
    <row r="150" spans="2:65" s="12" customFormat="1" ht="11.25">
      <c r="B150" s="202"/>
      <c r="C150" s="203"/>
      <c r="D150" s="198" t="s">
        <v>151</v>
      </c>
      <c r="E150" s="204" t="s">
        <v>21</v>
      </c>
      <c r="F150" s="205" t="s">
        <v>1038</v>
      </c>
      <c r="G150" s="203"/>
      <c r="H150" s="206">
        <v>20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151</v>
      </c>
      <c r="AU150" s="212" t="s">
        <v>86</v>
      </c>
      <c r="AV150" s="12" t="s">
        <v>86</v>
      </c>
      <c r="AW150" s="12" t="s">
        <v>38</v>
      </c>
      <c r="AX150" s="12" t="s">
        <v>77</v>
      </c>
      <c r="AY150" s="212" t="s">
        <v>138</v>
      </c>
    </row>
    <row r="151" spans="2:65" s="14" customFormat="1" ht="11.25">
      <c r="B151" s="224"/>
      <c r="C151" s="225"/>
      <c r="D151" s="198" t="s">
        <v>151</v>
      </c>
      <c r="E151" s="226" t="s">
        <v>21</v>
      </c>
      <c r="F151" s="227" t="s">
        <v>162</v>
      </c>
      <c r="G151" s="225"/>
      <c r="H151" s="228">
        <v>623.15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151</v>
      </c>
      <c r="AU151" s="234" t="s">
        <v>86</v>
      </c>
      <c r="AV151" s="14" t="s">
        <v>145</v>
      </c>
      <c r="AW151" s="14" t="s">
        <v>38</v>
      </c>
      <c r="AX151" s="14" t="s">
        <v>84</v>
      </c>
      <c r="AY151" s="234" t="s">
        <v>138</v>
      </c>
    </row>
    <row r="152" spans="2:65" s="1" customFormat="1" ht="16.5" customHeight="1">
      <c r="B152" s="34"/>
      <c r="C152" s="185" t="s">
        <v>226</v>
      </c>
      <c r="D152" s="185" t="s">
        <v>140</v>
      </c>
      <c r="E152" s="186" t="s">
        <v>1039</v>
      </c>
      <c r="F152" s="187" t="s">
        <v>1040</v>
      </c>
      <c r="G152" s="188" t="s">
        <v>483</v>
      </c>
      <c r="H152" s="189">
        <v>13</v>
      </c>
      <c r="I152" s="190"/>
      <c r="J152" s="191">
        <f>ROUND(I152*H152,2)</f>
        <v>0</v>
      </c>
      <c r="K152" s="187" t="s">
        <v>144</v>
      </c>
      <c r="L152" s="38"/>
      <c r="M152" s="192" t="s">
        <v>21</v>
      </c>
      <c r="N152" s="193" t="s">
        <v>48</v>
      </c>
      <c r="O152" s="6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AR152" s="196" t="s">
        <v>276</v>
      </c>
      <c r="AT152" s="196" t="s">
        <v>140</v>
      </c>
      <c r="AU152" s="196" t="s">
        <v>86</v>
      </c>
      <c r="AY152" s="17" t="s">
        <v>138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7" t="s">
        <v>84</v>
      </c>
      <c r="BK152" s="197">
        <f>ROUND(I152*H152,2)</f>
        <v>0</v>
      </c>
      <c r="BL152" s="17" t="s">
        <v>276</v>
      </c>
      <c r="BM152" s="196" t="s">
        <v>1041</v>
      </c>
    </row>
    <row r="153" spans="2:65" s="1" customFormat="1" ht="11.25">
      <c r="B153" s="34"/>
      <c r="C153" s="35"/>
      <c r="D153" s="198" t="s">
        <v>147</v>
      </c>
      <c r="E153" s="35"/>
      <c r="F153" s="199" t="s">
        <v>1042</v>
      </c>
      <c r="G153" s="35"/>
      <c r="H153" s="35"/>
      <c r="I153" s="114"/>
      <c r="J153" s="35"/>
      <c r="K153" s="35"/>
      <c r="L153" s="38"/>
      <c r="M153" s="200"/>
      <c r="N153" s="63"/>
      <c r="O153" s="63"/>
      <c r="P153" s="63"/>
      <c r="Q153" s="63"/>
      <c r="R153" s="63"/>
      <c r="S153" s="63"/>
      <c r="T153" s="64"/>
      <c r="AT153" s="17" t="s">
        <v>147</v>
      </c>
      <c r="AU153" s="17" t="s">
        <v>86</v>
      </c>
    </row>
    <row r="154" spans="2:65" s="12" customFormat="1" ht="11.25">
      <c r="B154" s="202"/>
      <c r="C154" s="203"/>
      <c r="D154" s="198" t="s">
        <v>151</v>
      </c>
      <c r="E154" s="204" t="s">
        <v>21</v>
      </c>
      <c r="F154" s="205" t="s">
        <v>1043</v>
      </c>
      <c r="G154" s="203"/>
      <c r="H154" s="206">
        <v>9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151</v>
      </c>
      <c r="AU154" s="212" t="s">
        <v>86</v>
      </c>
      <c r="AV154" s="12" t="s">
        <v>86</v>
      </c>
      <c r="AW154" s="12" t="s">
        <v>38</v>
      </c>
      <c r="AX154" s="12" t="s">
        <v>77</v>
      </c>
      <c r="AY154" s="212" t="s">
        <v>138</v>
      </c>
    </row>
    <row r="155" spans="2:65" s="12" customFormat="1" ht="11.25">
      <c r="B155" s="202"/>
      <c r="C155" s="203"/>
      <c r="D155" s="198" t="s">
        <v>151</v>
      </c>
      <c r="E155" s="204" t="s">
        <v>21</v>
      </c>
      <c r="F155" s="205" t="s">
        <v>1044</v>
      </c>
      <c r="G155" s="203"/>
      <c r="H155" s="206">
        <v>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151</v>
      </c>
      <c r="AU155" s="212" t="s">
        <v>86</v>
      </c>
      <c r="AV155" s="12" t="s">
        <v>86</v>
      </c>
      <c r="AW155" s="12" t="s">
        <v>38</v>
      </c>
      <c r="AX155" s="12" t="s">
        <v>77</v>
      </c>
      <c r="AY155" s="212" t="s">
        <v>138</v>
      </c>
    </row>
    <row r="156" spans="2:65" s="13" customFormat="1" ht="11.25">
      <c r="B156" s="213"/>
      <c r="C156" s="214"/>
      <c r="D156" s="198" t="s">
        <v>151</v>
      </c>
      <c r="E156" s="215" t="s">
        <v>21</v>
      </c>
      <c r="F156" s="216" t="s">
        <v>159</v>
      </c>
      <c r="G156" s="214"/>
      <c r="H156" s="217">
        <v>10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151</v>
      </c>
      <c r="AU156" s="223" t="s">
        <v>86</v>
      </c>
      <c r="AV156" s="13" t="s">
        <v>160</v>
      </c>
      <c r="AW156" s="13" t="s">
        <v>38</v>
      </c>
      <c r="AX156" s="13" t="s">
        <v>77</v>
      </c>
      <c r="AY156" s="223" t="s">
        <v>138</v>
      </c>
    </row>
    <row r="157" spans="2:65" s="12" customFormat="1" ht="11.25">
      <c r="B157" s="202"/>
      <c r="C157" s="203"/>
      <c r="D157" s="198" t="s">
        <v>151</v>
      </c>
      <c r="E157" s="204" t="s">
        <v>21</v>
      </c>
      <c r="F157" s="205" t="s">
        <v>1045</v>
      </c>
      <c r="G157" s="203"/>
      <c r="H157" s="206">
        <v>2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151</v>
      </c>
      <c r="AU157" s="212" t="s">
        <v>86</v>
      </c>
      <c r="AV157" s="12" t="s">
        <v>86</v>
      </c>
      <c r="AW157" s="12" t="s">
        <v>38</v>
      </c>
      <c r="AX157" s="12" t="s">
        <v>77</v>
      </c>
      <c r="AY157" s="212" t="s">
        <v>138</v>
      </c>
    </row>
    <row r="158" spans="2:65" s="12" customFormat="1" ht="11.25">
      <c r="B158" s="202"/>
      <c r="C158" s="203"/>
      <c r="D158" s="198" t="s">
        <v>151</v>
      </c>
      <c r="E158" s="204" t="s">
        <v>21</v>
      </c>
      <c r="F158" s="205" t="s">
        <v>1046</v>
      </c>
      <c r="G158" s="203"/>
      <c r="H158" s="206">
        <v>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151</v>
      </c>
      <c r="AU158" s="212" t="s">
        <v>86</v>
      </c>
      <c r="AV158" s="12" t="s">
        <v>86</v>
      </c>
      <c r="AW158" s="12" t="s">
        <v>38</v>
      </c>
      <c r="AX158" s="12" t="s">
        <v>77</v>
      </c>
      <c r="AY158" s="212" t="s">
        <v>138</v>
      </c>
    </row>
    <row r="159" spans="2:65" s="14" customFormat="1" ht="11.25">
      <c r="B159" s="224"/>
      <c r="C159" s="225"/>
      <c r="D159" s="198" t="s">
        <v>151</v>
      </c>
      <c r="E159" s="226" t="s">
        <v>21</v>
      </c>
      <c r="F159" s="227" t="s">
        <v>162</v>
      </c>
      <c r="G159" s="225"/>
      <c r="H159" s="228">
        <v>13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151</v>
      </c>
      <c r="AU159" s="234" t="s">
        <v>86</v>
      </c>
      <c r="AV159" s="14" t="s">
        <v>145</v>
      </c>
      <c r="AW159" s="14" t="s">
        <v>38</v>
      </c>
      <c r="AX159" s="14" t="s">
        <v>84</v>
      </c>
      <c r="AY159" s="234" t="s">
        <v>138</v>
      </c>
    </row>
    <row r="160" spans="2:65" s="1" customFormat="1" ht="16.5" customHeight="1">
      <c r="B160" s="34"/>
      <c r="C160" s="185" t="s">
        <v>234</v>
      </c>
      <c r="D160" s="185" t="s">
        <v>140</v>
      </c>
      <c r="E160" s="186" t="s">
        <v>1047</v>
      </c>
      <c r="F160" s="187" t="s">
        <v>1048</v>
      </c>
      <c r="G160" s="188" t="s">
        <v>483</v>
      </c>
      <c r="H160" s="189">
        <v>13</v>
      </c>
      <c r="I160" s="190"/>
      <c r="J160" s="191">
        <f>ROUND(I160*H160,2)</f>
        <v>0</v>
      </c>
      <c r="K160" s="187" t="s">
        <v>144</v>
      </c>
      <c r="L160" s="38"/>
      <c r="M160" s="192" t="s">
        <v>21</v>
      </c>
      <c r="N160" s="193" t="s">
        <v>48</v>
      </c>
      <c r="O160" s="63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AR160" s="196" t="s">
        <v>276</v>
      </c>
      <c r="AT160" s="196" t="s">
        <v>140</v>
      </c>
      <c r="AU160" s="196" t="s">
        <v>86</v>
      </c>
      <c r="AY160" s="17" t="s">
        <v>138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84</v>
      </c>
      <c r="BK160" s="197">
        <f>ROUND(I160*H160,2)</f>
        <v>0</v>
      </c>
      <c r="BL160" s="17" t="s">
        <v>276</v>
      </c>
      <c r="BM160" s="196" t="s">
        <v>1049</v>
      </c>
    </row>
    <row r="161" spans="2:65" s="1" customFormat="1" ht="11.25">
      <c r="B161" s="34"/>
      <c r="C161" s="35"/>
      <c r="D161" s="198" t="s">
        <v>147</v>
      </c>
      <c r="E161" s="35"/>
      <c r="F161" s="199" t="s">
        <v>1050</v>
      </c>
      <c r="G161" s="35"/>
      <c r="H161" s="35"/>
      <c r="I161" s="114"/>
      <c r="J161" s="35"/>
      <c r="K161" s="35"/>
      <c r="L161" s="38"/>
      <c r="M161" s="200"/>
      <c r="N161" s="63"/>
      <c r="O161" s="63"/>
      <c r="P161" s="63"/>
      <c r="Q161" s="63"/>
      <c r="R161" s="63"/>
      <c r="S161" s="63"/>
      <c r="T161" s="64"/>
      <c r="AT161" s="17" t="s">
        <v>147</v>
      </c>
      <c r="AU161" s="17" t="s">
        <v>86</v>
      </c>
    </row>
    <row r="162" spans="2:65" s="12" customFormat="1" ht="11.25">
      <c r="B162" s="202"/>
      <c r="C162" s="203"/>
      <c r="D162" s="198" t="s">
        <v>151</v>
      </c>
      <c r="E162" s="204" t="s">
        <v>21</v>
      </c>
      <c r="F162" s="205" t="s">
        <v>1051</v>
      </c>
      <c r="G162" s="203"/>
      <c r="H162" s="206">
        <v>9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151</v>
      </c>
      <c r="AU162" s="212" t="s">
        <v>86</v>
      </c>
      <c r="AV162" s="12" t="s">
        <v>86</v>
      </c>
      <c r="AW162" s="12" t="s">
        <v>38</v>
      </c>
      <c r="AX162" s="12" t="s">
        <v>77</v>
      </c>
      <c r="AY162" s="212" t="s">
        <v>138</v>
      </c>
    </row>
    <row r="163" spans="2:65" s="12" customFormat="1" ht="11.25">
      <c r="B163" s="202"/>
      <c r="C163" s="203"/>
      <c r="D163" s="198" t="s">
        <v>151</v>
      </c>
      <c r="E163" s="204" t="s">
        <v>21</v>
      </c>
      <c r="F163" s="205" t="s">
        <v>1052</v>
      </c>
      <c r="G163" s="203"/>
      <c r="H163" s="206">
        <v>1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151</v>
      </c>
      <c r="AU163" s="212" t="s">
        <v>86</v>
      </c>
      <c r="AV163" s="12" t="s">
        <v>86</v>
      </c>
      <c r="AW163" s="12" t="s">
        <v>38</v>
      </c>
      <c r="AX163" s="12" t="s">
        <v>77</v>
      </c>
      <c r="AY163" s="212" t="s">
        <v>138</v>
      </c>
    </row>
    <row r="164" spans="2:65" s="13" customFormat="1" ht="11.25">
      <c r="B164" s="213"/>
      <c r="C164" s="214"/>
      <c r="D164" s="198" t="s">
        <v>151</v>
      </c>
      <c r="E164" s="215" t="s">
        <v>21</v>
      </c>
      <c r="F164" s="216" t="s">
        <v>159</v>
      </c>
      <c r="G164" s="214"/>
      <c r="H164" s="217">
        <v>10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151</v>
      </c>
      <c r="AU164" s="223" t="s">
        <v>86</v>
      </c>
      <c r="AV164" s="13" t="s">
        <v>160</v>
      </c>
      <c r="AW164" s="13" t="s">
        <v>38</v>
      </c>
      <c r="AX164" s="13" t="s">
        <v>77</v>
      </c>
      <c r="AY164" s="223" t="s">
        <v>138</v>
      </c>
    </row>
    <row r="165" spans="2:65" s="12" customFormat="1" ht="11.25">
      <c r="B165" s="202"/>
      <c r="C165" s="203"/>
      <c r="D165" s="198" t="s">
        <v>151</v>
      </c>
      <c r="E165" s="204" t="s">
        <v>21</v>
      </c>
      <c r="F165" s="205" t="s">
        <v>1053</v>
      </c>
      <c r="G165" s="203"/>
      <c r="H165" s="206">
        <v>2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151</v>
      </c>
      <c r="AU165" s="212" t="s">
        <v>86</v>
      </c>
      <c r="AV165" s="12" t="s">
        <v>86</v>
      </c>
      <c r="AW165" s="12" t="s">
        <v>38</v>
      </c>
      <c r="AX165" s="12" t="s">
        <v>77</v>
      </c>
      <c r="AY165" s="212" t="s">
        <v>138</v>
      </c>
    </row>
    <row r="166" spans="2:65" s="12" customFormat="1" ht="11.25">
      <c r="B166" s="202"/>
      <c r="C166" s="203"/>
      <c r="D166" s="198" t="s">
        <v>151</v>
      </c>
      <c r="E166" s="204" t="s">
        <v>21</v>
      </c>
      <c r="F166" s="205" t="s">
        <v>1054</v>
      </c>
      <c r="G166" s="203"/>
      <c r="H166" s="206">
        <v>1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151</v>
      </c>
      <c r="AU166" s="212" t="s">
        <v>86</v>
      </c>
      <c r="AV166" s="12" t="s">
        <v>86</v>
      </c>
      <c r="AW166" s="12" t="s">
        <v>38</v>
      </c>
      <c r="AX166" s="12" t="s">
        <v>77</v>
      </c>
      <c r="AY166" s="212" t="s">
        <v>138</v>
      </c>
    </row>
    <row r="167" spans="2:65" s="14" customFormat="1" ht="11.25">
      <c r="B167" s="224"/>
      <c r="C167" s="225"/>
      <c r="D167" s="198" t="s">
        <v>151</v>
      </c>
      <c r="E167" s="226" t="s">
        <v>21</v>
      </c>
      <c r="F167" s="227" t="s">
        <v>162</v>
      </c>
      <c r="G167" s="225"/>
      <c r="H167" s="228">
        <v>13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151</v>
      </c>
      <c r="AU167" s="234" t="s">
        <v>86</v>
      </c>
      <c r="AV167" s="14" t="s">
        <v>145</v>
      </c>
      <c r="AW167" s="14" t="s">
        <v>38</v>
      </c>
      <c r="AX167" s="14" t="s">
        <v>84</v>
      </c>
      <c r="AY167" s="234" t="s">
        <v>138</v>
      </c>
    </row>
    <row r="168" spans="2:65" s="1" customFormat="1" ht="16.5" customHeight="1">
      <c r="B168" s="34"/>
      <c r="C168" s="185" t="s">
        <v>241</v>
      </c>
      <c r="D168" s="185" t="s">
        <v>140</v>
      </c>
      <c r="E168" s="186" t="s">
        <v>1055</v>
      </c>
      <c r="F168" s="187" t="s">
        <v>1056</v>
      </c>
      <c r="G168" s="188" t="s">
        <v>1057</v>
      </c>
      <c r="H168" s="189">
        <v>1</v>
      </c>
      <c r="I168" s="190"/>
      <c r="J168" s="191">
        <f>ROUND(I168*H168,2)</f>
        <v>0</v>
      </c>
      <c r="K168" s="187" t="s">
        <v>21</v>
      </c>
      <c r="L168" s="38"/>
      <c r="M168" s="192" t="s">
        <v>21</v>
      </c>
      <c r="N168" s="193" t="s">
        <v>48</v>
      </c>
      <c r="O168" s="63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AR168" s="196" t="s">
        <v>276</v>
      </c>
      <c r="AT168" s="196" t="s">
        <v>140</v>
      </c>
      <c r="AU168" s="196" t="s">
        <v>86</v>
      </c>
      <c r="AY168" s="17" t="s">
        <v>138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84</v>
      </c>
      <c r="BK168" s="197">
        <f>ROUND(I168*H168,2)</f>
        <v>0</v>
      </c>
      <c r="BL168" s="17" t="s">
        <v>276</v>
      </c>
      <c r="BM168" s="196" t="s">
        <v>1058</v>
      </c>
    </row>
    <row r="169" spans="2:65" s="1" customFormat="1" ht="11.25">
      <c r="B169" s="34"/>
      <c r="C169" s="35"/>
      <c r="D169" s="198" t="s">
        <v>147</v>
      </c>
      <c r="E169" s="35"/>
      <c r="F169" s="199" t="s">
        <v>1056</v>
      </c>
      <c r="G169" s="35"/>
      <c r="H169" s="35"/>
      <c r="I169" s="114"/>
      <c r="J169" s="35"/>
      <c r="K169" s="35"/>
      <c r="L169" s="38"/>
      <c r="M169" s="200"/>
      <c r="N169" s="63"/>
      <c r="O169" s="63"/>
      <c r="P169" s="63"/>
      <c r="Q169" s="63"/>
      <c r="R169" s="63"/>
      <c r="S169" s="63"/>
      <c r="T169" s="64"/>
      <c r="AT169" s="17" t="s">
        <v>147</v>
      </c>
      <c r="AU169" s="17" t="s">
        <v>86</v>
      </c>
    </row>
    <row r="170" spans="2:65" s="1" customFormat="1" ht="16.5" customHeight="1">
      <c r="B170" s="34"/>
      <c r="C170" s="185" t="s">
        <v>248</v>
      </c>
      <c r="D170" s="185" t="s">
        <v>140</v>
      </c>
      <c r="E170" s="186" t="s">
        <v>1059</v>
      </c>
      <c r="F170" s="187" t="s">
        <v>1060</v>
      </c>
      <c r="G170" s="188" t="s">
        <v>360</v>
      </c>
      <c r="H170" s="189">
        <v>0.20899999999999999</v>
      </c>
      <c r="I170" s="190"/>
      <c r="J170" s="191">
        <f>ROUND(I170*H170,2)</f>
        <v>0</v>
      </c>
      <c r="K170" s="187" t="s">
        <v>144</v>
      </c>
      <c r="L170" s="38"/>
      <c r="M170" s="192" t="s">
        <v>21</v>
      </c>
      <c r="N170" s="193" t="s">
        <v>48</v>
      </c>
      <c r="O170" s="63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AR170" s="196" t="s">
        <v>276</v>
      </c>
      <c r="AT170" s="196" t="s">
        <v>140</v>
      </c>
      <c r="AU170" s="196" t="s">
        <v>86</v>
      </c>
      <c r="AY170" s="17" t="s">
        <v>138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7" t="s">
        <v>84</v>
      </c>
      <c r="BK170" s="197">
        <f>ROUND(I170*H170,2)</f>
        <v>0</v>
      </c>
      <c r="BL170" s="17" t="s">
        <v>276</v>
      </c>
      <c r="BM170" s="196" t="s">
        <v>1061</v>
      </c>
    </row>
    <row r="171" spans="2:65" s="1" customFormat="1" ht="19.5">
      <c r="B171" s="34"/>
      <c r="C171" s="35"/>
      <c r="D171" s="198" t="s">
        <v>147</v>
      </c>
      <c r="E171" s="35"/>
      <c r="F171" s="199" t="s">
        <v>1062</v>
      </c>
      <c r="G171" s="35"/>
      <c r="H171" s="35"/>
      <c r="I171" s="114"/>
      <c r="J171" s="35"/>
      <c r="K171" s="35"/>
      <c r="L171" s="38"/>
      <c r="M171" s="200"/>
      <c r="N171" s="63"/>
      <c r="O171" s="63"/>
      <c r="P171" s="63"/>
      <c r="Q171" s="63"/>
      <c r="R171" s="63"/>
      <c r="S171" s="63"/>
      <c r="T171" s="64"/>
      <c r="AT171" s="17" t="s">
        <v>147</v>
      </c>
      <c r="AU171" s="17" t="s">
        <v>86</v>
      </c>
    </row>
    <row r="172" spans="2:65" s="1" customFormat="1" ht="97.5">
      <c r="B172" s="34"/>
      <c r="C172" s="35"/>
      <c r="D172" s="198" t="s">
        <v>149</v>
      </c>
      <c r="E172" s="35"/>
      <c r="F172" s="201" t="s">
        <v>903</v>
      </c>
      <c r="G172" s="35"/>
      <c r="H172" s="35"/>
      <c r="I172" s="114"/>
      <c r="J172" s="35"/>
      <c r="K172" s="35"/>
      <c r="L172" s="38"/>
      <c r="M172" s="200"/>
      <c r="N172" s="63"/>
      <c r="O172" s="63"/>
      <c r="P172" s="63"/>
      <c r="Q172" s="63"/>
      <c r="R172" s="63"/>
      <c r="S172" s="63"/>
      <c r="T172" s="64"/>
      <c r="AT172" s="17" t="s">
        <v>149</v>
      </c>
      <c r="AU172" s="17" t="s">
        <v>86</v>
      </c>
    </row>
    <row r="173" spans="2:65" s="1" customFormat="1" ht="16.5" customHeight="1">
      <c r="B173" s="34"/>
      <c r="C173" s="185" t="s">
        <v>256</v>
      </c>
      <c r="D173" s="185" t="s">
        <v>140</v>
      </c>
      <c r="E173" s="186" t="s">
        <v>1063</v>
      </c>
      <c r="F173" s="187" t="s">
        <v>1064</v>
      </c>
      <c r="G173" s="188" t="s">
        <v>360</v>
      </c>
      <c r="H173" s="189">
        <v>0.20899999999999999</v>
      </c>
      <c r="I173" s="190"/>
      <c r="J173" s="191">
        <f>ROUND(I173*H173,2)</f>
        <v>0</v>
      </c>
      <c r="K173" s="187" t="s">
        <v>144</v>
      </c>
      <c r="L173" s="38"/>
      <c r="M173" s="192" t="s">
        <v>21</v>
      </c>
      <c r="N173" s="193" t="s">
        <v>48</v>
      </c>
      <c r="O173" s="63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AR173" s="196" t="s">
        <v>276</v>
      </c>
      <c r="AT173" s="196" t="s">
        <v>140</v>
      </c>
      <c r="AU173" s="196" t="s">
        <v>86</v>
      </c>
      <c r="AY173" s="17" t="s">
        <v>138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7" t="s">
        <v>84</v>
      </c>
      <c r="BK173" s="197">
        <f>ROUND(I173*H173,2)</f>
        <v>0</v>
      </c>
      <c r="BL173" s="17" t="s">
        <v>276</v>
      </c>
      <c r="BM173" s="196" t="s">
        <v>1065</v>
      </c>
    </row>
    <row r="174" spans="2:65" s="1" customFormat="1" ht="19.5">
      <c r="B174" s="34"/>
      <c r="C174" s="35"/>
      <c r="D174" s="198" t="s">
        <v>147</v>
      </c>
      <c r="E174" s="35"/>
      <c r="F174" s="199" t="s">
        <v>1066</v>
      </c>
      <c r="G174" s="35"/>
      <c r="H174" s="35"/>
      <c r="I174" s="114"/>
      <c r="J174" s="35"/>
      <c r="K174" s="35"/>
      <c r="L174" s="38"/>
      <c r="M174" s="200"/>
      <c r="N174" s="63"/>
      <c r="O174" s="63"/>
      <c r="P174" s="63"/>
      <c r="Q174" s="63"/>
      <c r="R174" s="63"/>
      <c r="S174" s="63"/>
      <c r="T174" s="64"/>
      <c r="AT174" s="17" t="s">
        <v>147</v>
      </c>
      <c r="AU174" s="17" t="s">
        <v>86</v>
      </c>
    </row>
    <row r="175" spans="2:65" s="1" customFormat="1" ht="97.5">
      <c r="B175" s="34"/>
      <c r="C175" s="35"/>
      <c r="D175" s="198" t="s">
        <v>149</v>
      </c>
      <c r="E175" s="35"/>
      <c r="F175" s="201" t="s">
        <v>903</v>
      </c>
      <c r="G175" s="35"/>
      <c r="H175" s="35"/>
      <c r="I175" s="114"/>
      <c r="J175" s="35"/>
      <c r="K175" s="35"/>
      <c r="L175" s="38"/>
      <c r="M175" s="200"/>
      <c r="N175" s="63"/>
      <c r="O175" s="63"/>
      <c r="P175" s="63"/>
      <c r="Q175" s="63"/>
      <c r="R175" s="63"/>
      <c r="S175" s="63"/>
      <c r="T175" s="64"/>
      <c r="AT175" s="17" t="s">
        <v>149</v>
      </c>
      <c r="AU175" s="17" t="s">
        <v>86</v>
      </c>
    </row>
    <row r="176" spans="2:65" s="11" customFormat="1" ht="22.9" customHeight="1">
      <c r="B176" s="169"/>
      <c r="C176" s="170"/>
      <c r="D176" s="171" t="s">
        <v>76</v>
      </c>
      <c r="E176" s="183" t="s">
        <v>964</v>
      </c>
      <c r="F176" s="183" t="s">
        <v>965</v>
      </c>
      <c r="G176" s="170"/>
      <c r="H176" s="170"/>
      <c r="I176" s="173"/>
      <c r="J176" s="184">
        <f>BK176</f>
        <v>0</v>
      </c>
      <c r="K176" s="170"/>
      <c r="L176" s="175"/>
      <c r="M176" s="176"/>
      <c r="N176" s="177"/>
      <c r="O176" s="177"/>
      <c r="P176" s="178">
        <f>SUM(P177:P180)</f>
        <v>0</v>
      </c>
      <c r="Q176" s="177"/>
      <c r="R176" s="178">
        <f>SUM(R177:R180)</f>
        <v>7.3799999999999994E-3</v>
      </c>
      <c r="S176" s="177"/>
      <c r="T176" s="179">
        <f>SUM(T177:T180)</f>
        <v>0.441</v>
      </c>
      <c r="AR176" s="180" t="s">
        <v>86</v>
      </c>
      <c r="AT176" s="181" t="s">
        <v>76</v>
      </c>
      <c r="AU176" s="181" t="s">
        <v>84</v>
      </c>
      <c r="AY176" s="180" t="s">
        <v>138</v>
      </c>
      <c r="BK176" s="182">
        <f>SUM(BK177:BK180)</f>
        <v>0</v>
      </c>
    </row>
    <row r="177" spans="2:65" s="1" customFormat="1" ht="16.5" customHeight="1">
      <c r="B177" s="34"/>
      <c r="C177" s="185" t="s">
        <v>261</v>
      </c>
      <c r="D177" s="185" t="s">
        <v>140</v>
      </c>
      <c r="E177" s="186" t="s">
        <v>972</v>
      </c>
      <c r="F177" s="187" t="s">
        <v>1067</v>
      </c>
      <c r="G177" s="188" t="s">
        <v>483</v>
      </c>
      <c r="H177" s="189">
        <v>9</v>
      </c>
      <c r="I177" s="190"/>
      <c r="J177" s="191">
        <f>ROUND(I177*H177,2)</f>
        <v>0</v>
      </c>
      <c r="K177" s="187" t="s">
        <v>21</v>
      </c>
      <c r="L177" s="38"/>
      <c r="M177" s="192" t="s">
        <v>21</v>
      </c>
      <c r="N177" s="193" t="s">
        <v>48</v>
      </c>
      <c r="O177" s="63"/>
      <c r="P177" s="194">
        <f>O177*H177</f>
        <v>0</v>
      </c>
      <c r="Q177" s="194">
        <v>8.1999999999999998E-4</v>
      </c>
      <c r="R177" s="194">
        <f>Q177*H177</f>
        <v>7.3799999999999994E-3</v>
      </c>
      <c r="S177" s="194">
        <v>4.9000000000000002E-2</v>
      </c>
      <c r="T177" s="195">
        <f>S177*H177</f>
        <v>0.441</v>
      </c>
      <c r="AR177" s="196" t="s">
        <v>276</v>
      </c>
      <c r="AT177" s="196" t="s">
        <v>140</v>
      </c>
      <c r="AU177" s="196" t="s">
        <v>86</v>
      </c>
      <c r="AY177" s="17" t="s">
        <v>138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7" t="s">
        <v>84</v>
      </c>
      <c r="BK177" s="197">
        <f>ROUND(I177*H177,2)</f>
        <v>0</v>
      </c>
      <c r="BL177" s="17" t="s">
        <v>276</v>
      </c>
      <c r="BM177" s="196" t="s">
        <v>1068</v>
      </c>
    </row>
    <row r="178" spans="2:65" s="1" customFormat="1" ht="19.5">
      <c r="B178" s="34"/>
      <c r="C178" s="35"/>
      <c r="D178" s="198" t="s">
        <v>147</v>
      </c>
      <c r="E178" s="35"/>
      <c r="F178" s="199" t="s">
        <v>1069</v>
      </c>
      <c r="G178" s="35"/>
      <c r="H178" s="35"/>
      <c r="I178" s="114"/>
      <c r="J178" s="35"/>
      <c r="K178" s="35"/>
      <c r="L178" s="38"/>
      <c r="M178" s="200"/>
      <c r="N178" s="63"/>
      <c r="O178" s="63"/>
      <c r="P178" s="63"/>
      <c r="Q178" s="63"/>
      <c r="R178" s="63"/>
      <c r="S178" s="63"/>
      <c r="T178" s="64"/>
      <c r="AT178" s="17" t="s">
        <v>147</v>
      </c>
      <c r="AU178" s="17" t="s">
        <v>86</v>
      </c>
    </row>
    <row r="179" spans="2:65" s="1" customFormat="1" ht="29.25">
      <c r="B179" s="34"/>
      <c r="C179" s="35"/>
      <c r="D179" s="198" t="s">
        <v>302</v>
      </c>
      <c r="E179" s="35"/>
      <c r="F179" s="201" t="s">
        <v>970</v>
      </c>
      <c r="G179" s="35"/>
      <c r="H179" s="35"/>
      <c r="I179" s="114"/>
      <c r="J179" s="35"/>
      <c r="K179" s="35"/>
      <c r="L179" s="38"/>
      <c r="M179" s="200"/>
      <c r="N179" s="63"/>
      <c r="O179" s="63"/>
      <c r="P179" s="63"/>
      <c r="Q179" s="63"/>
      <c r="R179" s="63"/>
      <c r="S179" s="63"/>
      <c r="T179" s="64"/>
      <c r="AT179" s="17" t="s">
        <v>302</v>
      </c>
      <c r="AU179" s="17" t="s">
        <v>86</v>
      </c>
    </row>
    <row r="180" spans="2:65" s="12" customFormat="1" ht="11.25">
      <c r="B180" s="202"/>
      <c r="C180" s="203"/>
      <c r="D180" s="198" t="s">
        <v>151</v>
      </c>
      <c r="E180" s="204" t="s">
        <v>21</v>
      </c>
      <c r="F180" s="205" t="s">
        <v>1070</v>
      </c>
      <c r="G180" s="203"/>
      <c r="H180" s="206">
        <v>9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151</v>
      </c>
      <c r="AU180" s="212" t="s">
        <v>86</v>
      </c>
      <c r="AV180" s="12" t="s">
        <v>86</v>
      </c>
      <c r="AW180" s="12" t="s">
        <v>38</v>
      </c>
      <c r="AX180" s="12" t="s">
        <v>84</v>
      </c>
      <c r="AY180" s="212" t="s">
        <v>138</v>
      </c>
    </row>
    <row r="181" spans="2:65" s="11" customFormat="1" ht="25.9" customHeight="1">
      <c r="B181" s="169"/>
      <c r="C181" s="170"/>
      <c r="D181" s="171" t="s">
        <v>76</v>
      </c>
      <c r="E181" s="172" t="s">
        <v>305</v>
      </c>
      <c r="F181" s="172" t="s">
        <v>1071</v>
      </c>
      <c r="G181" s="170"/>
      <c r="H181" s="170"/>
      <c r="I181" s="173"/>
      <c r="J181" s="174">
        <f>BK181</f>
        <v>0</v>
      </c>
      <c r="K181" s="170"/>
      <c r="L181" s="175"/>
      <c r="M181" s="176"/>
      <c r="N181" s="177"/>
      <c r="O181" s="177"/>
      <c r="P181" s="178">
        <f>P182</f>
        <v>0</v>
      </c>
      <c r="Q181" s="177"/>
      <c r="R181" s="178">
        <f>R182</f>
        <v>0</v>
      </c>
      <c r="S181" s="177"/>
      <c r="T181" s="179">
        <f>T182</f>
        <v>0</v>
      </c>
      <c r="AR181" s="180" t="s">
        <v>160</v>
      </c>
      <c r="AT181" s="181" t="s">
        <v>76</v>
      </c>
      <c r="AU181" s="181" t="s">
        <v>77</v>
      </c>
      <c r="AY181" s="180" t="s">
        <v>138</v>
      </c>
      <c r="BK181" s="182">
        <f>BK182</f>
        <v>0</v>
      </c>
    </row>
    <row r="182" spans="2:65" s="11" customFormat="1" ht="22.9" customHeight="1">
      <c r="B182" s="169"/>
      <c r="C182" s="170"/>
      <c r="D182" s="171" t="s">
        <v>76</v>
      </c>
      <c r="E182" s="183" t="s">
        <v>1072</v>
      </c>
      <c r="F182" s="183" t="s">
        <v>1073</v>
      </c>
      <c r="G182" s="170"/>
      <c r="H182" s="170"/>
      <c r="I182" s="173"/>
      <c r="J182" s="184">
        <f>BK182</f>
        <v>0</v>
      </c>
      <c r="K182" s="170"/>
      <c r="L182" s="175"/>
      <c r="M182" s="176"/>
      <c r="N182" s="177"/>
      <c r="O182" s="177"/>
      <c r="P182" s="178">
        <f>SUM(P183:P189)</f>
        <v>0</v>
      </c>
      <c r="Q182" s="177"/>
      <c r="R182" s="178">
        <f>SUM(R183:R189)</f>
        <v>0</v>
      </c>
      <c r="S182" s="177"/>
      <c r="T182" s="179">
        <f>SUM(T183:T189)</f>
        <v>0</v>
      </c>
      <c r="AR182" s="180" t="s">
        <v>160</v>
      </c>
      <c r="AT182" s="181" t="s">
        <v>76</v>
      </c>
      <c r="AU182" s="181" t="s">
        <v>84</v>
      </c>
      <c r="AY182" s="180" t="s">
        <v>138</v>
      </c>
      <c r="BK182" s="182">
        <f>SUM(BK183:BK189)</f>
        <v>0</v>
      </c>
    </row>
    <row r="183" spans="2:65" s="1" customFormat="1" ht="16.5" customHeight="1">
      <c r="B183" s="34"/>
      <c r="C183" s="185" t="s">
        <v>8</v>
      </c>
      <c r="D183" s="185" t="s">
        <v>140</v>
      </c>
      <c r="E183" s="186" t="s">
        <v>1074</v>
      </c>
      <c r="F183" s="187" t="s">
        <v>1075</v>
      </c>
      <c r="G183" s="188" t="s">
        <v>483</v>
      </c>
      <c r="H183" s="189">
        <v>9</v>
      </c>
      <c r="I183" s="190"/>
      <c r="J183" s="191">
        <f>ROUND(I183*H183,2)</f>
        <v>0</v>
      </c>
      <c r="K183" s="187" t="s">
        <v>144</v>
      </c>
      <c r="L183" s="38"/>
      <c r="M183" s="192" t="s">
        <v>21</v>
      </c>
      <c r="N183" s="193" t="s">
        <v>48</v>
      </c>
      <c r="O183" s="63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AR183" s="196" t="s">
        <v>657</v>
      </c>
      <c r="AT183" s="196" t="s">
        <v>140</v>
      </c>
      <c r="AU183" s="196" t="s">
        <v>86</v>
      </c>
      <c r="AY183" s="17" t="s">
        <v>138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7" t="s">
        <v>84</v>
      </c>
      <c r="BK183" s="197">
        <f>ROUND(I183*H183,2)</f>
        <v>0</v>
      </c>
      <c r="BL183" s="17" t="s">
        <v>657</v>
      </c>
      <c r="BM183" s="196" t="s">
        <v>1076</v>
      </c>
    </row>
    <row r="184" spans="2:65" s="1" customFormat="1" ht="11.25">
      <c r="B184" s="34"/>
      <c r="C184" s="35"/>
      <c r="D184" s="198" t="s">
        <v>147</v>
      </c>
      <c r="E184" s="35"/>
      <c r="F184" s="199" t="s">
        <v>1077</v>
      </c>
      <c r="G184" s="35"/>
      <c r="H184" s="35"/>
      <c r="I184" s="114"/>
      <c r="J184" s="35"/>
      <c r="K184" s="35"/>
      <c r="L184" s="38"/>
      <c r="M184" s="200"/>
      <c r="N184" s="63"/>
      <c r="O184" s="63"/>
      <c r="P184" s="63"/>
      <c r="Q184" s="63"/>
      <c r="R184" s="63"/>
      <c r="S184" s="63"/>
      <c r="T184" s="64"/>
      <c r="AT184" s="17" t="s">
        <v>147</v>
      </c>
      <c r="AU184" s="17" t="s">
        <v>86</v>
      </c>
    </row>
    <row r="185" spans="2:65" s="12" customFormat="1" ht="11.25">
      <c r="B185" s="202"/>
      <c r="C185" s="203"/>
      <c r="D185" s="198" t="s">
        <v>151</v>
      </c>
      <c r="E185" s="204" t="s">
        <v>21</v>
      </c>
      <c r="F185" s="205" t="s">
        <v>1070</v>
      </c>
      <c r="G185" s="203"/>
      <c r="H185" s="206">
        <v>9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151</v>
      </c>
      <c r="AU185" s="212" t="s">
        <v>86</v>
      </c>
      <c r="AV185" s="12" t="s">
        <v>86</v>
      </c>
      <c r="AW185" s="12" t="s">
        <v>38</v>
      </c>
      <c r="AX185" s="12" t="s">
        <v>84</v>
      </c>
      <c r="AY185" s="212" t="s">
        <v>138</v>
      </c>
    </row>
    <row r="186" spans="2:65" s="1" customFormat="1" ht="16.5" customHeight="1">
      <c r="B186" s="34"/>
      <c r="C186" s="185" t="s">
        <v>276</v>
      </c>
      <c r="D186" s="185" t="s">
        <v>140</v>
      </c>
      <c r="E186" s="186" t="s">
        <v>1078</v>
      </c>
      <c r="F186" s="187" t="s">
        <v>1079</v>
      </c>
      <c r="G186" s="188" t="s">
        <v>483</v>
      </c>
      <c r="H186" s="189">
        <v>9</v>
      </c>
      <c r="I186" s="190"/>
      <c r="J186" s="191">
        <f>ROUND(I186*H186,2)</f>
        <v>0</v>
      </c>
      <c r="K186" s="187" t="s">
        <v>21</v>
      </c>
      <c r="L186" s="38"/>
      <c r="M186" s="192" t="s">
        <v>21</v>
      </c>
      <c r="N186" s="193" t="s">
        <v>48</v>
      </c>
      <c r="O186" s="63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AR186" s="196" t="s">
        <v>657</v>
      </c>
      <c r="AT186" s="196" t="s">
        <v>140</v>
      </c>
      <c r="AU186" s="196" t="s">
        <v>86</v>
      </c>
      <c r="AY186" s="17" t="s">
        <v>138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7" t="s">
        <v>84</v>
      </c>
      <c r="BK186" s="197">
        <f>ROUND(I186*H186,2)</f>
        <v>0</v>
      </c>
      <c r="BL186" s="17" t="s">
        <v>657</v>
      </c>
      <c r="BM186" s="196" t="s">
        <v>1080</v>
      </c>
    </row>
    <row r="187" spans="2:65" s="1" customFormat="1" ht="11.25">
      <c r="B187" s="34"/>
      <c r="C187" s="35"/>
      <c r="D187" s="198" t="s">
        <v>147</v>
      </c>
      <c r="E187" s="35"/>
      <c r="F187" s="199" t="s">
        <v>1081</v>
      </c>
      <c r="G187" s="35"/>
      <c r="H187" s="35"/>
      <c r="I187" s="114"/>
      <c r="J187" s="35"/>
      <c r="K187" s="35"/>
      <c r="L187" s="38"/>
      <c r="M187" s="200"/>
      <c r="N187" s="63"/>
      <c r="O187" s="63"/>
      <c r="P187" s="63"/>
      <c r="Q187" s="63"/>
      <c r="R187" s="63"/>
      <c r="S187" s="63"/>
      <c r="T187" s="64"/>
      <c r="AT187" s="17" t="s">
        <v>147</v>
      </c>
      <c r="AU187" s="17" t="s">
        <v>86</v>
      </c>
    </row>
    <row r="188" spans="2:65" s="1" customFormat="1" ht="19.5">
      <c r="B188" s="34"/>
      <c r="C188" s="35"/>
      <c r="D188" s="198" t="s">
        <v>302</v>
      </c>
      <c r="E188" s="35"/>
      <c r="F188" s="201" t="s">
        <v>1082</v>
      </c>
      <c r="G188" s="35"/>
      <c r="H188" s="35"/>
      <c r="I188" s="114"/>
      <c r="J188" s="35"/>
      <c r="K188" s="35"/>
      <c r="L188" s="38"/>
      <c r="M188" s="200"/>
      <c r="N188" s="63"/>
      <c r="O188" s="63"/>
      <c r="P188" s="63"/>
      <c r="Q188" s="63"/>
      <c r="R188" s="63"/>
      <c r="S188" s="63"/>
      <c r="T188" s="64"/>
      <c r="AT188" s="17" t="s">
        <v>302</v>
      </c>
      <c r="AU188" s="17" t="s">
        <v>86</v>
      </c>
    </row>
    <row r="189" spans="2:65" s="12" customFormat="1" ht="11.25">
      <c r="B189" s="202"/>
      <c r="C189" s="203"/>
      <c r="D189" s="198" t="s">
        <v>151</v>
      </c>
      <c r="E189" s="204" t="s">
        <v>21</v>
      </c>
      <c r="F189" s="205" t="s">
        <v>1070</v>
      </c>
      <c r="G189" s="203"/>
      <c r="H189" s="206">
        <v>9</v>
      </c>
      <c r="I189" s="207"/>
      <c r="J189" s="203"/>
      <c r="K189" s="203"/>
      <c r="L189" s="208"/>
      <c r="M189" s="248"/>
      <c r="N189" s="249"/>
      <c r="O189" s="249"/>
      <c r="P189" s="249"/>
      <c r="Q189" s="249"/>
      <c r="R189" s="249"/>
      <c r="S189" s="249"/>
      <c r="T189" s="250"/>
      <c r="AT189" s="212" t="s">
        <v>151</v>
      </c>
      <c r="AU189" s="212" t="s">
        <v>86</v>
      </c>
      <c r="AV189" s="12" t="s">
        <v>86</v>
      </c>
      <c r="AW189" s="12" t="s">
        <v>38</v>
      </c>
      <c r="AX189" s="12" t="s">
        <v>84</v>
      </c>
      <c r="AY189" s="212" t="s">
        <v>138</v>
      </c>
    </row>
    <row r="190" spans="2:65" s="1" customFormat="1" ht="6.95" customHeight="1">
      <c r="B190" s="46"/>
      <c r="C190" s="47"/>
      <c r="D190" s="47"/>
      <c r="E190" s="47"/>
      <c r="F190" s="47"/>
      <c r="G190" s="47"/>
      <c r="H190" s="47"/>
      <c r="I190" s="137"/>
      <c r="J190" s="47"/>
      <c r="K190" s="47"/>
      <c r="L190" s="38"/>
    </row>
  </sheetData>
  <sheetProtection algorithmName="SHA-512" hashValue="CgLPK8lQn89s7Ctb2VgnSEkChQ11Tv6y36cKpwhjBf9GiykEknIbJAYb2JtpdmNgQjod6qzEw3WAmU1cf+U69g==" saltValue="sKAb+syq2zbDHLeae4tzI2mh4Fxbi3bTyj+0QJqsv4S3s6MTJoeyzv4rblrgSEDcHVynoXpcuQxUcjgjop9Ceg==" spinCount="100000" sheet="1" objects="1" scenarios="1" formatColumns="0" formatRows="0" autoFilter="0"/>
  <autoFilter ref="C92:K189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7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7" t="s">
        <v>100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20"/>
      <c r="AT3" s="17" t="s">
        <v>86</v>
      </c>
    </row>
    <row r="4" spans="2:46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3" t="s">
        <v>16</v>
      </c>
      <c r="L6" s="20"/>
    </row>
    <row r="7" spans="2:46" ht="16.5" customHeight="1">
      <c r="B7" s="20"/>
      <c r="E7" s="373" t="str">
        <f>'Rekapitulace stavby'!K6</f>
        <v>VD Mšeno, oprava koruny hráze bez přemostění přelivu</v>
      </c>
      <c r="F7" s="374"/>
      <c r="G7" s="374"/>
      <c r="H7" s="374"/>
      <c r="L7" s="20"/>
    </row>
    <row r="8" spans="2:46" s="1" customFormat="1" ht="12" customHeight="1">
      <c r="B8" s="38"/>
      <c r="D8" s="113" t="s">
        <v>102</v>
      </c>
      <c r="I8" s="114"/>
      <c r="L8" s="38"/>
    </row>
    <row r="9" spans="2:46" s="1" customFormat="1" ht="36.950000000000003" customHeight="1">
      <c r="B9" s="38"/>
      <c r="E9" s="376" t="s">
        <v>1083</v>
      </c>
      <c r="F9" s="375"/>
      <c r="G9" s="375"/>
      <c r="H9" s="375"/>
      <c r="I9" s="114"/>
      <c r="L9" s="38"/>
    </row>
    <row r="10" spans="2:46" s="1" customFormat="1" ht="11.25">
      <c r="B10" s="38"/>
      <c r="I10" s="114"/>
      <c r="L10" s="38"/>
    </row>
    <row r="11" spans="2:46" s="1" customFormat="1" ht="12" customHeight="1">
      <c r="B11" s="38"/>
      <c r="D11" s="113" t="s">
        <v>18</v>
      </c>
      <c r="F11" s="102" t="s">
        <v>19</v>
      </c>
      <c r="I11" s="115" t="s">
        <v>20</v>
      </c>
      <c r="J11" s="102" t="s">
        <v>21</v>
      </c>
      <c r="L11" s="38"/>
    </row>
    <row r="12" spans="2:46" s="1" customFormat="1" ht="12" customHeight="1">
      <c r="B12" s="38"/>
      <c r="D12" s="113" t="s">
        <v>22</v>
      </c>
      <c r="F12" s="102" t="s">
        <v>23</v>
      </c>
      <c r="I12" s="115" t="s">
        <v>24</v>
      </c>
      <c r="J12" s="116" t="str">
        <f>'Rekapitulace stavby'!AN8</f>
        <v>6. 9. 2017</v>
      </c>
      <c r="L12" s="38"/>
    </row>
    <row r="13" spans="2:46" s="1" customFormat="1" ht="10.9" customHeight="1">
      <c r="B13" s="38"/>
      <c r="I13" s="114"/>
      <c r="L13" s="38"/>
    </row>
    <row r="14" spans="2:46" s="1" customFormat="1" ht="12" customHeight="1">
      <c r="B14" s="38"/>
      <c r="D14" s="113" t="s">
        <v>26</v>
      </c>
      <c r="I14" s="115" t="s">
        <v>27</v>
      </c>
      <c r="J14" s="102" t="s">
        <v>28</v>
      </c>
      <c r="L14" s="38"/>
    </row>
    <row r="15" spans="2:46" s="1" customFormat="1" ht="18" customHeight="1">
      <c r="B15" s="38"/>
      <c r="E15" s="102" t="s">
        <v>29</v>
      </c>
      <c r="I15" s="115" t="s">
        <v>30</v>
      </c>
      <c r="J15" s="102" t="s">
        <v>31</v>
      </c>
      <c r="L15" s="38"/>
    </row>
    <row r="16" spans="2:46" s="1" customFormat="1" ht="6.95" customHeight="1">
      <c r="B16" s="38"/>
      <c r="I16" s="114"/>
      <c r="L16" s="38"/>
    </row>
    <row r="17" spans="2:12" s="1" customFormat="1" ht="12" customHeight="1">
      <c r="B17" s="38"/>
      <c r="D17" s="113" t="s">
        <v>32</v>
      </c>
      <c r="I17" s="115" t="s">
        <v>27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77" t="str">
        <f>'Rekapitulace stavby'!E14</f>
        <v>Vyplň údaj</v>
      </c>
      <c r="F18" s="378"/>
      <c r="G18" s="378"/>
      <c r="H18" s="378"/>
      <c r="I18" s="115" t="s">
        <v>30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4"/>
      <c r="L19" s="38"/>
    </row>
    <row r="20" spans="2:12" s="1" customFormat="1" ht="12" customHeight="1">
      <c r="B20" s="38"/>
      <c r="D20" s="113" t="s">
        <v>34</v>
      </c>
      <c r="I20" s="115" t="s">
        <v>27</v>
      </c>
      <c r="J20" s="102" t="s">
        <v>35</v>
      </c>
      <c r="L20" s="38"/>
    </row>
    <row r="21" spans="2:12" s="1" customFormat="1" ht="18" customHeight="1">
      <c r="B21" s="38"/>
      <c r="E21" s="102" t="s">
        <v>36</v>
      </c>
      <c r="I21" s="115" t="s">
        <v>30</v>
      </c>
      <c r="J21" s="102" t="s">
        <v>37</v>
      </c>
      <c r="L21" s="38"/>
    </row>
    <row r="22" spans="2:12" s="1" customFormat="1" ht="6.95" customHeight="1">
      <c r="B22" s="38"/>
      <c r="I22" s="114"/>
      <c r="L22" s="38"/>
    </row>
    <row r="23" spans="2:12" s="1" customFormat="1" ht="12" customHeight="1">
      <c r="B23" s="38"/>
      <c r="D23" s="113" t="s">
        <v>39</v>
      </c>
      <c r="I23" s="115" t="s">
        <v>27</v>
      </c>
      <c r="J23" s="102" t="str">
        <f>IF('Rekapitulace stavby'!AN19="","",'Rekapitulace stavby'!AN19)</f>
        <v/>
      </c>
      <c r="L23" s="38"/>
    </row>
    <row r="24" spans="2:12" s="1" customFormat="1" ht="18" customHeight="1">
      <c r="B24" s="38"/>
      <c r="E24" s="102" t="str">
        <f>IF('Rekapitulace stavby'!E20="","",'Rekapitulace stavby'!E20)</f>
        <v xml:space="preserve"> </v>
      </c>
      <c r="I24" s="115" t="s">
        <v>30</v>
      </c>
      <c r="J24" s="102" t="str">
        <f>IF('Rekapitulace stavby'!AN20="","",'Rekapitulace stavby'!AN20)</f>
        <v/>
      </c>
      <c r="L24" s="38"/>
    </row>
    <row r="25" spans="2:12" s="1" customFormat="1" ht="6.95" customHeight="1">
      <c r="B25" s="38"/>
      <c r="I25" s="114"/>
      <c r="L25" s="38"/>
    </row>
    <row r="26" spans="2:12" s="1" customFormat="1" ht="12" customHeight="1">
      <c r="B26" s="38"/>
      <c r="D26" s="113" t="s">
        <v>41</v>
      </c>
      <c r="I26" s="114"/>
      <c r="L26" s="38"/>
    </row>
    <row r="27" spans="2:12" s="7" customFormat="1" ht="16.5" customHeight="1">
      <c r="B27" s="117"/>
      <c r="E27" s="379" t="s">
        <v>21</v>
      </c>
      <c r="F27" s="379"/>
      <c r="G27" s="379"/>
      <c r="H27" s="379"/>
      <c r="I27" s="118"/>
      <c r="L27" s="117"/>
    </row>
    <row r="28" spans="2:12" s="1" customFormat="1" ht="6.95" customHeight="1">
      <c r="B28" s="38"/>
      <c r="I28" s="114"/>
      <c r="L28" s="38"/>
    </row>
    <row r="29" spans="2:12" s="1" customFormat="1" ht="6.95" customHeight="1">
      <c r="B29" s="38"/>
      <c r="D29" s="59"/>
      <c r="E29" s="59"/>
      <c r="F29" s="59"/>
      <c r="G29" s="59"/>
      <c r="H29" s="59"/>
      <c r="I29" s="119"/>
      <c r="J29" s="59"/>
      <c r="K29" s="59"/>
      <c r="L29" s="38"/>
    </row>
    <row r="30" spans="2:12" s="1" customFormat="1" ht="25.35" customHeight="1">
      <c r="B30" s="38"/>
      <c r="D30" s="120" t="s">
        <v>43</v>
      </c>
      <c r="I30" s="114"/>
      <c r="J30" s="121">
        <f>ROUND(J84, 2)</f>
        <v>0</v>
      </c>
      <c r="L30" s="38"/>
    </row>
    <row r="31" spans="2:12" s="1" customFormat="1" ht="6.95" customHeight="1">
      <c r="B31" s="38"/>
      <c r="D31" s="59"/>
      <c r="E31" s="59"/>
      <c r="F31" s="59"/>
      <c r="G31" s="59"/>
      <c r="H31" s="59"/>
      <c r="I31" s="119"/>
      <c r="J31" s="59"/>
      <c r="K31" s="59"/>
      <c r="L31" s="38"/>
    </row>
    <row r="32" spans="2:12" s="1" customFormat="1" ht="14.45" customHeight="1">
      <c r="B32" s="38"/>
      <c r="F32" s="122" t="s">
        <v>45</v>
      </c>
      <c r="I32" s="123" t="s">
        <v>44</v>
      </c>
      <c r="J32" s="122" t="s">
        <v>46</v>
      </c>
      <c r="L32" s="38"/>
    </row>
    <row r="33" spans="2:12" s="1" customFormat="1" ht="14.45" customHeight="1">
      <c r="B33" s="38"/>
      <c r="D33" s="124" t="s">
        <v>47</v>
      </c>
      <c r="E33" s="113" t="s">
        <v>48</v>
      </c>
      <c r="F33" s="125">
        <f>ROUND((SUM(BE84:BE128)),  2)</f>
        <v>0</v>
      </c>
      <c r="I33" s="126">
        <v>0.21</v>
      </c>
      <c r="J33" s="125">
        <f>ROUND(((SUM(BE84:BE128))*I33),  2)</f>
        <v>0</v>
      </c>
      <c r="L33" s="38"/>
    </row>
    <row r="34" spans="2:12" s="1" customFormat="1" ht="14.45" customHeight="1">
      <c r="B34" s="38"/>
      <c r="E34" s="113" t="s">
        <v>49</v>
      </c>
      <c r="F34" s="125">
        <f>ROUND((SUM(BF84:BF128)),  2)</f>
        <v>0</v>
      </c>
      <c r="I34" s="126">
        <v>0.15</v>
      </c>
      <c r="J34" s="125">
        <f>ROUND(((SUM(BF84:BF128))*I34),  2)</f>
        <v>0</v>
      </c>
      <c r="L34" s="38"/>
    </row>
    <row r="35" spans="2:12" s="1" customFormat="1" ht="14.45" hidden="1" customHeight="1">
      <c r="B35" s="38"/>
      <c r="E35" s="113" t="s">
        <v>50</v>
      </c>
      <c r="F35" s="125">
        <f>ROUND((SUM(BG84:BG128)),  2)</f>
        <v>0</v>
      </c>
      <c r="I35" s="126">
        <v>0.21</v>
      </c>
      <c r="J35" s="125">
        <f>0</f>
        <v>0</v>
      </c>
      <c r="L35" s="38"/>
    </row>
    <row r="36" spans="2:12" s="1" customFormat="1" ht="14.45" hidden="1" customHeight="1">
      <c r="B36" s="38"/>
      <c r="E36" s="113" t="s">
        <v>51</v>
      </c>
      <c r="F36" s="125">
        <f>ROUND((SUM(BH84:BH128)),  2)</f>
        <v>0</v>
      </c>
      <c r="I36" s="126">
        <v>0.15</v>
      </c>
      <c r="J36" s="125">
        <f>0</f>
        <v>0</v>
      </c>
      <c r="L36" s="38"/>
    </row>
    <row r="37" spans="2:12" s="1" customFormat="1" ht="14.45" hidden="1" customHeight="1">
      <c r="B37" s="38"/>
      <c r="E37" s="113" t="s">
        <v>52</v>
      </c>
      <c r="F37" s="125">
        <f>ROUND((SUM(BI84:BI128)),  2)</f>
        <v>0</v>
      </c>
      <c r="I37" s="126">
        <v>0</v>
      </c>
      <c r="J37" s="125">
        <f>0</f>
        <v>0</v>
      </c>
      <c r="L37" s="38"/>
    </row>
    <row r="38" spans="2:12" s="1" customFormat="1" ht="6.95" customHeight="1">
      <c r="B38" s="38"/>
      <c r="I38" s="114"/>
      <c r="L38" s="38"/>
    </row>
    <row r="39" spans="2:12" s="1" customFormat="1" ht="25.35" customHeight="1">
      <c r="B39" s="38"/>
      <c r="C39" s="127"/>
      <c r="D39" s="128" t="s">
        <v>53</v>
      </c>
      <c r="E39" s="129"/>
      <c r="F39" s="129"/>
      <c r="G39" s="130" t="s">
        <v>54</v>
      </c>
      <c r="H39" s="131" t="s">
        <v>55</v>
      </c>
      <c r="I39" s="132"/>
      <c r="J39" s="133">
        <f>SUM(J30:J37)</f>
        <v>0</v>
      </c>
      <c r="K39" s="134"/>
      <c r="L39" s="38"/>
    </row>
    <row r="40" spans="2:12" s="1" customFormat="1" ht="14.45" customHeight="1"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38"/>
    </row>
    <row r="44" spans="2:12" s="1" customFormat="1" ht="6.95" customHeight="1"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38"/>
    </row>
    <row r="45" spans="2:12" s="1" customFormat="1" ht="24.95" customHeight="1">
      <c r="B45" s="34"/>
      <c r="C45" s="23" t="s">
        <v>106</v>
      </c>
      <c r="D45" s="35"/>
      <c r="E45" s="35"/>
      <c r="F45" s="35"/>
      <c r="G45" s="35"/>
      <c r="H45" s="35"/>
      <c r="I45" s="114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38"/>
    </row>
    <row r="47" spans="2:12" s="1" customFormat="1" ht="12" customHeight="1">
      <c r="B47" s="34"/>
      <c r="C47" s="29" t="s">
        <v>16</v>
      </c>
      <c r="D47" s="35"/>
      <c r="E47" s="35"/>
      <c r="F47" s="35"/>
      <c r="G47" s="35"/>
      <c r="H47" s="35"/>
      <c r="I47" s="114"/>
      <c r="J47" s="35"/>
      <c r="K47" s="35"/>
      <c r="L47" s="38"/>
    </row>
    <row r="48" spans="2:12" s="1" customFormat="1" ht="16.5" customHeight="1">
      <c r="B48" s="34"/>
      <c r="C48" s="35"/>
      <c r="D48" s="35"/>
      <c r="E48" s="380" t="str">
        <f>E7</f>
        <v>VD Mšeno, oprava koruny hráze bez přemostění přelivu</v>
      </c>
      <c r="F48" s="381"/>
      <c r="G48" s="381"/>
      <c r="H48" s="381"/>
      <c r="I48" s="114"/>
      <c r="J48" s="35"/>
      <c r="K48" s="35"/>
      <c r="L48" s="38"/>
    </row>
    <row r="49" spans="2:47" s="1" customFormat="1" ht="12" customHeight="1">
      <c r="B49" s="34"/>
      <c r="C49" s="29" t="s">
        <v>102</v>
      </c>
      <c r="D49" s="35"/>
      <c r="E49" s="35"/>
      <c r="F49" s="35"/>
      <c r="G49" s="35"/>
      <c r="H49" s="35"/>
      <c r="I49" s="114"/>
      <c r="J49" s="35"/>
      <c r="K49" s="35"/>
      <c r="L49" s="38"/>
    </row>
    <row r="50" spans="2:47" s="1" customFormat="1" ht="16.5" customHeight="1">
      <c r="B50" s="34"/>
      <c r="C50" s="35"/>
      <c r="D50" s="35"/>
      <c r="E50" s="349" t="str">
        <f>E9</f>
        <v>VON - Vedlejší a ostatní náklady</v>
      </c>
      <c r="F50" s="382"/>
      <c r="G50" s="382"/>
      <c r="H50" s="382"/>
      <c r="I50" s="114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38"/>
    </row>
    <row r="52" spans="2:47" s="1" customFormat="1" ht="12" customHeight="1">
      <c r="B52" s="34"/>
      <c r="C52" s="29" t="s">
        <v>22</v>
      </c>
      <c r="D52" s="35"/>
      <c r="E52" s="35"/>
      <c r="F52" s="27" t="str">
        <f>F12</f>
        <v>VD Mšeno</v>
      </c>
      <c r="G52" s="35"/>
      <c r="H52" s="35"/>
      <c r="I52" s="115" t="s">
        <v>24</v>
      </c>
      <c r="J52" s="58" t="str">
        <f>IF(J12="","",J12)</f>
        <v>6. 9. 2017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38"/>
    </row>
    <row r="54" spans="2:47" s="1" customFormat="1" ht="15.2" customHeight="1">
      <c r="B54" s="34"/>
      <c r="C54" s="29" t="s">
        <v>26</v>
      </c>
      <c r="D54" s="35"/>
      <c r="E54" s="35"/>
      <c r="F54" s="27" t="str">
        <f>E15</f>
        <v>Povodí Labe, státní podnik</v>
      </c>
      <c r="G54" s="35"/>
      <c r="H54" s="35"/>
      <c r="I54" s="115" t="s">
        <v>34</v>
      </c>
      <c r="J54" s="32" t="str">
        <f>E21</f>
        <v>HG Partner, s.r.o.</v>
      </c>
      <c r="K54" s="35"/>
      <c r="L54" s="38"/>
    </row>
    <row r="55" spans="2:47" s="1" customFormat="1" ht="15.2" customHeight="1">
      <c r="B55" s="34"/>
      <c r="C55" s="29" t="s">
        <v>32</v>
      </c>
      <c r="D55" s="35"/>
      <c r="E55" s="35"/>
      <c r="F55" s="27" t="str">
        <f>IF(E18="","",E18)</f>
        <v>Vyplň údaj</v>
      </c>
      <c r="G55" s="35"/>
      <c r="H55" s="35"/>
      <c r="I55" s="115" t="s">
        <v>39</v>
      </c>
      <c r="J55" s="32" t="str">
        <f>E24</f>
        <v xml:space="preserve"> 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38"/>
    </row>
    <row r="57" spans="2:47" s="1" customFormat="1" ht="29.25" customHeight="1">
      <c r="B57" s="34"/>
      <c r="C57" s="141" t="s">
        <v>107</v>
      </c>
      <c r="D57" s="142"/>
      <c r="E57" s="142"/>
      <c r="F57" s="142"/>
      <c r="G57" s="142"/>
      <c r="H57" s="142"/>
      <c r="I57" s="143"/>
      <c r="J57" s="144" t="s">
        <v>108</v>
      </c>
      <c r="K57" s="142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38"/>
    </row>
    <row r="59" spans="2:47" s="1" customFormat="1" ht="22.9" customHeight="1">
      <c r="B59" s="34"/>
      <c r="C59" s="145" t="s">
        <v>75</v>
      </c>
      <c r="D59" s="35"/>
      <c r="E59" s="35"/>
      <c r="F59" s="35"/>
      <c r="G59" s="35"/>
      <c r="H59" s="35"/>
      <c r="I59" s="114"/>
      <c r="J59" s="76">
        <f>J84</f>
        <v>0</v>
      </c>
      <c r="K59" s="35"/>
      <c r="L59" s="38"/>
      <c r="AU59" s="17" t="s">
        <v>109</v>
      </c>
    </row>
    <row r="60" spans="2:47" s="8" customFormat="1" ht="24.95" customHeight="1">
      <c r="B60" s="146"/>
      <c r="C60" s="147"/>
      <c r="D60" s="148" t="s">
        <v>1084</v>
      </c>
      <c r="E60" s="149"/>
      <c r="F60" s="149"/>
      <c r="G60" s="149"/>
      <c r="H60" s="149"/>
      <c r="I60" s="150"/>
      <c r="J60" s="151">
        <f>J85</f>
        <v>0</v>
      </c>
      <c r="K60" s="147"/>
      <c r="L60" s="152"/>
    </row>
    <row r="61" spans="2:47" s="9" customFormat="1" ht="19.899999999999999" customHeight="1">
      <c r="B61" s="153"/>
      <c r="C61" s="96"/>
      <c r="D61" s="154" t="s">
        <v>1085</v>
      </c>
      <c r="E61" s="155"/>
      <c r="F61" s="155"/>
      <c r="G61" s="155"/>
      <c r="H61" s="155"/>
      <c r="I61" s="156"/>
      <c r="J61" s="157">
        <f>J86</f>
        <v>0</v>
      </c>
      <c r="K61" s="96"/>
      <c r="L61" s="158"/>
    </row>
    <row r="62" spans="2:47" s="9" customFormat="1" ht="19.899999999999999" customHeight="1">
      <c r="B62" s="153"/>
      <c r="C62" s="96"/>
      <c r="D62" s="154" t="s">
        <v>1086</v>
      </c>
      <c r="E62" s="155"/>
      <c r="F62" s="155"/>
      <c r="G62" s="155"/>
      <c r="H62" s="155"/>
      <c r="I62" s="156"/>
      <c r="J62" s="157">
        <f>J108</f>
        <v>0</v>
      </c>
      <c r="K62" s="96"/>
      <c r="L62" s="158"/>
    </row>
    <row r="63" spans="2:47" s="9" customFormat="1" ht="19.899999999999999" customHeight="1">
      <c r="B63" s="153"/>
      <c r="C63" s="96"/>
      <c r="D63" s="154" t="s">
        <v>1087</v>
      </c>
      <c r="E63" s="155"/>
      <c r="F63" s="155"/>
      <c r="G63" s="155"/>
      <c r="H63" s="155"/>
      <c r="I63" s="156"/>
      <c r="J63" s="157">
        <f>J118</f>
        <v>0</v>
      </c>
      <c r="K63" s="96"/>
      <c r="L63" s="158"/>
    </row>
    <row r="64" spans="2:47" s="9" customFormat="1" ht="19.899999999999999" customHeight="1">
      <c r="B64" s="153"/>
      <c r="C64" s="96"/>
      <c r="D64" s="154" t="s">
        <v>1088</v>
      </c>
      <c r="E64" s="155"/>
      <c r="F64" s="155"/>
      <c r="G64" s="155"/>
      <c r="H64" s="155"/>
      <c r="I64" s="156"/>
      <c r="J64" s="157">
        <f>J124</f>
        <v>0</v>
      </c>
      <c r="K64" s="96"/>
      <c r="L64" s="158"/>
    </row>
    <row r="65" spans="2:12" s="1" customFormat="1" ht="21.75" customHeight="1"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38"/>
    </row>
    <row r="66" spans="2:12" s="1" customFormat="1" ht="6.95" customHeight="1">
      <c r="B66" s="46"/>
      <c r="C66" s="47"/>
      <c r="D66" s="47"/>
      <c r="E66" s="47"/>
      <c r="F66" s="47"/>
      <c r="G66" s="47"/>
      <c r="H66" s="47"/>
      <c r="I66" s="137"/>
      <c r="J66" s="47"/>
      <c r="K66" s="47"/>
      <c r="L66" s="38"/>
    </row>
    <row r="70" spans="2:12" s="1" customFormat="1" ht="6.95" customHeight="1">
      <c r="B70" s="48"/>
      <c r="C70" s="49"/>
      <c r="D70" s="49"/>
      <c r="E70" s="49"/>
      <c r="F70" s="49"/>
      <c r="G70" s="49"/>
      <c r="H70" s="49"/>
      <c r="I70" s="140"/>
      <c r="J70" s="49"/>
      <c r="K70" s="49"/>
      <c r="L70" s="38"/>
    </row>
    <row r="71" spans="2:12" s="1" customFormat="1" ht="24.95" customHeight="1">
      <c r="B71" s="34"/>
      <c r="C71" s="23" t="s">
        <v>123</v>
      </c>
      <c r="D71" s="35"/>
      <c r="E71" s="35"/>
      <c r="F71" s="35"/>
      <c r="G71" s="35"/>
      <c r="H71" s="35"/>
      <c r="I71" s="114"/>
      <c r="J71" s="35"/>
      <c r="K71" s="35"/>
      <c r="L71" s="38"/>
    </row>
    <row r="72" spans="2:12" s="1" customFormat="1" ht="6.95" customHeight="1"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38"/>
    </row>
    <row r="73" spans="2:12" s="1" customFormat="1" ht="12" customHeight="1">
      <c r="B73" s="34"/>
      <c r="C73" s="29" t="s">
        <v>16</v>
      </c>
      <c r="D73" s="35"/>
      <c r="E73" s="35"/>
      <c r="F73" s="35"/>
      <c r="G73" s="35"/>
      <c r="H73" s="35"/>
      <c r="I73" s="114"/>
      <c r="J73" s="35"/>
      <c r="K73" s="35"/>
      <c r="L73" s="38"/>
    </row>
    <row r="74" spans="2:12" s="1" customFormat="1" ht="16.5" customHeight="1">
      <c r="B74" s="34"/>
      <c r="C74" s="35"/>
      <c r="D74" s="35"/>
      <c r="E74" s="380" t="str">
        <f>E7</f>
        <v>VD Mšeno, oprava koruny hráze bez přemostění přelivu</v>
      </c>
      <c r="F74" s="381"/>
      <c r="G74" s="381"/>
      <c r="H74" s="381"/>
      <c r="I74" s="114"/>
      <c r="J74" s="35"/>
      <c r="K74" s="35"/>
      <c r="L74" s="38"/>
    </row>
    <row r="75" spans="2:12" s="1" customFormat="1" ht="12" customHeight="1">
      <c r="B75" s="34"/>
      <c r="C75" s="29" t="s">
        <v>102</v>
      </c>
      <c r="D75" s="35"/>
      <c r="E75" s="35"/>
      <c r="F75" s="35"/>
      <c r="G75" s="35"/>
      <c r="H75" s="35"/>
      <c r="I75" s="114"/>
      <c r="J75" s="35"/>
      <c r="K75" s="35"/>
      <c r="L75" s="38"/>
    </row>
    <row r="76" spans="2:12" s="1" customFormat="1" ht="16.5" customHeight="1">
      <c r="B76" s="34"/>
      <c r="C76" s="35"/>
      <c r="D76" s="35"/>
      <c r="E76" s="349" t="str">
        <f>E9</f>
        <v>VON - Vedlejší a ostatní náklady</v>
      </c>
      <c r="F76" s="382"/>
      <c r="G76" s="382"/>
      <c r="H76" s="382"/>
      <c r="I76" s="114"/>
      <c r="J76" s="35"/>
      <c r="K76" s="35"/>
      <c r="L76" s="38"/>
    </row>
    <row r="77" spans="2:12" s="1" customFormat="1" ht="6.95" customHeight="1"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38"/>
    </row>
    <row r="78" spans="2:12" s="1" customFormat="1" ht="12" customHeight="1">
      <c r="B78" s="34"/>
      <c r="C78" s="29" t="s">
        <v>22</v>
      </c>
      <c r="D78" s="35"/>
      <c r="E78" s="35"/>
      <c r="F78" s="27" t="str">
        <f>F12</f>
        <v>VD Mšeno</v>
      </c>
      <c r="G78" s="35"/>
      <c r="H78" s="35"/>
      <c r="I78" s="115" t="s">
        <v>24</v>
      </c>
      <c r="J78" s="58" t="str">
        <f>IF(J12="","",J12)</f>
        <v>6. 9. 2017</v>
      </c>
      <c r="K78" s="35"/>
      <c r="L78" s="38"/>
    </row>
    <row r="79" spans="2:12" s="1" customFormat="1" ht="6.95" customHeight="1"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38"/>
    </row>
    <row r="80" spans="2:12" s="1" customFormat="1" ht="15.2" customHeight="1">
      <c r="B80" s="34"/>
      <c r="C80" s="29" t="s">
        <v>26</v>
      </c>
      <c r="D80" s="35"/>
      <c r="E80" s="35"/>
      <c r="F80" s="27" t="str">
        <f>E15</f>
        <v>Povodí Labe, státní podnik</v>
      </c>
      <c r="G80" s="35"/>
      <c r="H80" s="35"/>
      <c r="I80" s="115" t="s">
        <v>34</v>
      </c>
      <c r="J80" s="32" t="str">
        <f>E21</f>
        <v>HG Partner, s.r.o.</v>
      </c>
      <c r="K80" s="35"/>
      <c r="L80" s="38"/>
    </row>
    <row r="81" spans="2:65" s="1" customFormat="1" ht="15.2" customHeight="1">
      <c r="B81" s="34"/>
      <c r="C81" s="29" t="s">
        <v>32</v>
      </c>
      <c r="D81" s="35"/>
      <c r="E81" s="35"/>
      <c r="F81" s="27" t="str">
        <f>IF(E18="","",E18)</f>
        <v>Vyplň údaj</v>
      </c>
      <c r="G81" s="35"/>
      <c r="H81" s="35"/>
      <c r="I81" s="115" t="s">
        <v>39</v>
      </c>
      <c r="J81" s="32" t="str">
        <f>E24</f>
        <v xml:space="preserve"> </v>
      </c>
      <c r="K81" s="35"/>
      <c r="L81" s="38"/>
    </row>
    <row r="82" spans="2:65" s="1" customFormat="1" ht="10.35" customHeight="1"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38"/>
    </row>
    <row r="83" spans="2:65" s="10" customFormat="1" ht="29.25" customHeight="1">
      <c r="B83" s="159"/>
      <c r="C83" s="160" t="s">
        <v>124</v>
      </c>
      <c r="D83" s="161" t="s">
        <v>62</v>
      </c>
      <c r="E83" s="161" t="s">
        <v>58</v>
      </c>
      <c r="F83" s="161" t="s">
        <v>59</v>
      </c>
      <c r="G83" s="161" t="s">
        <v>125</v>
      </c>
      <c r="H83" s="161" t="s">
        <v>126</v>
      </c>
      <c r="I83" s="162" t="s">
        <v>127</v>
      </c>
      <c r="J83" s="161" t="s">
        <v>108</v>
      </c>
      <c r="K83" s="163" t="s">
        <v>128</v>
      </c>
      <c r="L83" s="164"/>
      <c r="M83" s="67" t="s">
        <v>21</v>
      </c>
      <c r="N83" s="68" t="s">
        <v>47</v>
      </c>
      <c r="O83" s="68" t="s">
        <v>129</v>
      </c>
      <c r="P83" s="68" t="s">
        <v>130</v>
      </c>
      <c r="Q83" s="68" t="s">
        <v>131</v>
      </c>
      <c r="R83" s="68" t="s">
        <v>132</v>
      </c>
      <c r="S83" s="68" t="s">
        <v>133</v>
      </c>
      <c r="T83" s="69" t="s">
        <v>134</v>
      </c>
    </row>
    <row r="84" spans="2:65" s="1" customFormat="1" ht="22.9" customHeight="1">
      <c r="B84" s="34"/>
      <c r="C84" s="74" t="s">
        <v>135</v>
      </c>
      <c r="D84" s="35"/>
      <c r="E84" s="35"/>
      <c r="F84" s="35"/>
      <c r="G84" s="35"/>
      <c r="H84" s="35"/>
      <c r="I84" s="114"/>
      <c r="J84" s="165">
        <f>BK84</f>
        <v>0</v>
      </c>
      <c r="K84" s="35"/>
      <c r="L84" s="38"/>
      <c r="M84" s="70"/>
      <c r="N84" s="71"/>
      <c r="O84" s="71"/>
      <c r="P84" s="166">
        <f>P85</f>
        <v>0</v>
      </c>
      <c r="Q84" s="71"/>
      <c r="R84" s="166">
        <f>R85</f>
        <v>0</v>
      </c>
      <c r="S84" s="71"/>
      <c r="T84" s="167">
        <f>T85</f>
        <v>0</v>
      </c>
      <c r="AT84" s="17" t="s">
        <v>76</v>
      </c>
      <c r="AU84" s="17" t="s">
        <v>109</v>
      </c>
      <c r="BK84" s="168">
        <f>BK85</f>
        <v>0</v>
      </c>
    </row>
    <row r="85" spans="2:65" s="11" customFormat="1" ht="25.9" customHeight="1">
      <c r="B85" s="169"/>
      <c r="C85" s="170"/>
      <c r="D85" s="171" t="s">
        <v>76</v>
      </c>
      <c r="E85" s="172" t="s">
        <v>1089</v>
      </c>
      <c r="F85" s="172" t="s">
        <v>1090</v>
      </c>
      <c r="G85" s="170"/>
      <c r="H85" s="170"/>
      <c r="I85" s="173"/>
      <c r="J85" s="174">
        <f>BK85</f>
        <v>0</v>
      </c>
      <c r="K85" s="170"/>
      <c r="L85" s="175"/>
      <c r="M85" s="176"/>
      <c r="N85" s="177"/>
      <c r="O85" s="177"/>
      <c r="P85" s="178">
        <f>P86+P108+P118+P124</f>
        <v>0</v>
      </c>
      <c r="Q85" s="177"/>
      <c r="R85" s="178">
        <f>R86+R108+R118+R124</f>
        <v>0</v>
      </c>
      <c r="S85" s="177"/>
      <c r="T85" s="179">
        <f>T86+T108+T118+T124</f>
        <v>0</v>
      </c>
      <c r="AR85" s="180" t="s">
        <v>145</v>
      </c>
      <c r="AT85" s="181" t="s">
        <v>76</v>
      </c>
      <c r="AU85" s="181" t="s">
        <v>77</v>
      </c>
      <c r="AY85" s="180" t="s">
        <v>138</v>
      </c>
      <c r="BK85" s="182">
        <f>BK86+BK108+BK118+BK124</f>
        <v>0</v>
      </c>
    </row>
    <row r="86" spans="2:65" s="11" customFormat="1" ht="22.9" customHeight="1">
      <c r="B86" s="169"/>
      <c r="C86" s="170"/>
      <c r="D86" s="171" t="s">
        <v>76</v>
      </c>
      <c r="E86" s="183" t="s">
        <v>1091</v>
      </c>
      <c r="F86" s="183" t="s">
        <v>1092</v>
      </c>
      <c r="G86" s="170"/>
      <c r="H86" s="170"/>
      <c r="I86" s="173"/>
      <c r="J86" s="184">
        <f>BK86</f>
        <v>0</v>
      </c>
      <c r="K86" s="170"/>
      <c r="L86" s="175"/>
      <c r="M86" s="176"/>
      <c r="N86" s="177"/>
      <c r="O86" s="177"/>
      <c r="P86" s="178">
        <f>SUM(P87:P107)</f>
        <v>0</v>
      </c>
      <c r="Q86" s="177"/>
      <c r="R86" s="178">
        <f>SUM(R87:R107)</f>
        <v>0</v>
      </c>
      <c r="S86" s="177"/>
      <c r="T86" s="179">
        <f>SUM(T87:T107)</f>
        <v>0</v>
      </c>
      <c r="AR86" s="180" t="s">
        <v>145</v>
      </c>
      <c r="AT86" s="181" t="s">
        <v>76</v>
      </c>
      <c r="AU86" s="181" t="s">
        <v>84</v>
      </c>
      <c r="AY86" s="180" t="s">
        <v>138</v>
      </c>
      <c r="BK86" s="182">
        <f>SUM(BK87:BK107)</f>
        <v>0</v>
      </c>
    </row>
    <row r="87" spans="2:65" s="1" customFormat="1" ht="24" customHeight="1">
      <c r="B87" s="34"/>
      <c r="C87" s="185" t="s">
        <v>84</v>
      </c>
      <c r="D87" s="185" t="s">
        <v>140</v>
      </c>
      <c r="E87" s="186" t="s">
        <v>1093</v>
      </c>
      <c r="F87" s="187" t="s">
        <v>1094</v>
      </c>
      <c r="G87" s="188" t="s">
        <v>1095</v>
      </c>
      <c r="H87" s="189">
        <v>1</v>
      </c>
      <c r="I87" s="190"/>
      <c r="J87" s="191">
        <f>ROUND(I87*H87,2)</f>
        <v>0</v>
      </c>
      <c r="K87" s="187" t="s">
        <v>21</v>
      </c>
      <c r="L87" s="38"/>
      <c r="M87" s="192" t="s">
        <v>21</v>
      </c>
      <c r="N87" s="193" t="s">
        <v>48</v>
      </c>
      <c r="O87" s="63"/>
      <c r="P87" s="194">
        <f>O87*H87</f>
        <v>0</v>
      </c>
      <c r="Q87" s="194">
        <v>0</v>
      </c>
      <c r="R87" s="194">
        <f>Q87*H87</f>
        <v>0</v>
      </c>
      <c r="S87" s="194">
        <v>0</v>
      </c>
      <c r="T87" s="195">
        <f>S87*H87</f>
        <v>0</v>
      </c>
      <c r="AR87" s="196" t="s">
        <v>1096</v>
      </c>
      <c r="AT87" s="196" t="s">
        <v>140</v>
      </c>
      <c r="AU87" s="196" t="s">
        <v>86</v>
      </c>
      <c r="AY87" s="17" t="s">
        <v>138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7" t="s">
        <v>84</v>
      </c>
      <c r="BK87" s="197">
        <f>ROUND(I87*H87,2)</f>
        <v>0</v>
      </c>
      <c r="BL87" s="17" t="s">
        <v>1096</v>
      </c>
      <c r="BM87" s="196" t="s">
        <v>1097</v>
      </c>
    </row>
    <row r="88" spans="2:65" s="1" customFormat="1" ht="19.5">
      <c r="B88" s="34"/>
      <c r="C88" s="35"/>
      <c r="D88" s="198" t="s">
        <v>147</v>
      </c>
      <c r="E88" s="35"/>
      <c r="F88" s="199" t="s">
        <v>1094</v>
      </c>
      <c r="G88" s="35"/>
      <c r="H88" s="35"/>
      <c r="I88" s="114"/>
      <c r="J88" s="35"/>
      <c r="K88" s="35"/>
      <c r="L88" s="38"/>
      <c r="M88" s="200"/>
      <c r="N88" s="63"/>
      <c r="O88" s="63"/>
      <c r="P88" s="63"/>
      <c r="Q88" s="63"/>
      <c r="R88" s="63"/>
      <c r="S88" s="63"/>
      <c r="T88" s="64"/>
      <c r="AT88" s="17" t="s">
        <v>147</v>
      </c>
      <c r="AU88" s="17" t="s">
        <v>86</v>
      </c>
    </row>
    <row r="89" spans="2:65" s="1" customFormat="1" ht="16.5" customHeight="1">
      <c r="B89" s="34"/>
      <c r="C89" s="185" t="s">
        <v>86</v>
      </c>
      <c r="D89" s="185" t="s">
        <v>140</v>
      </c>
      <c r="E89" s="186" t="s">
        <v>1098</v>
      </c>
      <c r="F89" s="187" t="s">
        <v>1099</v>
      </c>
      <c r="G89" s="188" t="s">
        <v>1095</v>
      </c>
      <c r="H89" s="189">
        <v>1</v>
      </c>
      <c r="I89" s="190"/>
      <c r="J89" s="191">
        <f>ROUND(I89*H89,2)</f>
        <v>0</v>
      </c>
      <c r="K89" s="187" t="s">
        <v>21</v>
      </c>
      <c r="L89" s="38"/>
      <c r="M89" s="192" t="s">
        <v>21</v>
      </c>
      <c r="N89" s="193" t="s">
        <v>48</v>
      </c>
      <c r="O89" s="63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AR89" s="196" t="s">
        <v>1096</v>
      </c>
      <c r="AT89" s="196" t="s">
        <v>140</v>
      </c>
      <c r="AU89" s="196" t="s">
        <v>86</v>
      </c>
      <c r="AY89" s="17" t="s">
        <v>138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7" t="s">
        <v>84</v>
      </c>
      <c r="BK89" s="197">
        <f>ROUND(I89*H89,2)</f>
        <v>0</v>
      </c>
      <c r="BL89" s="17" t="s">
        <v>1096</v>
      </c>
      <c r="BM89" s="196" t="s">
        <v>1100</v>
      </c>
    </row>
    <row r="90" spans="2:65" s="1" customFormat="1" ht="11.25">
      <c r="B90" s="34"/>
      <c r="C90" s="35"/>
      <c r="D90" s="198" t="s">
        <v>147</v>
      </c>
      <c r="E90" s="35"/>
      <c r="F90" s="199" t="s">
        <v>1099</v>
      </c>
      <c r="G90" s="35"/>
      <c r="H90" s="35"/>
      <c r="I90" s="114"/>
      <c r="J90" s="35"/>
      <c r="K90" s="35"/>
      <c r="L90" s="38"/>
      <c r="M90" s="200"/>
      <c r="N90" s="63"/>
      <c r="O90" s="63"/>
      <c r="P90" s="63"/>
      <c r="Q90" s="63"/>
      <c r="R90" s="63"/>
      <c r="S90" s="63"/>
      <c r="T90" s="64"/>
      <c r="AT90" s="17" t="s">
        <v>147</v>
      </c>
      <c r="AU90" s="17" t="s">
        <v>86</v>
      </c>
    </row>
    <row r="91" spans="2:65" s="1" customFormat="1" ht="24" customHeight="1">
      <c r="B91" s="34"/>
      <c r="C91" s="185" t="s">
        <v>160</v>
      </c>
      <c r="D91" s="185" t="s">
        <v>140</v>
      </c>
      <c r="E91" s="186" t="s">
        <v>1101</v>
      </c>
      <c r="F91" s="187" t="s">
        <v>1102</v>
      </c>
      <c r="G91" s="188" t="s">
        <v>1095</v>
      </c>
      <c r="H91" s="189">
        <v>1</v>
      </c>
      <c r="I91" s="190"/>
      <c r="J91" s="191">
        <f>ROUND(I91*H91,2)</f>
        <v>0</v>
      </c>
      <c r="K91" s="187" t="s">
        <v>21</v>
      </c>
      <c r="L91" s="38"/>
      <c r="M91" s="192" t="s">
        <v>21</v>
      </c>
      <c r="N91" s="193" t="s">
        <v>48</v>
      </c>
      <c r="O91" s="63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AR91" s="196" t="s">
        <v>1096</v>
      </c>
      <c r="AT91" s="196" t="s">
        <v>140</v>
      </c>
      <c r="AU91" s="196" t="s">
        <v>86</v>
      </c>
      <c r="AY91" s="17" t="s">
        <v>138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7" t="s">
        <v>84</v>
      </c>
      <c r="BK91" s="197">
        <f>ROUND(I91*H91,2)</f>
        <v>0</v>
      </c>
      <c r="BL91" s="17" t="s">
        <v>1096</v>
      </c>
      <c r="BM91" s="196" t="s">
        <v>1103</v>
      </c>
    </row>
    <row r="92" spans="2:65" s="1" customFormat="1" ht="19.5">
      <c r="B92" s="34"/>
      <c r="C92" s="35"/>
      <c r="D92" s="198" t="s">
        <v>147</v>
      </c>
      <c r="E92" s="35"/>
      <c r="F92" s="199" t="s">
        <v>1102</v>
      </c>
      <c r="G92" s="35"/>
      <c r="H92" s="35"/>
      <c r="I92" s="114"/>
      <c r="J92" s="35"/>
      <c r="K92" s="35"/>
      <c r="L92" s="38"/>
      <c r="M92" s="200"/>
      <c r="N92" s="63"/>
      <c r="O92" s="63"/>
      <c r="P92" s="63"/>
      <c r="Q92" s="63"/>
      <c r="R92" s="63"/>
      <c r="S92" s="63"/>
      <c r="T92" s="64"/>
      <c r="AT92" s="17" t="s">
        <v>147</v>
      </c>
      <c r="AU92" s="17" t="s">
        <v>86</v>
      </c>
    </row>
    <row r="93" spans="2:65" s="1" customFormat="1" ht="16.5" customHeight="1">
      <c r="B93" s="34"/>
      <c r="C93" s="185" t="s">
        <v>145</v>
      </c>
      <c r="D93" s="185" t="s">
        <v>140</v>
      </c>
      <c r="E93" s="186" t="s">
        <v>1104</v>
      </c>
      <c r="F93" s="187" t="s">
        <v>1105</v>
      </c>
      <c r="G93" s="188" t="s">
        <v>1095</v>
      </c>
      <c r="H93" s="189">
        <v>1</v>
      </c>
      <c r="I93" s="190"/>
      <c r="J93" s="191">
        <f>ROUND(I93*H93,2)</f>
        <v>0</v>
      </c>
      <c r="K93" s="187" t="s">
        <v>21</v>
      </c>
      <c r="L93" s="38"/>
      <c r="M93" s="192" t="s">
        <v>21</v>
      </c>
      <c r="N93" s="193" t="s">
        <v>48</v>
      </c>
      <c r="O93" s="63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AR93" s="196" t="s">
        <v>1096</v>
      </c>
      <c r="AT93" s="196" t="s">
        <v>140</v>
      </c>
      <c r="AU93" s="196" t="s">
        <v>86</v>
      </c>
      <c r="AY93" s="17" t="s">
        <v>138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7" t="s">
        <v>84</v>
      </c>
      <c r="BK93" s="197">
        <f>ROUND(I93*H93,2)</f>
        <v>0</v>
      </c>
      <c r="BL93" s="17" t="s">
        <v>1096</v>
      </c>
      <c r="BM93" s="196" t="s">
        <v>1106</v>
      </c>
    </row>
    <row r="94" spans="2:65" s="1" customFormat="1" ht="39">
      <c r="B94" s="34"/>
      <c r="C94" s="35"/>
      <c r="D94" s="198" t="s">
        <v>147</v>
      </c>
      <c r="E94" s="35"/>
      <c r="F94" s="199" t="s">
        <v>1107</v>
      </c>
      <c r="G94" s="35"/>
      <c r="H94" s="35"/>
      <c r="I94" s="114"/>
      <c r="J94" s="35"/>
      <c r="K94" s="35"/>
      <c r="L94" s="38"/>
      <c r="M94" s="200"/>
      <c r="N94" s="63"/>
      <c r="O94" s="63"/>
      <c r="P94" s="63"/>
      <c r="Q94" s="63"/>
      <c r="R94" s="63"/>
      <c r="S94" s="63"/>
      <c r="T94" s="64"/>
      <c r="AT94" s="17" t="s">
        <v>147</v>
      </c>
      <c r="AU94" s="17" t="s">
        <v>86</v>
      </c>
    </row>
    <row r="95" spans="2:65" s="1" customFormat="1" ht="24" customHeight="1">
      <c r="B95" s="34"/>
      <c r="C95" s="185" t="s">
        <v>185</v>
      </c>
      <c r="D95" s="185" t="s">
        <v>140</v>
      </c>
      <c r="E95" s="186" t="s">
        <v>1108</v>
      </c>
      <c r="F95" s="187" t="s">
        <v>1109</v>
      </c>
      <c r="G95" s="188" t="s">
        <v>1095</v>
      </c>
      <c r="H95" s="189">
        <v>1</v>
      </c>
      <c r="I95" s="190"/>
      <c r="J95" s="191">
        <f>ROUND(I95*H95,2)</f>
        <v>0</v>
      </c>
      <c r="K95" s="187" t="s">
        <v>21</v>
      </c>
      <c r="L95" s="38"/>
      <c r="M95" s="192" t="s">
        <v>21</v>
      </c>
      <c r="N95" s="193" t="s">
        <v>48</v>
      </c>
      <c r="O95" s="63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AR95" s="196" t="s">
        <v>1096</v>
      </c>
      <c r="AT95" s="196" t="s">
        <v>140</v>
      </c>
      <c r="AU95" s="196" t="s">
        <v>86</v>
      </c>
      <c r="AY95" s="17" t="s">
        <v>138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7" t="s">
        <v>84</v>
      </c>
      <c r="BK95" s="197">
        <f>ROUND(I95*H95,2)</f>
        <v>0</v>
      </c>
      <c r="BL95" s="17" t="s">
        <v>1096</v>
      </c>
      <c r="BM95" s="196" t="s">
        <v>1110</v>
      </c>
    </row>
    <row r="96" spans="2:65" s="1" customFormat="1" ht="19.5">
      <c r="B96" s="34"/>
      <c r="C96" s="35"/>
      <c r="D96" s="198" t="s">
        <v>147</v>
      </c>
      <c r="E96" s="35"/>
      <c r="F96" s="199" t="s">
        <v>1111</v>
      </c>
      <c r="G96" s="35"/>
      <c r="H96" s="35"/>
      <c r="I96" s="114"/>
      <c r="J96" s="35"/>
      <c r="K96" s="35"/>
      <c r="L96" s="38"/>
      <c r="M96" s="200"/>
      <c r="N96" s="63"/>
      <c r="O96" s="63"/>
      <c r="P96" s="63"/>
      <c r="Q96" s="63"/>
      <c r="R96" s="63"/>
      <c r="S96" s="63"/>
      <c r="T96" s="64"/>
      <c r="AT96" s="17" t="s">
        <v>147</v>
      </c>
      <c r="AU96" s="17" t="s">
        <v>86</v>
      </c>
    </row>
    <row r="97" spans="2:65" s="1" customFormat="1" ht="19.5">
      <c r="B97" s="34"/>
      <c r="C97" s="35"/>
      <c r="D97" s="198" t="s">
        <v>302</v>
      </c>
      <c r="E97" s="35"/>
      <c r="F97" s="201" t="s">
        <v>1112</v>
      </c>
      <c r="G97" s="35"/>
      <c r="H97" s="35"/>
      <c r="I97" s="114"/>
      <c r="J97" s="35"/>
      <c r="K97" s="35"/>
      <c r="L97" s="38"/>
      <c r="M97" s="200"/>
      <c r="N97" s="63"/>
      <c r="O97" s="63"/>
      <c r="P97" s="63"/>
      <c r="Q97" s="63"/>
      <c r="R97" s="63"/>
      <c r="S97" s="63"/>
      <c r="T97" s="64"/>
      <c r="AT97" s="17" t="s">
        <v>302</v>
      </c>
      <c r="AU97" s="17" t="s">
        <v>86</v>
      </c>
    </row>
    <row r="98" spans="2:65" s="1" customFormat="1" ht="16.5" customHeight="1">
      <c r="B98" s="34"/>
      <c r="C98" s="185" t="s">
        <v>194</v>
      </c>
      <c r="D98" s="185" t="s">
        <v>140</v>
      </c>
      <c r="E98" s="186" t="s">
        <v>1113</v>
      </c>
      <c r="F98" s="187" t="s">
        <v>1114</v>
      </c>
      <c r="G98" s="188" t="s">
        <v>1095</v>
      </c>
      <c r="H98" s="189">
        <v>1</v>
      </c>
      <c r="I98" s="190"/>
      <c r="J98" s="191">
        <f>ROUND(I98*H98,2)</f>
        <v>0</v>
      </c>
      <c r="K98" s="187" t="s">
        <v>21</v>
      </c>
      <c r="L98" s="38"/>
      <c r="M98" s="192" t="s">
        <v>21</v>
      </c>
      <c r="N98" s="193" t="s">
        <v>48</v>
      </c>
      <c r="O98" s="63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196" t="s">
        <v>1096</v>
      </c>
      <c r="AT98" s="196" t="s">
        <v>140</v>
      </c>
      <c r="AU98" s="196" t="s">
        <v>86</v>
      </c>
      <c r="AY98" s="17" t="s">
        <v>138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7" t="s">
        <v>84</v>
      </c>
      <c r="BK98" s="197">
        <f>ROUND(I98*H98,2)</f>
        <v>0</v>
      </c>
      <c r="BL98" s="17" t="s">
        <v>1096</v>
      </c>
      <c r="BM98" s="196" t="s">
        <v>1115</v>
      </c>
    </row>
    <row r="99" spans="2:65" s="1" customFormat="1" ht="11.25">
      <c r="B99" s="34"/>
      <c r="C99" s="35"/>
      <c r="D99" s="198" t="s">
        <v>147</v>
      </c>
      <c r="E99" s="35"/>
      <c r="F99" s="199" t="s">
        <v>1114</v>
      </c>
      <c r="G99" s="35"/>
      <c r="H99" s="35"/>
      <c r="I99" s="114"/>
      <c r="J99" s="35"/>
      <c r="K99" s="35"/>
      <c r="L99" s="38"/>
      <c r="M99" s="200"/>
      <c r="N99" s="63"/>
      <c r="O99" s="63"/>
      <c r="P99" s="63"/>
      <c r="Q99" s="63"/>
      <c r="R99" s="63"/>
      <c r="S99" s="63"/>
      <c r="T99" s="64"/>
      <c r="AT99" s="17" t="s">
        <v>147</v>
      </c>
      <c r="AU99" s="17" t="s">
        <v>86</v>
      </c>
    </row>
    <row r="100" spans="2:65" s="1" customFormat="1" ht="16.5" customHeight="1">
      <c r="B100" s="34"/>
      <c r="C100" s="185" t="s">
        <v>201</v>
      </c>
      <c r="D100" s="185" t="s">
        <v>140</v>
      </c>
      <c r="E100" s="186" t="s">
        <v>1116</v>
      </c>
      <c r="F100" s="187" t="s">
        <v>1117</v>
      </c>
      <c r="G100" s="188" t="s">
        <v>1095</v>
      </c>
      <c r="H100" s="189">
        <v>1</v>
      </c>
      <c r="I100" s="190"/>
      <c r="J100" s="191">
        <f>ROUND(I100*H100,2)</f>
        <v>0</v>
      </c>
      <c r="K100" s="187" t="s">
        <v>21</v>
      </c>
      <c r="L100" s="38"/>
      <c r="M100" s="192" t="s">
        <v>21</v>
      </c>
      <c r="N100" s="193" t="s">
        <v>48</v>
      </c>
      <c r="O100" s="63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AR100" s="196" t="s">
        <v>1096</v>
      </c>
      <c r="AT100" s="196" t="s">
        <v>140</v>
      </c>
      <c r="AU100" s="196" t="s">
        <v>86</v>
      </c>
      <c r="AY100" s="17" t="s">
        <v>138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7" t="s">
        <v>84</v>
      </c>
      <c r="BK100" s="197">
        <f>ROUND(I100*H100,2)</f>
        <v>0</v>
      </c>
      <c r="BL100" s="17" t="s">
        <v>1096</v>
      </c>
      <c r="BM100" s="196" t="s">
        <v>1118</v>
      </c>
    </row>
    <row r="101" spans="2:65" s="1" customFormat="1" ht="11.25">
      <c r="B101" s="34"/>
      <c r="C101" s="35"/>
      <c r="D101" s="198" t="s">
        <v>147</v>
      </c>
      <c r="E101" s="35"/>
      <c r="F101" s="199" t="s">
        <v>1117</v>
      </c>
      <c r="G101" s="35"/>
      <c r="H101" s="35"/>
      <c r="I101" s="114"/>
      <c r="J101" s="35"/>
      <c r="K101" s="35"/>
      <c r="L101" s="38"/>
      <c r="M101" s="200"/>
      <c r="N101" s="63"/>
      <c r="O101" s="63"/>
      <c r="P101" s="63"/>
      <c r="Q101" s="63"/>
      <c r="R101" s="63"/>
      <c r="S101" s="63"/>
      <c r="T101" s="64"/>
      <c r="AT101" s="17" t="s">
        <v>147</v>
      </c>
      <c r="AU101" s="17" t="s">
        <v>86</v>
      </c>
    </row>
    <row r="102" spans="2:65" s="1" customFormat="1" ht="16.5" customHeight="1">
      <c r="B102" s="34"/>
      <c r="C102" s="185" t="s">
        <v>210</v>
      </c>
      <c r="D102" s="185" t="s">
        <v>140</v>
      </c>
      <c r="E102" s="186" t="s">
        <v>1119</v>
      </c>
      <c r="F102" s="187" t="s">
        <v>1120</v>
      </c>
      <c r="G102" s="188" t="s">
        <v>1095</v>
      </c>
      <c r="H102" s="189">
        <v>1</v>
      </c>
      <c r="I102" s="190"/>
      <c r="J102" s="191">
        <f>ROUND(I102*H102,2)</f>
        <v>0</v>
      </c>
      <c r="K102" s="187" t="s">
        <v>21</v>
      </c>
      <c r="L102" s="38"/>
      <c r="M102" s="192" t="s">
        <v>21</v>
      </c>
      <c r="N102" s="193" t="s">
        <v>48</v>
      </c>
      <c r="O102" s="63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196" t="s">
        <v>1096</v>
      </c>
      <c r="AT102" s="196" t="s">
        <v>140</v>
      </c>
      <c r="AU102" s="196" t="s">
        <v>86</v>
      </c>
      <c r="AY102" s="17" t="s">
        <v>138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7" t="s">
        <v>84</v>
      </c>
      <c r="BK102" s="197">
        <f>ROUND(I102*H102,2)</f>
        <v>0</v>
      </c>
      <c r="BL102" s="17" t="s">
        <v>1096</v>
      </c>
      <c r="BM102" s="196" t="s">
        <v>1121</v>
      </c>
    </row>
    <row r="103" spans="2:65" s="1" customFormat="1" ht="11.25">
      <c r="B103" s="34"/>
      <c r="C103" s="35"/>
      <c r="D103" s="198" t="s">
        <v>147</v>
      </c>
      <c r="E103" s="35"/>
      <c r="F103" s="199" t="s">
        <v>1120</v>
      </c>
      <c r="G103" s="35"/>
      <c r="H103" s="35"/>
      <c r="I103" s="114"/>
      <c r="J103" s="35"/>
      <c r="K103" s="35"/>
      <c r="L103" s="38"/>
      <c r="M103" s="200"/>
      <c r="N103" s="63"/>
      <c r="O103" s="63"/>
      <c r="P103" s="63"/>
      <c r="Q103" s="63"/>
      <c r="R103" s="63"/>
      <c r="S103" s="63"/>
      <c r="T103" s="64"/>
      <c r="AT103" s="17" t="s">
        <v>147</v>
      </c>
      <c r="AU103" s="17" t="s">
        <v>86</v>
      </c>
    </row>
    <row r="104" spans="2:65" s="1" customFormat="1" ht="24" customHeight="1">
      <c r="B104" s="34"/>
      <c r="C104" s="185" t="s">
        <v>226</v>
      </c>
      <c r="D104" s="185" t="s">
        <v>140</v>
      </c>
      <c r="E104" s="186" t="s">
        <v>1122</v>
      </c>
      <c r="F104" s="187" t="s">
        <v>1123</v>
      </c>
      <c r="G104" s="188" t="s">
        <v>1095</v>
      </c>
      <c r="H104" s="189">
        <v>1</v>
      </c>
      <c r="I104" s="190"/>
      <c r="J104" s="191">
        <f>ROUND(I104*H104,2)</f>
        <v>0</v>
      </c>
      <c r="K104" s="187" t="s">
        <v>21</v>
      </c>
      <c r="L104" s="38"/>
      <c r="M104" s="192" t="s">
        <v>21</v>
      </c>
      <c r="N104" s="193" t="s">
        <v>48</v>
      </c>
      <c r="O104" s="63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AR104" s="196" t="s">
        <v>1096</v>
      </c>
      <c r="AT104" s="196" t="s">
        <v>140</v>
      </c>
      <c r="AU104" s="196" t="s">
        <v>86</v>
      </c>
      <c r="AY104" s="17" t="s">
        <v>138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7" t="s">
        <v>84</v>
      </c>
      <c r="BK104" s="197">
        <f>ROUND(I104*H104,2)</f>
        <v>0</v>
      </c>
      <c r="BL104" s="17" t="s">
        <v>1096</v>
      </c>
      <c r="BM104" s="196" t="s">
        <v>1124</v>
      </c>
    </row>
    <row r="105" spans="2:65" s="1" customFormat="1" ht="11.25">
      <c r="B105" s="34"/>
      <c r="C105" s="35"/>
      <c r="D105" s="198" t="s">
        <v>147</v>
      </c>
      <c r="E105" s="35"/>
      <c r="F105" s="199" t="s">
        <v>1123</v>
      </c>
      <c r="G105" s="35"/>
      <c r="H105" s="35"/>
      <c r="I105" s="114"/>
      <c r="J105" s="35"/>
      <c r="K105" s="35"/>
      <c r="L105" s="38"/>
      <c r="M105" s="200"/>
      <c r="N105" s="63"/>
      <c r="O105" s="63"/>
      <c r="P105" s="63"/>
      <c r="Q105" s="63"/>
      <c r="R105" s="63"/>
      <c r="S105" s="63"/>
      <c r="T105" s="64"/>
      <c r="AT105" s="17" t="s">
        <v>147</v>
      </c>
      <c r="AU105" s="17" t="s">
        <v>86</v>
      </c>
    </row>
    <row r="106" spans="2:65" s="1" customFormat="1" ht="24" customHeight="1">
      <c r="B106" s="34"/>
      <c r="C106" s="185" t="s">
        <v>234</v>
      </c>
      <c r="D106" s="185" t="s">
        <v>140</v>
      </c>
      <c r="E106" s="186" t="s">
        <v>1125</v>
      </c>
      <c r="F106" s="187" t="s">
        <v>1126</v>
      </c>
      <c r="G106" s="188" t="s">
        <v>1095</v>
      </c>
      <c r="H106" s="189">
        <v>1</v>
      </c>
      <c r="I106" s="190"/>
      <c r="J106" s="191">
        <f>ROUND(I106*H106,2)</f>
        <v>0</v>
      </c>
      <c r="K106" s="187" t="s">
        <v>21</v>
      </c>
      <c r="L106" s="38"/>
      <c r="M106" s="192" t="s">
        <v>21</v>
      </c>
      <c r="N106" s="193" t="s">
        <v>48</v>
      </c>
      <c r="O106" s="63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196" t="s">
        <v>1096</v>
      </c>
      <c r="AT106" s="196" t="s">
        <v>140</v>
      </c>
      <c r="AU106" s="196" t="s">
        <v>86</v>
      </c>
      <c r="AY106" s="17" t="s">
        <v>138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7" t="s">
        <v>84</v>
      </c>
      <c r="BK106" s="197">
        <f>ROUND(I106*H106,2)</f>
        <v>0</v>
      </c>
      <c r="BL106" s="17" t="s">
        <v>1096</v>
      </c>
      <c r="BM106" s="196" t="s">
        <v>1127</v>
      </c>
    </row>
    <row r="107" spans="2:65" s="1" customFormat="1" ht="11.25">
      <c r="B107" s="34"/>
      <c r="C107" s="35"/>
      <c r="D107" s="198" t="s">
        <v>147</v>
      </c>
      <c r="E107" s="35"/>
      <c r="F107" s="199" t="s">
        <v>1126</v>
      </c>
      <c r="G107" s="35"/>
      <c r="H107" s="35"/>
      <c r="I107" s="114"/>
      <c r="J107" s="35"/>
      <c r="K107" s="35"/>
      <c r="L107" s="38"/>
      <c r="M107" s="200"/>
      <c r="N107" s="63"/>
      <c r="O107" s="63"/>
      <c r="P107" s="63"/>
      <c r="Q107" s="63"/>
      <c r="R107" s="63"/>
      <c r="S107" s="63"/>
      <c r="T107" s="64"/>
      <c r="AT107" s="17" t="s">
        <v>147</v>
      </c>
      <c r="AU107" s="17" t="s">
        <v>86</v>
      </c>
    </row>
    <row r="108" spans="2:65" s="11" customFormat="1" ht="22.9" customHeight="1">
      <c r="B108" s="169"/>
      <c r="C108" s="170"/>
      <c r="D108" s="171" t="s">
        <v>76</v>
      </c>
      <c r="E108" s="183" t="s">
        <v>1128</v>
      </c>
      <c r="F108" s="183" t="s">
        <v>1129</v>
      </c>
      <c r="G108" s="170"/>
      <c r="H108" s="170"/>
      <c r="I108" s="173"/>
      <c r="J108" s="184">
        <f>BK108</f>
        <v>0</v>
      </c>
      <c r="K108" s="170"/>
      <c r="L108" s="175"/>
      <c r="M108" s="176"/>
      <c r="N108" s="177"/>
      <c r="O108" s="177"/>
      <c r="P108" s="178">
        <f>SUM(P109:P117)</f>
        <v>0</v>
      </c>
      <c r="Q108" s="177"/>
      <c r="R108" s="178">
        <f>SUM(R109:R117)</f>
        <v>0</v>
      </c>
      <c r="S108" s="177"/>
      <c r="T108" s="179">
        <f>SUM(T109:T117)</f>
        <v>0</v>
      </c>
      <c r="AR108" s="180" t="s">
        <v>145</v>
      </c>
      <c r="AT108" s="181" t="s">
        <v>76</v>
      </c>
      <c r="AU108" s="181" t="s">
        <v>84</v>
      </c>
      <c r="AY108" s="180" t="s">
        <v>138</v>
      </c>
      <c r="BK108" s="182">
        <f>SUM(BK109:BK117)</f>
        <v>0</v>
      </c>
    </row>
    <row r="109" spans="2:65" s="1" customFormat="1" ht="24" customHeight="1">
      <c r="B109" s="34"/>
      <c r="C109" s="185" t="s">
        <v>241</v>
      </c>
      <c r="D109" s="185" t="s">
        <v>140</v>
      </c>
      <c r="E109" s="186" t="s">
        <v>1130</v>
      </c>
      <c r="F109" s="187" t="s">
        <v>1131</v>
      </c>
      <c r="G109" s="188" t="s">
        <v>1057</v>
      </c>
      <c r="H109" s="189">
        <v>1</v>
      </c>
      <c r="I109" s="190"/>
      <c r="J109" s="191">
        <f>ROUND(I109*H109,2)</f>
        <v>0</v>
      </c>
      <c r="K109" s="187" t="s">
        <v>21</v>
      </c>
      <c r="L109" s="38"/>
      <c r="M109" s="192" t="s">
        <v>21</v>
      </c>
      <c r="N109" s="193" t="s">
        <v>48</v>
      </c>
      <c r="O109" s="63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AR109" s="196" t="s">
        <v>1096</v>
      </c>
      <c r="AT109" s="196" t="s">
        <v>140</v>
      </c>
      <c r="AU109" s="196" t="s">
        <v>86</v>
      </c>
      <c r="AY109" s="17" t="s">
        <v>138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7" t="s">
        <v>84</v>
      </c>
      <c r="BK109" s="197">
        <f>ROUND(I109*H109,2)</f>
        <v>0</v>
      </c>
      <c r="BL109" s="17" t="s">
        <v>1096</v>
      </c>
      <c r="BM109" s="196" t="s">
        <v>1132</v>
      </c>
    </row>
    <row r="110" spans="2:65" s="1" customFormat="1" ht="19.5">
      <c r="B110" s="34"/>
      <c r="C110" s="35"/>
      <c r="D110" s="198" t="s">
        <v>147</v>
      </c>
      <c r="E110" s="35"/>
      <c r="F110" s="199" t="s">
        <v>1131</v>
      </c>
      <c r="G110" s="35"/>
      <c r="H110" s="35"/>
      <c r="I110" s="114"/>
      <c r="J110" s="35"/>
      <c r="K110" s="35"/>
      <c r="L110" s="38"/>
      <c r="M110" s="200"/>
      <c r="N110" s="63"/>
      <c r="O110" s="63"/>
      <c r="P110" s="63"/>
      <c r="Q110" s="63"/>
      <c r="R110" s="63"/>
      <c r="S110" s="63"/>
      <c r="T110" s="64"/>
      <c r="AT110" s="17" t="s">
        <v>147</v>
      </c>
      <c r="AU110" s="17" t="s">
        <v>86</v>
      </c>
    </row>
    <row r="111" spans="2:65" s="1" customFormat="1" ht="24" customHeight="1">
      <c r="B111" s="34"/>
      <c r="C111" s="185" t="s">
        <v>248</v>
      </c>
      <c r="D111" s="185" t="s">
        <v>140</v>
      </c>
      <c r="E111" s="186" t="s">
        <v>1133</v>
      </c>
      <c r="F111" s="187" t="s">
        <v>1134</v>
      </c>
      <c r="G111" s="188" t="s">
        <v>1057</v>
      </c>
      <c r="H111" s="189">
        <v>1</v>
      </c>
      <c r="I111" s="190"/>
      <c r="J111" s="191">
        <f>ROUND(I111*H111,2)</f>
        <v>0</v>
      </c>
      <c r="K111" s="187" t="s">
        <v>21</v>
      </c>
      <c r="L111" s="38"/>
      <c r="M111" s="192" t="s">
        <v>21</v>
      </c>
      <c r="N111" s="193" t="s">
        <v>48</v>
      </c>
      <c r="O111" s="63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AR111" s="196" t="s">
        <v>1096</v>
      </c>
      <c r="AT111" s="196" t="s">
        <v>140</v>
      </c>
      <c r="AU111" s="196" t="s">
        <v>86</v>
      </c>
      <c r="AY111" s="17" t="s">
        <v>138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7" t="s">
        <v>84</v>
      </c>
      <c r="BK111" s="197">
        <f>ROUND(I111*H111,2)</f>
        <v>0</v>
      </c>
      <c r="BL111" s="17" t="s">
        <v>1096</v>
      </c>
      <c r="BM111" s="196" t="s">
        <v>1135</v>
      </c>
    </row>
    <row r="112" spans="2:65" s="1" customFormat="1" ht="19.5">
      <c r="B112" s="34"/>
      <c r="C112" s="35"/>
      <c r="D112" s="198" t="s">
        <v>147</v>
      </c>
      <c r="E112" s="35"/>
      <c r="F112" s="199" t="s">
        <v>1134</v>
      </c>
      <c r="G112" s="35"/>
      <c r="H112" s="35"/>
      <c r="I112" s="114"/>
      <c r="J112" s="35"/>
      <c r="K112" s="35"/>
      <c r="L112" s="38"/>
      <c r="M112" s="200"/>
      <c r="N112" s="63"/>
      <c r="O112" s="63"/>
      <c r="P112" s="63"/>
      <c r="Q112" s="63"/>
      <c r="R112" s="63"/>
      <c r="S112" s="63"/>
      <c r="T112" s="64"/>
      <c r="AT112" s="17" t="s">
        <v>147</v>
      </c>
      <c r="AU112" s="17" t="s">
        <v>86</v>
      </c>
    </row>
    <row r="113" spans="2:65" s="1" customFormat="1" ht="16.5" customHeight="1">
      <c r="B113" s="34"/>
      <c r="C113" s="185" t="s">
        <v>256</v>
      </c>
      <c r="D113" s="185" t="s">
        <v>140</v>
      </c>
      <c r="E113" s="186" t="s">
        <v>1136</v>
      </c>
      <c r="F113" s="187" t="s">
        <v>1137</v>
      </c>
      <c r="G113" s="188" t="s">
        <v>1057</v>
      </c>
      <c r="H113" s="189">
        <v>1</v>
      </c>
      <c r="I113" s="190"/>
      <c r="J113" s="191">
        <f>ROUND(I113*H113,2)</f>
        <v>0</v>
      </c>
      <c r="K113" s="187" t="s">
        <v>21</v>
      </c>
      <c r="L113" s="38"/>
      <c r="M113" s="192" t="s">
        <v>21</v>
      </c>
      <c r="N113" s="193" t="s">
        <v>48</v>
      </c>
      <c r="O113" s="63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AR113" s="196" t="s">
        <v>1096</v>
      </c>
      <c r="AT113" s="196" t="s">
        <v>140</v>
      </c>
      <c r="AU113" s="196" t="s">
        <v>86</v>
      </c>
      <c r="AY113" s="17" t="s">
        <v>138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7" t="s">
        <v>84</v>
      </c>
      <c r="BK113" s="197">
        <f>ROUND(I113*H113,2)</f>
        <v>0</v>
      </c>
      <c r="BL113" s="17" t="s">
        <v>1096</v>
      </c>
      <c r="BM113" s="196" t="s">
        <v>1138</v>
      </c>
    </row>
    <row r="114" spans="2:65" s="1" customFormat="1" ht="11.25">
      <c r="B114" s="34"/>
      <c r="C114" s="35"/>
      <c r="D114" s="198" t="s">
        <v>147</v>
      </c>
      <c r="E114" s="35"/>
      <c r="F114" s="199" t="s">
        <v>1137</v>
      </c>
      <c r="G114" s="35"/>
      <c r="H114" s="35"/>
      <c r="I114" s="114"/>
      <c r="J114" s="35"/>
      <c r="K114" s="35"/>
      <c r="L114" s="38"/>
      <c r="M114" s="200"/>
      <c r="N114" s="63"/>
      <c r="O114" s="63"/>
      <c r="P114" s="63"/>
      <c r="Q114" s="63"/>
      <c r="R114" s="63"/>
      <c r="S114" s="63"/>
      <c r="T114" s="64"/>
      <c r="AT114" s="17" t="s">
        <v>147</v>
      </c>
      <c r="AU114" s="17" t="s">
        <v>86</v>
      </c>
    </row>
    <row r="115" spans="2:65" s="1" customFormat="1" ht="16.5" customHeight="1">
      <c r="B115" s="34"/>
      <c r="C115" s="185" t="s">
        <v>261</v>
      </c>
      <c r="D115" s="185" t="s">
        <v>140</v>
      </c>
      <c r="E115" s="186" t="s">
        <v>1139</v>
      </c>
      <c r="F115" s="187" t="s">
        <v>1140</v>
      </c>
      <c r="G115" s="188" t="s">
        <v>1057</v>
      </c>
      <c r="H115" s="189">
        <v>1</v>
      </c>
      <c r="I115" s="190"/>
      <c r="J115" s="191">
        <f>ROUND(I115*H115,2)</f>
        <v>0</v>
      </c>
      <c r="K115" s="187" t="s">
        <v>21</v>
      </c>
      <c r="L115" s="38"/>
      <c r="M115" s="192" t="s">
        <v>21</v>
      </c>
      <c r="N115" s="193" t="s">
        <v>48</v>
      </c>
      <c r="O115" s="63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196" t="s">
        <v>1096</v>
      </c>
      <c r="AT115" s="196" t="s">
        <v>140</v>
      </c>
      <c r="AU115" s="196" t="s">
        <v>86</v>
      </c>
      <c r="AY115" s="17" t="s">
        <v>138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7" t="s">
        <v>84</v>
      </c>
      <c r="BK115" s="197">
        <f>ROUND(I115*H115,2)</f>
        <v>0</v>
      </c>
      <c r="BL115" s="17" t="s">
        <v>1096</v>
      </c>
      <c r="BM115" s="196" t="s">
        <v>1141</v>
      </c>
    </row>
    <row r="116" spans="2:65" s="1" customFormat="1" ht="11.25">
      <c r="B116" s="34"/>
      <c r="C116" s="35"/>
      <c r="D116" s="198" t="s">
        <v>147</v>
      </c>
      <c r="E116" s="35"/>
      <c r="F116" s="199" t="s">
        <v>1140</v>
      </c>
      <c r="G116" s="35"/>
      <c r="H116" s="35"/>
      <c r="I116" s="114"/>
      <c r="J116" s="35"/>
      <c r="K116" s="35"/>
      <c r="L116" s="38"/>
      <c r="M116" s="200"/>
      <c r="N116" s="63"/>
      <c r="O116" s="63"/>
      <c r="P116" s="63"/>
      <c r="Q116" s="63"/>
      <c r="R116" s="63"/>
      <c r="S116" s="63"/>
      <c r="T116" s="64"/>
      <c r="AT116" s="17" t="s">
        <v>147</v>
      </c>
      <c r="AU116" s="17" t="s">
        <v>86</v>
      </c>
    </row>
    <row r="117" spans="2:65" s="1" customFormat="1" ht="29.25">
      <c r="B117" s="34"/>
      <c r="C117" s="35"/>
      <c r="D117" s="198" t="s">
        <v>302</v>
      </c>
      <c r="E117" s="35"/>
      <c r="F117" s="201" t="s">
        <v>1142</v>
      </c>
      <c r="G117" s="35"/>
      <c r="H117" s="35"/>
      <c r="I117" s="114"/>
      <c r="J117" s="35"/>
      <c r="K117" s="35"/>
      <c r="L117" s="38"/>
      <c r="M117" s="200"/>
      <c r="N117" s="63"/>
      <c r="O117" s="63"/>
      <c r="P117" s="63"/>
      <c r="Q117" s="63"/>
      <c r="R117" s="63"/>
      <c r="S117" s="63"/>
      <c r="T117" s="64"/>
      <c r="AT117" s="17" t="s">
        <v>302</v>
      </c>
      <c r="AU117" s="17" t="s">
        <v>86</v>
      </c>
    </row>
    <row r="118" spans="2:65" s="11" customFormat="1" ht="22.9" customHeight="1">
      <c r="B118" s="169"/>
      <c r="C118" s="170"/>
      <c r="D118" s="171" t="s">
        <v>76</v>
      </c>
      <c r="E118" s="183" t="s">
        <v>1143</v>
      </c>
      <c r="F118" s="183" t="s">
        <v>1144</v>
      </c>
      <c r="G118" s="170"/>
      <c r="H118" s="170"/>
      <c r="I118" s="173"/>
      <c r="J118" s="184">
        <f>BK118</f>
        <v>0</v>
      </c>
      <c r="K118" s="170"/>
      <c r="L118" s="175"/>
      <c r="M118" s="176"/>
      <c r="N118" s="177"/>
      <c r="O118" s="177"/>
      <c r="P118" s="178">
        <f>SUM(P119:P123)</f>
        <v>0</v>
      </c>
      <c r="Q118" s="177"/>
      <c r="R118" s="178">
        <f>SUM(R119:R123)</f>
        <v>0</v>
      </c>
      <c r="S118" s="177"/>
      <c r="T118" s="179">
        <f>SUM(T119:T123)</f>
        <v>0</v>
      </c>
      <c r="AR118" s="180" t="s">
        <v>145</v>
      </c>
      <c r="AT118" s="181" t="s">
        <v>76</v>
      </c>
      <c r="AU118" s="181" t="s">
        <v>84</v>
      </c>
      <c r="AY118" s="180" t="s">
        <v>138</v>
      </c>
      <c r="BK118" s="182">
        <f>SUM(BK119:BK123)</f>
        <v>0</v>
      </c>
    </row>
    <row r="119" spans="2:65" s="1" customFormat="1" ht="16.5" customHeight="1">
      <c r="B119" s="34"/>
      <c r="C119" s="185" t="s">
        <v>8</v>
      </c>
      <c r="D119" s="185" t="s">
        <v>140</v>
      </c>
      <c r="E119" s="186" t="s">
        <v>1145</v>
      </c>
      <c r="F119" s="187" t="s">
        <v>1146</v>
      </c>
      <c r="G119" s="188" t="s">
        <v>1095</v>
      </c>
      <c r="H119" s="189">
        <v>1</v>
      </c>
      <c r="I119" s="190"/>
      <c r="J119" s="191">
        <f>ROUND(I119*H119,2)</f>
        <v>0</v>
      </c>
      <c r="K119" s="187" t="s">
        <v>21</v>
      </c>
      <c r="L119" s="38"/>
      <c r="M119" s="192" t="s">
        <v>21</v>
      </c>
      <c r="N119" s="193" t="s">
        <v>48</v>
      </c>
      <c r="O119" s="63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AR119" s="196" t="s">
        <v>1096</v>
      </c>
      <c r="AT119" s="196" t="s">
        <v>140</v>
      </c>
      <c r="AU119" s="196" t="s">
        <v>86</v>
      </c>
      <c r="AY119" s="17" t="s">
        <v>138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84</v>
      </c>
      <c r="BK119" s="197">
        <f>ROUND(I119*H119,2)</f>
        <v>0</v>
      </c>
      <c r="BL119" s="17" t="s">
        <v>1096</v>
      </c>
      <c r="BM119" s="196" t="s">
        <v>1147</v>
      </c>
    </row>
    <row r="120" spans="2:65" s="1" customFormat="1" ht="11.25">
      <c r="B120" s="34"/>
      <c r="C120" s="35"/>
      <c r="D120" s="198" t="s">
        <v>147</v>
      </c>
      <c r="E120" s="35"/>
      <c r="F120" s="199" t="s">
        <v>1146</v>
      </c>
      <c r="G120" s="35"/>
      <c r="H120" s="35"/>
      <c r="I120" s="114"/>
      <c r="J120" s="35"/>
      <c r="K120" s="35"/>
      <c r="L120" s="38"/>
      <c r="M120" s="200"/>
      <c r="N120" s="63"/>
      <c r="O120" s="63"/>
      <c r="P120" s="63"/>
      <c r="Q120" s="63"/>
      <c r="R120" s="63"/>
      <c r="S120" s="63"/>
      <c r="T120" s="64"/>
      <c r="AT120" s="17" t="s">
        <v>147</v>
      </c>
      <c r="AU120" s="17" t="s">
        <v>86</v>
      </c>
    </row>
    <row r="121" spans="2:65" s="1" customFormat="1" ht="16.5" customHeight="1">
      <c r="B121" s="34"/>
      <c r="C121" s="185" t="s">
        <v>276</v>
      </c>
      <c r="D121" s="185" t="s">
        <v>140</v>
      </c>
      <c r="E121" s="186" t="s">
        <v>1148</v>
      </c>
      <c r="F121" s="187" t="s">
        <v>1149</v>
      </c>
      <c r="G121" s="188" t="s">
        <v>1095</v>
      </c>
      <c r="H121" s="189">
        <v>1</v>
      </c>
      <c r="I121" s="190"/>
      <c r="J121" s="191">
        <f>ROUND(I121*H121,2)</f>
        <v>0</v>
      </c>
      <c r="K121" s="187" t="s">
        <v>21</v>
      </c>
      <c r="L121" s="38"/>
      <c r="M121" s="192" t="s">
        <v>21</v>
      </c>
      <c r="N121" s="193" t="s">
        <v>48</v>
      </c>
      <c r="O121" s="6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AR121" s="196" t="s">
        <v>1096</v>
      </c>
      <c r="AT121" s="196" t="s">
        <v>140</v>
      </c>
      <c r="AU121" s="196" t="s">
        <v>86</v>
      </c>
      <c r="AY121" s="17" t="s">
        <v>138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84</v>
      </c>
      <c r="BK121" s="197">
        <f>ROUND(I121*H121,2)</f>
        <v>0</v>
      </c>
      <c r="BL121" s="17" t="s">
        <v>1096</v>
      </c>
      <c r="BM121" s="196" t="s">
        <v>1150</v>
      </c>
    </row>
    <row r="122" spans="2:65" s="1" customFormat="1" ht="11.25">
      <c r="B122" s="34"/>
      <c r="C122" s="35"/>
      <c r="D122" s="198" t="s">
        <v>147</v>
      </c>
      <c r="E122" s="35"/>
      <c r="F122" s="199" t="s">
        <v>1151</v>
      </c>
      <c r="G122" s="35"/>
      <c r="H122" s="35"/>
      <c r="I122" s="114"/>
      <c r="J122" s="35"/>
      <c r="K122" s="35"/>
      <c r="L122" s="38"/>
      <c r="M122" s="200"/>
      <c r="N122" s="63"/>
      <c r="O122" s="63"/>
      <c r="P122" s="63"/>
      <c r="Q122" s="63"/>
      <c r="R122" s="63"/>
      <c r="S122" s="63"/>
      <c r="T122" s="64"/>
      <c r="AT122" s="17" t="s">
        <v>147</v>
      </c>
      <c r="AU122" s="17" t="s">
        <v>86</v>
      </c>
    </row>
    <row r="123" spans="2:65" s="1" customFormat="1" ht="29.25">
      <c r="B123" s="34"/>
      <c r="C123" s="35"/>
      <c r="D123" s="198" t="s">
        <v>302</v>
      </c>
      <c r="E123" s="35"/>
      <c r="F123" s="201" t="s">
        <v>1152</v>
      </c>
      <c r="G123" s="35"/>
      <c r="H123" s="35"/>
      <c r="I123" s="114"/>
      <c r="J123" s="35"/>
      <c r="K123" s="35"/>
      <c r="L123" s="38"/>
      <c r="M123" s="200"/>
      <c r="N123" s="63"/>
      <c r="O123" s="63"/>
      <c r="P123" s="63"/>
      <c r="Q123" s="63"/>
      <c r="R123" s="63"/>
      <c r="S123" s="63"/>
      <c r="T123" s="64"/>
      <c r="AT123" s="17" t="s">
        <v>302</v>
      </c>
      <c r="AU123" s="17" t="s">
        <v>86</v>
      </c>
    </row>
    <row r="124" spans="2:65" s="11" customFormat="1" ht="22.9" customHeight="1">
      <c r="B124" s="169"/>
      <c r="C124" s="170"/>
      <c r="D124" s="171" t="s">
        <v>76</v>
      </c>
      <c r="E124" s="183" t="s">
        <v>1153</v>
      </c>
      <c r="F124" s="183" t="s">
        <v>1154</v>
      </c>
      <c r="G124" s="170"/>
      <c r="H124" s="170"/>
      <c r="I124" s="173"/>
      <c r="J124" s="184">
        <f>BK124</f>
        <v>0</v>
      </c>
      <c r="K124" s="170"/>
      <c r="L124" s="175"/>
      <c r="M124" s="176"/>
      <c r="N124" s="177"/>
      <c r="O124" s="177"/>
      <c r="P124" s="178">
        <f>SUM(P125:P128)</f>
        <v>0</v>
      </c>
      <c r="Q124" s="177"/>
      <c r="R124" s="178">
        <f>SUM(R125:R128)</f>
        <v>0</v>
      </c>
      <c r="S124" s="177"/>
      <c r="T124" s="179">
        <f>SUM(T125:T128)</f>
        <v>0</v>
      </c>
      <c r="AR124" s="180" t="s">
        <v>185</v>
      </c>
      <c r="AT124" s="181" t="s">
        <v>76</v>
      </c>
      <c r="AU124" s="181" t="s">
        <v>84</v>
      </c>
      <c r="AY124" s="180" t="s">
        <v>138</v>
      </c>
      <c r="BK124" s="182">
        <f>SUM(BK125:BK128)</f>
        <v>0</v>
      </c>
    </row>
    <row r="125" spans="2:65" s="1" customFormat="1" ht="16.5" customHeight="1">
      <c r="B125" s="34"/>
      <c r="C125" s="185" t="s">
        <v>284</v>
      </c>
      <c r="D125" s="185" t="s">
        <v>140</v>
      </c>
      <c r="E125" s="186" t="s">
        <v>1155</v>
      </c>
      <c r="F125" s="187" t="s">
        <v>1156</v>
      </c>
      <c r="G125" s="188" t="s">
        <v>1095</v>
      </c>
      <c r="H125" s="189">
        <v>1</v>
      </c>
      <c r="I125" s="190"/>
      <c r="J125" s="191">
        <f>ROUND(I125*H125,2)</f>
        <v>0</v>
      </c>
      <c r="K125" s="187" t="s">
        <v>21</v>
      </c>
      <c r="L125" s="38"/>
      <c r="M125" s="192" t="s">
        <v>21</v>
      </c>
      <c r="N125" s="193" t="s">
        <v>48</v>
      </c>
      <c r="O125" s="63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AR125" s="196" t="s">
        <v>1096</v>
      </c>
      <c r="AT125" s="196" t="s">
        <v>140</v>
      </c>
      <c r="AU125" s="196" t="s">
        <v>86</v>
      </c>
      <c r="AY125" s="17" t="s">
        <v>138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7" t="s">
        <v>84</v>
      </c>
      <c r="BK125" s="197">
        <f>ROUND(I125*H125,2)</f>
        <v>0</v>
      </c>
      <c r="BL125" s="17" t="s">
        <v>1096</v>
      </c>
      <c r="BM125" s="196" t="s">
        <v>1157</v>
      </c>
    </row>
    <row r="126" spans="2:65" s="1" customFormat="1" ht="117">
      <c r="B126" s="34"/>
      <c r="C126" s="35"/>
      <c r="D126" s="198" t="s">
        <v>147</v>
      </c>
      <c r="E126" s="35"/>
      <c r="F126" s="199" t="s">
        <v>1158</v>
      </c>
      <c r="G126" s="35"/>
      <c r="H126" s="35"/>
      <c r="I126" s="114"/>
      <c r="J126" s="35"/>
      <c r="K126" s="35"/>
      <c r="L126" s="38"/>
      <c r="M126" s="200"/>
      <c r="N126" s="63"/>
      <c r="O126" s="63"/>
      <c r="P126" s="63"/>
      <c r="Q126" s="63"/>
      <c r="R126" s="63"/>
      <c r="S126" s="63"/>
      <c r="T126" s="64"/>
      <c r="AT126" s="17" t="s">
        <v>147</v>
      </c>
      <c r="AU126" s="17" t="s">
        <v>86</v>
      </c>
    </row>
    <row r="127" spans="2:65" s="1" customFormat="1" ht="24" customHeight="1">
      <c r="B127" s="34"/>
      <c r="C127" s="185" t="s">
        <v>289</v>
      </c>
      <c r="D127" s="185" t="s">
        <v>140</v>
      </c>
      <c r="E127" s="186" t="s">
        <v>1159</v>
      </c>
      <c r="F127" s="187" t="s">
        <v>1160</v>
      </c>
      <c r="G127" s="188" t="s">
        <v>1057</v>
      </c>
      <c r="H127" s="189">
        <v>1</v>
      </c>
      <c r="I127" s="190"/>
      <c r="J127" s="191">
        <f>ROUND(I127*H127,2)</f>
        <v>0</v>
      </c>
      <c r="K127" s="187" t="s">
        <v>21</v>
      </c>
      <c r="L127" s="38"/>
      <c r="M127" s="192" t="s">
        <v>21</v>
      </c>
      <c r="N127" s="193" t="s">
        <v>48</v>
      </c>
      <c r="O127" s="63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AR127" s="196" t="s">
        <v>145</v>
      </c>
      <c r="AT127" s="196" t="s">
        <v>140</v>
      </c>
      <c r="AU127" s="196" t="s">
        <v>86</v>
      </c>
      <c r="AY127" s="17" t="s">
        <v>138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84</v>
      </c>
      <c r="BK127" s="197">
        <f>ROUND(I127*H127,2)</f>
        <v>0</v>
      </c>
      <c r="BL127" s="17" t="s">
        <v>145</v>
      </c>
      <c r="BM127" s="196" t="s">
        <v>1161</v>
      </c>
    </row>
    <row r="128" spans="2:65" s="1" customFormat="1" ht="11.25">
      <c r="B128" s="34"/>
      <c r="C128" s="35"/>
      <c r="D128" s="198" t="s">
        <v>147</v>
      </c>
      <c r="E128" s="35"/>
      <c r="F128" s="199" t="s">
        <v>1160</v>
      </c>
      <c r="G128" s="35"/>
      <c r="H128" s="35"/>
      <c r="I128" s="114"/>
      <c r="J128" s="35"/>
      <c r="K128" s="35"/>
      <c r="L128" s="38"/>
      <c r="M128" s="245"/>
      <c r="N128" s="246"/>
      <c r="O128" s="246"/>
      <c r="P128" s="246"/>
      <c r="Q128" s="246"/>
      <c r="R128" s="246"/>
      <c r="S128" s="246"/>
      <c r="T128" s="247"/>
      <c r="AT128" s="17" t="s">
        <v>147</v>
      </c>
      <c r="AU128" s="17" t="s">
        <v>86</v>
      </c>
    </row>
    <row r="129" spans="2:12" s="1" customFormat="1" ht="6.95" customHeight="1">
      <c r="B129" s="46"/>
      <c r="C129" s="47"/>
      <c r="D129" s="47"/>
      <c r="E129" s="47"/>
      <c r="F129" s="47"/>
      <c r="G129" s="47"/>
      <c r="H129" s="47"/>
      <c r="I129" s="137"/>
      <c r="J129" s="47"/>
      <c r="K129" s="47"/>
      <c r="L129" s="38"/>
    </row>
  </sheetData>
  <sheetProtection algorithmName="SHA-512" hashValue="EBEHR/La9XvqmYz2DuJlSSUpT3wl96CaMpTQ1s2yIvHeR72WJRZTSZ52hxpPwjX5F6Xgx0T90tKI/EhgjaC8SQ==" saltValue="BAtDKFrDclZzr3gIZlUteXQCZCYLny6vnHWDYEeyAzfBZiVvv93LJZLqzNZzzpzn35Oafi9hXHAU3DYbp0Me2w==" spinCount="100000" sheet="1" objects="1" scenarios="1" formatColumns="0" formatRows="0" autoFilter="0"/>
  <autoFilter ref="C83:K12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ht="37.5" customHeight="1"/>
    <row r="2" spans="2:1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5" customFormat="1" ht="45" customHeight="1">
      <c r="B3" s="255"/>
      <c r="C3" s="386" t="s">
        <v>1162</v>
      </c>
      <c r="D3" s="386"/>
      <c r="E3" s="386"/>
      <c r="F3" s="386"/>
      <c r="G3" s="386"/>
      <c r="H3" s="386"/>
      <c r="I3" s="386"/>
      <c r="J3" s="386"/>
      <c r="K3" s="256"/>
    </row>
    <row r="4" spans="2:11" ht="25.5" customHeight="1">
      <c r="B4" s="257"/>
      <c r="C4" s="390" t="s">
        <v>1163</v>
      </c>
      <c r="D4" s="390"/>
      <c r="E4" s="390"/>
      <c r="F4" s="390"/>
      <c r="G4" s="390"/>
      <c r="H4" s="390"/>
      <c r="I4" s="390"/>
      <c r="J4" s="390"/>
      <c r="K4" s="258"/>
    </row>
    <row r="5" spans="2:1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ht="15" customHeight="1">
      <c r="B6" s="257"/>
      <c r="C6" s="388" t="s">
        <v>1164</v>
      </c>
      <c r="D6" s="388"/>
      <c r="E6" s="388"/>
      <c r="F6" s="388"/>
      <c r="G6" s="388"/>
      <c r="H6" s="388"/>
      <c r="I6" s="388"/>
      <c r="J6" s="388"/>
      <c r="K6" s="258"/>
    </row>
    <row r="7" spans="2:11" ht="15" customHeight="1">
      <c r="B7" s="261"/>
      <c r="C7" s="388" t="s">
        <v>1165</v>
      </c>
      <c r="D7" s="388"/>
      <c r="E7" s="388"/>
      <c r="F7" s="388"/>
      <c r="G7" s="388"/>
      <c r="H7" s="388"/>
      <c r="I7" s="388"/>
      <c r="J7" s="388"/>
      <c r="K7" s="258"/>
    </row>
    <row r="8" spans="2:1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ht="15" customHeight="1">
      <c r="B9" s="261"/>
      <c r="C9" s="388" t="s">
        <v>1166</v>
      </c>
      <c r="D9" s="388"/>
      <c r="E9" s="388"/>
      <c r="F9" s="388"/>
      <c r="G9" s="388"/>
      <c r="H9" s="388"/>
      <c r="I9" s="388"/>
      <c r="J9" s="388"/>
      <c r="K9" s="258"/>
    </row>
    <row r="10" spans="2:11" ht="15" customHeight="1">
      <c r="B10" s="261"/>
      <c r="C10" s="260"/>
      <c r="D10" s="388" t="s">
        <v>1167</v>
      </c>
      <c r="E10" s="388"/>
      <c r="F10" s="388"/>
      <c r="G10" s="388"/>
      <c r="H10" s="388"/>
      <c r="I10" s="388"/>
      <c r="J10" s="388"/>
      <c r="K10" s="258"/>
    </row>
    <row r="11" spans="2:11" ht="15" customHeight="1">
      <c r="B11" s="261"/>
      <c r="C11" s="262"/>
      <c r="D11" s="388" t="s">
        <v>1168</v>
      </c>
      <c r="E11" s="388"/>
      <c r="F11" s="388"/>
      <c r="G11" s="388"/>
      <c r="H11" s="388"/>
      <c r="I11" s="388"/>
      <c r="J11" s="388"/>
      <c r="K11" s="258"/>
    </row>
    <row r="12" spans="2:11" ht="15" customHeight="1">
      <c r="B12" s="261"/>
      <c r="C12" s="262"/>
      <c r="D12" s="260"/>
      <c r="E12" s="260"/>
      <c r="F12" s="260"/>
      <c r="G12" s="260"/>
      <c r="H12" s="260"/>
      <c r="I12" s="260"/>
      <c r="J12" s="260"/>
      <c r="K12" s="258"/>
    </row>
    <row r="13" spans="2:11" ht="15" customHeight="1">
      <c r="B13" s="261"/>
      <c r="C13" s="262"/>
      <c r="D13" s="263" t="s">
        <v>1169</v>
      </c>
      <c r="E13" s="260"/>
      <c r="F13" s="260"/>
      <c r="G13" s="260"/>
      <c r="H13" s="260"/>
      <c r="I13" s="260"/>
      <c r="J13" s="260"/>
      <c r="K13" s="258"/>
    </row>
    <row r="14" spans="2:11" ht="12.75" customHeight="1">
      <c r="B14" s="261"/>
      <c r="C14" s="262"/>
      <c r="D14" s="262"/>
      <c r="E14" s="262"/>
      <c r="F14" s="262"/>
      <c r="G14" s="262"/>
      <c r="H14" s="262"/>
      <c r="I14" s="262"/>
      <c r="J14" s="262"/>
      <c r="K14" s="258"/>
    </row>
    <row r="15" spans="2:11" ht="15" customHeight="1">
      <c r="B15" s="261"/>
      <c r="C15" s="262"/>
      <c r="D15" s="388" t="s">
        <v>1170</v>
      </c>
      <c r="E15" s="388"/>
      <c r="F15" s="388"/>
      <c r="G15" s="388"/>
      <c r="H15" s="388"/>
      <c r="I15" s="388"/>
      <c r="J15" s="388"/>
      <c r="K15" s="258"/>
    </row>
    <row r="16" spans="2:11" ht="15" customHeight="1">
      <c r="B16" s="261"/>
      <c r="C16" s="262"/>
      <c r="D16" s="388" t="s">
        <v>1171</v>
      </c>
      <c r="E16" s="388"/>
      <c r="F16" s="388"/>
      <c r="G16" s="388"/>
      <c r="H16" s="388"/>
      <c r="I16" s="388"/>
      <c r="J16" s="388"/>
      <c r="K16" s="258"/>
    </row>
    <row r="17" spans="2:11" ht="15" customHeight="1">
      <c r="B17" s="261"/>
      <c r="C17" s="262"/>
      <c r="D17" s="388" t="s">
        <v>1172</v>
      </c>
      <c r="E17" s="388"/>
      <c r="F17" s="388"/>
      <c r="G17" s="388"/>
      <c r="H17" s="388"/>
      <c r="I17" s="388"/>
      <c r="J17" s="388"/>
      <c r="K17" s="258"/>
    </row>
    <row r="18" spans="2:11" ht="15" customHeight="1">
      <c r="B18" s="261"/>
      <c r="C18" s="262"/>
      <c r="D18" s="262"/>
      <c r="E18" s="264" t="s">
        <v>83</v>
      </c>
      <c r="F18" s="388" t="s">
        <v>1173</v>
      </c>
      <c r="G18" s="388"/>
      <c r="H18" s="388"/>
      <c r="I18" s="388"/>
      <c r="J18" s="388"/>
      <c r="K18" s="258"/>
    </row>
    <row r="19" spans="2:11" ht="15" customHeight="1">
      <c r="B19" s="261"/>
      <c r="C19" s="262"/>
      <c r="D19" s="262"/>
      <c r="E19" s="264" t="s">
        <v>1174</v>
      </c>
      <c r="F19" s="388" t="s">
        <v>1175</v>
      </c>
      <c r="G19" s="388"/>
      <c r="H19" s="388"/>
      <c r="I19" s="388"/>
      <c r="J19" s="388"/>
      <c r="K19" s="258"/>
    </row>
    <row r="20" spans="2:11" ht="15" customHeight="1">
      <c r="B20" s="261"/>
      <c r="C20" s="262"/>
      <c r="D20" s="262"/>
      <c r="E20" s="264" t="s">
        <v>1176</v>
      </c>
      <c r="F20" s="388" t="s">
        <v>1177</v>
      </c>
      <c r="G20" s="388"/>
      <c r="H20" s="388"/>
      <c r="I20" s="388"/>
      <c r="J20" s="388"/>
      <c r="K20" s="258"/>
    </row>
    <row r="21" spans="2:11" ht="15" customHeight="1">
      <c r="B21" s="261"/>
      <c r="C21" s="262"/>
      <c r="D21" s="262"/>
      <c r="E21" s="264" t="s">
        <v>98</v>
      </c>
      <c r="F21" s="388" t="s">
        <v>99</v>
      </c>
      <c r="G21" s="388"/>
      <c r="H21" s="388"/>
      <c r="I21" s="388"/>
      <c r="J21" s="388"/>
      <c r="K21" s="258"/>
    </row>
    <row r="22" spans="2:11" ht="15" customHeight="1">
      <c r="B22" s="261"/>
      <c r="C22" s="262"/>
      <c r="D22" s="262"/>
      <c r="E22" s="264" t="s">
        <v>1178</v>
      </c>
      <c r="F22" s="388" t="s">
        <v>1179</v>
      </c>
      <c r="G22" s="388"/>
      <c r="H22" s="388"/>
      <c r="I22" s="388"/>
      <c r="J22" s="388"/>
      <c r="K22" s="258"/>
    </row>
    <row r="23" spans="2:11" ht="15" customHeight="1">
      <c r="B23" s="261"/>
      <c r="C23" s="262"/>
      <c r="D23" s="262"/>
      <c r="E23" s="264" t="s">
        <v>90</v>
      </c>
      <c r="F23" s="388" t="s">
        <v>1180</v>
      </c>
      <c r="G23" s="388"/>
      <c r="H23" s="388"/>
      <c r="I23" s="388"/>
      <c r="J23" s="388"/>
      <c r="K23" s="258"/>
    </row>
    <row r="24" spans="2:11" ht="12.75" customHeight="1">
      <c r="B24" s="261"/>
      <c r="C24" s="262"/>
      <c r="D24" s="262"/>
      <c r="E24" s="262"/>
      <c r="F24" s="262"/>
      <c r="G24" s="262"/>
      <c r="H24" s="262"/>
      <c r="I24" s="262"/>
      <c r="J24" s="262"/>
      <c r="K24" s="258"/>
    </row>
    <row r="25" spans="2:11" ht="15" customHeight="1">
      <c r="B25" s="261"/>
      <c r="C25" s="388" t="s">
        <v>1181</v>
      </c>
      <c r="D25" s="388"/>
      <c r="E25" s="388"/>
      <c r="F25" s="388"/>
      <c r="G25" s="388"/>
      <c r="H25" s="388"/>
      <c r="I25" s="388"/>
      <c r="J25" s="388"/>
      <c r="K25" s="258"/>
    </row>
    <row r="26" spans="2:11" ht="15" customHeight="1">
      <c r="B26" s="261"/>
      <c r="C26" s="388" t="s">
        <v>1182</v>
      </c>
      <c r="D26" s="388"/>
      <c r="E26" s="388"/>
      <c r="F26" s="388"/>
      <c r="G26" s="388"/>
      <c r="H26" s="388"/>
      <c r="I26" s="388"/>
      <c r="J26" s="388"/>
      <c r="K26" s="258"/>
    </row>
    <row r="27" spans="2:11" ht="15" customHeight="1">
      <c r="B27" s="261"/>
      <c r="C27" s="260"/>
      <c r="D27" s="388" t="s">
        <v>1183</v>
      </c>
      <c r="E27" s="388"/>
      <c r="F27" s="388"/>
      <c r="G27" s="388"/>
      <c r="H27" s="388"/>
      <c r="I27" s="388"/>
      <c r="J27" s="388"/>
      <c r="K27" s="258"/>
    </row>
    <row r="28" spans="2:11" ht="15" customHeight="1">
      <c r="B28" s="261"/>
      <c r="C28" s="262"/>
      <c r="D28" s="388" t="s">
        <v>1184</v>
      </c>
      <c r="E28" s="388"/>
      <c r="F28" s="388"/>
      <c r="G28" s="388"/>
      <c r="H28" s="388"/>
      <c r="I28" s="388"/>
      <c r="J28" s="388"/>
      <c r="K28" s="258"/>
    </row>
    <row r="29" spans="2:11" ht="12.75" customHeight="1">
      <c r="B29" s="261"/>
      <c r="C29" s="262"/>
      <c r="D29" s="262"/>
      <c r="E29" s="262"/>
      <c r="F29" s="262"/>
      <c r="G29" s="262"/>
      <c r="H29" s="262"/>
      <c r="I29" s="262"/>
      <c r="J29" s="262"/>
      <c r="K29" s="258"/>
    </row>
    <row r="30" spans="2:11" ht="15" customHeight="1">
      <c r="B30" s="261"/>
      <c r="C30" s="262"/>
      <c r="D30" s="388" t="s">
        <v>1185</v>
      </c>
      <c r="E30" s="388"/>
      <c r="F30" s="388"/>
      <c r="G30" s="388"/>
      <c r="H30" s="388"/>
      <c r="I30" s="388"/>
      <c r="J30" s="388"/>
      <c r="K30" s="258"/>
    </row>
    <row r="31" spans="2:11" ht="15" customHeight="1">
      <c r="B31" s="261"/>
      <c r="C31" s="262"/>
      <c r="D31" s="388" t="s">
        <v>1186</v>
      </c>
      <c r="E31" s="388"/>
      <c r="F31" s="388"/>
      <c r="G31" s="388"/>
      <c r="H31" s="388"/>
      <c r="I31" s="388"/>
      <c r="J31" s="388"/>
      <c r="K31" s="258"/>
    </row>
    <row r="32" spans="2:11" ht="12.75" customHeight="1">
      <c r="B32" s="261"/>
      <c r="C32" s="262"/>
      <c r="D32" s="262"/>
      <c r="E32" s="262"/>
      <c r="F32" s="262"/>
      <c r="G32" s="262"/>
      <c r="H32" s="262"/>
      <c r="I32" s="262"/>
      <c r="J32" s="262"/>
      <c r="K32" s="258"/>
    </row>
    <row r="33" spans="2:11" ht="15" customHeight="1">
      <c r="B33" s="261"/>
      <c r="C33" s="262"/>
      <c r="D33" s="388" t="s">
        <v>1187</v>
      </c>
      <c r="E33" s="388"/>
      <c r="F33" s="388"/>
      <c r="G33" s="388"/>
      <c r="H33" s="388"/>
      <c r="I33" s="388"/>
      <c r="J33" s="388"/>
      <c r="K33" s="258"/>
    </row>
    <row r="34" spans="2:11" ht="15" customHeight="1">
      <c r="B34" s="261"/>
      <c r="C34" s="262"/>
      <c r="D34" s="388" t="s">
        <v>1188</v>
      </c>
      <c r="E34" s="388"/>
      <c r="F34" s="388"/>
      <c r="G34" s="388"/>
      <c r="H34" s="388"/>
      <c r="I34" s="388"/>
      <c r="J34" s="388"/>
      <c r="K34" s="258"/>
    </row>
    <row r="35" spans="2:11" ht="15" customHeight="1">
      <c r="B35" s="261"/>
      <c r="C35" s="262"/>
      <c r="D35" s="388" t="s">
        <v>1189</v>
      </c>
      <c r="E35" s="388"/>
      <c r="F35" s="388"/>
      <c r="G35" s="388"/>
      <c r="H35" s="388"/>
      <c r="I35" s="388"/>
      <c r="J35" s="388"/>
      <c r="K35" s="258"/>
    </row>
    <row r="36" spans="2:11" ht="15" customHeight="1">
      <c r="B36" s="261"/>
      <c r="C36" s="262"/>
      <c r="D36" s="260"/>
      <c r="E36" s="263" t="s">
        <v>124</v>
      </c>
      <c r="F36" s="260"/>
      <c r="G36" s="388" t="s">
        <v>1190</v>
      </c>
      <c r="H36" s="388"/>
      <c r="I36" s="388"/>
      <c r="J36" s="388"/>
      <c r="K36" s="258"/>
    </row>
    <row r="37" spans="2:11" ht="30.75" customHeight="1">
      <c r="B37" s="261"/>
      <c r="C37" s="262"/>
      <c r="D37" s="260"/>
      <c r="E37" s="263" t="s">
        <v>1191</v>
      </c>
      <c r="F37" s="260"/>
      <c r="G37" s="388" t="s">
        <v>1192</v>
      </c>
      <c r="H37" s="388"/>
      <c r="I37" s="388"/>
      <c r="J37" s="388"/>
      <c r="K37" s="258"/>
    </row>
    <row r="38" spans="2:11" ht="15" customHeight="1">
      <c r="B38" s="261"/>
      <c r="C38" s="262"/>
      <c r="D38" s="260"/>
      <c r="E38" s="263" t="s">
        <v>58</v>
      </c>
      <c r="F38" s="260"/>
      <c r="G38" s="388" t="s">
        <v>1193</v>
      </c>
      <c r="H38" s="388"/>
      <c r="I38" s="388"/>
      <c r="J38" s="388"/>
      <c r="K38" s="258"/>
    </row>
    <row r="39" spans="2:11" ht="15" customHeight="1">
      <c r="B39" s="261"/>
      <c r="C39" s="262"/>
      <c r="D39" s="260"/>
      <c r="E39" s="263" t="s">
        <v>59</v>
      </c>
      <c r="F39" s="260"/>
      <c r="G39" s="388" t="s">
        <v>1194</v>
      </c>
      <c r="H39" s="388"/>
      <c r="I39" s="388"/>
      <c r="J39" s="388"/>
      <c r="K39" s="258"/>
    </row>
    <row r="40" spans="2:11" ht="15" customHeight="1">
      <c r="B40" s="261"/>
      <c r="C40" s="262"/>
      <c r="D40" s="260"/>
      <c r="E40" s="263" t="s">
        <v>125</v>
      </c>
      <c r="F40" s="260"/>
      <c r="G40" s="388" t="s">
        <v>1195</v>
      </c>
      <c r="H40" s="388"/>
      <c r="I40" s="388"/>
      <c r="J40" s="388"/>
      <c r="K40" s="258"/>
    </row>
    <row r="41" spans="2:11" ht="15" customHeight="1">
      <c r="B41" s="261"/>
      <c r="C41" s="262"/>
      <c r="D41" s="260"/>
      <c r="E41" s="263" t="s">
        <v>126</v>
      </c>
      <c r="F41" s="260"/>
      <c r="G41" s="388" t="s">
        <v>1196</v>
      </c>
      <c r="H41" s="388"/>
      <c r="I41" s="388"/>
      <c r="J41" s="388"/>
      <c r="K41" s="258"/>
    </row>
    <row r="42" spans="2:11" ht="15" customHeight="1">
      <c r="B42" s="261"/>
      <c r="C42" s="262"/>
      <c r="D42" s="260"/>
      <c r="E42" s="263" t="s">
        <v>1197</v>
      </c>
      <c r="F42" s="260"/>
      <c r="G42" s="388" t="s">
        <v>1198</v>
      </c>
      <c r="H42" s="388"/>
      <c r="I42" s="388"/>
      <c r="J42" s="388"/>
      <c r="K42" s="258"/>
    </row>
    <row r="43" spans="2:11" ht="15" customHeight="1">
      <c r="B43" s="261"/>
      <c r="C43" s="262"/>
      <c r="D43" s="260"/>
      <c r="E43" s="263"/>
      <c r="F43" s="260"/>
      <c r="G43" s="388" t="s">
        <v>1199</v>
      </c>
      <c r="H43" s="388"/>
      <c r="I43" s="388"/>
      <c r="J43" s="388"/>
      <c r="K43" s="258"/>
    </row>
    <row r="44" spans="2:11" ht="15" customHeight="1">
      <c r="B44" s="261"/>
      <c r="C44" s="262"/>
      <c r="D44" s="260"/>
      <c r="E44" s="263" t="s">
        <v>1200</v>
      </c>
      <c r="F44" s="260"/>
      <c r="G44" s="388" t="s">
        <v>1201</v>
      </c>
      <c r="H44" s="388"/>
      <c r="I44" s="388"/>
      <c r="J44" s="388"/>
      <c r="K44" s="258"/>
    </row>
    <row r="45" spans="2:11" ht="15" customHeight="1">
      <c r="B45" s="261"/>
      <c r="C45" s="262"/>
      <c r="D45" s="260"/>
      <c r="E45" s="263" t="s">
        <v>128</v>
      </c>
      <c r="F45" s="260"/>
      <c r="G45" s="388" t="s">
        <v>1202</v>
      </c>
      <c r="H45" s="388"/>
      <c r="I45" s="388"/>
      <c r="J45" s="388"/>
      <c r="K45" s="258"/>
    </row>
    <row r="46" spans="2:11" ht="12.75" customHeight="1">
      <c r="B46" s="261"/>
      <c r="C46" s="262"/>
      <c r="D46" s="260"/>
      <c r="E46" s="260"/>
      <c r="F46" s="260"/>
      <c r="G46" s="260"/>
      <c r="H46" s="260"/>
      <c r="I46" s="260"/>
      <c r="J46" s="260"/>
      <c r="K46" s="258"/>
    </row>
    <row r="47" spans="2:11" ht="15" customHeight="1">
      <c r="B47" s="261"/>
      <c r="C47" s="262"/>
      <c r="D47" s="388" t="s">
        <v>1203</v>
      </c>
      <c r="E47" s="388"/>
      <c r="F47" s="388"/>
      <c r="G47" s="388"/>
      <c r="H47" s="388"/>
      <c r="I47" s="388"/>
      <c r="J47" s="388"/>
      <c r="K47" s="258"/>
    </row>
    <row r="48" spans="2:11" ht="15" customHeight="1">
      <c r="B48" s="261"/>
      <c r="C48" s="262"/>
      <c r="D48" s="262"/>
      <c r="E48" s="388" t="s">
        <v>1204</v>
      </c>
      <c r="F48" s="388"/>
      <c r="G48" s="388"/>
      <c r="H48" s="388"/>
      <c r="I48" s="388"/>
      <c r="J48" s="388"/>
      <c r="K48" s="258"/>
    </row>
    <row r="49" spans="2:11" ht="15" customHeight="1">
      <c r="B49" s="261"/>
      <c r="C49" s="262"/>
      <c r="D49" s="262"/>
      <c r="E49" s="388" t="s">
        <v>1205</v>
      </c>
      <c r="F49" s="388"/>
      <c r="G49" s="388"/>
      <c r="H49" s="388"/>
      <c r="I49" s="388"/>
      <c r="J49" s="388"/>
      <c r="K49" s="258"/>
    </row>
    <row r="50" spans="2:11" ht="15" customHeight="1">
      <c r="B50" s="261"/>
      <c r="C50" s="262"/>
      <c r="D50" s="262"/>
      <c r="E50" s="388" t="s">
        <v>1206</v>
      </c>
      <c r="F50" s="388"/>
      <c r="G50" s="388"/>
      <c r="H50" s="388"/>
      <c r="I50" s="388"/>
      <c r="J50" s="388"/>
      <c r="K50" s="258"/>
    </row>
    <row r="51" spans="2:11" ht="15" customHeight="1">
      <c r="B51" s="261"/>
      <c r="C51" s="262"/>
      <c r="D51" s="388" t="s">
        <v>1207</v>
      </c>
      <c r="E51" s="388"/>
      <c r="F51" s="388"/>
      <c r="G51" s="388"/>
      <c r="H51" s="388"/>
      <c r="I51" s="388"/>
      <c r="J51" s="388"/>
      <c r="K51" s="258"/>
    </row>
    <row r="52" spans="2:11" ht="25.5" customHeight="1">
      <c r="B52" s="257"/>
      <c r="C52" s="390" t="s">
        <v>1208</v>
      </c>
      <c r="D52" s="390"/>
      <c r="E52" s="390"/>
      <c r="F52" s="390"/>
      <c r="G52" s="390"/>
      <c r="H52" s="390"/>
      <c r="I52" s="390"/>
      <c r="J52" s="390"/>
      <c r="K52" s="258"/>
    </row>
    <row r="53" spans="2:11" ht="5.25" customHeight="1">
      <c r="B53" s="257"/>
      <c r="C53" s="259"/>
      <c r="D53" s="259"/>
      <c r="E53" s="259"/>
      <c r="F53" s="259"/>
      <c r="G53" s="259"/>
      <c r="H53" s="259"/>
      <c r="I53" s="259"/>
      <c r="J53" s="259"/>
      <c r="K53" s="258"/>
    </row>
    <row r="54" spans="2:11" ht="15" customHeight="1">
      <c r="B54" s="257"/>
      <c r="C54" s="388" t="s">
        <v>1209</v>
      </c>
      <c r="D54" s="388"/>
      <c r="E54" s="388"/>
      <c r="F54" s="388"/>
      <c r="G54" s="388"/>
      <c r="H54" s="388"/>
      <c r="I54" s="388"/>
      <c r="J54" s="388"/>
      <c r="K54" s="258"/>
    </row>
    <row r="55" spans="2:11" ht="15" customHeight="1">
      <c r="B55" s="257"/>
      <c r="C55" s="388" t="s">
        <v>1210</v>
      </c>
      <c r="D55" s="388"/>
      <c r="E55" s="388"/>
      <c r="F55" s="388"/>
      <c r="G55" s="388"/>
      <c r="H55" s="388"/>
      <c r="I55" s="388"/>
      <c r="J55" s="388"/>
      <c r="K55" s="258"/>
    </row>
    <row r="56" spans="2:11" ht="12.75" customHeight="1">
      <c r="B56" s="257"/>
      <c r="C56" s="260"/>
      <c r="D56" s="260"/>
      <c r="E56" s="260"/>
      <c r="F56" s="260"/>
      <c r="G56" s="260"/>
      <c r="H56" s="260"/>
      <c r="I56" s="260"/>
      <c r="J56" s="260"/>
      <c r="K56" s="258"/>
    </row>
    <row r="57" spans="2:11" ht="15" customHeight="1">
      <c r="B57" s="257"/>
      <c r="C57" s="388" t="s">
        <v>1211</v>
      </c>
      <c r="D57" s="388"/>
      <c r="E57" s="388"/>
      <c r="F57" s="388"/>
      <c r="G57" s="388"/>
      <c r="H57" s="388"/>
      <c r="I57" s="388"/>
      <c r="J57" s="388"/>
      <c r="K57" s="258"/>
    </row>
    <row r="58" spans="2:11" ht="15" customHeight="1">
      <c r="B58" s="257"/>
      <c r="C58" s="262"/>
      <c r="D58" s="388" t="s">
        <v>1212</v>
      </c>
      <c r="E58" s="388"/>
      <c r="F58" s="388"/>
      <c r="G58" s="388"/>
      <c r="H58" s="388"/>
      <c r="I58" s="388"/>
      <c r="J58" s="388"/>
      <c r="K58" s="258"/>
    </row>
    <row r="59" spans="2:11" ht="15" customHeight="1">
      <c r="B59" s="257"/>
      <c r="C59" s="262"/>
      <c r="D59" s="388" t="s">
        <v>1213</v>
      </c>
      <c r="E59" s="388"/>
      <c r="F59" s="388"/>
      <c r="G59" s="388"/>
      <c r="H59" s="388"/>
      <c r="I59" s="388"/>
      <c r="J59" s="388"/>
      <c r="K59" s="258"/>
    </row>
    <row r="60" spans="2:11" ht="15" customHeight="1">
      <c r="B60" s="257"/>
      <c r="C60" s="262"/>
      <c r="D60" s="388" t="s">
        <v>1214</v>
      </c>
      <c r="E60" s="388"/>
      <c r="F60" s="388"/>
      <c r="G60" s="388"/>
      <c r="H60" s="388"/>
      <c r="I60" s="388"/>
      <c r="J60" s="388"/>
      <c r="K60" s="258"/>
    </row>
    <row r="61" spans="2:11" ht="15" customHeight="1">
      <c r="B61" s="257"/>
      <c r="C61" s="262"/>
      <c r="D61" s="388" t="s">
        <v>1215</v>
      </c>
      <c r="E61" s="388"/>
      <c r="F61" s="388"/>
      <c r="G61" s="388"/>
      <c r="H61" s="388"/>
      <c r="I61" s="388"/>
      <c r="J61" s="388"/>
      <c r="K61" s="258"/>
    </row>
    <row r="62" spans="2:11" ht="15" customHeight="1">
      <c r="B62" s="257"/>
      <c r="C62" s="262"/>
      <c r="D62" s="389" t="s">
        <v>1216</v>
      </c>
      <c r="E62" s="389"/>
      <c r="F62" s="389"/>
      <c r="G62" s="389"/>
      <c r="H62" s="389"/>
      <c r="I62" s="389"/>
      <c r="J62" s="389"/>
      <c r="K62" s="258"/>
    </row>
    <row r="63" spans="2:11" ht="15" customHeight="1">
      <c r="B63" s="257"/>
      <c r="C63" s="262"/>
      <c r="D63" s="388" t="s">
        <v>1217</v>
      </c>
      <c r="E63" s="388"/>
      <c r="F63" s="388"/>
      <c r="G63" s="388"/>
      <c r="H63" s="388"/>
      <c r="I63" s="388"/>
      <c r="J63" s="388"/>
      <c r="K63" s="258"/>
    </row>
    <row r="64" spans="2:11" ht="12.75" customHeight="1">
      <c r="B64" s="257"/>
      <c r="C64" s="262"/>
      <c r="D64" s="262"/>
      <c r="E64" s="265"/>
      <c r="F64" s="262"/>
      <c r="G64" s="262"/>
      <c r="H64" s="262"/>
      <c r="I64" s="262"/>
      <c r="J64" s="262"/>
      <c r="K64" s="258"/>
    </row>
    <row r="65" spans="2:11" ht="15" customHeight="1">
      <c r="B65" s="257"/>
      <c r="C65" s="262"/>
      <c r="D65" s="388" t="s">
        <v>1218</v>
      </c>
      <c r="E65" s="388"/>
      <c r="F65" s="388"/>
      <c r="G65" s="388"/>
      <c r="H65" s="388"/>
      <c r="I65" s="388"/>
      <c r="J65" s="388"/>
      <c r="K65" s="258"/>
    </row>
    <row r="66" spans="2:11" ht="15" customHeight="1">
      <c r="B66" s="257"/>
      <c r="C66" s="262"/>
      <c r="D66" s="389" t="s">
        <v>1219</v>
      </c>
      <c r="E66" s="389"/>
      <c r="F66" s="389"/>
      <c r="G66" s="389"/>
      <c r="H66" s="389"/>
      <c r="I66" s="389"/>
      <c r="J66" s="389"/>
      <c r="K66" s="258"/>
    </row>
    <row r="67" spans="2:11" ht="15" customHeight="1">
      <c r="B67" s="257"/>
      <c r="C67" s="262"/>
      <c r="D67" s="388" t="s">
        <v>1220</v>
      </c>
      <c r="E67" s="388"/>
      <c r="F67" s="388"/>
      <c r="G67" s="388"/>
      <c r="H67" s="388"/>
      <c r="I67" s="388"/>
      <c r="J67" s="388"/>
      <c r="K67" s="258"/>
    </row>
    <row r="68" spans="2:11" ht="15" customHeight="1">
      <c r="B68" s="257"/>
      <c r="C68" s="262"/>
      <c r="D68" s="388" t="s">
        <v>1221</v>
      </c>
      <c r="E68" s="388"/>
      <c r="F68" s="388"/>
      <c r="G68" s="388"/>
      <c r="H68" s="388"/>
      <c r="I68" s="388"/>
      <c r="J68" s="388"/>
      <c r="K68" s="258"/>
    </row>
    <row r="69" spans="2:11" ht="15" customHeight="1">
      <c r="B69" s="257"/>
      <c r="C69" s="262"/>
      <c r="D69" s="388" t="s">
        <v>1222</v>
      </c>
      <c r="E69" s="388"/>
      <c r="F69" s="388"/>
      <c r="G69" s="388"/>
      <c r="H69" s="388"/>
      <c r="I69" s="388"/>
      <c r="J69" s="388"/>
      <c r="K69" s="258"/>
    </row>
    <row r="70" spans="2:11" ht="15" customHeight="1">
      <c r="B70" s="257"/>
      <c r="C70" s="262"/>
      <c r="D70" s="388" t="s">
        <v>1223</v>
      </c>
      <c r="E70" s="388"/>
      <c r="F70" s="388"/>
      <c r="G70" s="388"/>
      <c r="H70" s="388"/>
      <c r="I70" s="388"/>
      <c r="J70" s="388"/>
      <c r="K70" s="258"/>
    </row>
    <row r="71" spans="2:1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pans="2:1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pans="2:1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pans="2:1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pans="2:11" ht="45" customHeight="1">
      <c r="B75" s="274"/>
      <c r="C75" s="387" t="s">
        <v>1224</v>
      </c>
      <c r="D75" s="387"/>
      <c r="E75" s="387"/>
      <c r="F75" s="387"/>
      <c r="G75" s="387"/>
      <c r="H75" s="387"/>
      <c r="I75" s="387"/>
      <c r="J75" s="387"/>
      <c r="K75" s="275"/>
    </row>
    <row r="76" spans="2:11" ht="17.25" customHeight="1">
      <c r="B76" s="274"/>
      <c r="C76" s="276" t="s">
        <v>1225</v>
      </c>
      <c r="D76" s="276"/>
      <c r="E76" s="276"/>
      <c r="F76" s="276" t="s">
        <v>1226</v>
      </c>
      <c r="G76" s="277"/>
      <c r="H76" s="276" t="s">
        <v>59</v>
      </c>
      <c r="I76" s="276" t="s">
        <v>62</v>
      </c>
      <c r="J76" s="276" t="s">
        <v>1227</v>
      </c>
      <c r="K76" s="275"/>
    </row>
    <row r="77" spans="2:11" ht="17.25" customHeight="1">
      <c r="B77" s="274"/>
      <c r="C77" s="278" t="s">
        <v>1228</v>
      </c>
      <c r="D77" s="278"/>
      <c r="E77" s="278"/>
      <c r="F77" s="279" t="s">
        <v>1229</v>
      </c>
      <c r="G77" s="280"/>
      <c r="H77" s="278"/>
      <c r="I77" s="278"/>
      <c r="J77" s="278" t="s">
        <v>1230</v>
      </c>
      <c r="K77" s="275"/>
    </row>
    <row r="78" spans="2:11" ht="5.25" customHeight="1">
      <c r="B78" s="274"/>
      <c r="C78" s="281"/>
      <c r="D78" s="281"/>
      <c r="E78" s="281"/>
      <c r="F78" s="281"/>
      <c r="G78" s="282"/>
      <c r="H78" s="281"/>
      <c r="I78" s="281"/>
      <c r="J78" s="281"/>
      <c r="K78" s="275"/>
    </row>
    <row r="79" spans="2:11" ht="15" customHeight="1">
      <c r="B79" s="274"/>
      <c r="C79" s="263" t="s">
        <v>58</v>
      </c>
      <c r="D79" s="281"/>
      <c r="E79" s="281"/>
      <c r="F79" s="283" t="s">
        <v>1231</v>
      </c>
      <c r="G79" s="282"/>
      <c r="H79" s="263" t="s">
        <v>1232</v>
      </c>
      <c r="I79" s="263" t="s">
        <v>1233</v>
      </c>
      <c r="J79" s="263">
        <v>20</v>
      </c>
      <c r="K79" s="275"/>
    </row>
    <row r="80" spans="2:11" ht="15" customHeight="1">
      <c r="B80" s="274"/>
      <c r="C80" s="263" t="s">
        <v>1234</v>
      </c>
      <c r="D80" s="263"/>
      <c r="E80" s="263"/>
      <c r="F80" s="283" t="s">
        <v>1231</v>
      </c>
      <c r="G80" s="282"/>
      <c r="H80" s="263" t="s">
        <v>1235</v>
      </c>
      <c r="I80" s="263" t="s">
        <v>1233</v>
      </c>
      <c r="J80" s="263">
        <v>120</v>
      </c>
      <c r="K80" s="275"/>
    </row>
    <row r="81" spans="2:11" ht="15" customHeight="1">
      <c r="B81" s="284"/>
      <c r="C81" s="263" t="s">
        <v>1236</v>
      </c>
      <c r="D81" s="263"/>
      <c r="E81" s="263"/>
      <c r="F81" s="283" t="s">
        <v>1237</v>
      </c>
      <c r="G81" s="282"/>
      <c r="H81" s="263" t="s">
        <v>1238</v>
      </c>
      <c r="I81" s="263" t="s">
        <v>1233</v>
      </c>
      <c r="J81" s="263">
        <v>50</v>
      </c>
      <c r="K81" s="275"/>
    </row>
    <row r="82" spans="2:11" ht="15" customHeight="1">
      <c r="B82" s="284"/>
      <c r="C82" s="263" t="s">
        <v>1239</v>
      </c>
      <c r="D82" s="263"/>
      <c r="E82" s="263"/>
      <c r="F82" s="283" t="s">
        <v>1231</v>
      </c>
      <c r="G82" s="282"/>
      <c r="H82" s="263" t="s">
        <v>1240</v>
      </c>
      <c r="I82" s="263" t="s">
        <v>1241</v>
      </c>
      <c r="J82" s="263"/>
      <c r="K82" s="275"/>
    </row>
    <row r="83" spans="2:11" ht="15" customHeight="1">
      <c r="B83" s="284"/>
      <c r="C83" s="285" t="s">
        <v>1242</v>
      </c>
      <c r="D83" s="285"/>
      <c r="E83" s="285"/>
      <c r="F83" s="286" t="s">
        <v>1237</v>
      </c>
      <c r="G83" s="285"/>
      <c r="H83" s="285" t="s">
        <v>1243</v>
      </c>
      <c r="I83" s="285" t="s">
        <v>1233</v>
      </c>
      <c r="J83" s="285">
        <v>15</v>
      </c>
      <c r="K83" s="275"/>
    </row>
    <row r="84" spans="2:11" ht="15" customHeight="1">
      <c r="B84" s="284"/>
      <c r="C84" s="285" t="s">
        <v>1244</v>
      </c>
      <c r="D84" s="285"/>
      <c r="E84" s="285"/>
      <c r="F84" s="286" t="s">
        <v>1237</v>
      </c>
      <c r="G84" s="285"/>
      <c r="H84" s="285" t="s">
        <v>1245</v>
      </c>
      <c r="I84" s="285" t="s">
        <v>1233</v>
      </c>
      <c r="J84" s="285">
        <v>15</v>
      </c>
      <c r="K84" s="275"/>
    </row>
    <row r="85" spans="2:11" ht="15" customHeight="1">
      <c r="B85" s="284"/>
      <c r="C85" s="285" t="s">
        <v>1246</v>
      </c>
      <c r="D85" s="285"/>
      <c r="E85" s="285"/>
      <c r="F85" s="286" t="s">
        <v>1237</v>
      </c>
      <c r="G85" s="285"/>
      <c r="H85" s="285" t="s">
        <v>1247</v>
      </c>
      <c r="I85" s="285" t="s">
        <v>1233</v>
      </c>
      <c r="J85" s="285">
        <v>20</v>
      </c>
      <c r="K85" s="275"/>
    </row>
    <row r="86" spans="2:11" ht="15" customHeight="1">
      <c r="B86" s="284"/>
      <c r="C86" s="285" t="s">
        <v>1248</v>
      </c>
      <c r="D86" s="285"/>
      <c r="E86" s="285"/>
      <c r="F86" s="286" t="s">
        <v>1237</v>
      </c>
      <c r="G86" s="285"/>
      <c r="H86" s="285" t="s">
        <v>1249</v>
      </c>
      <c r="I86" s="285" t="s">
        <v>1233</v>
      </c>
      <c r="J86" s="285">
        <v>20</v>
      </c>
      <c r="K86" s="275"/>
    </row>
    <row r="87" spans="2:11" ht="15" customHeight="1">
      <c r="B87" s="284"/>
      <c r="C87" s="263" t="s">
        <v>1250</v>
      </c>
      <c r="D87" s="263"/>
      <c r="E87" s="263"/>
      <c r="F87" s="283" t="s">
        <v>1237</v>
      </c>
      <c r="G87" s="282"/>
      <c r="H87" s="263" t="s">
        <v>1251</v>
      </c>
      <c r="I87" s="263" t="s">
        <v>1233</v>
      </c>
      <c r="J87" s="263">
        <v>50</v>
      </c>
      <c r="K87" s="275"/>
    </row>
    <row r="88" spans="2:11" ht="15" customHeight="1">
      <c r="B88" s="284"/>
      <c r="C88" s="263" t="s">
        <v>1252</v>
      </c>
      <c r="D88" s="263"/>
      <c r="E88" s="263"/>
      <c r="F88" s="283" t="s">
        <v>1237</v>
      </c>
      <c r="G88" s="282"/>
      <c r="H88" s="263" t="s">
        <v>1253</v>
      </c>
      <c r="I88" s="263" t="s">
        <v>1233</v>
      </c>
      <c r="J88" s="263">
        <v>20</v>
      </c>
      <c r="K88" s="275"/>
    </row>
    <row r="89" spans="2:11" ht="15" customHeight="1">
      <c r="B89" s="284"/>
      <c r="C89" s="263" t="s">
        <v>1254</v>
      </c>
      <c r="D89" s="263"/>
      <c r="E89" s="263"/>
      <c r="F89" s="283" t="s">
        <v>1237</v>
      </c>
      <c r="G89" s="282"/>
      <c r="H89" s="263" t="s">
        <v>1255</v>
      </c>
      <c r="I89" s="263" t="s">
        <v>1233</v>
      </c>
      <c r="J89" s="263">
        <v>20</v>
      </c>
      <c r="K89" s="275"/>
    </row>
    <row r="90" spans="2:11" ht="15" customHeight="1">
      <c r="B90" s="284"/>
      <c r="C90" s="263" t="s">
        <v>1256</v>
      </c>
      <c r="D90" s="263"/>
      <c r="E90" s="263"/>
      <c r="F90" s="283" t="s">
        <v>1237</v>
      </c>
      <c r="G90" s="282"/>
      <c r="H90" s="263" t="s">
        <v>1257</v>
      </c>
      <c r="I90" s="263" t="s">
        <v>1233</v>
      </c>
      <c r="J90" s="263">
        <v>50</v>
      </c>
      <c r="K90" s="275"/>
    </row>
    <row r="91" spans="2:11" ht="15" customHeight="1">
      <c r="B91" s="284"/>
      <c r="C91" s="263" t="s">
        <v>1258</v>
      </c>
      <c r="D91" s="263"/>
      <c r="E91" s="263"/>
      <c r="F91" s="283" t="s">
        <v>1237</v>
      </c>
      <c r="G91" s="282"/>
      <c r="H91" s="263" t="s">
        <v>1258</v>
      </c>
      <c r="I91" s="263" t="s">
        <v>1233</v>
      </c>
      <c r="J91" s="263">
        <v>50</v>
      </c>
      <c r="K91" s="275"/>
    </row>
    <row r="92" spans="2:11" ht="15" customHeight="1">
      <c r="B92" s="284"/>
      <c r="C92" s="263" t="s">
        <v>1259</v>
      </c>
      <c r="D92" s="263"/>
      <c r="E92" s="263"/>
      <c r="F92" s="283" t="s">
        <v>1237</v>
      </c>
      <c r="G92" s="282"/>
      <c r="H92" s="263" t="s">
        <v>1260</v>
      </c>
      <c r="I92" s="263" t="s">
        <v>1233</v>
      </c>
      <c r="J92" s="263">
        <v>255</v>
      </c>
      <c r="K92" s="275"/>
    </row>
    <row r="93" spans="2:11" ht="15" customHeight="1">
      <c r="B93" s="284"/>
      <c r="C93" s="263" t="s">
        <v>1261</v>
      </c>
      <c r="D93" s="263"/>
      <c r="E93" s="263"/>
      <c r="F93" s="283" t="s">
        <v>1231</v>
      </c>
      <c r="G93" s="282"/>
      <c r="H93" s="263" t="s">
        <v>1262</v>
      </c>
      <c r="I93" s="263" t="s">
        <v>1263</v>
      </c>
      <c r="J93" s="263"/>
      <c r="K93" s="275"/>
    </row>
    <row r="94" spans="2:11" ht="15" customHeight="1">
      <c r="B94" s="284"/>
      <c r="C94" s="263" t="s">
        <v>1264</v>
      </c>
      <c r="D94" s="263"/>
      <c r="E94" s="263"/>
      <c r="F94" s="283" t="s">
        <v>1231</v>
      </c>
      <c r="G94" s="282"/>
      <c r="H94" s="263" t="s">
        <v>1265</v>
      </c>
      <c r="I94" s="263" t="s">
        <v>1266</v>
      </c>
      <c r="J94" s="263"/>
      <c r="K94" s="275"/>
    </row>
    <row r="95" spans="2:11" ht="15" customHeight="1">
      <c r="B95" s="284"/>
      <c r="C95" s="263" t="s">
        <v>1267</v>
      </c>
      <c r="D95" s="263"/>
      <c r="E95" s="263"/>
      <c r="F95" s="283" t="s">
        <v>1231</v>
      </c>
      <c r="G95" s="282"/>
      <c r="H95" s="263" t="s">
        <v>1267</v>
      </c>
      <c r="I95" s="263" t="s">
        <v>1266</v>
      </c>
      <c r="J95" s="263"/>
      <c r="K95" s="275"/>
    </row>
    <row r="96" spans="2:11" ht="15" customHeight="1">
      <c r="B96" s="284"/>
      <c r="C96" s="263" t="s">
        <v>43</v>
      </c>
      <c r="D96" s="263"/>
      <c r="E96" s="263"/>
      <c r="F96" s="283" t="s">
        <v>1231</v>
      </c>
      <c r="G96" s="282"/>
      <c r="H96" s="263" t="s">
        <v>1268</v>
      </c>
      <c r="I96" s="263" t="s">
        <v>1266</v>
      </c>
      <c r="J96" s="263"/>
      <c r="K96" s="275"/>
    </row>
    <row r="97" spans="2:11" ht="15" customHeight="1">
      <c r="B97" s="284"/>
      <c r="C97" s="263" t="s">
        <v>53</v>
      </c>
      <c r="D97" s="263"/>
      <c r="E97" s="263"/>
      <c r="F97" s="283" t="s">
        <v>1231</v>
      </c>
      <c r="G97" s="282"/>
      <c r="H97" s="263" t="s">
        <v>1269</v>
      </c>
      <c r="I97" s="263" t="s">
        <v>1266</v>
      </c>
      <c r="J97" s="263"/>
      <c r="K97" s="275"/>
    </row>
    <row r="98" spans="2:1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pans="2:1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pans="2:1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pans="2:1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pans="2:11" ht="45" customHeight="1">
      <c r="B102" s="274"/>
      <c r="C102" s="387" t="s">
        <v>1270</v>
      </c>
      <c r="D102" s="387"/>
      <c r="E102" s="387"/>
      <c r="F102" s="387"/>
      <c r="G102" s="387"/>
      <c r="H102" s="387"/>
      <c r="I102" s="387"/>
      <c r="J102" s="387"/>
      <c r="K102" s="275"/>
    </row>
    <row r="103" spans="2:11" ht="17.25" customHeight="1">
      <c r="B103" s="274"/>
      <c r="C103" s="276" t="s">
        <v>1225</v>
      </c>
      <c r="D103" s="276"/>
      <c r="E103" s="276"/>
      <c r="F103" s="276" t="s">
        <v>1226</v>
      </c>
      <c r="G103" s="277"/>
      <c r="H103" s="276" t="s">
        <v>59</v>
      </c>
      <c r="I103" s="276" t="s">
        <v>62</v>
      </c>
      <c r="J103" s="276" t="s">
        <v>1227</v>
      </c>
      <c r="K103" s="275"/>
    </row>
    <row r="104" spans="2:11" ht="17.25" customHeight="1">
      <c r="B104" s="274"/>
      <c r="C104" s="278" t="s">
        <v>1228</v>
      </c>
      <c r="D104" s="278"/>
      <c r="E104" s="278"/>
      <c r="F104" s="279" t="s">
        <v>1229</v>
      </c>
      <c r="G104" s="280"/>
      <c r="H104" s="278"/>
      <c r="I104" s="278"/>
      <c r="J104" s="278" t="s">
        <v>1230</v>
      </c>
      <c r="K104" s="275"/>
    </row>
    <row r="105" spans="2:11" ht="5.25" customHeight="1">
      <c r="B105" s="274"/>
      <c r="C105" s="276"/>
      <c r="D105" s="276"/>
      <c r="E105" s="276"/>
      <c r="F105" s="276"/>
      <c r="G105" s="292"/>
      <c r="H105" s="276"/>
      <c r="I105" s="276"/>
      <c r="J105" s="276"/>
      <c r="K105" s="275"/>
    </row>
    <row r="106" spans="2:11" ht="15" customHeight="1">
      <c r="B106" s="274"/>
      <c r="C106" s="263" t="s">
        <v>58</v>
      </c>
      <c r="D106" s="281"/>
      <c r="E106" s="281"/>
      <c r="F106" s="283" t="s">
        <v>1231</v>
      </c>
      <c r="G106" s="292"/>
      <c r="H106" s="263" t="s">
        <v>1271</v>
      </c>
      <c r="I106" s="263" t="s">
        <v>1233</v>
      </c>
      <c r="J106" s="263">
        <v>20</v>
      </c>
      <c r="K106" s="275"/>
    </row>
    <row r="107" spans="2:11" ht="15" customHeight="1">
      <c r="B107" s="274"/>
      <c r="C107" s="263" t="s">
        <v>1234</v>
      </c>
      <c r="D107" s="263"/>
      <c r="E107" s="263"/>
      <c r="F107" s="283" t="s">
        <v>1231</v>
      </c>
      <c r="G107" s="263"/>
      <c r="H107" s="263" t="s">
        <v>1271</v>
      </c>
      <c r="I107" s="263" t="s">
        <v>1233</v>
      </c>
      <c r="J107" s="263">
        <v>120</v>
      </c>
      <c r="K107" s="275"/>
    </row>
    <row r="108" spans="2:11" ht="15" customHeight="1">
      <c r="B108" s="284"/>
      <c r="C108" s="263" t="s">
        <v>1236</v>
      </c>
      <c r="D108" s="263"/>
      <c r="E108" s="263"/>
      <c r="F108" s="283" t="s">
        <v>1237</v>
      </c>
      <c r="G108" s="263"/>
      <c r="H108" s="263" t="s">
        <v>1271</v>
      </c>
      <c r="I108" s="263" t="s">
        <v>1233</v>
      </c>
      <c r="J108" s="263">
        <v>50</v>
      </c>
      <c r="K108" s="275"/>
    </row>
    <row r="109" spans="2:11" ht="15" customHeight="1">
      <c r="B109" s="284"/>
      <c r="C109" s="263" t="s">
        <v>1239</v>
      </c>
      <c r="D109" s="263"/>
      <c r="E109" s="263"/>
      <c r="F109" s="283" t="s">
        <v>1231</v>
      </c>
      <c r="G109" s="263"/>
      <c r="H109" s="263" t="s">
        <v>1271</v>
      </c>
      <c r="I109" s="263" t="s">
        <v>1241</v>
      </c>
      <c r="J109" s="263"/>
      <c r="K109" s="275"/>
    </row>
    <row r="110" spans="2:11" ht="15" customHeight="1">
      <c r="B110" s="284"/>
      <c r="C110" s="263" t="s">
        <v>1250</v>
      </c>
      <c r="D110" s="263"/>
      <c r="E110" s="263"/>
      <c r="F110" s="283" t="s">
        <v>1237</v>
      </c>
      <c r="G110" s="263"/>
      <c r="H110" s="263" t="s">
        <v>1271</v>
      </c>
      <c r="I110" s="263" t="s">
        <v>1233</v>
      </c>
      <c r="J110" s="263">
        <v>50</v>
      </c>
      <c r="K110" s="275"/>
    </row>
    <row r="111" spans="2:11" ht="15" customHeight="1">
      <c r="B111" s="284"/>
      <c r="C111" s="263" t="s">
        <v>1258</v>
      </c>
      <c r="D111" s="263"/>
      <c r="E111" s="263"/>
      <c r="F111" s="283" t="s">
        <v>1237</v>
      </c>
      <c r="G111" s="263"/>
      <c r="H111" s="263" t="s">
        <v>1271</v>
      </c>
      <c r="I111" s="263" t="s">
        <v>1233</v>
      </c>
      <c r="J111" s="263">
        <v>50</v>
      </c>
      <c r="K111" s="275"/>
    </row>
    <row r="112" spans="2:11" ht="15" customHeight="1">
      <c r="B112" s="284"/>
      <c r="C112" s="263" t="s">
        <v>1256</v>
      </c>
      <c r="D112" s="263"/>
      <c r="E112" s="263"/>
      <c r="F112" s="283" t="s">
        <v>1237</v>
      </c>
      <c r="G112" s="263"/>
      <c r="H112" s="263" t="s">
        <v>1271</v>
      </c>
      <c r="I112" s="263" t="s">
        <v>1233</v>
      </c>
      <c r="J112" s="263">
        <v>50</v>
      </c>
      <c r="K112" s="275"/>
    </row>
    <row r="113" spans="2:11" ht="15" customHeight="1">
      <c r="B113" s="284"/>
      <c r="C113" s="263" t="s">
        <v>58</v>
      </c>
      <c r="D113" s="263"/>
      <c r="E113" s="263"/>
      <c r="F113" s="283" t="s">
        <v>1231</v>
      </c>
      <c r="G113" s="263"/>
      <c r="H113" s="263" t="s">
        <v>1272</v>
      </c>
      <c r="I113" s="263" t="s">
        <v>1233</v>
      </c>
      <c r="J113" s="263">
        <v>20</v>
      </c>
      <c r="K113" s="275"/>
    </row>
    <row r="114" spans="2:11" ht="15" customHeight="1">
      <c r="B114" s="284"/>
      <c r="C114" s="263" t="s">
        <v>1273</v>
      </c>
      <c r="D114" s="263"/>
      <c r="E114" s="263"/>
      <c r="F114" s="283" t="s">
        <v>1231</v>
      </c>
      <c r="G114" s="263"/>
      <c r="H114" s="263" t="s">
        <v>1274</v>
      </c>
      <c r="I114" s="263" t="s">
        <v>1233</v>
      </c>
      <c r="J114" s="263">
        <v>120</v>
      </c>
      <c r="K114" s="275"/>
    </row>
    <row r="115" spans="2:11" ht="15" customHeight="1">
      <c r="B115" s="284"/>
      <c r="C115" s="263" t="s">
        <v>43</v>
      </c>
      <c r="D115" s="263"/>
      <c r="E115" s="263"/>
      <c r="F115" s="283" t="s">
        <v>1231</v>
      </c>
      <c r="G115" s="263"/>
      <c r="H115" s="263" t="s">
        <v>1275</v>
      </c>
      <c r="I115" s="263" t="s">
        <v>1266</v>
      </c>
      <c r="J115" s="263"/>
      <c r="K115" s="275"/>
    </row>
    <row r="116" spans="2:11" ht="15" customHeight="1">
      <c r="B116" s="284"/>
      <c r="C116" s="263" t="s">
        <v>53</v>
      </c>
      <c r="D116" s="263"/>
      <c r="E116" s="263"/>
      <c r="F116" s="283" t="s">
        <v>1231</v>
      </c>
      <c r="G116" s="263"/>
      <c r="H116" s="263" t="s">
        <v>1276</v>
      </c>
      <c r="I116" s="263" t="s">
        <v>1266</v>
      </c>
      <c r="J116" s="263"/>
      <c r="K116" s="275"/>
    </row>
    <row r="117" spans="2:11" ht="15" customHeight="1">
      <c r="B117" s="284"/>
      <c r="C117" s="263" t="s">
        <v>62</v>
      </c>
      <c r="D117" s="263"/>
      <c r="E117" s="263"/>
      <c r="F117" s="283" t="s">
        <v>1231</v>
      </c>
      <c r="G117" s="263"/>
      <c r="H117" s="263" t="s">
        <v>1277</v>
      </c>
      <c r="I117" s="263" t="s">
        <v>1278</v>
      </c>
      <c r="J117" s="263"/>
      <c r="K117" s="275"/>
    </row>
    <row r="118" spans="2:1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pans="2:11" ht="18.75" customHeight="1">
      <c r="B119" s="294"/>
      <c r="C119" s="260"/>
      <c r="D119" s="260"/>
      <c r="E119" s="260"/>
      <c r="F119" s="295"/>
      <c r="G119" s="260"/>
      <c r="H119" s="260"/>
      <c r="I119" s="260"/>
      <c r="J119" s="260"/>
      <c r="K119" s="294"/>
    </row>
    <row r="120" spans="2:1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pans="2:1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ht="45" customHeight="1">
      <c r="B122" s="299"/>
      <c r="C122" s="386" t="s">
        <v>1279</v>
      </c>
      <c r="D122" s="386"/>
      <c r="E122" s="386"/>
      <c r="F122" s="386"/>
      <c r="G122" s="386"/>
      <c r="H122" s="386"/>
      <c r="I122" s="386"/>
      <c r="J122" s="386"/>
      <c r="K122" s="300"/>
    </row>
    <row r="123" spans="2:11" ht="17.25" customHeight="1">
      <c r="B123" s="301"/>
      <c r="C123" s="276" t="s">
        <v>1225</v>
      </c>
      <c r="D123" s="276"/>
      <c r="E123" s="276"/>
      <c r="F123" s="276" t="s">
        <v>1226</v>
      </c>
      <c r="G123" s="277"/>
      <c r="H123" s="276" t="s">
        <v>59</v>
      </c>
      <c r="I123" s="276" t="s">
        <v>62</v>
      </c>
      <c r="J123" s="276" t="s">
        <v>1227</v>
      </c>
      <c r="K123" s="302"/>
    </row>
    <row r="124" spans="2:11" ht="17.25" customHeight="1">
      <c r="B124" s="301"/>
      <c r="C124" s="278" t="s">
        <v>1228</v>
      </c>
      <c r="D124" s="278"/>
      <c r="E124" s="278"/>
      <c r="F124" s="279" t="s">
        <v>1229</v>
      </c>
      <c r="G124" s="280"/>
      <c r="H124" s="278"/>
      <c r="I124" s="278"/>
      <c r="J124" s="278" t="s">
        <v>1230</v>
      </c>
      <c r="K124" s="302"/>
    </row>
    <row r="125" spans="2:11" ht="5.25" customHeight="1">
      <c r="B125" s="303"/>
      <c r="C125" s="281"/>
      <c r="D125" s="281"/>
      <c r="E125" s="281"/>
      <c r="F125" s="281"/>
      <c r="G125" s="263"/>
      <c r="H125" s="281"/>
      <c r="I125" s="281"/>
      <c r="J125" s="281"/>
      <c r="K125" s="304"/>
    </row>
    <row r="126" spans="2:11" ht="15" customHeight="1">
      <c r="B126" s="303"/>
      <c r="C126" s="263" t="s">
        <v>1234</v>
      </c>
      <c r="D126" s="281"/>
      <c r="E126" s="281"/>
      <c r="F126" s="283" t="s">
        <v>1231</v>
      </c>
      <c r="G126" s="263"/>
      <c r="H126" s="263" t="s">
        <v>1271</v>
      </c>
      <c r="I126" s="263" t="s">
        <v>1233</v>
      </c>
      <c r="J126" s="263">
        <v>120</v>
      </c>
      <c r="K126" s="305"/>
    </row>
    <row r="127" spans="2:11" ht="15" customHeight="1">
      <c r="B127" s="303"/>
      <c r="C127" s="263" t="s">
        <v>1280</v>
      </c>
      <c r="D127" s="263"/>
      <c r="E127" s="263"/>
      <c r="F127" s="283" t="s">
        <v>1231</v>
      </c>
      <c r="G127" s="263"/>
      <c r="H127" s="263" t="s">
        <v>1281</v>
      </c>
      <c r="I127" s="263" t="s">
        <v>1233</v>
      </c>
      <c r="J127" s="263" t="s">
        <v>1282</v>
      </c>
      <c r="K127" s="305"/>
    </row>
    <row r="128" spans="2:11" ht="15" customHeight="1">
      <c r="B128" s="303"/>
      <c r="C128" s="263" t="s">
        <v>90</v>
      </c>
      <c r="D128" s="263"/>
      <c r="E128" s="263"/>
      <c r="F128" s="283" t="s">
        <v>1231</v>
      </c>
      <c r="G128" s="263"/>
      <c r="H128" s="263" t="s">
        <v>1283</v>
      </c>
      <c r="I128" s="263" t="s">
        <v>1233</v>
      </c>
      <c r="J128" s="263" t="s">
        <v>1282</v>
      </c>
      <c r="K128" s="305"/>
    </row>
    <row r="129" spans="2:11" ht="15" customHeight="1">
      <c r="B129" s="303"/>
      <c r="C129" s="263" t="s">
        <v>1242</v>
      </c>
      <c r="D129" s="263"/>
      <c r="E129" s="263"/>
      <c r="F129" s="283" t="s">
        <v>1237</v>
      </c>
      <c r="G129" s="263"/>
      <c r="H129" s="263" t="s">
        <v>1243</v>
      </c>
      <c r="I129" s="263" t="s">
        <v>1233</v>
      </c>
      <c r="J129" s="263">
        <v>15</v>
      </c>
      <c r="K129" s="305"/>
    </row>
    <row r="130" spans="2:11" ht="15" customHeight="1">
      <c r="B130" s="303"/>
      <c r="C130" s="285" t="s">
        <v>1244</v>
      </c>
      <c r="D130" s="285"/>
      <c r="E130" s="285"/>
      <c r="F130" s="286" t="s">
        <v>1237</v>
      </c>
      <c r="G130" s="285"/>
      <c r="H130" s="285" t="s">
        <v>1245</v>
      </c>
      <c r="I130" s="285" t="s">
        <v>1233</v>
      </c>
      <c r="J130" s="285">
        <v>15</v>
      </c>
      <c r="K130" s="305"/>
    </row>
    <row r="131" spans="2:11" ht="15" customHeight="1">
      <c r="B131" s="303"/>
      <c r="C131" s="285" t="s">
        <v>1246</v>
      </c>
      <c r="D131" s="285"/>
      <c r="E131" s="285"/>
      <c r="F131" s="286" t="s">
        <v>1237</v>
      </c>
      <c r="G131" s="285"/>
      <c r="H131" s="285" t="s">
        <v>1247</v>
      </c>
      <c r="I131" s="285" t="s">
        <v>1233</v>
      </c>
      <c r="J131" s="285">
        <v>20</v>
      </c>
      <c r="K131" s="305"/>
    </row>
    <row r="132" spans="2:11" ht="15" customHeight="1">
      <c r="B132" s="303"/>
      <c r="C132" s="285" t="s">
        <v>1248</v>
      </c>
      <c r="D132" s="285"/>
      <c r="E132" s="285"/>
      <c r="F132" s="286" t="s">
        <v>1237</v>
      </c>
      <c r="G132" s="285"/>
      <c r="H132" s="285" t="s">
        <v>1249</v>
      </c>
      <c r="I132" s="285" t="s">
        <v>1233</v>
      </c>
      <c r="J132" s="285">
        <v>20</v>
      </c>
      <c r="K132" s="305"/>
    </row>
    <row r="133" spans="2:11" ht="15" customHeight="1">
      <c r="B133" s="303"/>
      <c r="C133" s="263" t="s">
        <v>1236</v>
      </c>
      <c r="D133" s="263"/>
      <c r="E133" s="263"/>
      <c r="F133" s="283" t="s">
        <v>1237</v>
      </c>
      <c r="G133" s="263"/>
      <c r="H133" s="263" t="s">
        <v>1271</v>
      </c>
      <c r="I133" s="263" t="s">
        <v>1233</v>
      </c>
      <c r="J133" s="263">
        <v>50</v>
      </c>
      <c r="K133" s="305"/>
    </row>
    <row r="134" spans="2:11" ht="15" customHeight="1">
      <c r="B134" s="303"/>
      <c r="C134" s="263" t="s">
        <v>1250</v>
      </c>
      <c r="D134" s="263"/>
      <c r="E134" s="263"/>
      <c r="F134" s="283" t="s">
        <v>1237</v>
      </c>
      <c r="G134" s="263"/>
      <c r="H134" s="263" t="s">
        <v>1271</v>
      </c>
      <c r="I134" s="263" t="s">
        <v>1233</v>
      </c>
      <c r="J134" s="263">
        <v>50</v>
      </c>
      <c r="K134" s="305"/>
    </row>
    <row r="135" spans="2:11" ht="15" customHeight="1">
      <c r="B135" s="303"/>
      <c r="C135" s="263" t="s">
        <v>1256</v>
      </c>
      <c r="D135" s="263"/>
      <c r="E135" s="263"/>
      <c r="F135" s="283" t="s">
        <v>1237</v>
      </c>
      <c r="G135" s="263"/>
      <c r="H135" s="263" t="s">
        <v>1271</v>
      </c>
      <c r="I135" s="263" t="s">
        <v>1233</v>
      </c>
      <c r="J135" s="263">
        <v>50</v>
      </c>
      <c r="K135" s="305"/>
    </row>
    <row r="136" spans="2:11" ht="15" customHeight="1">
      <c r="B136" s="303"/>
      <c r="C136" s="263" t="s">
        <v>1258</v>
      </c>
      <c r="D136" s="263"/>
      <c r="E136" s="263"/>
      <c r="F136" s="283" t="s">
        <v>1237</v>
      </c>
      <c r="G136" s="263"/>
      <c r="H136" s="263" t="s">
        <v>1271</v>
      </c>
      <c r="I136" s="263" t="s">
        <v>1233</v>
      </c>
      <c r="J136" s="263">
        <v>50</v>
      </c>
      <c r="K136" s="305"/>
    </row>
    <row r="137" spans="2:11" ht="15" customHeight="1">
      <c r="B137" s="303"/>
      <c r="C137" s="263" t="s">
        <v>1259</v>
      </c>
      <c r="D137" s="263"/>
      <c r="E137" s="263"/>
      <c r="F137" s="283" t="s">
        <v>1237</v>
      </c>
      <c r="G137" s="263"/>
      <c r="H137" s="263" t="s">
        <v>1284</v>
      </c>
      <c r="I137" s="263" t="s">
        <v>1233</v>
      </c>
      <c r="J137" s="263">
        <v>255</v>
      </c>
      <c r="K137" s="305"/>
    </row>
    <row r="138" spans="2:11" ht="15" customHeight="1">
      <c r="B138" s="303"/>
      <c r="C138" s="263" t="s">
        <v>1261</v>
      </c>
      <c r="D138" s="263"/>
      <c r="E138" s="263"/>
      <c r="F138" s="283" t="s">
        <v>1231</v>
      </c>
      <c r="G138" s="263"/>
      <c r="H138" s="263" t="s">
        <v>1285</v>
      </c>
      <c r="I138" s="263" t="s">
        <v>1263</v>
      </c>
      <c r="J138" s="263"/>
      <c r="K138" s="305"/>
    </row>
    <row r="139" spans="2:11" ht="15" customHeight="1">
      <c r="B139" s="303"/>
      <c r="C139" s="263" t="s">
        <v>1264</v>
      </c>
      <c r="D139" s="263"/>
      <c r="E139" s="263"/>
      <c r="F139" s="283" t="s">
        <v>1231</v>
      </c>
      <c r="G139" s="263"/>
      <c r="H139" s="263" t="s">
        <v>1286</v>
      </c>
      <c r="I139" s="263" t="s">
        <v>1266</v>
      </c>
      <c r="J139" s="263"/>
      <c r="K139" s="305"/>
    </row>
    <row r="140" spans="2:11" ht="15" customHeight="1">
      <c r="B140" s="303"/>
      <c r="C140" s="263" t="s">
        <v>1267</v>
      </c>
      <c r="D140" s="263"/>
      <c r="E140" s="263"/>
      <c r="F140" s="283" t="s">
        <v>1231</v>
      </c>
      <c r="G140" s="263"/>
      <c r="H140" s="263" t="s">
        <v>1267</v>
      </c>
      <c r="I140" s="263" t="s">
        <v>1266</v>
      </c>
      <c r="J140" s="263"/>
      <c r="K140" s="305"/>
    </row>
    <row r="141" spans="2:11" ht="15" customHeight="1">
      <c r="B141" s="303"/>
      <c r="C141" s="263" t="s">
        <v>43</v>
      </c>
      <c r="D141" s="263"/>
      <c r="E141" s="263"/>
      <c r="F141" s="283" t="s">
        <v>1231</v>
      </c>
      <c r="G141" s="263"/>
      <c r="H141" s="263" t="s">
        <v>1287</v>
      </c>
      <c r="I141" s="263" t="s">
        <v>1266</v>
      </c>
      <c r="J141" s="263"/>
      <c r="K141" s="305"/>
    </row>
    <row r="142" spans="2:11" ht="15" customHeight="1">
      <c r="B142" s="303"/>
      <c r="C142" s="263" t="s">
        <v>1288</v>
      </c>
      <c r="D142" s="263"/>
      <c r="E142" s="263"/>
      <c r="F142" s="283" t="s">
        <v>1231</v>
      </c>
      <c r="G142" s="263"/>
      <c r="H142" s="263" t="s">
        <v>1289</v>
      </c>
      <c r="I142" s="263" t="s">
        <v>1266</v>
      </c>
      <c r="J142" s="263"/>
      <c r="K142" s="305"/>
    </row>
    <row r="143" spans="2:1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pans="2:11" ht="18.75" customHeight="1">
      <c r="B144" s="260"/>
      <c r="C144" s="260"/>
      <c r="D144" s="260"/>
      <c r="E144" s="260"/>
      <c r="F144" s="295"/>
      <c r="G144" s="260"/>
      <c r="H144" s="260"/>
      <c r="I144" s="260"/>
      <c r="J144" s="260"/>
      <c r="K144" s="260"/>
    </row>
    <row r="145" spans="2:1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pans="2:1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pans="2:11" ht="45" customHeight="1">
      <c r="B147" s="274"/>
      <c r="C147" s="387" t="s">
        <v>1290</v>
      </c>
      <c r="D147" s="387"/>
      <c r="E147" s="387"/>
      <c r="F147" s="387"/>
      <c r="G147" s="387"/>
      <c r="H147" s="387"/>
      <c r="I147" s="387"/>
      <c r="J147" s="387"/>
      <c r="K147" s="275"/>
    </row>
    <row r="148" spans="2:11" ht="17.25" customHeight="1">
      <c r="B148" s="274"/>
      <c r="C148" s="276" t="s">
        <v>1225</v>
      </c>
      <c r="D148" s="276"/>
      <c r="E148" s="276"/>
      <c r="F148" s="276" t="s">
        <v>1226</v>
      </c>
      <c r="G148" s="277"/>
      <c r="H148" s="276" t="s">
        <v>59</v>
      </c>
      <c r="I148" s="276" t="s">
        <v>62</v>
      </c>
      <c r="J148" s="276" t="s">
        <v>1227</v>
      </c>
      <c r="K148" s="275"/>
    </row>
    <row r="149" spans="2:11" ht="17.25" customHeight="1">
      <c r="B149" s="274"/>
      <c r="C149" s="278" t="s">
        <v>1228</v>
      </c>
      <c r="D149" s="278"/>
      <c r="E149" s="278"/>
      <c r="F149" s="279" t="s">
        <v>1229</v>
      </c>
      <c r="G149" s="280"/>
      <c r="H149" s="278"/>
      <c r="I149" s="278"/>
      <c r="J149" s="278" t="s">
        <v>1230</v>
      </c>
      <c r="K149" s="275"/>
    </row>
    <row r="150" spans="2:11" ht="5.25" customHeight="1">
      <c r="B150" s="284"/>
      <c r="C150" s="281"/>
      <c r="D150" s="281"/>
      <c r="E150" s="281"/>
      <c r="F150" s="281"/>
      <c r="G150" s="282"/>
      <c r="H150" s="281"/>
      <c r="I150" s="281"/>
      <c r="J150" s="281"/>
      <c r="K150" s="305"/>
    </row>
    <row r="151" spans="2:11" ht="15" customHeight="1">
      <c r="B151" s="284"/>
      <c r="C151" s="309" t="s">
        <v>1234</v>
      </c>
      <c r="D151" s="263"/>
      <c r="E151" s="263"/>
      <c r="F151" s="310" t="s">
        <v>1231</v>
      </c>
      <c r="G151" s="263"/>
      <c r="H151" s="309" t="s">
        <v>1271</v>
      </c>
      <c r="I151" s="309" t="s">
        <v>1233</v>
      </c>
      <c r="J151" s="309">
        <v>120</v>
      </c>
      <c r="K151" s="305"/>
    </row>
    <row r="152" spans="2:11" ht="15" customHeight="1">
      <c r="B152" s="284"/>
      <c r="C152" s="309" t="s">
        <v>1280</v>
      </c>
      <c r="D152" s="263"/>
      <c r="E152" s="263"/>
      <c r="F152" s="310" t="s">
        <v>1231</v>
      </c>
      <c r="G152" s="263"/>
      <c r="H152" s="309" t="s">
        <v>1291</v>
      </c>
      <c r="I152" s="309" t="s">
        <v>1233</v>
      </c>
      <c r="J152" s="309" t="s">
        <v>1282</v>
      </c>
      <c r="K152" s="305"/>
    </row>
    <row r="153" spans="2:11" ht="15" customHeight="1">
      <c r="B153" s="284"/>
      <c r="C153" s="309" t="s">
        <v>90</v>
      </c>
      <c r="D153" s="263"/>
      <c r="E153" s="263"/>
      <c r="F153" s="310" t="s">
        <v>1231</v>
      </c>
      <c r="G153" s="263"/>
      <c r="H153" s="309" t="s">
        <v>1292</v>
      </c>
      <c r="I153" s="309" t="s">
        <v>1233</v>
      </c>
      <c r="J153" s="309" t="s">
        <v>1282</v>
      </c>
      <c r="K153" s="305"/>
    </row>
    <row r="154" spans="2:11" ht="15" customHeight="1">
      <c r="B154" s="284"/>
      <c r="C154" s="309" t="s">
        <v>1236</v>
      </c>
      <c r="D154" s="263"/>
      <c r="E154" s="263"/>
      <c r="F154" s="310" t="s">
        <v>1237</v>
      </c>
      <c r="G154" s="263"/>
      <c r="H154" s="309" t="s">
        <v>1271</v>
      </c>
      <c r="I154" s="309" t="s">
        <v>1233</v>
      </c>
      <c r="J154" s="309">
        <v>50</v>
      </c>
      <c r="K154" s="305"/>
    </row>
    <row r="155" spans="2:11" ht="15" customHeight="1">
      <c r="B155" s="284"/>
      <c r="C155" s="309" t="s">
        <v>1239</v>
      </c>
      <c r="D155" s="263"/>
      <c r="E155" s="263"/>
      <c r="F155" s="310" t="s">
        <v>1231</v>
      </c>
      <c r="G155" s="263"/>
      <c r="H155" s="309" t="s">
        <v>1271</v>
      </c>
      <c r="I155" s="309" t="s">
        <v>1241</v>
      </c>
      <c r="J155" s="309"/>
      <c r="K155" s="305"/>
    </row>
    <row r="156" spans="2:11" ht="15" customHeight="1">
      <c r="B156" s="284"/>
      <c r="C156" s="309" t="s">
        <v>1250</v>
      </c>
      <c r="D156" s="263"/>
      <c r="E156" s="263"/>
      <c r="F156" s="310" t="s">
        <v>1237</v>
      </c>
      <c r="G156" s="263"/>
      <c r="H156" s="309" t="s">
        <v>1271</v>
      </c>
      <c r="I156" s="309" t="s">
        <v>1233</v>
      </c>
      <c r="J156" s="309">
        <v>50</v>
      </c>
      <c r="K156" s="305"/>
    </row>
    <row r="157" spans="2:11" ht="15" customHeight="1">
      <c r="B157" s="284"/>
      <c r="C157" s="309" t="s">
        <v>1258</v>
      </c>
      <c r="D157" s="263"/>
      <c r="E157" s="263"/>
      <c r="F157" s="310" t="s">
        <v>1237</v>
      </c>
      <c r="G157" s="263"/>
      <c r="H157" s="309" t="s">
        <v>1271</v>
      </c>
      <c r="I157" s="309" t="s">
        <v>1233</v>
      </c>
      <c r="J157" s="309">
        <v>50</v>
      </c>
      <c r="K157" s="305"/>
    </row>
    <row r="158" spans="2:11" ht="15" customHeight="1">
      <c r="B158" s="284"/>
      <c r="C158" s="309" t="s">
        <v>1256</v>
      </c>
      <c r="D158" s="263"/>
      <c r="E158" s="263"/>
      <c r="F158" s="310" t="s">
        <v>1237</v>
      </c>
      <c r="G158" s="263"/>
      <c r="H158" s="309" t="s">
        <v>1271</v>
      </c>
      <c r="I158" s="309" t="s">
        <v>1233</v>
      </c>
      <c r="J158" s="309">
        <v>50</v>
      </c>
      <c r="K158" s="305"/>
    </row>
    <row r="159" spans="2:11" ht="15" customHeight="1">
      <c r="B159" s="284"/>
      <c r="C159" s="309" t="s">
        <v>107</v>
      </c>
      <c r="D159" s="263"/>
      <c r="E159" s="263"/>
      <c r="F159" s="310" t="s">
        <v>1231</v>
      </c>
      <c r="G159" s="263"/>
      <c r="H159" s="309" t="s">
        <v>1293</v>
      </c>
      <c r="I159" s="309" t="s">
        <v>1233</v>
      </c>
      <c r="J159" s="309" t="s">
        <v>1294</v>
      </c>
      <c r="K159" s="305"/>
    </row>
    <row r="160" spans="2:11" ht="15" customHeight="1">
      <c r="B160" s="284"/>
      <c r="C160" s="309" t="s">
        <v>1295</v>
      </c>
      <c r="D160" s="263"/>
      <c r="E160" s="263"/>
      <c r="F160" s="310" t="s">
        <v>1231</v>
      </c>
      <c r="G160" s="263"/>
      <c r="H160" s="309" t="s">
        <v>1296</v>
      </c>
      <c r="I160" s="309" t="s">
        <v>1266</v>
      </c>
      <c r="J160" s="309"/>
      <c r="K160" s="305"/>
    </row>
    <row r="161" spans="2:11" ht="15" customHeight="1">
      <c r="B161" s="311"/>
      <c r="C161" s="293"/>
      <c r="D161" s="293"/>
      <c r="E161" s="293"/>
      <c r="F161" s="293"/>
      <c r="G161" s="293"/>
      <c r="H161" s="293"/>
      <c r="I161" s="293"/>
      <c r="J161" s="293"/>
      <c r="K161" s="312"/>
    </row>
    <row r="162" spans="2:11" ht="18.75" customHeight="1">
      <c r="B162" s="260"/>
      <c r="C162" s="263"/>
      <c r="D162" s="263"/>
      <c r="E162" s="263"/>
      <c r="F162" s="283"/>
      <c r="G162" s="263"/>
      <c r="H162" s="263"/>
      <c r="I162" s="263"/>
      <c r="J162" s="263"/>
      <c r="K162" s="260"/>
    </row>
    <row r="163" spans="2:1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pans="2:1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pans="2:11" ht="45" customHeight="1">
      <c r="B165" s="255"/>
      <c r="C165" s="386" t="s">
        <v>1297</v>
      </c>
      <c r="D165" s="386"/>
      <c r="E165" s="386"/>
      <c r="F165" s="386"/>
      <c r="G165" s="386"/>
      <c r="H165" s="386"/>
      <c r="I165" s="386"/>
      <c r="J165" s="386"/>
      <c r="K165" s="256"/>
    </row>
    <row r="166" spans="2:11" ht="17.25" customHeight="1">
      <c r="B166" s="255"/>
      <c r="C166" s="276" t="s">
        <v>1225</v>
      </c>
      <c r="D166" s="276"/>
      <c r="E166" s="276"/>
      <c r="F166" s="276" t="s">
        <v>1226</v>
      </c>
      <c r="G166" s="313"/>
      <c r="H166" s="314" t="s">
        <v>59</v>
      </c>
      <c r="I166" s="314" t="s">
        <v>62</v>
      </c>
      <c r="J166" s="276" t="s">
        <v>1227</v>
      </c>
      <c r="K166" s="256"/>
    </row>
    <row r="167" spans="2:11" ht="17.25" customHeight="1">
      <c r="B167" s="257"/>
      <c r="C167" s="278" t="s">
        <v>1228</v>
      </c>
      <c r="D167" s="278"/>
      <c r="E167" s="278"/>
      <c r="F167" s="279" t="s">
        <v>1229</v>
      </c>
      <c r="G167" s="315"/>
      <c r="H167" s="316"/>
      <c r="I167" s="316"/>
      <c r="J167" s="278" t="s">
        <v>1230</v>
      </c>
      <c r="K167" s="258"/>
    </row>
    <row r="168" spans="2:11" ht="5.25" customHeight="1">
      <c r="B168" s="284"/>
      <c r="C168" s="281"/>
      <c r="D168" s="281"/>
      <c r="E168" s="281"/>
      <c r="F168" s="281"/>
      <c r="G168" s="282"/>
      <c r="H168" s="281"/>
      <c r="I168" s="281"/>
      <c r="J168" s="281"/>
      <c r="K168" s="305"/>
    </row>
    <row r="169" spans="2:11" ht="15" customHeight="1">
      <c r="B169" s="284"/>
      <c r="C169" s="263" t="s">
        <v>1234</v>
      </c>
      <c r="D169" s="263"/>
      <c r="E169" s="263"/>
      <c r="F169" s="283" t="s">
        <v>1231</v>
      </c>
      <c r="G169" s="263"/>
      <c r="H169" s="263" t="s">
        <v>1271</v>
      </c>
      <c r="I169" s="263" t="s">
        <v>1233</v>
      </c>
      <c r="J169" s="263">
        <v>120</v>
      </c>
      <c r="K169" s="305"/>
    </row>
    <row r="170" spans="2:11" ht="15" customHeight="1">
      <c r="B170" s="284"/>
      <c r="C170" s="263" t="s">
        <v>1280</v>
      </c>
      <c r="D170" s="263"/>
      <c r="E170" s="263"/>
      <c r="F170" s="283" t="s">
        <v>1231</v>
      </c>
      <c r="G170" s="263"/>
      <c r="H170" s="263" t="s">
        <v>1281</v>
      </c>
      <c r="I170" s="263" t="s">
        <v>1233</v>
      </c>
      <c r="J170" s="263" t="s">
        <v>1282</v>
      </c>
      <c r="K170" s="305"/>
    </row>
    <row r="171" spans="2:11" ht="15" customHeight="1">
      <c r="B171" s="284"/>
      <c r="C171" s="263" t="s">
        <v>90</v>
      </c>
      <c r="D171" s="263"/>
      <c r="E171" s="263"/>
      <c r="F171" s="283" t="s">
        <v>1231</v>
      </c>
      <c r="G171" s="263"/>
      <c r="H171" s="263" t="s">
        <v>1298</v>
      </c>
      <c r="I171" s="263" t="s">
        <v>1233</v>
      </c>
      <c r="J171" s="263" t="s">
        <v>1282</v>
      </c>
      <c r="K171" s="305"/>
    </row>
    <row r="172" spans="2:11" ht="15" customHeight="1">
      <c r="B172" s="284"/>
      <c r="C172" s="263" t="s">
        <v>1236</v>
      </c>
      <c r="D172" s="263"/>
      <c r="E172" s="263"/>
      <c r="F172" s="283" t="s">
        <v>1237</v>
      </c>
      <c r="G172" s="263"/>
      <c r="H172" s="263" t="s">
        <v>1298</v>
      </c>
      <c r="I172" s="263" t="s">
        <v>1233</v>
      </c>
      <c r="J172" s="263">
        <v>50</v>
      </c>
      <c r="K172" s="305"/>
    </row>
    <row r="173" spans="2:11" ht="15" customHeight="1">
      <c r="B173" s="284"/>
      <c r="C173" s="263" t="s">
        <v>1239</v>
      </c>
      <c r="D173" s="263"/>
      <c r="E173" s="263"/>
      <c r="F173" s="283" t="s">
        <v>1231</v>
      </c>
      <c r="G173" s="263"/>
      <c r="H173" s="263" t="s">
        <v>1298</v>
      </c>
      <c r="I173" s="263" t="s">
        <v>1241</v>
      </c>
      <c r="J173" s="263"/>
      <c r="K173" s="305"/>
    </row>
    <row r="174" spans="2:11" ht="15" customHeight="1">
      <c r="B174" s="284"/>
      <c r="C174" s="263" t="s">
        <v>1250</v>
      </c>
      <c r="D174" s="263"/>
      <c r="E174" s="263"/>
      <c r="F174" s="283" t="s">
        <v>1237</v>
      </c>
      <c r="G174" s="263"/>
      <c r="H174" s="263" t="s">
        <v>1298</v>
      </c>
      <c r="I174" s="263" t="s">
        <v>1233</v>
      </c>
      <c r="J174" s="263">
        <v>50</v>
      </c>
      <c r="K174" s="305"/>
    </row>
    <row r="175" spans="2:11" ht="15" customHeight="1">
      <c r="B175" s="284"/>
      <c r="C175" s="263" t="s">
        <v>1258</v>
      </c>
      <c r="D175" s="263"/>
      <c r="E175" s="263"/>
      <c r="F175" s="283" t="s">
        <v>1237</v>
      </c>
      <c r="G175" s="263"/>
      <c r="H175" s="263" t="s">
        <v>1298</v>
      </c>
      <c r="I175" s="263" t="s">
        <v>1233</v>
      </c>
      <c r="J175" s="263">
        <v>50</v>
      </c>
      <c r="K175" s="305"/>
    </row>
    <row r="176" spans="2:11" ht="15" customHeight="1">
      <c r="B176" s="284"/>
      <c r="C176" s="263" t="s">
        <v>1256</v>
      </c>
      <c r="D176" s="263"/>
      <c r="E176" s="263"/>
      <c r="F176" s="283" t="s">
        <v>1237</v>
      </c>
      <c r="G176" s="263"/>
      <c r="H176" s="263" t="s">
        <v>1298</v>
      </c>
      <c r="I176" s="263" t="s">
        <v>1233</v>
      </c>
      <c r="J176" s="263">
        <v>50</v>
      </c>
      <c r="K176" s="305"/>
    </row>
    <row r="177" spans="2:11" ht="15" customHeight="1">
      <c r="B177" s="284"/>
      <c r="C177" s="263" t="s">
        <v>124</v>
      </c>
      <c r="D177" s="263"/>
      <c r="E177" s="263"/>
      <c r="F177" s="283" t="s">
        <v>1231</v>
      </c>
      <c r="G177" s="263"/>
      <c r="H177" s="263" t="s">
        <v>1299</v>
      </c>
      <c r="I177" s="263" t="s">
        <v>1300</v>
      </c>
      <c r="J177" s="263"/>
      <c r="K177" s="305"/>
    </row>
    <row r="178" spans="2:11" ht="15" customHeight="1">
      <c r="B178" s="284"/>
      <c r="C178" s="263" t="s">
        <v>62</v>
      </c>
      <c r="D178" s="263"/>
      <c r="E178" s="263"/>
      <c r="F178" s="283" t="s">
        <v>1231</v>
      </c>
      <c r="G178" s="263"/>
      <c r="H178" s="263" t="s">
        <v>1301</v>
      </c>
      <c r="I178" s="263" t="s">
        <v>1302</v>
      </c>
      <c r="J178" s="263">
        <v>1</v>
      </c>
      <c r="K178" s="305"/>
    </row>
    <row r="179" spans="2:11" ht="15" customHeight="1">
      <c r="B179" s="284"/>
      <c r="C179" s="263" t="s">
        <v>58</v>
      </c>
      <c r="D179" s="263"/>
      <c r="E179" s="263"/>
      <c r="F179" s="283" t="s">
        <v>1231</v>
      </c>
      <c r="G179" s="263"/>
      <c r="H179" s="263" t="s">
        <v>1303</v>
      </c>
      <c r="I179" s="263" t="s">
        <v>1233</v>
      </c>
      <c r="J179" s="263">
        <v>20</v>
      </c>
      <c r="K179" s="305"/>
    </row>
    <row r="180" spans="2:11" ht="15" customHeight="1">
      <c r="B180" s="284"/>
      <c r="C180" s="263" t="s">
        <v>59</v>
      </c>
      <c r="D180" s="263"/>
      <c r="E180" s="263"/>
      <c r="F180" s="283" t="s">
        <v>1231</v>
      </c>
      <c r="G180" s="263"/>
      <c r="H180" s="263" t="s">
        <v>1304</v>
      </c>
      <c r="I180" s="263" t="s">
        <v>1233</v>
      </c>
      <c r="J180" s="263">
        <v>255</v>
      </c>
      <c r="K180" s="305"/>
    </row>
    <row r="181" spans="2:11" ht="15" customHeight="1">
      <c r="B181" s="284"/>
      <c r="C181" s="263" t="s">
        <v>125</v>
      </c>
      <c r="D181" s="263"/>
      <c r="E181" s="263"/>
      <c r="F181" s="283" t="s">
        <v>1231</v>
      </c>
      <c r="G181" s="263"/>
      <c r="H181" s="263" t="s">
        <v>1195</v>
      </c>
      <c r="I181" s="263" t="s">
        <v>1233</v>
      </c>
      <c r="J181" s="263">
        <v>10</v>
      </c>
      <c r="K181" s="305"/>
    </row>
    <row r="182" spans="2:11" ht="15" customHeight="1">
      <c r="B182" s="284"/>
      <c r="C182" s="263" t="s">
        <v>126</v>
      </c>
      <c r="D182" s="263"/>
      <c r="E182" s="263"/>
      <c r="F182" s="283" t="s">
        <v>1231</v>
      </c>
      <c r="G182" s="263"/>
      <c r="H182" s="263" t="s">
        <v>1305</v>
      </c>
      <c r="I182" s="263" t="s">
        <v>1266</v>
      </c>
      <c r="J182" s="263"/>
      <c r="K182" s="305"/>
    </row>
    <row r="183" spans="2:11" ht="15" customHeight="1">
      <c r="B183" s="284"/>
      <c r="C183" s="263" t="s">
        <v>1306</v>
      </c>
      <c r="D183" s="263"/>
      <c r="E183" s="263"/>
      <c r="F183" s="283" t="s">
        <v>1231</v>
      </c>
      <c r="G183" s="263"/>
      <c r="H183" s="263" t="s">
        <v>1307</v>
      </c>
      <c r="I183" s="263" t="s">
        <v>1266</v>
      </c>
      <c r="J183" s="263"/>
      <c r="K183" s="305"/>
    </row>
    <row r="184" spans="2:11" ht="15" customHeight="1">
      <c r="B184" s="284"/>
      <c r="C184" s="263" t="s">
        <v>1295</v>
      </c>
      <c r="D184" s="263"/>
      <c r="E184" s="263"/>
      <c r="F184" s="283" t="s">
        <v>1231</v>
      </c>
      <c r="G184" s="263"/>
      <c r="H184" s="263" t="s">
        <v>1308</v>
      </c>
      <c r="I184" s="263" t="s">
        <v>1266</v>
      </c>
      <c r="J184" s="263"/>
      <c r="K184" s="305"/>
    </row>
    <row r="185" spans="2:11" ht="15" customHeight="1">
      <c r="B185" s="284"/>
      <c r="C185" s="263" t="s">
        <v>128</v>
      </c>
      <c r="D185" s="263"/>
      <c r="E185" s="263"/>
      <c r="F185" s="283" t="s">
        <v>1237</v>
      </c>
      <c r="G185" s="263"/>
      <c r="H185" s="263" t="s">
        <v>1309</v>
      </c>
      <c r="I185" s="263" t="s">
        <v>1233</v>
      </c>
      <c r="J185" s="263">
        <v>50</v>
      </c>
      <c r="K185" s="305"/>
    </row>
    <row r="186" spans="2:11" ht="15" customHeight="1">
      <c r="B186" s="284"/>
      <c r="C186" s="263" t="s">
        <v>1310</v>
      </c>
      <c r="D186" s="263"/>
      <c r="E186" s="263"/>
      <c r="F186" s="283" t="s">
        <v>1237</v>
      </c>
      <c r="G186" s="263"/>
      <c r="H186" s="263" t="s">
        <v>1311</v>
      </c>
      <c r="I186" s="263" t="s">
        <v>1312</v>
      </c>
      <c r="J186" s="263"/>
      <c r="K186" s="305"/>
    </row>
    <row r="187" spans="2:11" ht="15" customHeight="1">
      <c r="B187" s="284"/>
      <c r="C187" s="263" t="s">
        <v>1313</v>
      </c>
      <c r="D187" s="263"/>
      <c r="E187" s="263"/>
      <c r="F187" s="283" t="s">
        <v>1237</v>
      </c>
      <c r="G187" s="263"/>
      <c r="H187" s="263" t="s">
        <v>1314</v>
      </c>
      <c r="I187" s="263" t="s">
        <v>1312</v>
      </c>
      <c r="J187" s="263"/>
      <c r="K187" s="305"/>
    </row>
    <row r="188" spans="2:11" ht="15" customHeight="1">
      <c r="B188" s="284"/>
      <c r="C188" s="263" t="s">
        <v>1315</v>
      </c>
      <c r="D188" s="263"/>
      <c r="E188" s="263"/>
      <c r="F188" s="283" t="s">
        <v>1237</v>
      </c>
      <c r="G188" s="263"/>
      <c r="H188" s="263" t="s">
        <v>1316</v>
      </c>
      <c r="I188" s="263" t="s">
        <v>1312</v>
      </c>
      <c r="J188" s="263"/>
      <c r="K188" s="305"/>
    </row>
    <row r="189" spans="2:11" ht="15" customHeight="1">
      <c r="B189" s="284"/>
      <c r="C189" s="317" t="s">
        <v>1317</v>
      </c>
      <c r="D189" s="263"/>
      <c r="E189" s="263"/>
      <c r="F189" s="283" t="s">
        <v>1237</v>
      </c>
      <c r="G189" s="263"/>
      <c r="H189" s="263" t="s">
        <v>1318</v>
      </c>
      <c r="I189" s="263" t="s">
        <v>1319</v>
      </c>
      <c r="J189" s="318" t="s">
        <v>1320</v>
      </c>
      <c r="K189" s="305"/>
    </row>
    <row r="190" spans="2:11" ht="15" customHeight="1">
      <c r="B190" s="284"/>
      <c r="C190" s="269" t="s">
        <v>47</v>
      </c>
      <c r="D190" s="263"/>
      <c r="E190" s="263"/>
      <c r="F190" s="283" t="s">
        <v>1231</v>
      </c>
      <c r="G190" s="263"/>
      <c r="H190" s="260" t="s">
        <v>1321</v>
      </c>
      <c r="I190" s="263" t="s">
        <v>1322</v>
      </c>
      <c r="J190" s="263"/>
      <c r="K190" s="305"/>
    </row>
    <row r="191" spans="2:11" ht="15" customHeight="1">
      <c r="B191" s="284"/>
      <c r="C191" s="269" t="s">
        <v>1323</v>
      </c>
      <c r="D191" s="263"/>
      <c r="E191" s="263"/>
      <c r="F191" s="283" t="s">
        <v>1231</v>
      </c>
      <c r="G191" s="263"/>
      <c r="H191" s="263" t="s">
        <v>1324</v>
      </c>
      <c r="I191" s="263" t="s">
        <v>1266</v>
      </c>
      <c r="J191" s="263"/>
      <c r="K191" s="305"/>
    </row>
    <row r="192" spans="2:11" ht="15" customHeight="1">
      <c r="B192" s="284"/>
      <c r="C192" s="269" t="s">
        <v>1325</v>
      </c>
      <c r="D192" s="263"/>
      <c r="E192" s="263"/>
      <c r="F192" s="283" t="s">
        <v>1231</v>
      </c>
      <c r="G192" s="263"/>
      <c r="H192" s="263" t="s">
        <v>1326</v>
      </c>
      <c r="I192" s="263" t="s">
        <v>1266</v>
      </c>
      <c r="J192" s="263"/>
      <c r="K192" s="305"/>
    </row>
    <row r="193" spans="2:11" ht="15" customHeight="1">
      <c r="B193" s="284"/>
      <c r="C193" s="269" t="s">
        <v>1327</v>
      </c>
      <c r="D193" s="263"/>
      <c r="E193" s="263"/>
      <c r="F193" s="283" t="s">
        <v>1237</v>
      </c>
      <c r="G193" s="263"/>
      <c r="H193" s="263" t="s">
        <v>1328</v>
      </c>
      <c r="I193" s="263" t="s">
        <v>1266</v>
      </c>
      <c r="J193" s="263"/>
      <c r="K193" s="305"/>
    </row>
    <row r="194" spans="2:11" ht="15" customHeight="1">
      <c r="B194" s="311"/>
      <c r="C194" s="319"/>
      <c r="D194" s="293"/>
      <c r="E194" s="293"/>
      <c r="F194" s="293"/>
      <c r="G194" s="293"/>
      <c r="H194" s="293"/>
      <c r="I194" s="293"/>
      <c r="J194" s="293"/>
      <c r="K194" s="312"/>
    </row>
    <row r="195" spans="2:11" ht="18.75" customHeight="1">
      <c r="B195" s="260"/>
      <c r="C195" s="263"/>
      <c r="D195" s="263"/>
      <c r="E195" s="263"/>
      <c r="F195" s="283"/>
      <c r="G195" s="263"/>
      <c r="H195" s="263"/>
      <c r="I195" s="263"/>
      <c r="J195" s="263"/>
      <c r="K195" s="260"/>
    </row>
    <row r="196" spans="2:11" ht="18.75" customHeight="1">
      <c r="B196" s="260"/>
      <c r="C196" s="263"/>
      <c r="D196" s="263"/>
      <c r="E196" s="263"/>
      <c r="F196" s="283"/>
      <c r="G196" s="263"/>
      <c r="H196" s="263"/>
      <c r="I196" s="263"/>
      <c r="J196" s="263"/>
      <c r="K196" s="260"/>
    </row>
    <row r="197" spans="2:11" ht="18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</row>
    <row r="198" spans="2:11" ht="13.5">
      <c r="B198" s="252"/>
      <c r="C198" s="253"/>
      <c r="D198" s="253"/>
      <c r="E198" s="253"/>
      <c r="F198" s="253"/>
      <c r="G198" s="253"/>
      <c r="H198" s="253"/>
      <c r="I198" s="253"/>
      <c r="J198" s="253"/>
      <c r="K198" s="254"/>
    </row>
    <row r="199" spans="2:11" ht="21">
      <c r="B199" s="255"/>
      <c r="C199" s="386" t="s">
        <v>1329</v>
      </c>
      <c r="D199" s="386"/>
      <c r="E199" s="386"/>
      <c r="F199" s="386"/>
      <c r="G199" s="386"/>
      <c r="H199" s="386"/>
      <c r="I199" s="386"/>
      <c r="J199" s="386"/>
      <c r="K199" s="256"/>
    </row>
    <row r="200" spans="2:11" ht="25.5" customHeight="1">
      <c r="B200" s="255"/>
      <c r="C200" s="320" t="s">
        <v>1330</v>
      </c>
      <c r="D200" s="320"/>
      <c r="E200" s="320"/>
      <c r="F200" s="320" t="s">
        <v>1331</v>
      </c>
      <c r="G200" s="321"/>
      <c r="H200" s="385" t="s">
        <v>1332</v>
      </c>
      <c r="I200" s="385"/>
      <c r="J200" s="385"/>
      <c r="K200" s="256"/>
    </row>
    <row r="201" spans="2:11" ht="5.25" customHeight="1">
      <c r="B201" s="284"/>
      <c r="C201" s="281"/>
      <c r="D201" s="281"/>
      <c r="E201" s="281"/>
      <c r="F201" s="281"/>
      <c r="G201" s="263"/>
      <c r="H201" s="281"/>
      <c r="I201" s="281"/>
      <c r="J201" s="281"/>
      <c r="K201" s="305"/>
    </row>
    <row r="202" spans="2:11" ht="15" customHeight="1">
      <c r="B202" s="284"/>
      <c r="C202" s="263" t="s">
        <v>1322</v>
      </c>
      <c r="D202" s="263"/>
      <c r="E202" s="263"/>
      <c r="F202" s="283" t="s">
        <v>48</v>
      </c>
      <c r="G202" s="263"/>
      <c r="H202" s="384" t="s">
        <v>1333</v>
      </c>
      <c r="I202" s="384"/>
      <c r="J202" s="384"/>
      <c r="K202" s="305"/>
    </row>
    <row r="203" spans="2:11" ht="15" customHeight="1">
      <c r="B203" s="284"/>
      <c r="C203" s="290"/>
      <c r="D203" s="263"/>
      <c r="E203" s="263"/>
      <c r="F203" s="283" t="s">
        <v>49</v>
      </c>
      <c r="G203" s="263"/>
      <c r="H203" s="384" t="s">
        <v>1334</v>
      </c>
      <c r="I203" s="384"/>
      <c r="J203" s="384"/>
      <c r="K203" s="305"/>
    </row>
    <row r="204" spans="2:11" ht="15" customHeight="1">
      <c r="B204" s="284"/>
      <c r="C204" s="290"/>
      <c r="D204" s="263"/>
      <c r="E204" s="263"/>
      <c r="F204" s="283" t="s">
        <v>52</v>
      </c>
      <c r="G204" s="263"/>
      <c r="H204" s="384" t="s">
        <v>1335</v>
      </c>
      <c r="I204" s="384"/>
      <c r="J204" s="384"/>
      <c r="K204" s="305"/>
    </row>
    <row r="205" spans="2:11" ht="15" customHeight="1">
      <c r="B205" s="284"/>
      <c r="C205" s="263"/>
      <c r="D205" s="263"/>
      <c r="E205" s="263"/>
      <c r="F205" s="283" t="s">
        <v>50</v>
      </c>
      <c r="G205" s="263"/>
      <c r="H205" s="384" t="s">
        <v>1336</v>
      </c>
      <c r="I205" s="384"/>
      <c r="J205" s="384"/>
      <c r="K205" s="305"/>
    </row>
    <row r="206" spans="2:11" ht="15" customHeight="1">
      <c r="B206" s="284"/>
      <c r="C206" s="263"/>
      <c r="D206" s="263"/>
      <c r="E206" s="263"/>
      <c r="F206" s="283" t="s">
        <v>51</v>
      </c>
      <c r="G206" s="263"/>
      <c r="H206" s="384" t="s">
        <v>1337</v>
      </c>
      <c r="I206" s="384"/>
      <c r="J206" s="384"/>
      <c r="K206" s="305"/>
    </row>
    <row r="207" spans="2:11" ht="15" customHeight="1">
      <c r="B207" s="284"/>
      <c r="C207" s="263"/>
      <c r="D207" s="263"/>
      <c r="E207" s="263"/>
      <c r="F207" s="283"/>
      <c r="G207" s="263"/>
      <c r="H207" s="263"/>
      <c r="I207" s="263"/>
      <c r="J207" s="263"/>
      <c r="K207" s="305"/>
    </row>
    <row r="208" spans="2:11" ht="15" customHeight="1">
      <c r="B208" s="284"/>
      <c r="C208" s="263" t="s">
        <v>1278</v>
      </c>
      <c r="D208" s="263"/>
      <c r="E208" s="263"/>
      <c r="F208" s="283" t="s">
        <v>83</v>
      </c>
      <c r="G208" s="263"/>
      <c r="H208" s="384" t="s">
        <v>1338</v>
      </c>
      <c r="I208" s="384"/>
      <c r="J208" s="384"/>
      <c r="K208" s="305"/>
    </row>
    <row r="209" spans="2:11" ht="15" customHeight="1">
      <c r="B209" s="284"/>
      <c r="C209" s="290"/>
      <c r="D209" s="263"/>
      <c r="E209" s="263"/>
      <c r="F209" s="283" t="s">
        <v>1176</v>
      </c>
      <c r="G209" s="263"/>
      <c r="H209" s="384" t="s">
        <v>1177</v>
      </c>
      <c r="I209" s="384"/>
      <c r="J209" s="384"/>
      <c r="K209" s="305"/>
    </row>
    <row r="210" spans="2:11" ht="15" customHeight="1">
      <c r="B210" s="284"/>
      <c r="C210" s="263"/>
      <c r="D210" s="263"/>
      <c r="E210" s="263"/>
      <c r="F210" s="283" t="s">
        <v>1174</v>
      </c>
      <c r="G210" s="263"/>
      <c r="H210" s="384" t="s">
        <v>1339</v>
      </c>
      <c r="I210" s="384"/>
      <c r="J210" s="384"/>
      <c r="K210" s="305"/>
    </row>
    <row r="211" spans="2:11" ht="15" customHeight="1">
      <c r="B211" s="322"/>
      <c r="C211" s="290"/>
      <c r="D211" s="290"/>
      <c r="E211" s="290"/>
      <c r="F211" s="283" t="s">
        <v>98</v>
      </c>
      <c r="G211" s="269"/>
      <c r="H211" s="383" t="s">
        <v>99</v>
      </c>
      <c r="I211" s="383"/>
      <c r="J211" s="383"/>
      <c r="K211" s="323"/>
    </row>
    <row r="212" spans="2:11" ht="15" customHeight="1">
      <c r="B212" s="322"/>
      <c r="C212" s="290"/>
      <c r="D212" s="290"/>
      <c r="E212" s="290"/>
      <c r="F212" s="283" t="s">
        <v>1178</v>
      </c>
      <c r="G212" s="269"/>
      <c r="H212" s="383" t="s">
        <v>1092</v>
      </c>
      <c r="I212" s="383"/>
      <c r="J212" s="383"/>
      <c r="K212" s="323"/>
    </row>
    <row r="213" spans="2:11" ht="15" customHeight="1">
      <c r="B213" s="322"/>
      <c r="C213" s="290"/>
      <c r="D213" s="290"/>
      <c r="E213" s="290"/>
      <c r="F213" s="324"/>
      <c r="G213" s="269"/>
      <c r="H213" s="325"/>
      <c r="I213" s="325"/>
      <c r="J213" s="325"/>
      <c r="K213" s="323"/>
    </row>
    <row r="214" spans="2:11" ht="15" customHeight="1">
      <c r="B214" s="322"/>
      <c r="C214" s="263" t="s">
        <v>1302</v>
      </c>
      <c r="D214" s="290"/>
      <c r="E214" s="290"/>
      <c r="F214" s="283">
        <v>1</v>
      </c>
      <c r="G214" s="269"/>
      <c r="H214" s="383" t="s">
        <v>1340</v>
      </c>
      <c r="I214" s="383"/>
      <c r="J214" s="383"/>
      <c r="K214" s="323"/>
    </row>
    <row r="215" spans="2:11" ht="15" customHeight="1">
      <c r="B215" s="322"/>
      <c r="C215" s="290"/>
      <c r="D215" s="290"/>
      <c r="E215" s="290"/>
      <c r="F215" s="283">
        <v>2</v>
      </c>
      <c r="G215" s="269"/>
      <c r="H215" s="383" t="s">
        <v>1341</v>
      </c>
      <c r="I215" s="383"/>
      <c r="J215" s="383"/>
      <c r="K215" s="323"/>
    </row>
    <row r="216" spans="2:11" ht="15" customHeight="1">
      <c r="B216" s="322"/>
      <c r="C216" s="290"/>
      <c r="D216" s="290"/>
      <c r="E216" s="290"/>
      <c r="F216" s="283">
        <v>3</v>
      </c>
      <c r="G216" s="269"/>
      <c r="H216" s="383" t="s">
        <v>1342</v>
      </c>
      <c r="I216" s="383"/>
      <c r="J216" s="383"/>
      <c r="K216" s="323"/>
    </row>
    <row r="217" spans="2:11" ht="15" customHeight="1">
      <c r="B217" s="322"/>
      <c r="C217" s="290"/>
      <c r="D217" s="290"/>
      <c r="E217" s="290"/>
      <c r="F217" s="283">
        <v>4</v>
      </c>
      <c r="G217" s="269"/>
      <c r="H217" s="383" t="s">
        <v>1343</v>
      </c>
      <c r="I217" s="383"/>
      <c r="J217" s="383"/>
      <c r="K217" s="323"/>
    </row>
    <row r="218" spans="2:1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01.01 - Oprava koruny ...</vt:lpstr>
      <vt:lpstr>SO 01.02 - Demontáž, repa...</vt:lpstr>
      <vt:lpstr>SO 01.03 - Demontáž a zpě...</vt:lpstr>
      <vt:lpstr>VON - Vedlejší a ostatní ...</vt:lpstr>
      <vt:lpstr>Pokyny pro vyplnění</vt:lpstr>
      <vt:lpstr>'Rekapitulace stavby'!Názvy_tisku</vt:lpstr>
      <vt:lpstr>'SO 01.01 - Oprava koruny ...'!Názvy_tisku</vt:lpstr>
      <vt:lpstr>'SO 01.02 - Demontáž, repa...'!Názvy_tisku</vt:lpstr>
      <vt:lpstr>'SO 01.03 - Demontáž a zpě...'!Názvy_tisku</vt:lpstr>
      <vt:lpstr>'VON - Vedlejší a ostatní ...'!Názvy_tisku</vt:lpstr>
      <vt:lpstr>'Pokyny pro vyplnění'!Oblast_tisku</vt:lpstr>
      <vt:lpstr>'Rekapitulace stavby'!Oblast_tisku</vt:lpstr>
      <vt:lpstr>'SO 01.01 - Oprava koruny ...'!Oblast_tisku</vt:lpstr>
      <vt:lpstr>'SO 01.02 - Demontáž, repa...'!Oblast_tisku</vt:lpstr>
      <vt:lpstr>'SO 01.03 - Demontáž a zpě...'!Oblast_tisku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Matějíček</dc:creator>
  <cp:lastModifiedBy>Administrator</cp:lastModifiedBy>
  <dcterms:created xsi:type="dcterms:W3CDTF">2019-03-13T07:27:28Z</dcterms:created>
  <dcterms:modified xsi:type="dcterms:W3CDTF">2019-03-13T08:33:07Z</dcterms:modified>
</cp:coreProperties>
</file>