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SO02 001 Pol" sheetId="12" r:id="rId4"/>
    <sheet name="SO02 0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'SO02 001 Pol'!$1:$7</definedName>
    <definedName name="_xlnm.Print_Titles" localSheetId="4">'SO02 002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'SO02 001 Pol'!$A$1:$W$68</definedName>
    <definedName name="_xlnm.Print_Area" localSheetId="4">'SO02 002 Pol'!$A$1:$W$38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56" i="1" s="1"/>
  <c r="G42" i="1"/>
  <c r="F42" i="1"/>
  <c r="I42" i="1" s="1"/>
  <c r="G41" i="1"/>
  <c r="F41" i="1"/>
  <c r="I41" i="1" s="1"/>
  <c r="G40" i="1"/>
  <c r="F40" i="1"/>
  <c r="G39" i="1"/>
  <c r="F39" i="1"/>
  <c r="F43" i="1" s="1"/>
  <c r="G23" i="1" s="1"/>
  <c r="G37" i="13"/>
  <c r="BA34" i="13"/>
  <c r="BA10" i="13"/>
  <c r="G9" i="13"/>
  <c r="G8" i="13" s="1"/>
  <c r="I9" i="13"/>
  <c r="K9" i="13"/>
  <c r="M9" i="13"/>
  <c r="O9" i="13"/>
  <c r="Q9" i="13"/>
  <c r="V9" i="13"/>
  <c r="V8" i="13" s="1"/>
  <c r="G12" i="13"/>
  <c r="I12" i="13"/>
  <c r="I8" i="13" s="1"/>
  <c r="K12" i="13"/>
  <c r="M12" i="13"/>
  <c r="O12" i="13"/>
  <c r="Q12" i="13"/>
  <c r="V12" i="13"/>
  <c r="G15" i="13"/>
  <c r="M15" i="13" s="1"/>
  <c r="I15" i="13"/>
  <c r="K15" i="13"/>
  <c r="O15" i="13"/>
  <c r="Q15" i="13"/>
  <c r="V15" i="13"/>
  <c r="G19" i="13"/>
  <c r="M19" i="13" s="1"/>
  <c r="I19" i="13"/>
  <c r="K19" i="13"/>
  <c r="O19" i="13"/>
  <c r="Q19" i="13"/>
  <c r="V19" i="13"/>
  <c r="G22" i="13"/>
  <c r="M22" i="13" s="1"/>
  <c r="I22" i="13"/>
  <c r="K22" i="13"/>
  <c r="K8" i="13" s="1"/>
  <c r="O22" i="13"/>
  <c r="Q22" i="13"/>
  <c r="V22" i="13"/>
  <c r="G24" i="13"/>
  <c r="I24" i="13"/>
  <c r="K24" i="13"/>
  <c r="M24" i="13"/>
  <c r="O24" i="13"/>
  <c r="Q24" i="13"/>
  <c r="V24" i="13"/>
  <c r="G26" i="13"/>
  <c r="I26" i="13"/>
  <c r="K26" i="13"/>
  <c r="M26" i="13"/>
  <c r="O26" i="13"/>
  <c r="O8" i="13" s="1"/>
  <c r="Q26" i="13"/>
  <c r="V26" i="13"/>
  <c r="G28" i="13"/>
  <c r="I28" i="13"/>
  <c r="K28" i="13"/>
  <c r="M28" i="13"/>
  <c r="O28" i="13"/>
  <c r="Q28" i="13"/>
  <c r="Q8" i="13" s="1"/>
  <c r="V28" i="13"/>
  <c r="G30" i="13"/>
  <c r="I30" i="13"/>
  <c r="K30" i="13"/>
  <c r="M30" i="13"/>
  <c r="O30" i="13"/>
  <c r="Q30" i="13"/>
  <c r="V30" i="13"/>
  <c r="I32" i="13"/>
  <c r="O32" i="13"/>
  <c r="Q32" i="13"/>
  <c r="V32" i="13"/>
  <c r="G33" i="13"/>
  <c r="G32" i="13" s="1"/>
  <c r="I33" i="13"/>
  <c r="K33" i="13"/>
  <c r="K32" i="13" s="1"/>
  <c r="O33" i="13"/>
  <c r="Q33" i="13"/>
  <c r="V33" i="13"/>
  <c r="AE37" i="13"/>
  <c r="AF37" i="13"/>
  <c r="G67" i="12"/>
  <c r="BA18" i="12"/>
  <c r="G9" i="12"/>
  <c r="I9" i="12"/>
  <c r="I8" i="12" s="1"/>
  <c r="K9" i="12"/>
  <c r="M9" i="12"/>
  <c r="O9" i="12"/>
  <c r="Q9" i="12"/>
  <c r="V9" i="12"/>
  <c r="G13" i="12"/>
  <c r="AF67" i="12" s="1"/>
  <c r="I13" i="12"/>
  <c r="K13" i="12"/>
  <c r="K8" i="12" s="1"/>
  <c r="O13" i="12"/>
  <c r="O8" i="12" s="1"/>
  <c r="Q13" i="12"/>
  <c r="V13" i="12"/>
  <c r="G17" i="12"/>
  <c r="M17" i="12" s="1"/>
  <c r="I17" i="12"/>
  <c r="K17" i="12"/>
  <c r="O17" i="12"/>
  <c r="Q17" i="12"/>
  <c r="V17" i="12"/>
  <c r="G22" i="12"/>
  <c r="M22" i="12" s="1"/>
  <c r="I22" i="12"/>
  <c r="K22" i="12"/>
  <c r="O22" i="12"/>
  <c r="Q22" i="12"/>
  <c r="V22" i="12"/>
  <c r="G26" i="12"/>
  <c r="I26" i="12"/>
  <c r="K26" i="12"/>
  <c r="M26" i="12"/>
  <c r="O26" i="12"/>
  <c r="Q26" i="12"/>
  <c r="V26" i="12"/>
  <c r="G30" i="12"/>
  <c r="I30" i="12"/>
  <c r="K30" i="12"/>
  <c r="M30" i="12"/>
  <c r="O30" i="12"/>
  <c r="Q30" i="12"/>
  <c r="V30" i="12"/>
  <c r="G34" i="12"/>
  <c r="I34" i="12"/>
  <c r="K34" i="12"/>
  <c r="M34" i="12"/>
  <c r="O34" i="12"/>
  <c r="Q34" i="12"/>
  <c r="Q8" i="12" s="1"/>
  <c r="V34" i="12"/>
  <c r="G36" i="12"/>
  <c r="M36" i="12" s="1"/>
  <c r="I36" i="12"/>
  <c r="K36" i="12"/>
  <c r="O36" i="12"/>
  <c r="Q36" i="12"/>
  <c r="V36" i="12"/>
  <c r="V8" i="12" s="1"/>
  <c r="G39" i="12"/>
  <c r="I39" i="12"/>
  <c r="K39" i="12"/>
  <c r="M39" i="12"/>
  <c r="O39" i="12"/>
  <c r="Q39" i="12"/>
  <c r="V39" i="12"/>
  <c r="G42" i="12"/>
  <c r="M42" i="12" s="1"/>
  <c r="I42" i="12"/>
  <c r="K42" i="12"/>
  <c r="O42" i="12"/>
  <c r="Q42" i="12"/>
  <c r="V42" i="12"/>
  <c r="G45" i="12"/>
  <c r="M45" i="12" s="1"/>
  <c r="I45" i="12"/>
  <c r="K45" i="12"/>
  <c r="O45" i="12"/>
  <c r="Q45" i="12"/>
  <c r="V45" i="12"/>
  <c r="G48" i="12"/>
  <c r="I48" i="12"/>
  <c r="K48" i="12"/>
  <c r="O48" i="12"/>
  <c r="V48" i="12"/>
  <c r="G49" i="12"/>
  <c r="I49" i="12"/>
  <c r="K49" i="12"/>
  <c r="M49" i="12"/>
  <c r="M48" i="12" s="1"/>
  <c r="O49" i="12"/>
  <c r="Q49" i="12"/>
  <c r="Q48" i="12" s="1"/>
  <c r="V49" i="12"/>
  <c r="G59" i="12"/>
  <c r="K59" i="12"/>
  <c r="M59" i="12"/>
  <c r="O59" i="12"/>
  <c r="V59" i="12"/>
  <c r="G60" i="12"/>
  <c r="I60" i="12"/>
  <c r="I59" i="12" s="1"/>
  <c r="K60" i="12"/>
  <c r="M60" i="12"/>
  <c r="O60" i="12"/>
  <c r="Q60" i="12"/>
  <c r="Q59" i="12" s="1"/>
  <c r="V60" i="12"/>
  <c r="G62" i="12"/>
  <c r="K62" i="12"/>
  <c r="O62" i="12"/>
  <c r="Q62" i="12"/>
  <c r="V62" i="12"/>
  <c r="G63" i="12"/>
  <c r="I63" i="12"/>
  <c r="I62" i="12" s="1"/>
  <c r="K63" i="12"/>
  <c r="M63" i="12"/>
  <c r="M62" i="12" s="1"/>
  <c r="O63" i="12"/>
  <c r="Q63" i="12"/>
  <c r="V63" i="12"/>
  <c r="AE67" i="12"/>
  <c r="I20" i="1"/>
  <c r="I19" i="1"/>
  <c r="I18" i="1"/>
  <c r="I17" i="1"/>
  <c r="G43" i="1"/>
  <c r="G25" i="1" s="1"/>
  <c r="H43" i="1"/>
  <c r="J54" i="1" l="1"/>
  <c r="J50" i="1"/>
  <c r="J55" i="1"/>
  <c r="J53" i="1"/>
  <c r="J52" i="1"/>
  <c r="J51" i="1"/>
  <c r="I16" i="1"/>
  <c r="I21" i="1" s="1"/>
  <c r="I40" i="1"/>
  <c r="A27" i="1"/>
  <c r="A28" i="1" s="1"/>
  <c r="G28" i="1" s="1"/>
  <c r="G27" i="1" s="1"/>
  <c r="G29" i="1" s="1"/>
  <c r="I39" i="1"/>
  <c r="I43" i="1" s="1"/>
  <c r="J41" i="1" s="1"/>
  <c r="M8" i="13"/>
  <c r="M33" i="13"/>
  <c r="M32" i="13" s="1"/>
  <c r="M13" i="12"/>
  <c r="M8" i="12" s="1"/>
  <c r="G8" i="12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56" i="1" l="1"/>
  <c r="J42" i="1"/>
  <c r="J39" i="1"/>
  <c r="J43" i="1" s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Varadínek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Varadínek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<sst xmlns="http://schemas.openxmlformats.org/spreadsheetml/2006/main" count="442" uniqueCount="199">
  <si>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</si>
  <si>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</si>
  <si>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</si>
  <si>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</si>
  <si>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</si>
  <si>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</si>
  <si>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</si>
  <si>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</si>
  <si>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</si>
  <si>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</si>
  <si>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</si>
  <si>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</si>
  <si>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</si>
  <si>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</si>
  <si>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</si>
  <si>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</si>
  <si>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</si>
  <si>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</si>
  <si>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</si>
  <si>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</si>
  <si>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</si>
  <si>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</si>
  <si>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</si>
  <si>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</si>
  <si>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</si>
  <si>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</si>
  <si>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</si>
  <si>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</si>
  <si>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</si>
  <si>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</si>
  <si>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</si>
  <si>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</si>
  <si>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</si>
  <si>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</si>
  <si>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</si>
  <si>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</si>
  <si>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</si>
  <si>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</si>
  <si>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</si>
  <si>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</si>
  <si>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</si>
  <si>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</si>
  <si>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</si>
  <si>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</si>
  <si>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19012</t>
  </si>
  <si>
    <t>Prušánka Čejkovice - odstranění nánosů</t>
  </si>
  <si>
    <t>Stavba</t>
  </si>
  <si>
    <t>SO02</t>
  </si>
  <si>
    <t>Odstranění nánosů v ř.km 20,8400-21,710</t>
  </si>
  <si>
    <t>001</t>
  </si>
  <si>
    <t>Odstranění nánosů v ř.km. 20,8400-21,7100</t>
  </si>
  <si>
    <t>002</t>
  </si>
  <si>
    <t>Ostatní a vedlejší náklady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</si>
  <si>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</si>
  <si>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</si>
  <si>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</si>
  <si>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</si>
  <si>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</si>
  <si>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</si>
  <si>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</si>
  <si>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</si>
  <si>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</si>
  <si>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</si>
  <si>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</si>
  <si>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</si>
  <si>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</si>
  <si>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</si>
  <si>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</si>
  <si>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</si>
  <si>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</si>
  <si>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</si>
  <si>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</si>
  <si>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</si>
  <si>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</si>
  <si>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</si>
  <si>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</si>
  <si>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</si>
  <si>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</si>
  <si>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</si>
  <si>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</si>
  <si>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</si>
  <si>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</si>
  <si>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</si>
  <si>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</si>
  <si>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</si>
  <si>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</si>
  <si>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</si>
  <si>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</si>
  <si>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</si>
  <si>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</si>
  <si>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</si>
  <si>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</si>
  <si>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</si>
  <si>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</si>
  <si>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111101102R00</t>
  </si>
  <si>
    <t>Odstranění travin při celkové ploše přes 0,1 do 1 ha</t>
  </si>
  <si>
    <t>ha</t>
  </si>
  <si>
    <t>800-1</t>
  </si>
  <si>
    <t>RTS 19/ I</t>
  </si>
  <si>
    <t>POL1_</t>
  </si>
  <si>
    <t>a rákosu s případným nutným přemístěním a uložením na hromady na vzdálenost do 50 m,</t>
  </si>
  <si>
    <t>SPI</t>
  </si>
  <si>
    <t>2*870*0,5/10000</t>
  </si>
  <si>
    <t>VV</t>
  </si>
  <si>
    <t>SPU</t>
  </si>
  <si>
    <t>111103202R00</t>
  </si>
  <si>
    <t>Kosení travního porostu a vodního rostlinstva ve vegetačním období _x000D_
 travního porostu_x000D_
 středně hustého</t>
  </si>
  <si>
    <t>s ponecháním odpadu na místě,</t>
  </si>
  <si>
    <t>870*6/10000</t>
  </si>
  <si>
    <t>125703303R00</t>
  </si>
  <si>
    <t>Čištění melioračních kanálů tloušťky naplavené vrstvy do 250 mm, s dnem zpevněným tvárnicemi</t>
  </si>
  <si>
    <t>m3</t>
  </si>
  <si>
    <t>s úpravou svahu do výšky naplavené vrstvy a s přehozením výkopku na přilehlém terénu na vzdálenost do 3 m nebo s naložením na dopravní prostředek,</t>
  </si>
  <si>
    <t>24,5m3 - z úseku 21,71-22,661</t>
  </si>
  <si>
    <t>POP</t>
  </si>
  <si>
    <t>1067,26+24,5</t>
  </si>
  <si>
    <t>129103101R00</t>
  </si>
  <si>
    <t>Čištění koryt vodotečí hloubce koryta do 2,5 m, pří šířce původního dna do 5 m, v horninách 1 a 2</t>
  </si>
  <si>
    <t>s přehozením rozpojeného nánosu do 3 m nebo s naložením na dopravní prostředek,</t>
  </si>
  <si>
    <t>nános z úseku 21,71-22,661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</si>
  <si>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</si>
  <si>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</si>
  <si>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</si>
  <si>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1067,26+24,5+2143-764,79</t>
  </si>
  <si>
    <t>162701109R00</t>
  </si>
  <si>
    <t>Vodorovné přemístění výkopku příplatek k ceně za každých dalších i započatých 1 000 m přes 10 000 m_x000D_
 z horniny 1 až 4</t>
  </si>
  <si>
    <t>2469,97*8</t>
  </si>
  <si>
    <t>167101102R00</t>
  </si>
  <si>
    <t>Nakládání, skládání, překládání neulehlého výkopku nakládání výkopku_x000D_
 přes 100 m3, z horniny 1 až 4</t>
  </si>
  <si>
    <t>180401213R00</t>
  </si>
  <si>
    <t>Založení trávníku luční trávník, výsevem, na svahu přes 1:2 do 1:1</t>
  </si>
  <si>
    <t>m2</t>
  </si>
  <si>
    <t>823-1</t>
  </si>
  <si>
    <t>na půdě předem připravené s pokosením, naložením, odvozem odpadu do 20 km a se složením,</t>
  </si>
  <si>
    <t>182101101R00</t>
  </si>
  <si>
    <t>Svahování v zářezech v hornině 1 až 4</t>
  </si>
  <si>
    <t>trvalých svahů do projektovaných profilů s potřebným přemístěním výkopku při svahování v zářezech,</t>
  </si>
  <si>
    <t>199000005R00</t>
  </si>
  <si>
    <t>Poplatky za skládku zeminy 1- 4</t>
  </si>
  <si>
    <t>t</t>
  </si>
  <si>
    <t>Indiv</t>
  </si>
  <si>
    <t>2469,97*1,9</t>
  </si>
  <si>
    <t>00572460R</t>
  </si>
  <si>
    <t>směs travní technická</t>
  </si>
  <si>
    <t>kg</t>
  </si>
  <si>
    <t>SPCM</t>
  </si>
  <si>
    <t>POL3_</t>
  </si>
  <si>
    <t>3858,56*0,06</t>
  </si>
  <si>
    <t>4-R-1</t>
  </si>
  <si>
    <t>Oprava dlažeb</t>
  </si>
  <si>
    <t>Vlastní</t>
  </si>
  <si>
    <t>Položka obsahuje</t>
  </si>
  <si>
    <t>- odstranění poškozené dlažby</t>
  </si>
  <si>
    <t>- odstranění poškozeného podkladu</t>
  </si>
  <si>
    <t>- likvidace suti na skládce</t>
  </si>
  <si>
    <t>- úprava základové spáry</t>
  </si>
  <si>
    <t>- zřízení lože z betonu tl. 10cm</t>
  </si>
  <si>
    <t>- D+ M meliorační dlažby</t>
  </si>
  <si>
    <t>870*3*0,05</t>
  </si>
  <si>
    <t>8-R1</t>
  </si>
  <si>
    <t>Seříznutí potrubí PVC DN 100-200mm</t>
  </si>
  <si>
    <t>kus</t>
  </si>
  <si>
    <t>998332011R00</t>
  </si>
  <si>
    <t>Přesun hmot pro úpravy toků, hráze rybniční Přesun hmot, úpravy toků a kanálů, hráze ostatní</t>
  </si>
  <si>
    <t>832-1</t>
  </si>
  <si>
    <t>POL7_</t>
  </si>
  <si>
    <t>ochranné a kanály délky do 7 000 m</t>
  </si>
  <si>
    <t>SUM</t>
  </si>
  <si>
    <t>END</t>
  </si>
  <si>
    <t>005111021R</t>
  </si>
  <si>
    <t>Vytyčení inženýrských sítí</t>
  </si>
  <si>
    <t>Soubor</t>
  </si>
  <si>
    <t>POL99_8</t>
  </si>
  <si>
    <t>Zaměření a vytýčení stávajících inženýrských sítí v místě stavby z hlediska jejich ochrany při provádění stavby.</t>
  </si>
  <si>
    <t>005121 R</t>
  </si>
  <si>
    <t>Zařízení staveniště</t>
  </si>
  <si>
    <t>Veškeré náklady spojené s vybudováním, provozem a odstraněním zařízení staveniště.</t>
  </si>
  <si>
    <t>005-R1</t>
  </si>
  <si>
    <t>Pasport stávajícího stavu komunikací</t>
  </si>
  <si>
    <t>soubor</t>
  </si>
  <si>
    <t>Položka obsahuje:</t>
  </si>
  <si>
    <t>- zajištění fotodokumentace stavu příjezdových komunikací před zahájením stavebních prací</t>
  </si>
  <si>
    <t>005-R5</t>
  </si>
  <si>
    <t>Uvedení komunikací do stavu před realizací</t>
  </si>
  <si>
    <t>- včetně protokolárního převzetí a předání</t>
  </si>
  <si>
    <t>005-R6</t>
  </si>
  <si>
    <t>Čištění komunikací během realizace</t>
  </si>
  <si>
    <t>005-R8</t>
  </si>
  <si>
    <t>Zpracování povodňového a havarijního plánu</t>
  </si>
  <si>
    <t>VN3</t>
  </si>
  <si>
    <t>Zajištění ochrany vzrostlých stromů před poškozením</t>
  </si>
  <si>
    <t>VN4</t>
  </si>
  <si>
    <t>Zajištění odpovídajícího dopravního značení a příp. povolení od Policie ČR</t>
  </si>
  <si>
    <t>VN6</t>
  </si>
  <si>
    <t>Zajištění plnění povinností dle zákona č. 309_2006 Sb.</t>
  </si>
  <si>
    <t>sobor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</si>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</sst>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0" fontId="20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0" fontId="19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0" fontId="19" fillId="0" borderId="0" xfId="0" applyNumberFormat="1" applyFont="1" applyBorder="1" applyAlignment="1">
      <alignment horizontal="left" vertical="top" wrapText="1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J47" sqref="J47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7" t="s">
        <v>39</v>
      </c>
      <c r="B2" s="77"/>
      <c r="C2" s="77"/>
      <c r="D2" s="77"/>
      <c r="E2" s="77"/>
      <c r="F2" s="77"/>
      <c r="G2" s="77"/>
    </row>
  </sheetData>
  <sheetProtection password="C613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0" t="s">
        <v>41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4" t="s">
        <v>22</v>
      </c>
      <c r="C2" s="105"/>
      <c r="D2" s="106" t="s">
        <v>44</v>
      </c>
      <c r="E2" s="107" t="s">
        <v>45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120"/>
      <c r="E11" s="120"/>
      <c r="F11" s="120"/>
      <c r="G11" s="120"/>
      <c r="H11" s="26" t="s">
        <v>40</v>
      </c>
      <c r="I11" s="125"/>
      <c r="J11" s="10"/>
    </row>
    <row r="12" spans="1:15" ht="15.75" customHeight="1" x14ac:dyDescent="0.2">
      <c r="A12" s="3"/>
      <c r="B12" s="39"/>
      <c r="C12" s="24"/>
      <c r="D12" s="121"/>
      <c r="E12" s="121"/>
      <c r="F12" s="121"/>
      <c r="G12" s="121"/>
      <c r="H12" s="26" t="s">
        <v>34</v>
      </c>
      <c r="I12" s="125"/>
      <c r="J12" s="10"/>
    </row>
    <row r="13" spans="1:15" ht="15.75" customHeight="1" x14ac:dyDescent="0.2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96"/>
      <c r="F15" s="96"/>
      <c r="G15" s="97"/>
      <c r="H15" s="97"/>
      <c r="I15" s="97" t="s">
        <v>29</v>
      </c>
      <c r="J15" s="98"/>
    </row>
    <row r="16" spans="1:15" ht="23.25" customHeight="1" x14ac:dyDescent="0.2">
      <c r="A16" s="191" t="s">
        <v>24</v>
      </c>
      <c r="B16" s="55" t="s">
        <v>24</v>
      </c>
      <c r="C16" s="56"/>
      <c r="D16" s="57"/>
      <c r="E16" s="83"/>
      <c r="F16" s="84"/>
      <c r="G16" s="83"/>
      <c r="H16" s="84"/>
      <c r="I16" s="83">
        <f>SUMIF(F50:F55,A16,I50:I55)+SUMIF(F50:F55,"PSU",I50:I55)</f>
        <v>0</v>
      </c>
      <c r="J16" s="85"/>
    </row>
    <row r="17" spans="1:10" ht="23.25" customHeight="1" x14ac:dyDescent="0.2">
      <c r="A17" s="191" t="s">
        <v>25</v>
      </c>
      <c r="B17" s="55" t="s">
        <v>25</v>
      </c>
      <c r="C17" s="56"/>
      <c r="D17" s="57"/>
      <c r="E17" s="83"/>
      <c r="F17" s="84"/>
      <c r="G17" s="83"/>
      <c r="H17" s="84"/>
      <c r="I17" s="83">
        <f>SUMIF(F50:F55,A17,I50:I55)</f>
        <v>0</v>
      </c>
      <c r="J17" s="85"/>
    </row>
    <row r="18" spans="1:10" ht="23.25" customHeight="1" x14ac:dyDescent="0.2">
      <c r="A18" s="191" t="s">
        <v>26</v>
      </c>
      <c r="B18" s="55" t="s">
        <v>26</v>
      </c>
      <c r="C18" s="56"/>
      <c r="D18" s="57"/>
      <c r="E18" s="83"/>
      <c r="F18" s="84"/>
      <c r="G18" s="83"/>
      <c r="H18" s="84"/>
      <c r="I18" s="83">
        <f>SUMIF(F50:F55,A18,I50:I55)</f>
        <v>0</v>
      </c>
      <c r="J18" s="85"/>
    </row>
    <row r="19" spans="1:10" ht="23.25" customHeight="1" x14ac:dyDescent="0.2">
      <c r="A19" s="191" t="s">
        <v>65</v>
      </c>
      <c r="B19" s="55" t="s">
        <v>27</v>
      </c>
      <c r="C19" s="56"/>
      <c r="D19" s="57"/>
      <c r="E19" s="83"/>
      <c r="F19" s="84"/>
      <c r="G19" s="83"/>
      <c r="H19" s="84"/>
      <c r="I19" s="83">
        <f>SUMIF(F50:F55,A19,I50:I55)</f>
        <v>0</v>
      </c>
      <c r="J19" s="85"/>
    </row>
    <row r="20" spans="1:10" ht="23.25" customHeight="1" x14ac:dyDescent="0.2">
      <c r="A20" s="191" t="s">
        <v>66</v>
      </c>
      <c r="B20" s="55" t="s">
        <v>28</v>
      </c>
      <c r="C20" s="56"/>
      <c r="D20" s="57"/>
      <c r="E20" s="83"/>
      <c r="F20" s="84"/>
      <c r="G20" s="83"/>
      <c r="H20" s="84"/>
      <c r="I20" s="83">
        <f>SUMIF(F50:F55,A20,I50:I55)</f>
        <v>0</v>
      </c>
      <c r="J20" s="85"/>
    </row>
    <row r="21" spans="1:10" ht="23.25" customHeight="1" x14ac:dyDescent="0.2">
      <c r="A21" s="3"/>
      <c r="B21" s="72" t="s">
        <v>29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79">
        <f>I23*E23/100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95">
        <f>CenaCelkemBezDPH-(ZakladDPHSni+ZakladDPHZakl)</f>
        <v>0</v>
      </c>
      <c r="H27" s="95"/>
      <c r="I27" s="95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4" t="s">
        <v>23</v>
      </c>
      <c r="C28" s="165"/>
      <c r="D28" s="165"/>
      <c r="E28" s="166"/>
      <c r="F28" s="167"/>
      <c r="G28" s="168">
        <f>IF(A28&gt;50, ROUNDUP(A27, 0), ROUNDDOWN(A27, 0))</f>
        <v>0</v>
      </c>
      <c r="H28" s="168"/>
      <c r="I28" s="168"/>
      <c r="J28" s="169" t="str">
        <f t="shared" si="0"/>
        <v>CZK</v>
      </c>
    </row>
    <row r="29" spans="1:10" ht="27.75" hidden="1" customHeight="1" thickBot="1" x14ac:dyDescent="0.25">
      <c r="A29" s="3"/>
      <c r="B29" s="164" t="s">
        <v>35</v>
      </c>
      <c r="C29" s="170"/>
      <c r="D29" s="170"/>
      <c r="E29" s="170"/>
      <c r="F29" s="170"/>
      <c r="G29" s="171">
        <f>ZakladDPHSni+DPHSni+ZakladDPHZakl+DPHZakl+Zaokrouhleni</f>
        <v>0</v>
      </c>
      <c r="H29" s="171"/>
      <c r="I29" s="171"/>
      <c r="J29" s="172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43523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 t="s">
        <v>43</v>
      </c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1" t="s">
        <v>16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">
      <c r="A38" s="130" t="s">
        <v>37</v>
      </c>
      <c r="B38" s="134" t="s">
        <v>17</v>
      </c>
      <c r="C38" s="135" t="s">
        <v>5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18</v>
      </c>
      <c r="I38" s="139" t="s">
        <v>1</v>
      </c>
      <c r="J38" s="140" t="s">
        <v>0</v>
      </c>
    </row>
    <row r="39" spans="1:10" ht="25.5" hidden="1" customHeight="1" x14ac:dyDescent="0.2">
      <c r="A39" s="130">
        <v>1</v>
      </c>
      <c r="B39" s="141" t="s">
        <v>46</v>
      </c>
      <c r="C39" s="142"/>
      <c r="D39" s="143"/>
      <c r="E39" s="143"/>
      <c r="F39" s="144">
        <f>'SO02 001 Pol'!AE67+'SO02 002 Pol'!AE37</f>
        <v>0</v>
      </c>
      <c r="G39" s="145">
        <f>'SO02 001 Pol'!AF67+'SO02 002 Pol'!AF37</f>
        <v>0</v>
      </c>
      <c r="H39" s="146"/>
      <c r="I39" s="147">
        <f>F39+G39+H39</f>
        <v>0</v>
      </c>
      <c r="J39" s="148" t="str">
        <f>IF(CenaCelkemVypocet=0,"",I39/CenaCelkemVypocet*100)</f>
        <v/>
      </c>
    </row>
    <row r="40" spans="1:10" ht="25.5" customHeight="1" x14ac:dyDescent="0.2">
      <c r="A40" s="130">
        <v>2</v>
      </c>
      <c r="B40" s="149" t="s">
        <v>47</v>
      </c>
      <c r="C40" s="150" t="s">
        <v>48</v>
      </c>
      <c r="D40" s="151"/>
      <c r="E40" s="151"/>
      <c r="F40" s="152">
        <f>'SO02 001 Pol'!AE67+'SO02 002 Pol'!AE37</f>
        <v>0</v>
      </c>
      <c r="G40" s="153">
        <f>'SO02 001 Pol'!AF67+'SO02 002 Pol'!AF37</f>
        <v>0</v>
      </c>
      <c r="H40" s="153"/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0">
        <v>3</v>
      </c>
      <c r="B41" s="156" t="s">
        <v>49</v>
      </c>
      <c r="C41" s="142" t="s">
        <v>50</v>
      </c>
      <c r="D41" s="143"/>
      <c r="E41" s="143"/>
      <c r="F41" s="157">
        <f>'SO02 001 Pol'!AE67</f>
        <v>0</v>
      </c>
      <c r="G41" s="146">
        <f>'SO02 001 Pol'!AF67</f>
        <v>0</v>
      </c>
      <c r="H41" s="146"/>
      <c r="I41" s="147">
        <f>F41+G41+H41</f>
        <v>0</v>
      </c>
      <c r="J41" s="148" t="str">
        <f>IF(CenaCelkemVypocet=0,"",I41/CenaCelkemVypocet*100)</f>
        <v/>
      </c>
    </row>
    <row r="42" spans="1:10" ht="25.5" customHeight="1" x14ac:dyDescent="0.2">
      <c r="A42" s="130">
        <v>3</v>
      </c>
      <c r="B42" s="156" t="s">
        <v>51</v>
      </c>
      <c r="C42" s="142" t="s">
        <v>52</v>
      </c>
      <c r="D42" s="143"/>
      <c r="E42" s="143"/>
      <c r="F42" s="157">
        <f>'SO02 002 Pol'!AE37</f>
        <v>0</v>
      </c>
      <c r="G42" s="146">
        <f>'SO02 002 Pol'!AF37</f>
        <v>0</v>
      </c>
      <c r="H42" s="146"/>
      <c r="I42" s="147">
        <f>F42+G42+H42</f>
        <v>0</v>
      </c>
      <c r="J42" s="148" t="str">
        <f>IF(CenaCelkemVypocet=0,"",I42/CenaCelkemVypocet*100)</f>
        <v/>
      </c>
    </row>
    <row r="43" spans="1:10" ht="25.5" customHeight="1" x14ac:dyDescent="0.2">
      <c r="A43" s="130"/>
      <c r="B43" s="158" t="s">
        <v>53</v>
      </c>
      <c r="C43" s="159"/>
      <c r="D43" s="159"/>
      <c r="E43" s="159"/>
      <c r="F43" s="160">
        <f>SUMIF(A39:A42,"=1",F39:F42)</f>
        <v>0</v>
      </c>
      <c r="G43" s="161">
        <f>SUMIF(A39:A42,"=1",G39:G42)</f>
        <v>0</v>
      </c>
      <c r="H43" s="161">
        <f>SUMIF(A39:A42,"=1",H39:H42)</f>
        <v>0</v>
      </c>
      <c r="I43" s="162">
        <f>SUMIF(A39:A42,"=1",I39:I42)</f>
        <v>0</v>
      </c>
      <c r="J43" s="163">
        <f>SUMIF(A39:A42,"=1",J39:J42)</f>
        <v>0</v>
      </c>
    </row>
    <row r="47" spans="1:10" ht="15.75" x14ac:dyDescent="0.25">
      <c r="B47" s="173" t="s">
        <v>55</v>
      </c>
    </row>
    <row r="49" spans="1:10" ht="25.5" customHeight="1" x14ac:dyDescent="0.2">
      <c r="A49" s="174"/>
      <c r="B49" s="177" t="s">
        <v>17</v>
      </c>
      <c r="C49" s="177" t="s">
        <v>5</v>
      </c>
      <c r="D49" s="178"/>
      <c r="E49" s="178"/>
      <c r="F49" s="179" t="s">
        <v>56</v>
      </c>
      <c r="G49" s="179"/>
      <c r="H49" s="179"/>
      <c r="I49" s="179" t="s">
        <v>29</v>
      </c>
      <c r="J49" s="179" t="s">
        <v>0</v>
      </c>
    </row>
    <row r="50" spans="1:10" ht="25.5" customHeight="1" x14ac:dyDescent="0.2">
      <c r="A50" s="175"/>
      <c r="B50" s="180" t="s">
        <v>57</v>
      </c>
      <c r="C50" s="181" t="s">
        <v>58</v>
      </c>
      <c r="D50" s="182"/>
      <c r="E50" s="182"/>
      <c r="F50" s="187" t="s">
        <v>24</v>
      </c>
      <c r="G50" s="188"/>
      <c r="H50" s="188"/>
      <c r="I50" s="188">
        <f>'SO02 001 Pol'!G8</f>
        <v>0</v>
      </c>
      <c r="J50" s="185" t="str">
        <f>IF(I56=0,"",I50/I56*100)</f>
        <v/>
      </c>
    </row>
    <row r="51" spans="1:10" ht="25.5" customHeight="1" x14ac:dyDescent="0.2">
      <c r="A51" s="175"/>
      <c r="B51" s="180" t="s">
        <v>59</v>
      </c>
      <c r="C51" s="181" t="s">
        <v>60</v>
      </c>
      <c r="D51" s="182"/>
      <c r="E51" s="182"/>
      <c r="F51" s="187" t="s">
        <v>24</v>
      </c>
      <c r="G51" s="188"/>
      <c r="H51" s="188"/>
      <c r="I51" s="188">
        <f>'SO02 001 Pol'!G48</f>
        <v>0</v>
      </c>
      <c r="J51" s="185" t="str">
        <f>IF(I56=0,"",I51/I56*100)</f>
        <v/>
      </c>
    </row>
    <row r="52" spans="1:10" ht="25.5" customHeight="1" x14ac:dyDescent="0.2">
      <c r="A52" s="175"/>
      <c r="B52" s="180" t="s">
        <v>61</v>
      </c>
      <c r="C52" s="181" t="s">
        <v>62</v>
      </c>
      <c r="D52" s="182"/>
      <c r="E52" s="182"/>
      <c r="F52" s="187" t="s">
        <v>24</v>
      </c>
      <c r="G52" s="188"/>
      <c r="H52" s="188"/>
      <c r="I52" s="188">
        <f>'SO02 001 Pol'!G59</f>
        <v>0</v>
      </c>
      <c r="J52" s="185" t="str">
        <f>IF(I56=0,"",I52/I56*100)</f>
        <v/>
      </c>
    </row>
    <row r="53" spans="1:10" ht="25.5" customHeight="1" x14ac:dyDescent="0.2">
      <c r="A53" s="175"/>
      <c r="B53" s="180" t="s">
        <v>63</v>
      </c>
      <c r="C53" s="181" t="s">
        <v>64</v>
      </c>
      <c r="D53" s="182"/>
      <c r="E53" s="182"/>
      <c r="F53" s="187" t="s">
        <v>24</v>
      </c>
      <c r="G53" s="188"/>
      <c r="H53" s="188"/>
      <c r="I53" s="188">
        <f>'SO02 001 Pol'!G62</f>
        <v>0</v>
      </c>
      <c r="J53" s="185" t="str">
        <f>IF(I56=0,"",I53/I56*100)</f>
        <v/>
      </c>
    </row>
    <row r="54" spans="1:10" ht="25.5" customHeight="1" x14ac:dyDescent="0.2">
      <c r="A54" s="175"/>
      <c r="B54" s="180" t="s">
        <v>65</v>
      </c>
      <c r="C54" s="181" t="s">
        <v>27</v>
      </c>
      <c r="D54" s="182"/>
      <c r="E54" s="182"/>
      <c r="F54" s="187" t="s">
        <v>65</v>
      </c>
      <c r="G54" s="188"/>
      <c r="H54" s="188"/>
      <c r="I54" s="188">
        <f>'SO02 002 Pol'!G8</f>
        <v>0</v>
      </c>
      <c r="J54" s="185" t="str">
        <f>IF(I56=0,"",I54/I56*100)</f>
        <v/>
      </c>
    </row>
    <row r="55" spans="1:10" ht="25.5" customHeight="1" x14ac:dyDescent="0.2">
      <c r="A55" s="175"/>
      <c r="B55" s="180" t="s">
        <v>66</v>
      </c>
      <c r="C55" s="181" t="s">
        <v>28</v>
      </c>
      <c r="D55" s="182"/>
      <c r="E55" s="182"/>
      <c r="F55" s="187" t="s">
        <v>66</v>
      </c>
      <c r="G55" s="188"/>
      <c r="H55" s="188"/>
      <c r="I55" s="188">
        <f>'SO02 002 Pol'!G32</f>
        <v>0</v>
      </c>
      <c r="J55" s="185" t="str">
        <f>IF(I56=0,"",I55/I56*100)</f>
        <v/>
      </c>
    </row>
    <row r="56" spans="1:10" ht="25.5" customHeight="1" x14ac:dyDescent="0.2">
      <c r="A56" s="176"/>
      <c r="B56" s="183" t="s">
        <v>1</v>
      </c>
      <c r="C56" s="183"/>
      <c r="D56" s="184"/>
      <c r="E56" s="184"/>
      <c r="F56" s="189"/>
      <c r="G56" s="190"/>
      <c r="H56" s="190"/>
      <c r="I56" s="190">
        <f>SUM(I50:I55)</f>
        <v>0</v>
      </c>
      <c r="J56" s="186">
        <f>SUM(J50:J55)</f>
        <v>0</v>
      </c>
    </row>
    <row r="57" spans="1:10" x14ac:dyDescent="0.2">
      <c r="F57" s="128"/>
      <c r="G57" s="127"/>
      <c r="H57" s="128"/>
      <c r="I57" s="127"/>
      <c r="J57" s="129"/>
    </row>
    <row r="58" spans="1:10" x14ac:dyDescent="0.2">
      <c r="F58" s="128"/>
      <c r="G58" s="127"/>
      <c r="H58" s="128"/>
      <c r="I58" s="127"/>
      <c r="J58" s="129"/>
    </row>
    <row r="59" spans="1:10" x14ac:dyDescent="0.2">
      <c r="F59" s="128"/>
      <c r="G59" s="127"/>
      <c r="H59" s="128"/>
      <c r="I59" s="127"/>
      <c r="J59" s="129"/>
    </row>
  </sheetData>
  <sheetProtection password="C61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7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8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9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C61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67</v>
      </c>
      <c r="B1" s="193"/>
      <c r="C1" s="193"/>
      <c r="D1" s="193"/>
      <c r="E1" s="193"/>
      <c r="F1" s="193"/>
      <c r="G1" s="193"/>
      <c r="AG1" t="s">
        <v>68</v>
      </c>
    </row>
    <row r="2" spans="1:60" ht="24.95" customHeight="1" x14ac:dyDescent="0.2">
      <c r="A2" s="194" t="s">
        <v>7</v>
      </c>
      <c r="B2" s="75" t="s">
        <v>44</v>
      </c>
      <c r="C2" s="197" t="s">
        <v>45</v>
      </c>
      <c r="D2" s="195"/>
      <c r="E2" s="195"/>
      <c r="F2" s="195"/>
      <c r="G2" s="196"/>
      <c r="AG2" t="s">
        <v>69</v>
      </c>
    </row>
    <row r="3" spans="1:60" ht="24.95" customHeight="1" x14ac:dyDescent="0.2">
      <c r="A3" s="194" t="s">
        <v>8</v>
      </c>
      <c r="B3" s="75" t="s">
        <v>47</v>
      </c>
      <c r="C3" s="197" t="s">
        <v>48</v>
      </c>
      <c r="D3" s="195"/>
      <c r="E3" s="195"/>
      <c r="F3" s="195"/>
      <c r="G3" s="196"/>
      <c r="AC3" s="126" t="s">
        <v>69</v>
      </c>
      <c r="AG3" t="s">
        <v>70</v>
      </c>
    </row>
    <row r="4" spans="1:60" ht="24.95" customHeight="1" x14ac:dyDescent="0.2">
      <c r="A4" s="198" t="s">
        <v>9</v>
      </c>
      <c r="B4" s="199" t="s">
        <v>49</v>
      </c>
      <c r="C4" s="200" t="s">
        <v>50</v>
      </c>
      <c r="D4" s="201"/>
      <c r="E4" s="201"/>
      <c r="F4" s="201"/>
      <c r="G4" s="202"/>
      <c r="AG4" t="s">
        <v>71</v>
      </c>
    </row>
    <row r="5" spans="1:60" x14ac:dyDescent="0.2">
      <c r="D5" s="192"/>
    </row>
    <row r="6" spans="1:60" ht="38.25" x14ac:dyDescent="0.2">
      <c r="A6" s="204" t="s">
        <v>72</v>
      </c>
      <c r="B6" s="206" t="s">
        <v>73</v>
      </c>
      <c r="C6" s="206" t="s">
        <v>74</v>
      </c>
      <c r="D6" s="205" t="s">
        <v>75</v>
      </c>
      <c r="E6" s="204" t="s">
        <v>76</v>
      </c>
      <c r="F6" s="203" t="s">
        <v>77</v>
      </c>
      <c r="G6" s="204" t="s">
        <v>29</v>
      </c>
      <c r="H6" s="207" t="s">
        <v>30</v>
      </c>
      <c r="I6" s="207" t="s">
        <v>78</v>
      </c>
      <c r="J6" s="207" t="s">
        <v>31</v>
      </c>
      <c r="K6" s="207" t="s">
        <v>79</v>
      </c>
      <c r="L6" s="207" t="s">
        <v>80</v>
      </c>
      <c r="M6" s="207" t="s">
        <v>81</v>
      </c>
      <c r="N6" s="207" t="s">
        <v>82</v>
      </c>
      <c r="O6" s="207" t="s">
        <v>83</v>
      </c>
      <c r="P6" s="207" t="s">
        <v>84</v>
      </c>
      <c r="Q6" s="207" t="s">
        <v>85</v>
      </c>
      <c r="R6" s="207" t="s">
        <v>86</v>
      </c>
      <c r="S6" s="207" t="s">
        <v>87</v>
      </c>
      <c r="T6" s="207" t="s">
        <v>88</v>
      </c>
      <c r="U6" s="207" t="s">
        <v>89</v>
      </c>
      <c r="V6" s="207" t="s">
        <v>90</v>
      </c>
      <c r="W6" s="207" t="s">
        <v>91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21" t="s">
        <v>92</v>
      </c>
      <c r="B8" s="222" t="s">
        <v>57</v>
      </c>
      <c r="C8" s="241" t="s">
        <v>58</v>
      </c>
      <c r="D8" s="223"/>
      <c r="E8" s="224"/>
      <c r="F8" s="225"/>
      <c r="G8" s="225">
        <f>SUMIF(AG9:AG47,"&lt;&gt;NOR",G9:G47)</f>
        <v>0</v>
      </c>
      <c r="H8" s="225"/>
      <c r="I8" s="225">
        <f>SUM(I9:I47)</f>
        <v>0</v>
      </c>
      <c r="J8" s="225"/>
      <c r="K8" s="225">
        <f>SUM(K9:K47)</f>
        <v>0</v>
      </c>
      <c r="L8" s="225"/>
      <c r="M8" s="225">
        <f>SUM(M9:M47)</f>
        <v>0</v>
      </c>
      <c r="N8" s="225"/>
      <c r="O8" s="225">
        <f>SUM(O9:O47)</f>
        <v>0.23</v>
      </c>
      <c r="P8" s="225"/>
      <c r="Q8" s="225">
        <f>SUM(Q9:Q47)</f>
        <v>0</v>
      </c>
      <c r="R8" s="225"/>
      <c r="S8" s="225"/>
      <c r="T8" s="226"/>
      <c r="U8" s="220"/>
      <c r="V8" s="220">
        <f>SUM(V9:V47)</f>
        <v>4560.5999999999995</v>
      </c>
      <c r="W8" s="220"/>
      <c r="AG8" t="s">
        <v>93</v>
      </c>
    </row>
    <row r="9" spans="1:60" outlineLevel="1" x14ac:dyDescent="0.2">
      <c r="A9" s="227">
        <v>1</v>
      </c>
      <c r="B9" s="228" t="s">
        <v>94</v>
      </c>
      <c r="C9" s="242" t="s">
        <v>95</v>
      </c>
      <c r="D9" s="229" t="s">
        <v>96</v>
      </c>
      <c r="E9" s="230">
        <v>8.7000000000000008E-2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 t="s">
        <v>97</v>
      </c>
      <c r="S9" s="232" t="s">
        <v>98</v>
      </c>
      <c r="T9" s="233" t="s">
        <v>98</v>
      </c>
      <c r="U9" s="217">
        <v>55.5</v>
      </c>
      <c r="V9" s="217">
        <f>ROUND(E9*U9,2)</f>
        <v>4.83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99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43" t="s">
        <v>100</v>
      </c>
      <c r="D10" s="234"/>
      <c r="E10" s="234"/>
      <c r="F10" s="234"/>
      <c r="G10" s="234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101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15"/>
      <c r="B11" s="216"/>
      <c r="C11" s="244" t="s">
        <v>102</v>
      </c>
      <c r="D11" s="218"/>
      <c r="E11" s="219">
        <v>8.7000000000000008E-2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103</v>
      </c>
      <c r="AH11" s="208">
        <v>0</v>
      </c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15"/>
      <c r="B12" s="216"/>
      <c r="C12" s="245"/>
      <c r="D12" s="235"/>
      <c r="E12" s="235"/>
      <c r="F12" s="235"/>
      <c r="G12" s="235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104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ht="33.75" outlineLevel="1" x14ac:dyDescent="0.2">
      <c r="A13" s="227">
        <v>2</v>
      </c>
      <c r="B13" s="228" t="s">
        <v>105</v>
      </c>
      <c r="C13" s="242" t="s">
        <v>106</v>
      </c>
      <c r="D13" s="229" t="s">
        <v>96</v>
      </c>
      <c r="E13" s="230">
        <v>0.52200000000000002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32">
        <v>0</v>
      </c>
      <c r="O13" s="232">
        <f>ROUND(E13*N13,2)</f>
        <v>0</v>
      </c>
      <c r="P13" s="232">
        <v>0</v>
      </c>
      <c r="Q13" s="232">
        <f>ROUND(E13*P13,2)</f>
        <v>0</v>
      </c>
      <c r="R13" s="232" t="s">
        <v>97</v>
      </c>
      <c r="S13" s="232" t="s">
        <v>98</v>
      </c>
      <c r="T13" s="233" t="s">
        <v>98</v>
      </c>
      <c r="U13" s="217">
        <v>44.730000000000004</v>
      </c>
      <c r="V13" s="217">
        <f>ROUND(E13*U13,2)</f>
        <v>23.35</v>
      </c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99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15"/>
      <c r="B14" s="216"/>
      <c r="C14" s="243" t="s">
        <v>107</v>
      </c>
      <c r="D14" s="234"/>
      <c r="E14" s="234"/>
      <c r="F14" s="234"/>
      <c r="G14" s="234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101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15"/>
      <c r="B15" s="216"/>
      <c r="C15" s="244" t="s">
        <v>108</v>
      </c>
      <c r="D15" s="218"/>
      <c r="E15" s="219">
        <v>0.52200000000000002</v>
      </c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103</v>
      </c>
      <c r="AH15" s="208">
        <v>0</v>
      </c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15"/>
      <c r="B16" s="216"/>
      <c r="C16" s="245"/>
      <c r="D16" s="235"/>
      <c r="E16" s="235"/>
      <c r="F16" s="235"/>
      <c r="G16" s="235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104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ht="22.5" outlineLevel="1" x14ac:dyDescent="0.2">
      <c r="A17" s="227">
        <v>3</v>
      </c>
      <c r="B17" s="228" t="s">
        <v>109</v>
      </c>
      <c r="C17" s="242" t="s">
        <v>110</v>
      </c>
      <c r="D17" s="229" t="s">
        <v>111</v>
      </c>
      <c r="E17" s="230">
        <v>1091.7600000000002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32">
        <v>0</v>
      </c>
      <c r="O17" s="232">
        <f>ROUND(E17*N17,2)</f>
        <v>0</v>
      </c>
      <c r="P17" s="232">
        <v>0</v>
      </c>
      <c r="Q17" s="232">
        <f>ROUND(E17*P17,2)</f>
        <v>0</v>
      </c>
      <c r="R17" s="232" t="s">
        <v>97</v>
      </c>
      <c r="S17" s="232" t="s">
        <v>98</v>
      </c>
      <c r="T17" s="233" t="s">
        <v>98</v>
      </c>
      <c r="U17" s="217">
        <v>1.5670000000000002</v>
      </c>
      <c r="V17" s="217">
        <f>ROUND(E17*U17,2)</f>
        <v>1710.79</v>
      </c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99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ht="22.5" outlineLevel="1" x14ac:dyDescent="0.2">
      <c r="A18" s="215"/>
      <c r="B18" s="216"/>
      <c r="C18" s="243" t="s">
        <v>112</v>
      </c>
      <c r="D18" s="234"/>
      <c r="E18" s="234"/>
      <c r="F18" s="234"/>
      <c r="G18" s="234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101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36" t="str">
        <f>C18</f>
        <v>s úpravou svahu do výšky naplavené vrstvy a s přehozením výkopku na přilehlém terénu na vzdálenost do 3 m nebo s naložením na dopravní prostředek,</v>
      </c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15"/>
      <c r="B19" s="216"/>
      <c r="C19" s="246" t="s">
        <v>113</v>
      </c>
      <c r="D19" s="237"/>
      <c r="E19" s="237"/>
      <c r="F19" s="237"/>
      <c r="G19" s="23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114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15"/>
      <c r="B20" s="216"/>
      <c r="C20" s="244" t="s">
        <v>115</v>
      </c>
      <c r="D20" s="218"/>
      <c r="E20" s="219">
        <v>1091.7600000000002</v>
      </c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103</v>
      </c>
      <c r="AH20" s="208">
        <v>0</v>
      </c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15"/>
      <c r="B21" s="216"/>
      <c r="C21" s="245"/>
      <c r="D21" s="235"/>
      <c r="E21" s="235"/>
      <c r="F21" s="235"/>
      <c r="G21" s="235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104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ht="22.5" outlineLevel="1" x14ac:dyDescent="0.2">
      <c r="A22" s="227">
        <v>4</v>
      </c>
      <c r="B22" s="228" t="s">
        <v>116</v>
      </c>
      <c r="C22" s="242" t="s">
        <v>117</v>
      </c>
      <c r="D22" s="229" t="s">
        <v>111</v>
      </c>
      <c r="E22" s="230">
        <v>2143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2" t="s">
        <v>97</v>
      </c>
      <c r="S22" s="232" t="s">
        <v>98</v>
      </c>
      <c r="T22" s="233" t="s">
        <v>98</v>
      </c>
      <c r="U22" s="217">
        <v>0.88100000000000001</v>
      </c>
      <c r="V22" s="217">
        <f>ROUND(E22*U22,2)</f>
        <v>1887.98</v>
      </c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99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15"/>
      <c r="B23" s="216"/>
      <c r="C23" s="243" t="s">
        <v>118</v>
      </c>
      <c r="D23" s="234"/>
      <c r="E23" s="234"/>
      <c r="F23" s="234"/>
      <c r="G23" s="234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101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15"/>
      <c r="B24" s="216"/>
      <c r="C24" s="246" t="s">
        <v>119</v>
      </c>
      <c r="D24" s="237"/>
      <c r="E24" s="237"/>
      <c r="F24" s="237"/>
      <c r="G24" s="237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114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15"/>
      <c r="B25" s="216"/>
      <c r="C25" s="245"/>
      <c r="D25" s="235"/>
      <c r="E25" s="235"/>
      <c r="F25" s="235"/>
      <c r="G25" s="235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104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ht="22.5" outlineLevel="1" x14ac:dyDescent="0.2">
      <c r="A26" s="227">
        <v>5</v>
      </c>
      <c r="B26" s="228" t="s">
        <v>120</v>
      </c>
      <c r="C26" s="242" t="s">
        <v>121</v>
      </c>
      <c r="D26" s="229" t="s">
        <v>111</v>
      </c>
      <c r="E26" s="230">
        <v>2469.9700000000003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32">
        <v>0</v>
      </c>
      <c r="O26" s="232">
        <f>ROUND(E26*N26,2)</f>
        <v>0</v>
      </c>
      <c r="P26" s="232">
        <v>0</v>
      </c>
      <c r="Q26" s="232">
        <f>ROUND(E26*P26,2)</f>
        <v>0</v>
      </c>
      <c r="R26" s="232" t="s">
        <v>97</v>
      </c>
      <c r="S26" s="232" t="s">
        <v>98</v>
      </c>
      <c r="T26" s="233" t="s">
        <v>98</v>
      </c>
      <c r="U26" s="217">
        <v>1.1000000000000001E-2</v>
      </c>
      <c r="V26" s="217">
        <f>ROUND(E26*U26,2)</f>
        <v>27.17</v>
      </c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99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15"/>
      <c r="B27" s="216"/>
      <c r="C27" s="243" t="s">
        <v>122</v>
      </c>
      <c r="D27" s="234"/>
      <c r="E27" s="234"/>
      <c r="F27" s="234"/>
      <c r="G27" s="234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101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15"/>
      <c r="B28" s="216"/>
      <c r="C28" s="244" t="s">
        <v>123</v>
      </c>
      <c r="D28" s="218"/>
      <c r="E28" s="219">
        <v>2469.9700000000003</v>
      </c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103</v>
      </c>
      <c r="AH28" s="208">
        <v>0</v>
      </c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15"/>
      <c r="B29" s="216"/>
      <c r="C29" s="245"/>
      <c r="D29" s="235"/>
      <c r="E29" s="235"/>
      <c r="F29" s="235"/>
      <c r="G29" s="235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104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ht="33.75" outlineLevel="1" x14ac:dyDescent="0.2">
      <c r="A30" s="227">
        <v>6</v>
      </c>
      <c r="B30" s="228" t="s">
        <v>124</v>
      </c>
      <c r="C30" s="242" t="s">
        <v>125</v>
      </c>
      <c r="D30" s="229" t="s">
        <v>111</v>
      </c>
      <c r="E30" s="230">
        <v>19759.760000000002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32">
        <v>0</v>
      </c>
      <c r="O30" s="232">
        <f>ROUND(E30*N30,2)</f>
        <v>0</v>
      </c>
      <c r="P30" s="232">
        <v>0</v>
      </c>
      <c r="Q30" s="232">
        <f>ROUND(E30*P30,2)</f>
        <v>0</v>
      </c>
      <c r="R30" s="232" t="s">
        <v>97</v>
      </c>
      <c r="S30" s="232" t="s">
        <v>98</v>
      </c>
      <c r="T30" s="233" t="s">
        <v>98</v>
      </c>
      <c r="U30" s="217">
        <v>0</v>
      </c>
      <c r="V30" s="217">
        <f>ROUND(E30*U30,2)</f>
        <v>0</v>
      </c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99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15"/>
      <c r="B31" s="216"/>
      <c r="C31" s="243" t="s">
        <v>122</v>
      </c>
      <c r="D31" s="234"/>
      <c r="E31" s="234"/>
      <c r="F31" s="234"/>
      <c r="G31" s="234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101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15"/>
      <c r="B32" s="216"/>
      <c r="C32" s="244" t="s">
        <v>126</v>
      </c>
      <c r="D32" s="218"/>
      <c r="E32" s="219">
        <v>19759.760000000002</v>
      </c>
      <c r="F32" s="217"/>
      <c r="G32" s="217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103</v>
      </c>
      <c r="AH32" s="208">
        <v>0</v>
      </c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15"/>
      <c r="B33" s="216"/>
      <c r="C33" s="245"/>
      <c r="D33" s="235"/>
      <c r="E33" s="235"/>
      <c r="F33" s="235"/>
      <c r="G33" s="235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104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ht="22.5" outlineLevel="1" x14ac:dyDescent="0.2">
      <c r="A34" s="227">
        <v>7</v>
      </c>
      <c r="B34" s="228" t="s">
        <v>127</v>
      </c>
      <c r="C34" s="242" t="s">
        <v>128</v>
      </c>
      <c r="D34" s="229" t="s">
        <v>111</v>
      </c>
      <c r="E34" s="230">
        <v>2469.9700000000003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2" t="s">
        <v>97</v>
      </c>
      <c r="S34" s="232" t="s">
        <v>98</v>
      </c>
      <c r="T34" s="233" t="s">
        <v>98</v>
      </c>
      <c r="U34" s="217">
        <v>5.3000000000000005E-2</v>
      </c>
      <c r="V34" s="217">
        <f>ROUND(E34*U34,2)</f>
        <v>130.91</v>
      </c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99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15"/>
      <c r="B35" s="216"/>
      <c r="C35" s="247"/>
      <c r="D35" s="238"/>
      <c r="E35" s="238"/>
      <c r="F35" s="238"/>
      <c r="G35" s="238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104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27">
        <v>8</v>
      </c>
      <c r="B36" s="228" t="s">
        <v>129</v>
      </c>
      <c r="C36" s="242" t="s">
        <v>130</v>
      </c>
      <c r="D36" s="229" t="s">
        <v>131</v>
      </c>
      <c r="E36" s="230">
        <v>3858.5600000000004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32">
        <v>0</v>
      </c>
      <c r="O36" s="232">
        <f>ROUND(E36*N36,2)</f>
        <v>0</v>
      </c>
      <c r="P36" s="232">
        <v>0</v>
      </c>
      <c r="Q36" s="232">
        <f>ROUND(E36*P36,2)</f>
        <v>0</v>
      </c>
      <c r="R36" s="232" t="s">
        <v>132</v>
      </c>
      <c r="S36" s="232" t="s">
        <v>98</v>
      </c>
      <c r="T36" s="233" t="s">
        <v>98</v>
      </c>
      <c r="U36" s="217">
        <v>7.3000000000000009E-2</v>
      </c>
      <c r="V36" s="217">
        <f>ROUND(E36*U36,2)</f>
        <v>281.67</v>
      </c>
      <c r="W36" s="21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99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">
      <c r="A37" s="215"/>
      <c r="B37" s="216"/>
      <c r="C37" s="243" t="s">
        <v>133</v>
      </c>
      <c r="D37" s="234"/>
      <c r="E37" s="234"/>
      <c r="F37" s="234"/>
      <c r="G37" s="234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101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15"/>
      <c r="B38" s="216"/>
      <c r="C38" s="245"/>
      <c r="D38" s="235"/>
      <c r="E38" s="235"/>
      <c r="F38" s="235"/>
      <c r="G38" s="235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104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">
      <c r="A39" s="227">
        <v>9</v>
      </c>
      <c r="B39" s="228" t="s">
        <v>134</v>
      </c>
      <c r="C39" s="242" t="s">
        <v>135</v>
      </c>
      <c r="D39" s="229" t="s">
        <v>131</v>
      </c>
      <c r="E39" s="230">
        <v>3858.5600000000004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32">
        <v>0</v>
      </c>
      <c r="O39" s="232">
        <f>ROUND(E39*N39,2)</f>
        <v>0</v>
      </c>
      <c r="P39" s="232">
        <v>0</v>
      </c>
      <c r="Q39" s="232">
        <f>ROUND(E39*P39,2)</f>
        <v>0</v>
      </c>
      <c r="R39" s="232" t="s">
        <v>97</v>
      </c>
      <c r="S39" s="232" t="s">
        <v>98</v>
      </c>
      <c r="T39" s="233" t="s">
        <v>98</v>
      </c>
      <c r="U39" s="217">
        <v>0.128</v>
      </c>
      <c r="V39" s="217">
        <f>ROUND(E39*U39,2)</f>
        <v>493.9</v>
      </c>
      <c r="W39" s="21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99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 x14ac:dyDescent="0.2">
      <c r="A40" s="215"/>
      <c r="B40" s="216"/>
      <c r="C40" s="243" t="s">
        <v>136</v>
      </c>
      <c r="D40" s="234"/>
      <c r="E40" s="234"/>
      <c r="F40" s="234"/>
      <c r="G40" s="234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101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 x14ac:dyDescent="0.2">
      <c r="A41" s="215"/>
      <c r="B41" s="216"/>
      <c r="C41" s="245"/>
      <c r="D41" s="235"/>
      <c r="E41" s="235"/>
      <c r="F41" s="235"/>
      <c r="G41" s="235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104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27">
        <v>10</v>
      </c>
      <c r="B42" s="228" t="s">
        <v>137</v>
      </c>
      <c r="C42" s="242" t="s">
        <v>138</v>
      </c>
      <c r="D42" s="229" t="s">
        <v>139</v>
      </c>
      <c r="E42" s="230">
        <v>4692.9430000000002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21</v>
      </c>
      <c r="M42" s="232">
        <f>G42*(1+L42/100)</f>
        <v>0</v>
      </c>
      <c r="N42" s="232">
        <v>0</v>
      </c>
      <c r="O42" s="232">
        <f>ROUND(E42*N42,2)</f>
        <v>0</v>
      </c>
      <c r="P42" s="232">
        <v>0</v>
      </c>
      <c r="Q42" s="232">
        <f>ROUND(E42*P42,2)</f>
        <v>0</v>
      </c>
      <c r="R42" s="232" t="s">
        <v>97</v>
      </c>
      <c r="S42" s="232" t="s">
        <v>98</v>
      </c>
      <c r="T42" s="233" t="s">
        <v>140</v>
      </c>
      <c r="U42" s="217">
        <v>0</v>
      </c>
      <c r="V42" s="217">
        <f>ROUND(E42*U42,2)</f>
        <v>0</v>
      </c>
      <c r="W42" s="21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99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15"/>
      <c r="B43" s="216"/>
      <c r="C43" s="244" t="s">
        <v>141</v>
      </c>
      <c r="D43" s="218"/>
      <c r="E43" s="219">
        <v>4692.9430000000002</v>
      </c>
      <c r="F43" s="217"/>
      <c r="G43" s="217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103</v>
      </c>
      <c r="AH43" s="208">
        <v>0</v>
      </c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 x14ac:dyDescent="0.2">
      <c r="A44" s="215"/>
      <c r="B44" s="216"/>
      <c r="C44" s="245"/>
      <c r="D44" s="235"/>
      <c r="E44" s="235"/>
      <c r="F44" s="235"/>
      <c r="G44" s="235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104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">
      <c r="A45" s="227">
        <v>11</v>
      </c>
      <c r="B45" s="228" t="s">
        <v>142</v>
      </c>
      <c r="C45" s="242" t="s">
        <v>143</v>
      </c>
      <c r="D45" s="229" t="s">
        <v>144</v>
      </c>
      <c r="E45" s="230">
        <v>231.51360000000003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32">
        <v>1E-3</v>
      </c>
      <c r="O45" s="232">
        <f>ROUND(E45*N45,2)</f>
        <v>0.23</v>
      </c>
      <c r="P45" s="232">
        <v>0</v>
      </c>
      <c r="Q45" s="232">
        <f>ROUND(E45*P45,2)</f>
        <v>0</v>
      </c>
      <c r="R45" s="232" t="s">
        <v>145</v>
      </c>
      <c r="S45" s="232" t="s">
        <v>98</v>
      </c>
      <c r="T45" s="233" t="s">
        <v>98</v>
      </c>
      <c r="U45" s="217">
        <v>0</v>
      </c>
      <c r="V45" s="217">
        <f>ROUND(E45*U45,2)</f>
        <v>0</v>
      </c>
      <c r="W45" s="21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146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15"/>
      <c r="B46" s="216"/>
      <c r="C46" s="244" t="s">
        <v>147</v>
      </c>
      <c r="D46" s="218"/>
      <c r="E46" s="219">
        <v>231.51360000000003</v>
      </c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103</v>
      </c>
      <c r="AH46" s="208">
        <v>0</v>
      </c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15"/>
      <c r="B47" s="216"/>
      <c r="C47" s="245"/>
      <c r="D47" s="235"/>
      <c r="E47" s="235"/>
      <c r="F47" s="235"/>
      <c r="G47" s="235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104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x14ac:dyDescent="0.2">
      <c r="A48" s="221" t="s">
        <v>92</v>
      </c>
      <c r="B48" s="222" t="s">
        <v>59</v>
      </c>
      <c r="C48" s="241" t="s">
        <v>60</v>
      </c>
      <c r="D48" s="223"/>
      <c r="E48" s="224"/>
      <c r="F48" s="225"/>
      <c r="G48" s="225">
        <f>SUMIF(AG49:AG58,"&lt;&gt;NOR",G49:G58)</f>
        <v>0</v>
      </c>
      <c r="H48" s="225"/>
      <c r="I48" s="225">
        <f>SUM(I49:I58)</f>
        <v>0</v>
      </c>
      <c r="J48" s="225"/>
      <c r="K48" s="225">
        <f>SUM(K49:K58)</f>
        <v>0</v>
      </c>
      <c r="L48" s="225"/>
      <c r="M48" s="225">
        <f>SUM(M49:M58)</f>
        <v>0</v>
      </c>
      <c r="N48" s="225"/>
      <c r="O48" s="225">
        <f>SUM(O49:O58)</f>
        <v>42.82</v>
      </c>
      <c r="P48" s="225"/>
      <c r="Q48" s="225">
        <f>SUM(Q49:Q58)</f>
        <v>0</v>
      </c>
      <c r="R48" s="225"/>
      <c r="S48" s="225"/>
      <c r="T48" s="226"/>
      <c r="U48" s="220"/>
      <c r="V48" s="220">
        <f>SUM(V49:V58)</f>
        <v>0</v>
      </c>
      <c r="W48" s="220"/>
      <c r="AG48" t="s">
        <v>93</v>
      </c>
    </row>
    <row r="49" spans="1:60" outlineLevel="1" x14ac:dyDescent="0.2">
      <c r="A49" s="227">
        <v>12</v>
      </c>
      <c r="B49" s="228" t="s">
        <v>148</v>
      </c>
      <c r="C49" s="242" t="s">
        <v>149</v>
      </c>
      <c r="D49" s="229" t="s">
        <v>131</v>
      </c>
      <c r="E49" s="230">
        <v>130.5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32">
        <v>0.3281</v>
      </c>
      <c r="O49" s="232">
        <f>ROUND(E49*N49,2)</f>
        <v>42.82</v>
      </c>
      <c r="P49" s="232">
        <v>0</v>
      </c>
      <c r="Q49" s="232">
        <f>ROUND(E49*P49,2)</f>
        <v>0</v>
      </c>
      <c r="R49" s="232"/>
      <c r="S49" s="232" t="s">
        <v>150</v>
      </c>
      <c r="T49" s="233" t="s">
        <v>140</v>
      </c>
      <c r="U49" s="217">
        <v>0</v>
      </c>
      <c r="V49" s="217">
        <f>ROUND(E49*U49,2)</f>
        <v>0</v>
      </c>
      <c r="W49" s="217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99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 x14ac:dyDescent="0.2">
      <c r="A50" s="215"/>
      <c r="B50" s="216"/>
      <c r="C50" s="248" t="s">
        <v>151</v>
      </c>
      <c r="D50" s="239"/>
      <c r="E50" s="239"/>
      <c r="F50" s="239"/>
      <c r="G50" s="239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114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">
      <c r="A51" s="215"/>
      <c r="B51" s="216"/>
      <c r="C51" s="246" t="s">
        <v>152</v>
      </c>
      <c r="D51" s="237"/>
      <c r="E51" s="237"/>
      <c r="F51" s="237"/>
      <c r="G51" s="23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114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">
      <c r="A52" s="215"/>
      <c r="B52" s="216"/>
      <c r="C52" s="246" t="s">
        <v>153</v>
      </c>
      <c r="D52" s="237"/>
      <c r="E52" s="237"/>
      <c r="F52" s="237"/>
      <c r="G52" s="23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114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15"/>
      <c r="B53" s="216"/>
      <c r="C53" s="246" t="s">
        <v>154</v>
      </c>
      <c r="D53" s="237"/>
      <c r="E53" s="237"/>
      <c r="F53" s="237"/>
      <c r="G53" s="237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114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">
      <c r="A54" s="215"/>
      <c r="B54" s="216"/>
      <c r="C54" s="246" t="s">
        <v>155</v>
      </c>
      <c r="D54" s="237"/>
      <c r="E54" s="237"/>
      <c r="F54" s="237"/>
      <c r="G54" s="237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114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15"/>
      <c r="B55" s="216"/>
      <c r="C55" s="246" t="s">
        <v>156</v>
      </c>
      <c r="D55" s="237"/>
      <c r="E55" s="237"/>
      <c r="F55" s="237"/>
      <c r="G55" s="23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114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">
      <c r="A56" s="215"/>
      <c r="B56" s="216"/>
      <c r="C56" s="246" t="s">
        <v>157</v>
      </c>
      <c r="D56" s="237"/>
      <c r="E56" s="237"/>
      <c r="F56" s="237"/>
      <c r="G56" s="23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114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">
      <c r="A57" s="215"/>
      <c r="B57" s="216"/>
      <c r="C57" s="244" t="s">
        <v>158</v>
      </c>
      <c r="D57" s="218"/>
      <c r="E57" s="219">
        <v>130.5</v>
      </c>
      <c r="F57" s="217"/>
      <c r="G57" s="217"/>
      <c r="H57" s="217"/>
      <c r="I57" s="217"/>
      <c r="J57" s="217"/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103</v>
      </c>
      <c r="AH57" s="208">
        <v>0</v>
      </c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 x14ac:dyDescent="0.2">
      <c r="A58" s="215"/>
      <c r="B58" s="216"/>
      <c r="C58" s="245"/>
      <c r="D58" s="235"/>
      <c r="E58" s="235"/>
      <c r="F58" s="235"/>
      <c r="G58" s="235"/>
      <c r="H58" s="217"/>
      <c r="I58" s="217"/>
      <c r="J58" s="217"/>
      <c r="K58" s="217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7"/>
      <c r="W58" s="217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104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x14ac:dyDescent="0.2">
      <c r="A59" s="221" t="s">
        <v>92</v>
      </c>
      <c r="B59" s="222" t="s">
        <v>61</v>
      </c>
      <c r="C59" s="241" t="s">
        <v>62</v>
      </c>
      <c r="D59" s="223"/>
      <c r="E59" s="224"/>
      <c r="F59" s="225"/>
      <c r="G59" s="225">
        <f>SUMIF(AG60:AG61,"&lt;&gt;NOR",G60:G61)</f>
        <v>0</v>
      </c>
      <c r="H59" s="225"/>
      <c r="I59" s="225">
        <f>SUM(I60:I61)</f>
        <v>0</v>
      </c>
      <c r="J59" s="225"/>
      <c r="K59" s="225">
        <f>SUM(K60:K61)</f>
        <v>0</v>
      </c>
      <c r="L59" s="225"/>
      <c r="M59" s="225">
        <f>SUM(M60:M61)</f>
        <v>0</v>
      </c>
      <c r="N59" s="225"/>
      <c r="O59" s="225">
        <f>SUM(O60:O61)</f>
        <v>0</v>
      </c>
      <c r="P59" s="225"/>
      <c r="Q59" s="225">
        <f>SUM(Q60:Q61)</f>
        <v>0</v>
      </c>
      <c r="R59" s="225"/>
      <c r="S59" s="225"/>
      <c r="T59" s="226"/>
      <c r="U59" s="220"/>
      <c r="V59" s="220">
        <f>SUM(V60:V61)</f>
        <v>0</v>
      </c>
      <c r="W59" s="220"/>
      <c r="AG59" t="s">
        <v>93</v>
      </c>
    </row>
    <row r="60" spans="1:60" outlineLevel="1" x14ac:dyDescent="0.2">
      <c r="A60" s="227">
        <v>13</v>
      </c>
      <c r="B60" s="228" t="s">
        <v>159</v>
      </c>
      <c r="C60" s="242" t="s">
        <v>160</v>
      </c>
      <c r="D60" s="229" t="s">
        <v>161</v>
      </c>
      <c r="E60" s="230">
        <v>13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21</v>
      </c>
      <c r="M60" s="232">
        <f>G60*(1+L60/100)</f>
        <v>0</v>
      </c>
      <c r="N60" s="232">
        <v>0</v>
      </c>
      <c r="O60" s="232">
        <f>ROUND(E60*N60,2)</f>
        <v>0</v>
      </c>
      <c r="P60" s="232">
        <v>0</v>
      </c>
      <c r="Q60" s="232">
        <f>ROUND(E60*P60,2)</f>
        <v>0</v>
      </c>
      <c r="R60" s="232"/>
      <c r="S60" s="232" t="s">
        <v>150</v>
      </c>
      <c r="T60" s="233" t="s">
        <v>140</v>
      </c>
      <c r="U60" s="217">
        <v>0</v>
      </c>
      <c r="V60" s="217">
        <f>ROUND(E60*U60,2)</f>
        <v>0</v>
      </c>
      <c r="W60" s="217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99</v>
      </c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 x14ac:dyDescent="0.2">
      <c r="A61" s="215"/>
      <c r="B61" s="216"/>
      <c r="C61" s="247"/>
      <c r="D61" s="238"/>
      <c r="E61" s="238"/>
      <c r="F61" s="238"/>
      <c r="G61" s="238"/>
      <c r="H61" s="217"/>
      <c r="I61" s="217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104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x14ac:dyDescent="0.2">
      <c r="A62" s="221" t="s">
        <v>92</v>
      </c>
      <c r="B62" s="222" t="s">
        <v>63</v>
      </c>
      <c r="C62" s="241" t="s">
        <v>64</v>
      </c>
      <c r="D62" s="223"/>
      <c r="E62" s="224"/>
      <c r="F62" s="225"/>
      <c r="G62" s="225">
        <f>SUMIF(AG63:AG65,"&lt;&gt;NOR",G63:G65)</f>
        <v>0</v>
      </c>
      <c r="H62" s="225"/>
      <c r="I62" s="225">
        <f>SUM(I63:I65)</f>
        <v>0</v>
      </c>
      <c r="J62" s="225"/>
      <c r="K62" s="225">
        <f>SUM(K63:K65)</f>
        <v>0</v>
      </c>
      <c r="L62" s="225"/>
      <c r="M62" s="225">
        <f>SUM(M63:M65)</f>
        <v>0</v>
      </c>
      <c r="N62" s="225"/>
      <c r="O62" s="225">
        <f>SUM(O63:O65)</f>
        <v>0</v>
      </c>
      <c r="P62" s="225"/>
      <c r="Q62" s="225">
        <f>SUM(Q63:Q65)</f>
        <v>0</v>
      </c>
      <c r="R62" s="225"/>
      <c r="S62" s="225"/>
      <c r="T62" s="226"/>
      <c r="U62" s="220"/>
      <c r="V62" s="220">
        <f>SUM(V63:V65)</f>
        <v>9.99</v>
      </c>
      <c r="W62" s="220"/>
      <c r="AG62" t="s">
        <v>93</v>
      </c>
    </row>
    <row r="63" spans="1:60" ht="22.5" outlineLevel="1" x14ac:dyDescent="0.2">
      <c r="A63" s="227">
        <v>14</v>
      </c>
      <c r="B63" s="228" t="s">
        <v>162</v>
      </c>
      <c r="C63" s="242" t="s">
        <v>163</v>
      </c>
      <c r="D63" s="229" t="s">
        <v>139</v>
      </c>
      <c r="E63" s="230">
        <v>43.048560000000002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21</v>
      </c>
      <c r="M63" s="232">
        <f>G63*(1+L63/100)</f>
        <v>0</v>
      </c>
      <c r="N63" s="232">
        <v>0</v>
      </c>
      <c r="O63" s="232">
        <f>ROUND(E63*N63,2)</f>
        <v>0</v>
      </c>
      <c r="P63" s="232">
        <v>0</v>
      </c>
      <c r="Q63" s="232">
        <f>ROUND(E63*P63,2)</f>
        <v>0</v>
      </c>
      <c r="R63" s="232" t="s">
        <v>164</v>
      </c>
      <c r="S63" s="232" t="s">
        <v>98</v>
      </c>
      <c r="T63" s="233" t="s">
        <v>98</v>
      </c>
      <c r="U63" s="217">
        <v>0.23200000000000001</v>
      </c>
      <c r="V63" s="217">
        <f>ROUND(E63*U63,2)</f>
        <v>9.99</v>
      </c>
      <c r="W63" s="217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165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 x14ac:dyDescent="0.2">
      <c r="A64" s="215"/>
      <c r="B64" s="216"/>
      <c r="C64" s="243" t="s">
        <v>166</v>
      </c>
      <c r="D64" s="234"/>
      <c r="E64" s="234"/>
      <c r="F64" s="234"/>
      <c r="G64" s="234"/>
      <c r="H64" s="217"/>
      <c r="I64" s="217"/>
      <c r="J64" s="217"/>
      <c r="K64" s="217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7"/>
      <c r="W64" s="217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101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 x14ac:dyDescent="0.2">
      <c r="A65" s="215"/>
      <c r="B65" s="216"/>
      <c r="C65" s="245"/>
      <c r="D65" s="235"/>
      <c r="E65" s="235"/>
      <c r="F65" s="235"/>
      <c r="G65" s="235"/>
      <c r="H65" s="217"/>
      <c r="I65" s="217"/>
      <c r="J65" s="217"/>
      <c r="K65" s="217"/>
      <c r="L65" s="217"/>
      <c r="M65" s="217"/>
      <c r="N65" s="217"/>
      <c r="O65" s="217"/>
      <c r="P65" s="217"/>
      <c r="Q65" s="217"/>
      <c r="R65" s="217"/>
      <c r="S65" s="217"/>
      <c r="T65" s="217"/>
      <c r="U65" s="217"/>
      <c r="V65" s="217"/>
      <c r="W65" s="217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104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x14ac:dyDescent="0.2">
      <c r="A66" s="5"/>
      <c r="B66" s="6"/>
      <c r="C66" s="249"/>
      <c r="D66" s="8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AE66">
        <v>15</v>
      </c>
      <c r="AF66">
        <v>21</v>
      </c>
    </row>
    <row r="67" spans="1:60" x14ac:dyDescent="0.2">
      <c r="A67" s="211"/>
      <c r="B67" s="212" t="s">
        <v>29</v>
      </c>
      <c r="C67" s="250"/>
      <c r="D67" s="213"/>
      <c r="E67" s="214"/>
      <c r="F67" s="214"/>
      <c r="G67" s="240">
        <f>G8+G48+G59+G62</f>
        <v>0</v>
      </c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AE67">
        <f>SUMIF(L7:L65,AE66,G7:G65)</f>
        <v>0</v>
      </c>
      <c r="AF67">
        <f>SUMIF(L7:L65,AF66,G7:G65)</f>
        <v>0</v>
      </c>
      <c r="AG67" t="s">
        <v>167</v>
      </c>
    </row>
    <row r="68" spans="1:60" x14ac:dyDescent="0.2">
      <c r="C68" s="251"/>
      <c r="D68" s="192"/>
      <c r="AG68" t="s">
        <v>168</v>
      </c>
    </row>
    <row r="69" spans="1:60" x14ac:dyDescent="0.2">
      <c r="D69" s="192"/>
    </row>
    <row r="70" spans="1:60" x14ac:dyDescent="0.2">
      <c r="D70" s="192"/>
    </row>
    <row r="71" spans="1:60" x14ac:dyDescent="0.2">
      <c r="D71" s="192"/>
    </row>
    <row r="72" spans="1:60" x14ac:dyDescent="0.2">
      <c r="D72" s="192"/>
    </row>
    <row r="73" spans="1:60" x14ac:dyDescent="0.2">
      <c r="D73" s="192"/>
    </row>
    <row r="74" spans="1:60" x14ac:dyDescent="0.2">
      <c r="D74" s="192"/>
    </row>
    <row r="75" spans="1:60" x14ac:dyDescent="0.2">
      <c r="D75" s="192"/>
    </row>
    <row r="76" spans="1:60" x14ac:dyDescent="0.2">
      <c r="D76" s="192"/>
    </row>
    <row r="77" spans="1:60" x14ac:dyDescent="0.2">
      <c r="D77" s="192"/>
    </row>
    <row r="78" spans="1:60" x14ac:dyDescent="0.2">
      <c r="D78" s="192"/>
    </row>
    <row r="79" spans="1:60" x14ac:dyDescent="0.2">
      <c r="D79" s="192"/>
    </row>
    <row r="80" spans="1:60" x14ac:dyDescent="0.2">
      <c r="D80" s="192"/>
    </row>
    <row r="81" spans="4:4" x14ac:dyDescent="0.2">
      <c r="D81" s="192"/>
    </row>
    <row r="82" spans="4:4" x14ac:dyDescent="0.2">
      <c r="D82" s="192"/>
    </row>
    <row r="83" spans="4:4" x14ac:dyDescent="0.2">
      <c r="D83" s="192"/>
    </row>
    <row r="84" spans="4:4" x14ac:dyDescent="0.2">
      <c r="D84" s="192"/>
    </row>
    <row r="85" spans="4:4" x14ac:dyDescent="0.2">
      <c r="D85" s="192"/>
    </row>
    <row r="86" spans="4:4" x14ac:dyDescent="0.2">
      <c r="D86" s="192"/>
    </row>
    <row r="87" spans="4:4" x14ac:dyDescent="0.2">
      <c r="D87" s="192"/>
    </row>
    <row r="88" spans="4:4" x14ac:dyDescent="0.2">
      <c r="D88" s="192"/>
    </row>
    <row r="89" spans="4:4" x14ac:dyDescent="0.2">
      <c r="D89" s="192"/>
    </row>
    <row r="90" spans="4:4" x14ac:dyDescent="0.2">
      <c r="D90" s="192"/>
    </row>
    <row r="91" spans="4:4" x14ac:dyDescent="0.2">
      <c r="D91" s="192"/>
    </row>
    <row r="92" spans="4:4" x14ac:dyDescent="0.2">
      <c r="D92" s="192"/>
    </row>
    <row r="93" spans="4:4" x14ac:dyDescent="0.2">
      <c r="D93" s="192"/>
    </row>
    <row r="94" spans="4:4" x14ac:dyDescent="0.2">
      <c r="D94" s="192"/>
    </row>
    <row r="95" spans="4:4" x14ac:dyDescent="0.2">
      <c r="D95" s="192"/>
    </row>
    <row r="96" spans="4:4" x14ac:dyDescent="0.2">
      <c r="D96" s="192"/>
    </row>
    <row r="97" spans="4:4" x14ac:dyDescent="0.2">
      <c r="D97" s="192"/>
    </row>
    <row r="98" spans="4:4" x14ac:dyDescent="0.2">
      <c r="D98" s="192"/>
    </row>
    <row r="99" spans="4:4" x14ac:dyDescent="0.2">
      <c r="D99" s="192"/>
    </row>
    <row r="100" spans="4:4" x14ac:dyDescent="0.2">
      <c r="D100" s="192"/>
    </row>
    <row r="101" spans="4:4" x14ac:dyDescent="0.2">
      <c r="D101" s="192"/>
    </row>
    <row r="102" spans="4:4" x14ac:dyDescent="0.2">
      <c r="D102" s="192"/>
    </row>
    <row r="103" spans="4:4" x14ac:dyDescent="0.2">
      <c r="D103" s="192"/>
    </row>
    <row r="104" spans="4:4" x14ac:dyDescent="0.2">
      <c r="D104" s="192"/>
    </row>
    <row r="105" spans="4:4" x14ac:dyDescent="0.2">
      <c r="D105" s="192"/>
    </row>
    <row r="106" spans="4:4" x14ac:dyDescent="0.2">
      <c r="D106" s="192"/>
    </row>
    <row r="107" spans="4:4" x14ac:dyDescent="0.2">
      <c r="D107" s="192"/>
    </row>
    <row r="108" spans="4:4" x14ac:dyDescent="0.2">
      <c r="D108" s="192"/>
    </row>
    <row r="109" spans="4:4" x14ac:dyDescent="0.2">
      <c r="D109" s="192"/>
    </row>
    <row r="110" spans="4:4" x14ac:dyDescent="0.2">
      <c r="D110" s="192"/>
    </row>
    <row r="111" spans="4:4" x14ac:dyDescent="0.2">
      <c r="D111" s="192"/>
    </row>
    <row r="112" spans="4:4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password="C613" sheet="1"/>
  <mergeCells count="36">
    <mergeCell ref="C55:G55"/>
    <mergeCell ref="C56:G56"/>
    <mergeCell ref="C58:G58"/>
    <mergeCell ref="C61:G61"/>
    <mergeCell ref="C64:G64"/>
    <mergeCell ref="C65:G65"/>
    <mergeCell ref="C47:G47"/>
    <mergeCell ref="C50:G50"/>
    <mergeCell ref="C51:G51"/>
    <mergeCell ref="C52:G52"/>
    <mergeCell ref="C53:G53"/>
    <mergeCell ref="C54:G54"/>
    <mergeCell ref="C35:G35"/>
    <mergeCell ref="C37:G37"/>
    <mergeCell ref="C38:G38"/>
    <mergeCell ref="C40:G40"/>
    <mergeCell ref="C41:G41"/>
    <mergeCell ref="C44:G44"/>
    <mergeCell ref="C24:G24"/>
    <mergeCell ref="C25:G25"/>
    <mergeCell ref="C27:G27"/>
    <mergeCell ref="C29:G29"/>
    <mergeCell ref="C31:G31"/>
    <mergeCell ref="C33:G33"/>
    <mergeCell ref="C14:G14"/>
    <mergeCell ref="C16:G16"/>
    <mergeCell ref="C18:G18"/>
    <mergeCell ref="C19:G19"/>
    <mergeCell ref="C21:G21"/>
    <mergeCell ref="C23:G23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67</v>
      </c>
      <c r="B1" s="193"/>
      <c r="C1" s="193"/>
      <c r="D1" s="193"/>
      <c r="E1" s="193"/>
      <c r="F1" s="193"/>
      <c r="G1" s="193"/>
      <c r="AG1" t="s">
        <v>68</v>
      </c>
    </row>
    <row r="2" spans="1:60" ht="24.95" customHeight="1" x14ac:dyDescent="0.2">
      <c r="A2" s="194" t="s">
        <v>7</v>
      </c>
      <c r="B2" s="75" t="s">
        <v>44</v>
      </c>
      <c r="C2" s="197" t="s">
        <v>45</v>
      </c>
      <c r="D2" s="195"/>
      <c r="E2" s="195"/>
      <c r="F2" s="195"/>
      <c r="G2" s="196"/>
      <c r="AG2" t="s">
        <v>69</v>
      </c>
    </row>
    <row r="3" spans="1:60" ht="24.95" customHeight="1" x14ac:dyDescent="0.2">
      <c r="A3" s="194" t="s">
        <v>8</v>
      </c>
      <c r="B3" s="75" t="s">
        <v>47</v>
      </c>
      <c r="C3" s="197" t="s">
        <v>48</v>
      </c>
      <c r="D3" s="195"/>
      <c r="E3" s="195"/>
      <c r="F3" s="195"/>
      <c r="G3" s="196"/>
      <c r="AC3" s="126" t="s">
        <v>69</v>
      </c>
      <c r="AG3" t="s">
        <v>70</v>
      </c>
    </row>
    <row r="4" spans="1:60" ht="24.95" customHeight="1" x14ac:dyDescent="0.2">
      <c r="A4" s="198" t="s">
        <v>9</v>
      </c>
      <c r="B4" s="199" t="s">
        <v>51</v>
      </c>
      <c r="C4" s="200" t="s">
        <v>52</v>
      </c>
      <c r="D4" s="201"/>
      <c r="E4" s="201"/>
      <c r="F4" s="201"/>
      <c r="G4" s="202"/>
      <c r="AG4" t="s">
        <v>71</v>
      </c>
    </row>
    <row r="5" spans="1:60" x14ac:dyDescent="0.2">
      <c r="D5" s="192"/>
    </row>
    <row r="6" spans="1:60" ht="38.25" x14ac:dyDescent="0.2">
      <c r="A6" s="204" t="s">
        <v>72</v>
      </c>
      <c r="B6" s="206" t="s">
        <v>73</v>
      </c>
      <c r="C6" s="206" t="s">
        <v>74</v>
      </c>
      <c r="D6" s="205" t="s">
        <v>75</v>
      </c>
      <c r="E6" s="204" t="s">
        <v>76</v>
      </c>
      <c r="F6" s="203" t="s">
        <v>77</v>
      </c>
      <c r="G6" s="204" t="s">
        <v>29</v>
      </c>
      <c r="H6" s="207" t="s">
        <v>30</v>
      </c>
      <c r="I6" s="207" t="s">
        <v>78</v>
      </c>
      <c r="J6" s="207" t="s">
        <v>31</v>
      </c>
      <c r="K6" s="207" t="s">
        <v>79</v>
      </c>
      <c r="L6" s="207" t="s">
        <v>80</v>
      </c>
      <c r="M6" s="207" t="s">
        <v>81</v>
      </c>
      <c r="N6" s="207" t="s">
        <v>82</v>
      </c>
      <c r="O6" s="207" t="s">
        <v>83</v>
      </c>
      <c r="P6" s="207" t="s">
        <v>84</v>
      </c>
      <c r="Q6" s="207" t="s">
        <v>85</v>
      </c>
      <c r="R6" s="207" t="s">
        <v>86</v>
      </c>
      <c r="S6" s="207" t="s">
        <v>87</v>
      </c>
      <c r="T6" s="207" t="s">
        <v>88</v>
      </c>
      <c r="U6" s="207" t="s">
        <v>89</v>
      </c>
      <c r="V6" s="207" t="s">
        <v>90</v>
      </c>
      <c r="W6" s="207" t="s">
        <v>91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21" t="s">
        <v>92</v>
      </c>
      <c r="B8" s="222" t="s">
        <v>65</v>
      </c>
      <c r="C8" s="241" t="s">
        <v>27</v>
      </c>
      <c r="D8" s="223"/>
      <c r="E8" s="224"/>
      <c r="F8" s="225"/>
      <c r="G8" s="225">
        <f>SUMIF(AG9:AG31,"&lt;&gt;NOR",G9:G31)</f>
        <v>0</v>
      </c>
      <c r="H8" s="225"/>
      <c r="I8" s="225">
        <f>SUM(I9:I31)</f>
        <v>0</v>
      </c>
      <c r="J8" s="225"/>
      <c r="K8" s="225">
        <f>SUM(K9:K31)</f>
        <v>0</v>
      </c>
      <c r="L8" s="225"/>
      <c r="M8" s="225">
        <f>SUM(M9:M31)</f>
        <v>0</v>
      </c>
      <c r="N8" s="225"/>
      <c r="O8" s="225">
        <f>SUM(O9:O31)</f>
        <v>0</v>
      </c>
      <c r="P8" s="225"/>
      <c r="Q8" s="225">
        <f>SUM(Q9:Q31)</f>
        <v>0</v>
      </c>
      <c r="R8" s="225"/>
      <c r="S8" s="225"/>
      <c r="T8" s="226"/>
      <c r="U8" s="220"/>
      <c r="V8" s="220">
        <f>SUM(V9:V31)</f>
        <v>0</v>
      </c>
      <c r="W8" s="220"/>
      <c r="AG8" t="s">
        <v>93</v>
      </c>
    </row>
    <row r="9" spans="1:60" outlineLevel="1" x14ac:dyDescent="0.2">
      <c r="A9" s="227">
        <v>1</v>
      </c>
      <c r="B9" s="228" t="s">
        <v>169</v>
      </c>
      <c r="C9" s="242" t="s">
        <v>170</v>
      </c>
      <c r="D9" s="229" t="s">
        <v>171</v>
      </c>
      <c r="E9" s="230">
        <v>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98</v>
      </c>
      <c r="T9" s="233" t="s">
        <v>140</v>
      </c>
      <c r="U9" s="217">
        <v>0</v>
      </c>
      <c r="V9" s="217">
        <f>ROUND(E9*U9,2)</f>
        <v>0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172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48" t="s">
        <v>173</v>
      </c>
      <c r="D10" s="239"/>
      <c r="E10" s="239"/>
      <c r="F10" s="239"/>
      <c r="G10" s="239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114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36" t="str">
        <f>C10</f>
        <v>Zaměření a vytýčení stávajících inženýrských sítí v místě stavby z hlediska jejich ochrany při provádění stavby.</v>
      </c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15"/>
      <c r="B11" s="216"/>
      <c r="C11" s="245"/>
      <c r="D11" s="235"/>
      <c r="E11" s="235"/>
      <c r="F11" s="235"/>
      <c r="G11" s="235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104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27">
        <v>2</v>
      </c>
      <c r="B12" s="228" t="s">
        <v>174</v>
      </c>
      <c r="C12" s="242" t="s">
        <v>175</v>
      </c>
      <c r="D12" s="229" t="s">
        <v>171</v>
      </c>
      <c r="E12" s="230">
        <v>1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2"/>
      <c r="S12" s="232" t="s">
        <v>98</v>
      </c>
      <c r="T12" s="233" t="s">
        <v>140</v>
      </c>
      <c r="U12" s="217">
        <v>0</v>
      </c>
      <c r="V12" s="217">
        <f>ROUND(E12*U12,2)</f>
        <v>0</v>
      </c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172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15"/>
      <c r="B13" s="216"/>
      <c r="C13" s="248" t="s">
        <v>176</v>
      </c>
      <c r="D13" s="239"/>
      <c r="E13" s="239"/>
      <c r="F13" s="239"/>
      <c r="G13" s="239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114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15"/>
      <c r="B14" s="216"/>
      <c r="C14" s="245"/>
      <c r="D14" s="235"/>
      <c r="E14" s="235"/>
      <c r="F14" s="235"/>
      <c r="G14" s="235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104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27">
        <v>3</v>
      </c>
      <c r="B15" s="228" t="s">
        <v>177</v>
      </c>
      <c r="C15" s="242" t="s">
        <v>178</v>
      </c>
      <c r="D15" s="229" t="s">
        <v>179</v>
      </c>
      <c r="E15" s="230">
        <v>1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2"/>
      <c r="S15" s="232" t="s">
        <v>150</v>
      </c>
      <c r="T15" s="233" t="s">
        <v>140</v>
      </c>
      <c r="U15" s="217">
        <v>0</v>
      </c>
      <c r="V15" s="217">
        <f>ROUND(E15*U15,2)</f>
        <v>0</v>
      </c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172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15"/>
      <c r="B16" s="216"/>
      <c r="C16" s="248" t="s">
        <v>180</v>
      </c>
      <c r="D16" s="239"/>
      <c r="E16" s="239"/>
      <c r="F16" s="239"/>
      <c r="G16" s="239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114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15"/>
      <c r="B17" s="216"/>
      <c r="C17" s="246" t="s">
        <v>181</v>
      </c>
      <c r="D17" s="237"/>
      <c r="E17" s="237"/>
      <c r="F17" s="237"/>
      <c r="G17" s="23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114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15"/>
      <c r="B18" s="216"/>
      <c r="C18" s="245"/>
      <c r="D18" s="235"/>
      <c r="E18" s="235"/>
      <c r="F18" s="235"/>
      <c r="G18" s="235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104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27">
        <v>4</v>
      </c>
      <c r="B19" s="228" t="s">
        <v>182</v>
      </c>
      <c r="C19" s="242" t="s">
        <v>183</v>
      </c>
      <c r="D19" s="229" t="s">
        <v>179</v>
      </c>
      <c r="E19" s="230">
        <v>1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32">
        <v>0</v>
      </c>
      <c r="O19" s="232">
        <f>ROUND(E19*N19,2)</f>
        <v>0</v>
      </c>
      <c r="P19" s="232">
        <v>0</v>
      </c>
      <c r="Q19" s="232">
        <f>ROUND(E19*P19,2)</f>
        <v>0</v>
      </c>
      <c r="R19" s="232"/>
      <c r="S19" s="232" t="s">
        <v>150</v>
      </c>
      <c r="T19" s="233" t="s">
        <v>140</v>
      </c>
      <c r="U19" s="217">
        <v>0</v>
      </c>
      <c r="V19" s="217">
        <f>ROUND(E19*U19,2)</f>
        <v>0</v>
      </c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172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15"/>
      <c r="B20" s="216"/>
      <c r="C20" s="248" t="s">
        <v>184</v>
      </c>
      <c r="D20" s="239"/>
      <c r="E20" s="239"/>
      <c r="F20" s="239"/>
      <c r="G20" s="239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114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15"/>
      <c r="B21" s="216"/>
      <c r="C21" s="245"/>
      <c r="D21" s="235"/>
      <c r="E21" s="235"/>
      <c r="F21" s="235"/>
      <c r="G21" s="235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104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27">
        <v>5</v>
      </c>
      <c r="B22" s="228" t="s">
        <v>185</v>
      </c>
      <c r="C22" s="242" t="s">
        <v>186</v>
      </c>
      <c r="D22" s="229" t="s">
        <v>179</v>
      </c>
      <c r="E22" s="230">
        <v>1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2"/>
      <c r="S22" s="232" t="s">
        <v>150</v>
      </c>
      <c r="T22" s="233" t="s">
        <v>140</v>
      </c>
      <c r="U22" s="217">
        <v>0</v>
      </c>
      <c r="V22" s="217">
        <f>ROUND(E22*U22,2)</f>
        <v>0</v>
      </c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172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15"/>
      <c r="B23" s="216"/>
      <c r="C23" s="247"/>
      <c r="D23" s="238"/>
      <c r="E23" s="238"/>
      <c r="F23" s="238"/>
      <c r="G23" s="238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104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27">
        <v>6</v>
      </c>
      <c r="B24" s="228" t="s">
        <v>187</v>
      </c>
      <c r="C24" s="242" t="s">
        <v>188</v>
      </c>
      <c r="D24" s="229" t="s">
        <v>179</v>
      </c>
      <c r="E24" s="230">
        <v>1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21</v>
      </c>
      <c r="M24" s="232">
        <f>G24*(1+L24/100)</f>
        <v>0</v>
      </c>
      <c r="N24" s="232">
        <v>0</v>
      </c>
      <c r="O24" s="232">
        <f>ROUND(E24*N24,2)</f>
        <v>0</v>
      </c>
      <c r="P24" s="232">
        <v>0</v>
      </c>
      <c r="Q24" s="232">
        <f>ROUND(E24*P24,2)</f>
        <v>0</v>
      </c>
      <c r="R24" s="232"/>
      <c r="S24" s="232" t="s">
        <v>150</v>
      </c>
      <c r="T24" s="233" t="s">
        <v>140</v>
      </c>
      <c r="U24" s="217">
        <v>0</v>
      </c>
      <c r="V24" s="217">
        <f>ROUND(E24*U24,2)</f>
        <v>0</v>
      </c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172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15"/>
      <c r="B25" s="216"/>
      <c r="C25" s="247"/>
      <c r="D25" s="238"/>
      <c r="E25" s="238"/>
      <c r="F25" s="238"/>
      <c r="G25" s="238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104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27">
        <v>7</v>
      </c>
      <c r="B26" s="228" t="s">
        <v>189</v>
      </c>
      <c r="C26" s="242" t="s">
        <v>190</v>
      </c>
      <c r="D26" s="229" t="s">
        <v>179</v>
      </c>
      <c r="E26" s="230">
        <v>1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32">
        <v>0</v>
      </c>
      <c r="O26" s="232">
        <f>ROUND(E26*N26,2)</f>
        <v>0</v>
      </c>
      <c r="P26" s="232">
        <v>0</v>
      </c>
      <c r="Q26" s="232">
        <f>ROUND(E26*P26,2)</f>
        <v>0</v>
      </c>
      <c r="R26" s="232"/>
      <c r="S26" s="232" t="s">
        <v>150</v>
      </c>
      <c r="T26" s="233" t="s">
        <v>140</v>
      </c>
      <c r="U26" s="217">
        <v>0</v>
      </c>
      <c r="V26" s="217">
        <f>ROUND(E26*U26,2)</f>
        <v>0</v>
      </c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172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15"/>
      <c r="B27" s="216"/>
      <c r="C27" s="247"/>
      <c r="D27" s="238"/>
      <c r="E27" s="238"/>
      <c r="F27" s="238"/>
      <c r="G27" s="238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104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27">
        <v>8</v>
      </c>
      <c r="B28" s="228" t="s">
        <v>191</v>
      </c>
      <c r="C28" s="242" t="s">
        <v>192</v>
      </c>
      <c r="D28" s="229" t="s">
        <v>179</v>
      </c>
      <c r="E28" s="230">
        <v>1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21</v>
      </c>
      <c r="M28" s="232">
        <f>G28*(1+L28/100)</f>
        <v>0</v>
      </c>
      <c r="N28" s="232">
        <v>0</v>
      </c>
      <c r="O28" s="232">
        <f>ROUND(E28*N28,2)</f>
        <v>0</v>
      </c>
      <c r="P28" s="232">
        <v>0</v>
      </c>
      <c r="Q28" s="232">
        <f>ROUND(E28*P28,2)</f>
        <v>0</v>
      </c>
      <c r="R28" s="232"/>
      <c r="S28" s="232" t="s">
        <v>150</v>
      </c>
      <c r="T28" s="233" t="s">
        <v>140</v>
      </c>
      <c r="U28" s="217">
        <v>0</v>
      </c>
      <c r="V28" s="217">
        <f>ROUND(E28*U28,2)</f>
        <v>0</v>
      </c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172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15"/>
      <c r="B29" s="216"/>
      <c r="C29" s="247"/>
      <c r="D29" s="238"/>
      <c r="E29" s="238"/>
      <c r="F29" s="238"/>
      <c r="G29" s="238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104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27">
        <v>9</v>
      </c>
      <c r="B30" s="228" t="s">
        <v>193</v>
      </c>
      <c r="C30" s="242" t="s">
        <v>194</v>
      </c>
      <c r="D30" s="229" t="s">
        <v>195</v>
      </c>
      <c r="E30" s="230">
        <v>1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32">
        <v>0</v>
      </c>
      <c r="O30" s="232">
        <f>ROUND(E30*N30,2)</f>
        <v>0</v>
      </c>
      <c r="P30" s="232">
        <v>0</v>
      </c>
      <c r="Q30" s="232">
        <f>ROUND(E30*P30,2)</f>
        <v>0</v>
      </c>
      <c r="R30" s="232"/>
      <c r="S30" s="232" t="s">
        <v>150</v>
      </c>
      <c r="T30" s="233" t="s">
        <v>140</v>
      </c>
      <c r="U30" s="217">
        <v>0</v>
      </c>
      <c r="V30" s="217">
        <f>ROUND(E30*U30,2)</f>
        <v>0</v>
      </c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172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15"/>
      <c r="B31" s="216"/>
      <c r="C31" s="247"/>
      <c r="D31" s="238"/>
      <c r="E31" s="238"/>
      <c r="F31" s="238"/>
      <c r="G31" s="238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104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x14ac:dyDescent="0.2">
      <c r="A32" s="221" t="s">
        <v>92</v>
      </c>
      <c r="B32" s="222" t="s">
        <v>66</v>
      </c>
      <c r="C32" s="241" t="s">
        <v>28</v>
      </c>
      <c r="D32" s="223"/>
      <c r="E32" s="224"/>
      <c r="F32" s="225"/>
      <c r="G32" s="225">
        <f>SUMIF(AG33:AG35,"&lt;&gt;NOR",G33:G35)</f>
        <v>0</v>
      </c>
      <c r="H32" s="225"/>
      <c r="I32" s="225">
        <f>SUM(I33:I35)</f>
        <v>0</v>
      </c>
      <c r="J32" s="225"/>
      <c r="K32" s="225">
        <f>SUM(K33:K35)</f>
        <v>0</v>
      </c>
      <c r="L32" s="225"/>
      <c r="M32" s="225">
        <f>SUM(M33:M35)</f>
        <v>0</v>
      </c>
      <c r="N32" s="225"/>
      <c r="O32" s="225">
        <f>SUM(O33:O35)</f>
        <v>0</v>
      </c>
      <c r="P32" s="225"/>
      <c r="Q32" s="225">
        <f>SUM(Q33:Q35)</f>
        <v>0</v>
      </c>
      <c r="R32" s="225"/>
      <c r="S32" s="225"/>
      <c r="T32" s="226"/>
      <c r="U32" s="220"/>
      <c r="V32" s="220">
        <f>SUM(V33:V35)</f>
        <v>0</v>
      </c>
      <c r="W32" s="220"/>
      <c r="AG32" t="s">
        <v>93</v>
      </c>
    </row>
    <row r="33" spans="1:60" outlineLevel="1" x14ac:dyDescent="0.2">
      <c r="A33" s="227">
        <v>10</v>
      </c>
      <c r="B33" s="228" t="s">
        <v>196</v>
      </c>
      <c r="C33" s="242" t="s">
        <v>197</v>
      </c>
      <c r="D33" s="229" t="s">
        <v>171</v>
      </c>
      <c r="E33" s="230">
        <v>1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32">
        <v>0</v>
      </c>
      <c r="O33" s="232">
        <f>ROUND(E33*N33,2)</f>
        <v>0</v>
      </c>
      <c r="P33" s="232">
        <v>0</v>
      </c>
      <c r="Q33" s="232">
        <f>ROUND(E33*P33,2)</f>
        <v>0</v>
      </c>
      <c r="R33" s="232"/>
      <c r="S33" s="232" t="s">
        <v>98</v>
      </c>
      <c r="T33" s="233" t="s">
        <v>140</v>
      </c>
      <c r="U33" s="217">
        <v>0</v>
      </c>
      <c r="V33" s="217">
        <f>ROUND(E33*U33,2)</f>
        <v>0</v>
      </c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172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15"/>
      <c r="B34" s="216"/>
      <c r="C34" s="248" t="s">
        <v>198</v>
      </c>
      <c r="D34" s="239"/>
      <c r="E34" s="239"/>
      <c r="F34" s="239"/>
      <c r="G34" s="239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114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36" t="str">
        <f>C34</f>
        <v>Náklady na vyhotovení dokumentace skutečného provedení stavby a její předání objednateli v požadované formě a požadovaném počtu.</v>
      </c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15"/>
      <c r="B35" s="216"/>
      <c r="C35" s="245"/>
      <c r="D35" s="235"/>
      <c r="E35" s="235"/>
      <c r="F35" s="235"/>
      <c r="G35" s="235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104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x14ac:dyDescent="0.2">
      <c r="A36" s="5"/>
      <c r="B36" s="6"/>
      <c r="C36" s="249"/>
      <c r="D36" s="8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AE36">
        <v>15</v>
      </c>
      <c r="AF36">
        <v>21</v>
      </c>
    </row>
    <row r="37" spans="1:60" x14ac:dyDescent="0.2">
      <c r="A37" s="211"/>
      <c r="B37" s="212" t="s">
        <v>29</v>
      </c>
      <c r="C37" s="250"/>
      <c r="D37" s="213"/>
      <c r="E37" s="214"/>
      <c r="F37" s="214"/>
      <c r="G37" s="240">
        <f>G8+G32</f>
        <v>0</v>
      </c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AE37">
        <f>SUMIF(L7:L35,AE36,G7:G35)</f>
        <v>0</v>
      </c>
      <c r="AF37">
        <f>SUMIF(L7:L35,AF36,G7:G35)</f>
        <v>0</v>
      </c>
      <c r="AG37" t="s">
        <v>167</v>
      </c>
    </row>
    <row r="38" spans="1:60" x14ac:dyDescent="0.2">
      <c r="C38" s="251"/>
      <c r="D38" s="192"/>
      <c r="AG38" t="s">
        <v>168</v>
      </c>
    </row>
    <row r="39" spans="1:60" x14ac:dyDescent="0.2">
      <c r="D39" s="192"/>
    </row>
    <row r="40" spans="1:60" x14ac:dyDescent="0.2">
      <c r="D40" s="192"/>
    </row>
    <row r="41" spans="1:60" x14ac:dyDescent="0.2">
      <c r="D41" s="192"/>
    </row>
    <row r="42" spans="1:60" x14ac:dyDescent="0.2">
      <c r="D42" s="192"/>
    </row>
    <row r="43" spans="1:60" x14ac:dyDescent="0.2">
      <c r="D43" s="192"/>
    </row>
    <row r="44" spans="1:60" x14ac:dyDescent="0.2">
      <c r="D44" s="192"/>
    </row>
    <row r="45" spans="1:60" x14ac:dyDescent="0.2">
      <c r="D45" s="192"/>
    </row>
    <row r="46" spans="1:60" x14ac:dyDescent="0.2">
      <c r="D46" s="192"/>
    </row>
    <row r="47" spans="1:60" x14ac:dyDescent="0.2">
      <c r="D47" s="192"/>
    </row>
    <row r="48" spans="1:60" x14ac:dyDescent="0.2">
      <c r="D48" s="192"/>
    </row>
    <row r="49" spans="4:4" x14ac:dyDescent="0.2">
      <c r="D49" s="192"/>
    </row>
    <row r="50" spans="4:4" x14ac:dyDescent="0.2">
      <c r="D50" s="192"/>
    </row>
    <row r="51" spans="4:4" x14ac:dyDescent="0.2">
      <c r="D51" s="192"/>
    </row>
    <row r="52" spans="4:4" x14ac:dyDescent="0.2">
      <c r="D52" s="192"/>
    </row>
    <row r="53" spans="4:4" x14ac:dyDescent="0.2">
      <c r="D53" s="192"/>
    </row>
    <row r="54" spans="4:4" x14ac:dyDescent="0.2">
      <c r="D54" s="192"/>
    </row>
    <row r="55" spans="4:4" x14ac:dyDescent="0.2">
      <c r="D55" s="192"/>
    </row>
    <row r="56" spans="4:4" x14ac:dyDescent="0.2">
      <c r="D56" s="192"/>
    </row>
    <row r="57" spans="4:4" x14ac:dyDescent="0.2">
      <c r="D57" s="192"/>
    </row>
    <row r="58" spans="4:4" x14ac:dyDescent="0.2">
      <c r="D58" s="192"/>
    </row>
    <row r="59" spans="4:4" x14ac:dyDescent="0.2">
      <c r="D59" s="192"/>
    </row>
    <row r="60" spans="4:4" x14ac:dyDescent="0.2">
      <c r="D60" s="192"/>
    </row>
    <row r="61" spans="4:4" x14ac:dyDescent="0.2">
      <c r="D61" s="192"/>
    </row>
    <row r="62" spans="4:4" x14ac:dyDescent="0.2">
      <c r="D62" s="192"/>
    </row>
    <row r="63" spans="4:4" x14ac:dyDescent="0.2">
      <c r="D63" s="192"/>
    </row>
    <row r="64" spans="4:4" x14ac:dyDescent="0.2">
      <c r="D64" s="192"/>
    </row>
    <row r="65" spans="4:4" x14ac:dyDescent="0.2">
      <c r="D65" s="192"/>
    </row>
    <row r="66" spans="4:4" x14ac:dyDescent="0.2">
      <c r="D66" s="192"/>
    </row>
    <row r="67" spans="4:4" x14ac:dyDescent="0.2">
      <c r="D67" s="192"/>
    </row>
    <row r="68" spans="4:4" x14ac:dyDescent="0.2">
      <c r="D68" s="192"/>
    </row>
    <row r="69" spans="4:4" x14ac:dyDescent="0.2">
      <c r="D69" s="192"/>
    </row>
    <row r="70" spans="4:4" x14ac:dyDescent="0.2">
      <c r="D70" s="192"/>
    </row>
    <row r="71" spans="4:4" x14ac:dyDescent="0.2">
      <c r="D71" s="192"/>
    </row>
    <row r="72" spans="4:4" x14ac:dyDescent="0.2">
      <c r="D72" s="192"/>
    </row>
    <row r="73" spans="4:4" x14ac:dyDescent="0.2">
      <c r="D73" s="192"/>
    </row>
    <row r="74" spans="4:4" x14ac:dyDescent="0.2">
      <c r="D74" s="192"/>
    </row>
    <row r="75" spans="4:4" x14ac:dyDescent="0.2">
      <c r="D75" s="192"/>
    </row>
    <row r="76" spans="4:4" x14ac:dyDescent="0.2">
      <c r="D76" s="192"/>
    </row>
    <row r="77" spans="4:4" x14ac:dyDescent="0.2">
      <c r="D77" s="192"/>
    </row>
    <row r="78" spans="4:4" x14ac:dyDescent="0.2">
      <c r="D78" s="192"/>
    </row>
    <row r="79" spans="4:4" x14ac:dyDescent="0.2">
      <c r="D79" s="192"/>
    </row>
    <row r="80" spans="4:4" x14ac:dyDescent="0.2">
      <c r="D80" s="192"/>
    </row>
    <row r="81" spans="4:4" x14ac:dyDescent="0.2">
      <c r="D81" s="192"/>
    </row>
    <row r="82" spans="4:4" x14ac:dyDescent="0.2">
      <c r="D82" s="192"/>
    </row>
    <row r="83" spans="4:4" x14ac:dyDescent="0.2">
      <c r="D83" s="192"/>
    </row>
    <row r="84" spans="4:4" x14ac:dyDescent="0.2">
      <c r="D84" s="192"/>
    </row>
    <row r="85" spans="4:4" x14ac:dyDescent="0.2">
      <c r="D85" s="192"/>
    </row>
    <row r="86" spans="4:4" x14ac:dyDescent="0.2">
      <c r="D86" s="192"/>
    </row>
    <row r="87" spans="4:4" x14ac:dyDescent="0.2">
      <c r="D87" s="192"/>
    </row>
    <row r="88" spans="4:4" x14ac:dyDescent="0.2">
      <c r="D88" s="192"/>
    </row>
    <row r="89" spans="4:4" x14ac:dyDescent="0.2">
      <c r="D89" s="192"/>
    </row>
    <row r="90" spans="4:4" x14ac:dyDescent="0.2">
      <c r="D90" s="192"/>
    </row>
    <row r="91" spans="4:4" x14ac:dyDescent="0.2">
      <c r="D91" s="192"/>
    </row>
    <row r="92" spans="4:4" x14ac:dyDescent="0.2">
      <c r="D92" s="192"/>
    </row>
    <row r="93" spans="4:4" x14ac:dyDescent="0.2">
      <c r="D93" s="192"/>
    </row>
    <row r="94" spans="4:4" x14ac:dyDescent="0.2">
      <c r="D94" s="192"/>
    </row>
    <row r="95" spans="4:4" x14ac:dyDescent="0.2">
      <c r="D95" s="192"/>
    </row>
    <row r="96" spans="4:4" x14ac:dyDescent="0.2">
      <c r="D96" s="192"/>
    </row>
    <row r="97" spans="4:4" x14ac:dyDescent="0.2">
      <c r="D97" s="192"/>
    </row>
    <row r="98" spans="4:4" x14ac:dyDescent="0.2">
      <c r="D98" s="192"/>
    </row>
    <row r="99" spans="4:4" x14ac:dyDescent="0.2">
      <c r="D99" s="192"/>
    </row>
    <row r="100" spans="4:4" x14ac:dyDescent="0.2">
      <c r="D100" s="192"/>
    </row>
    <row r="101" spans="4:4" x14ac:dyDescent="0.2">
      <c r="D101" s="192"/>
    </row>
    <row r="102" spans="4:4" x14ac:dyDescent="0.2">
      <c r="D102" s="192"/>
    </row>
    <row r="103" spans="4:4" x14ac:dyDescent="0.2">
      <c r="D103" s="192"/>
    </row>
    <row r="104" spans="4:4" x14ac:dyDescent="0.2">
      <c r="D104" s="192"/>
    </row>
    <row r="105" spans="4:4" x14ac:dyDescent="0.2">
      <c r="D105" s="192"/>
    </row>
    <row r="106" spans="4:4" x14ac:dyDescent="0.2">
      <c r="D106" s="192"/>
    </row>
    <row r="107" spans="4:4" x14ac:dyDescent="0.2">
      <c r="D107" s="192"/>
    </row>
    <row r="108" spans="4:4" x14ac:dyDescent="0.2">
      <c r="D108" s="192"/>
    </row>
    <row r="109" spans="4:4" x14ac:dyDescent="0.2">
      <c r="D109" s="192"/>
    </row>
    <row r="110" spans="4:4" x14ac:dyDescent="0.2">
      <c r="D110" s="192"/>
    </row>
    <row r="111" spans="4:4" x14ac:dyDescent="0.2">
      <c r="D111" s="192"/>
    </row>
    <row r="112" spans="4:4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password="C613" sheet="1"/>
  <mergeCells count="20">
    <mergeCell ref="C34:G34"/>
    <mergeCell ref="C35:G35"/>
    <mergeCell ref="C21:G21"/>
    <mergeCell ref="C23:G23"/>
    <mergeCell ref="C25:G25"/>
    <mergeCell ref="C27:G27"/>
    <mergeCell ref="C29:G29"/>
    <mergeCell ref="C31:G31"/>
    <mergeCell ref="C13:G13"/>
    <mergeCell ref="C14:G14"/>
    <mergeCell ref="C16:G16"/>
    <mergeCell ref="C17:G17"/>
    <mergeCell ref="C18:G18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SO02 001 Pol</vt:lpstr>
      <vt:lpstr>SO02 002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'SO02 001 Pol'!Názvy_tisku</vt:lpstr>
      <vt:lpstr>'SO02 002 Pol'!Názvy_tisku</vt:lpstr>
      <vt:lpstr>oadresa</vt:lpstr>
      <vt:lpstr>Stavba!Objednatel</vt:lpstr>
      <vt:lpstr>Stavba!Objekt</vt:lpstr>
      <vt:lpstr>'SO02 001 Pol'!Oblast_tisku</vt:lpstr>
      <vt:lpstr>'SO02 002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Varadínek</dc:creator>
  <cp:lastModifiedBy>Varadínek</cp:lastModifiedBy>
  <cp:lastPrinted>2014-02-28T09:52:57Z</cp:lastPrinted>
  <dcterms:created xsi:type="dcterms:W3CDTF">2009-04-08T07:15:50Z</dcterms:created>
  <dcterms:modified xsi:type="dcterms:W3CDTF">2019-02-27T07:02:33Z</dcterms:modified>
</cp:coreProperties>
</file>