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Rekapitulace stavby" sheetId="1" r:id="rId1"/>
    <sheet name="1.1 - SO 01.1 Oprava kory..." sheetId="2" r:id="rId2"/>
    <sheet name="1.2 - SO 01.2 Oprava kory..." sheetId="3" r:id="rId3"/>
    <sheet name="1.3 - SO 01.3 Oprava kory..." sheetId="4" r:id="rId4"/>
    <sheet name="1.5 - SO 01.5 Oprava kory..." sheetId="5" r:id="rId5"/>
    <sheet name="1.6 - SO 01.6 Oprava kory..." sheetId="6" r:id="rId6"/>
    <sheet name="1.9 - SO 01.9 Oprava kory..." sheetId="7" r:id="rId7"/>
    <sheet name="1.10 - SO 01.10 Oprava ko..." sheetId="8" r:id="rId8"/>
    <sheet name="1.11 - SO 01.11 Oprava ko..." sheetId="9" r:id="rId9"/>
    <sheet name="1.12 - SO 01.12 Oprava ko..." sheetId="10" r:id="rId10"/>
    <sheet name="1.13 - SO 01.13 Oprava ko..." sheetId="11" r:id="rId11"/>
    <sheet name="1.14 - SO 01.14 Oprava ko..." sheetId="12" r:id="rId12"/>
    <sheet name="2 - VON Vedlejší a ostatn..." sheetId="13" r:id="rId13"/>
  </sheets>
  <definedNames>
    <definedName name="_xlnm._FilterDatabase" localSheetId="1" hidden="1">'1.1 - SO 01.1 Oprava kory...'!$C$91:$K$170</definedName>
    <definedName name="_xlnm._FilterDatabase" localSheetId="7" hidden="1">'1.10 - SO 01.10 Oprava ko...'!$C$93:$K$166</definedName>
    <definedName name="_xlnm._FilterDatabase" localSheetId="8" hidden="1">'1.11 - SO 01.11 Oprava ko...'!$C$91:$K$148</definedName>
    <definedName name="_xlnm._FilterDatabase" localSheetId="9" hidden="1">'1.12 - SO 01.12 Oprava ko...'!$C$94:$K$163</definedName>
    <definedName name="_xlnm._FilterDatabase" localSheetId="10" hidden="1">'1.13 - SO 01.13 Oprava ko...'!$C$93:$K$161</definedName>
    <definedName name="_xlnm._FilterDatabase" localSheetId="11" hidden="1">'1.14 - SO 01.14 Oprava ko...'!$C$92:$K$165</definedName>
    <definedName name="_xlnm._FilterDatabase" localSheetId="2" hidden="1">'1.2 - SO 01.2 Oprava kory...'!$C$87:$K$95</definedName>
    <definedName name="_xlnm._FilterDatabase" localSheetId="3" hidden="1">'1.3 - SO 01.3 Oprava kory...'!$C$94:$K$169</definedName>
    <definedName name="_xlnm._FilterDatabase" localSheetId="4" hidden="1">'1.5 - SO 01.5 Oprava kory...'!$C$91:$K$154</definedName>
    <definedName name="_xlnm._FilterDatabase" localSheetId="5" hidden="1">'1.6 - SO 01.6 Oprava kory...'!$C$88:$K$114</definedName>
    <definedName name="_xlnm._FilterDatabase" localSheetId="6" hidden="1">'1.9 - SO 01.9 Oprava kory...'!$C$94:$K$168</definedName>
    <definedName name="_xlnm._FilterDatabase" localSheetId="12" hidden="1">'2 - VON Vedlejší a ostatn...'!$C$80:$K$123</definedName>
    <definedName name="_xlnm.Print_Area" localSheetId="1">'1.1 - SO 01.1 Oprava kory...'!$C$4:$J$41,'1.1 - SO 01.1 Oprava kory...'!$C$47:$J$71,'1.1 - SO 01.1 Oprava kory...'!$C$77:$K$170</definedName>
    <definedName name="_xlnm.Print_Area" localSheetId="7">'1.10 - SO 01.10 Oprava ko...'!$C$4:$J$41,'1.10 - SO 01.10 Oprava ko...'!$C$47:$J$73,'1.10 - SO 01.10 Oprava ko...'!$C$79:$K$166</definedName>
    <definedName name="_xlnm.Print_Area" localSheetId="8">'1.11 - SO 01.11 Oprava ko...'!$C$4:$J$41,'1.11 - SO 01.11 Oprava ko...'!$C$47:$J$71,'1.11 - SO 01.11 Oprava ko...'!$C$77:$K$148</definedName>
    <definedName name="_xlnm.Print_Area" localSheetId="9">'1.12 - SO 01.12 Oprava ko...'!$C$4:$J$41,'1.12 - SO 01.12 Oprava ko...'!$C$47:$J$74,'1.12 - SO 01.12 Oprava ko...'!$C$80:$K$163</definedName>
    <definedName name="_xlnm.Print_Area" localSheetId="10">'1.13 - SO 01.13 Oprava ko...'!$C$4:$J$41,'1.13 - SO 01.13 Oprava ko...'!$C$47:$J$73,'1.13 - SO 01.13 Oprava ko...'!$C$79:$K$161</definedName>
    <definedName name="_xlnm.Print_Area" localSheetId="11">'1.14 - SO 01.14 Oprava ko...'!$C$4:$J$41,'1.14 - SO 01.14 Oprava ko...'!$C$47:$J$72,'1.14 - SO 01.14 Oprava ko...'!$C$78:$K$165</definedName>
    <definedName name="_xlnm.Print_Area" localSheetId="2">'1.2 - SO 01.2 Oprava kory...'!$C$4:$J$41,'1.2 - SO 01.2 Oprava kory...'!$C$47:$J$67,'1.2 - SO 01.2 Oprava kory...'!$C$73:$K$95</definedName>
    <definedName name="_xlnm.Print_Area" localSheetId="3">'1.3 - SO 01.3 Oprava kory...'!$C$4:$J$41,'1.3 - SO 01.3 Oprava kory...'!$C$47:$J$74,'1.3 - SO 01.3 Oprava kory...'!$C$80:$K$169</definedName>
    <definedName name="_xlnm.Print_Area" localSheetId="4">'1.5 - SO 01.5 Oprava kory...'!$C$4:$J$41,'1.5 - SO 01.5 Oprava kory...'!$C$47:$J$71,'1.5 - SO 01.5 Oprava kory...'!$C$77:$K$154</definedName>
    <definedName name="_xlnm.Print_Area" localSheetId="5">'1.6 - SO 01.6 Oprava kory...'!$C$4:$J$41,'1.6 - SO 01.6 Oprava kory...'!$C$47:$J$68,'1.6 - SO 01.6 Oprava kory...'!$C$74:$K$114</definedName>
    <definedName name="_xlnm.Print_Area" localSheetId="6">'1.9 - SO 01.9 Oprava kory...'!$C$4:$J$41,'1.9 - SO 01.9 Oprava kory...'!$C$47:$J$74,'1.9 - SO 01.9 Oprava kory...'!$C$80:$K$168</definedName>
    <definedName name="_xlnm.Print_Area" localSheetId="12">'2 - VON Vedlejší a ostatn...'!$C$4:$J$39,'2 - VON Vedlejší a ostatn...'!$C$45:$J$62,'2 - VON Vedlejší a ostatn...'!$C$68:$K$123</definedName>
    <definedName name="_xlnm.Print_Area" localSheetId="0">'Rekapitulace stavby'!$D$4:$AO$36,'Rekapitulace stavby'!$C$42:$AQ$68</definedName>
    <definedName name="_xlnm.Print_Titles" localSheetId="0">'Rekapitulace stavby'!$52:$52</definedName>
    <definedName name="_xlnm.Print_Titles" localSheetId="1">'1.1 - SO 01.1 Oprava kory...'!$91:$91</definedName>
    <definedName name="_xlnm.Print_Titles" localSheetId="2">'1.2 - SO 01.2 Oprava kory...'!$87:$87</definedName>
    <definedName name="_xlnm.Print_Titles" localSheetId="3">'1.3 - SO 01.3 Oprava kory...'!$94:$94</definedName>
    <definedName name="_xlnm.Print_Titles" localSheetId="4">'1.5 - SO 01.5 Oprava kory...'!$91:$91</definedName>
    <definedName name="_xlnm.Print_Titles" localSheetId="5">'1.6 - SO 01.6 Oprava kory...'!$88:$88</definedName>
    <definedName name="_xlnm.Print_Titles" localSheetId="6">'1.9 - SO 01.9 Oprava kory...'!$94:$94</definedName>
    <definedName name="_xlnm.Print_Titles" localSheetId="7">'1.10 - SO 01.10 Oprava ko...'!$93:$93</definedName>
    <definedName name="_xlnm.Print_Titles" localSheetId="8">'1.11 - SO 01.11 Oprava ko...'!$91:$91</definedName>
    <definedName name="_xlnm.Print_Titles" localSheetId="9">'1.12 - SO 01.12 Oprava ko...'!$94:$94</definedName>
    <definedName name="_xlnm.Print_Titles" localSheetId="10">'1.13 - SO 01.13 Oprava ko...'!$93:$93</definedName>
    <definedName name="_xlnm.Print_Titles" localSheetId="11">'1.14 - SO 01.14 Oprava ko...'!$92:$92</definedName>
    <definedName name="_xlnm.Print_Titles" localSheetId="12">'2 - VON Vedlejší a ostatn...'!$80:$80</definedName>
  </definedNames>
  <calcPr calcId="152511"/>
</workbook>
</file>

<file path=xl/sharedStrings.xml><?xml version="1.0" encoding="utf-8"?>
<sst xmlns="http://schemas.openxmlformats.org/spreadsheetml/2006/main" count="9154" uniqueCount="895">
  <si>
    <t>Export Komplet</t>
  </si>
  <si>
    <t/>
  </si>
  <si>
    <t>2.0</t>
  </si>
  <si>
    <t>ZAMOK</t>
  </si>
  <si>
    <t>False</t>
  </si>
  <si>
    <t>{3c330f47-5cd7-4f0d-bf78-24454e531166}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</si>
  <si>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</si>
  <si>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</si>
  <si>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</si>
  <si>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</si>
  <si>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</si>
  <si>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</si>
  <si>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</si>
  <si>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</si>
  <si>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20170020KZ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</si>
  <si>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</si>
  <si>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</si>
  <si>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Smržovský potok 10101654, Smržovka, oprava koryta, ř. km 0,000 - 3,800</t>
  </si>
  <si>
    <t>KSO:</t>
  </si>
  <si>
    <t>833 21 29</t>
  </si>
  <si>
    <t>CC-CZ:</t>
  </si>
  <si>
    <t>2420</t>
  </si>
  <si>
    <t>Místo:</t>
  </si>
  <si>
    <t>k.ú Smržovka (751324)</t>
  </si>
  <si>
    <t>Datum:</t>
  </si>
  <si>
    <t>11. 3. 2019</t>
  </si>
  <si>
    <t>Zadavatel:</t>
  </si>
  <si>
    <t>IČ:</t>
  </si>
  <si>
    <t>Povodí Labe, státní podnik,Víta Nejedlého 951,HK3</t>
  </si>
  <si>
    <t>DIČ:</t>
  </si>
  <si>
    <t>Uchazeč:</t>
  </si>
  <si>
    <t>Vyplň údaj</t>
  </si>
  <si>
    <t>Projektant:</t>
  </si>
  <si>
    <t>Šindlar s.r.o., Na Brně 372/2a, Hradec Králové 6</t>
  </si>
  <si>
    <t>True</t>
  </si>
  <si>
    <t>Zpracovatel:</t>
  </si>
  <si>
    <t>Ing. Tomáš Konečný</t>
  </si>
  <si>
    <t>Poznámka:</t>
  </si>
  <si>
    <t>Soupis prací je sestaven za využití položek Cenové soustavy ÚRS. Cenové a technické podmínky položek Cenové soustavy ÚRS (Kros4 CÚ 2019 I), které jsou uvedeny v soupisu prací ( tzn. úvodní části katalogů ) jsou neomezeně dálkově k dispozici na http://www.cs-urs.cz/index.php?mod=podminky. Položky soupisu prací,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</si>
  <si>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</si>
  <si>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</si>
  <si>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</si>
  <si>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</si>
  <si>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</si>
  <si>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</si>
  <si>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</si>
  <si>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</si>
  <si>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</si>
  <si>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</si>
  <si>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</si>
  <si>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</si>
  <si>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</si>
  <si>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</si>
  <si>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</si>
  <si>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</si>
  <si>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</si>
  <si>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</si>
  <si>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</si>
  <si>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</si>
  <si>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</si>
  <si>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</si>
  <si>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</si>
  <si>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</si>
  <si>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</si>
  <si>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</si>
  <si>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</si>
  <si>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</si>
  <si>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</si>
  <si>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</si>
  <si>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</si>
  <si>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</si>
  <si>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</si>
  <si>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</si>
  <si>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</si>
  <si>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</si>
  <si>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</si>
  <si>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</si>
  <si>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</t>
  </si>
  <si>
    <t>SO 01 Oprava koryta toku,  ř.km 0,000 - 3,800</t>
  </si>
  <si>
    <t>STA</t>
  </si>
  <si>
    <t>{5096afa6-2f19-465c-8316-c291b9936d8c}</t>
  </si>
  <si>
    <t>2</t>
  </si>
  <si>
    <t>/</t>
  </si>
  <si>
    <t>1.1</t>
  </si>
  <si>
    <t>SO 01.1 Oprava koryta - úsek č.1, ř. km 0,000 - 0,300</t>
  </si>
  <si>
    <t>Soupis</t>
  </si>
  <si>
    <t>{1b41975c-e9b0-447a-947f-bd6a500203cd}</t>
  </si>
  <si>
    <t>1.2</t>
  </si>
  <si>
    <t>SO 01.2 Oprava koryta - úsek č.2, ř.  km 0,300 - 0,650</t>
  </si>
  <si>
    <t>{e7a39035-c525-485d-8751-cbbbc3cf8b98}</t>
  </si>
  <si>
    <t>1.3</t>
  </si>
  <si>
    <t>SO 01.3 Oprava koryta - úsek č.3, ř.  km 0,650 - 1,750</t>
  </si>
  <si>
    <t>{cf6656ed-de83-40c6-b00d-e3affb280549}</t>
  </si>
  <si>
    <t>1.5</t>
  </si>
  <si>
    <t>SO 01.5 Oprava koryta - úsek č.5, ř.  km1,900 - 2,150</t>
  </si>
  <si>
    <t>{b51a9ad7-5c25-4db5-afe6-260dec2739ff}</t>
  </si>
  <si>
    <t>1.6</t>
  </si>
  <si>
    <t>SO 01.6 Oprava koryta - úsek č.6, ř.  km 2,150 - 2,200</t>
  </si>
  <si>
    <t>{54355d1f-9bdc-4929-8d41-a7d8fdcdf519}</t>
  </si>
  <si>
    <t>1.9</t>
  </si>
  <si>
    <t>SO 01.9 Oprava koryta - úsek č.9, ř. km 2,600 - 3,000</t>
  </si>
  <si>
    <t>{0ecc9916-22bf-4a4d-8cd9-9f856b6b3b41}</t>
  </si>
  <si>
    <t>1.10</t>
  </si>
  <si>
    <t>SO 01.10 Oprava koryta - úsek č.10, ř. km 3,000 - 3,200</t>
  </si>
  <si>
    <t>{09ae22bb-f80d-4563-af1e-e2652b6a6a4a}</t>
  </si>
  <si>
    <t>1.11</t>
  </si>
  <si>
    <t>SO 01.11 Oprava koryta - úsek č.11, ř. km 3,200 - 3,450</t>
  </si>
  <si>
    <t>{214b0a2d-8de6-4f68-bf82-9e79c4108eec}</t>
  </si>
  <si>
    <t>1.12</t>
  </si>
  <si>
    <t>SO 01.12 Oprava koryta - úsek č.12, ř. km 3,450 - 3,590</t>
  </si>
  <si>
    <t>{be0776ca-f09f-4d66-a707-477e1453a9fb}</t>
  </si>
  <si>
    <t>1.13</t>
  </si>
  <si>
    <t>SO 01.13 Oprava koryta - úsek č.13, ř. km 3,590 - 3,650</t>
  </si>
  <si>
    <t>{94b2b085-a626-4c10-8f84-db29db1d3029}</t>
  </si>
  <si>
    <t>1.14</t>
  </si>
  <si>
    <t>SO 01.14 Oprava koryta - úsek č.14, ř. km 3,650 - 3,700</t>
  </si>
  <si>
    <t>{e4ac4586-cb8c-4222-9273-25fece5d3d2a}</t>
  </si>
  <si>
    <t>VON Vedlejší a ostatní náklady</t>
  </si>
  <si>
    <t>{7ee92c10-c65b-4ce8-925c-2556297a34cd}</t>
  </si>
  <si>
    <t>KRYCÍ LIST SOUPISU PRACÍ</t>
  </si>
  <si>
    <t>Objekt:</t>
  </si>
  <si>
    <t>1 - SO 01 Oprava koryta toku,  ř.km 0,000 - 3,800</t>
  </si>
  <si>
    <t>Soupis:</t>
  </si>
  <si>
    <t>1.1 - SO 01.1 Oprava koryta - úsek č.1, ř. km 0,000 - 0,300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</si>
  <si>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</si>
  <si>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</si>
  <si>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</si>
  <si>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</si>
  <si>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</si>
  <si>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</si>
  <si>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</si>
  <si>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</si>
  <si>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</si>
  <si>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</si>
  <si>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</si>
  <si>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</si>
  <si>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</si>
  <si>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</si>
  <si>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</si>
  <si>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</si>
  <si>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</si>
  <si>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</si>
  <si>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</si>
  <si>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</si>
  <si>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</si>
  <si>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</si>
  <si>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</si>
  <si>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</si>
  <si>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</si>
  <si>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</si>
  <si>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</si>
  <si>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</si>
  <si>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</si>
  <si>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</si>
  <si>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120901113</t>
  </si>
  <si>
    <t>Bourání zdiva kamenného v odkopávkách nebo prokopávkách na maltu cementovou ručně</t>
  </si>
  <si>
    <t>m3</t>
  </si>
  <si>
    <t>CS ÚRS 2019 01</t>
  </si>
  <si>
    <t>4</t>
  </si>
  <si>
    <t>114830549</t>
  </si>
  <si>
    <t>VV</t>
  </si>
  <si>
    <t xml:space="preserve">24,4*0,8*0,5"příloha D.1.1.3 a D.1.1.2, 50% </t>
  </si>
  <si>
    <t>112101102</t>
  </si>
  <si>
    <t>Odstranění stromů listnatých průměru kmene do 500 mm</t>
  </si>
  <si>
    <t>kus</t>
  </si>
  <si>
    <t>-765312263</t>
  </si>
  <si>
    <t>3 "příl. D.1.01.1</t>
  </si>
  <si>
    <t>3</t>
  </si>
  <si>
    <t>112201102</t>
  </si>
  <si>
    <t>Odstranění pařezů D do 500 mm</t>
  </si>
  <si>
    <t>-1471263877</t>
  </si>
  <si>
    <t>3,0"příl. D.1.01.1</t>
  </si>
  <si>
    <t>111251111</t>
  </si>
  <si>
    <t>Drcení ořezaných větví D do 100 mm s odvozem do 20 km</t>
  </si>
  <si>
    <t>1618930219</t>
  </si>
  <si>
    <t>6*0,05 "větve z pokácených stromů</t>
  </si>
  <si>
    <t>Součet</t>
  </si>
  <si>
    <t>5</t>
  </si>
  <si>
    <t>112101101</t>
  </si>
  <si>
    <t>Odstranění stromů listnatých průměru kmene do 300 mm</t>
  </si>
  <si>
    <t>1270665309</t>
  </si>
  <si>
    <t>6</t>
  </si>
  <si>
    <t>112201101</t>
  </si>
  <si>
    <t>Odstranění pařezů D do 300 mm</t>
  </si>
  <si>
    <t>-174495498</t>
  </si>
  <si>
    <t>3+2 "příl. D.1.1.1.</t>
  </si>
  <si>
    <t>7</t>
  </si>
  <si>
    <t>114203202</t>
  </si>
  <si>
    <t>Očištění lomového kamene nebo betonových tvárnic od malty</t>
  </si>
  <si>
    <t>-874593400</t>
  </si>
  <si>
    <t>24,4*0,8*0,5"příloha D.1.1.3 a D.1.1.2, 50% ,vybourané kameny</t>
  </si>
  <si>
    <t>8</t>
  </si>
  <si>
    <t>114203301</t>
  </si>
  <si>
    <t>Třídění lomového kamene nebo betonových tvárnic podle druhu, velikosti nebo tvaru</t>
  </si>
  <si>
    <t>362051472</t>
  </si>
  <si>
    <t>9</t>
  </si>
  <si>
    <t>114203401</t>
  </si>
  <si>
    <t>Srovnání lomového kamene nebo betonových tvárnic s přemístěním do 10 m</t>
  </si>
  <si>
    <t>-492320873</t>
  </si>
  <si>
    <t>10</t>
  </si>
  <si>
    <t>114203409</t>
  </si>
  <si>
    <t>Příplatek přemístění ke srovnání lomového kamene nebo betonových tvárnic ZKD 10 m přes 10 m</t>
  </si>
  <si>
    <t>35670279</t>
  </si>
  <si>
    <t>24,4*0,8*0,5"příloha D.1.1.3 a D.1.1.2, 50% ,vybourané kameny (stísněný prostor)</t>
  </si>
  <si>
    <t>11</t>
  </si>
  <si>
    <t>115001105</t>
  </si>
  <si>
    <t>Převedení vody potrubím DN do 600</t>
  </si>
  <si>
    <t>m</t>
  </si>
  <si>
    <t>-1387715444</t>
  </si>
  <si>
    <t>25,0 " příloha D.1.1.1, pro opravu zdí</t>
  </si>
  <si>
    <t>12</t>
  </si>
  <si>
    <t>115101201</t>
  </si>
  <si>
    <t>Čerpání vody na dopravní výšku do 10 m průměrný přítok do 500 l/min</t>
  </si>
  <si>
    <t>hod</t>
  </si>
  <si>
    <t>1233194466</t>
  </si>
  <si>
    <t>10*24</t>
  </si>
  <si>
    <t>13</t>
  </si>
  <si>
    <t>115101301</t>
  </si>
  <si>
    <t>Pohotovost čerpací soupravy pro dopravní výšku do 10 m přítok do 500 l/min</t>
  </si>
  <si>
    <t>den</t>
  </si>
  <si>
    <t>2112828222</t>
  </si>
  <si>
    <t>14</t>
  </si>
  <si>
    <t>124303101</t>
  </si>
  <si>
    <t>Vykopávky do 1000 m3 pro koryta vodotečí v hornině tř. 4</t>
  </si>
  <si>
    <t>312653928</t>
  </si>
  <si>
    <t>2,5*1,8 "odstranění navážky u levého břehu v délce 2,5 m, příloha D.1.1.3</t>
  </si>
  <si>
    <t>26,7*1,8 "LB, příloha D.1.1.3  a D.1.1.2, D.1.12, pro rovnaninu</t>
  </si>
  <si>
    <t>131201101</t>
  </si>
  <si>
    <t>Hloubení jam nezapažených v hornině tř. 3 objemu do 100 m3</t>
  </si>
  <si>
    <t>1130019303</t>
  </si>
  <si>
    <t>(18,5+24,4)*1,86 "příloha D.1.1.3 a D.1.1.2</t>
  </si>
  <si>
    <t>16</t>
  </si>
  <si>
    <t>131201109</t>
  </si>
  <si>
    <t>Příplatek za lepivost u hloubení jam nezapažených v hornině tř. 3</t>
  </si>
  <si>
    <t>2008654449</t>
  </si>
  <si>
    <t>79,794*0,3 "lepivost 30 %</t>
  </si>
  <si>
    <t>38</t>
  </si>
  <si>
    <t>161200000R</t>
  </si>
  <si>
    <t>Likvidace přebytečné zeminy a kameniva podle platné legislativy</t>
  </si>
  <si>
    <t>1578101302</t>
  </si>
  <si>
    <t>P</t>
  </si>
  <si>
    <t>Poznámka k položce:
položka obsahuje naložení, přemístění, složení a poplatek za skládku</t>
  </si>
  <si>
    <t>(52,56+79,794)-39,468 "přebytečná zemina na skládku</t>
  </si>
  <si>
    <t>37</t>
  </si>
  <si>
    <t>162100000R</t>
  </si>
  <si>
    <t>Likvidace dřevní hmoty (pařezů) podle platné legislativy</t>
  </si>
  <si>
    <t>kpl</t>
  </si>
  <si>
    <t>-451902306</t>
  </si>
  <si>
    <t>z položky odstr. pařezů D do 300 a 500 mm (3+5ks)</t>
  </si>
  <si>
    <t>20</t>
  </si>
  <si>
    <t>171100000R</t>
  </si>
  <si>
    <t>Jímkování</t>
  </si>
  <si>
    <t>-2110876729</t>
  </si>
  <si>
    <t>jímkování hrázkami z pytlů nebo z místního materiálu s těsněním proti průsaku</t>
  </si>
  <si>
    <t>22</t>
  </si>
  <si>
    <t>174101101</t>
  </si>
  <si>
    <t>Zásyp jam, šachet rýh nebo kolem objektů sypaninou se zhutněním</t>
  </si>
  <si>
    <t>1673624091</t>
  </si>
  <si>
    <t>(18,5+24,4)*0,92  "příloha D.1.1.3 a D.1.1.12</t>
  </si>
  <si>
    <t>Zakládání</t>
  </si>
  <si>
    <t>23</t>
  </si>
  <si>
    <t>211571121</t>
  </si>
  <si>
    <t>Výplň odvodňovacích žeber nebo trativodů kamenivem drobným těženým</t>
  </si>
  <si>
    <t>-461991569</t>
  </si>
  <si>
    <t>(18,5+24,4)*0,14"příloha D.1.1.3 a D.1.1.2 , D.1.12</t>
  </si>
  <si>
    <t>24</t>
  </si>
  <si>
    <t>212792211</t>
  </si>
  <si>
    <t>Odvodnění mostní opěry - drenážní flexibilní plastové potrubí DN 100</t>
  </si>
  <si>
    <t>1150266705</t>
  </si>
  <si>
    <t>18,5+24,4"příloha D.1.1.3 a D.1.1.2 , D.1.12</t>
  </si>
  <si>
    <t>25</t>
  </si>
  <si>
    <t>270210113</t>
  </si>
  <si>
    <t>Zdivo základové z lomového kamene výplňové na maltu MC 25</t>
  </si>
  <si>
    <t>788795863</t>
  </si>
  <si>
    <t>Poznámka k položce:
v projektu uvažováno zdění na maltu cementovou MC 30</t>
  </si>
  <si>
    <t>(18,5+24,4)*0,7*0,3 "příloha D.1.1.3 a D.1.1.2</t>
  </si>
  <si>
    <t>Svislé a kompletní konstrukce</t>
  </si>
  <si>
    <t>26</t>
  </si>
  <si>
    <t>321213224</t>
  </si>
  <si>
    <t>Zdivo nadzákladové z lomového kamene vodních staveb rubové bez zatření na maltu MC 25</t>
  </si>
  <si>
    <t>795161878</t>
  </si>
  <si>
    <t>(18,5+24,4)*0,8*0,5"příloha D.1.1.3 a D.1.1.2</t>
  </si>
  <si>
    <t>27</t>
  </si>
  <si>
    <t>321222111</t>
  </si>
  <si>
    <t>Zdění obkladního zdiva vodních staveb řádkového</t>
  </si>
  <si>
    <t>1920504245</t>
  </si>
  <si>
    <t>28</t>
  </si>
  <si>
    <t>M</t>
  </si>
  <si>
    <t>583810000R</t>
  </si>
  <si>
    <t>Kopák hrubý žula</t>
  </si>
  <si>
    <t>160048494</t>
  </si>
  <si>
    <t>29</t>
  </si>
  <si>
    <t>334741111</t>
  </si>
  <si>
    <t>Prostup v betonových zdech z kameninových trub DN do 100</t>
  </si>
  <si>
    <t>-817525490</t>
  </si>
  <si>
    <t>Poznámka k položce:
Prostupy ve vzdálrnosti max. po 5,0 m</t>
  </si>
  <si>
    <t>8*0,65" odvodnění rubu zdi, příloha D.1.12</t>
  </si>
  <si>
    <t>Vodorovné konstrukce</t>
  </si>
  <si>
    <t>30</t>
  </si>
  <si>
    <t>451571221</t>
  </si>
  <si>
    <t>Podklad pod dlažbu ze štěrkopísku tl do 100 mm</t>
  </si>
  <si>
    <t>m2</t>
  </si>
  <si>
    <t>-1386920927</t>
  </si>
  <si>
    <t>26,4*2,4 "pod rovnaninu,  příloha D.1.1.3  a D.1.1.2, D.1.12</t>
  </si>
  <si>
    <t>31</t>
  </si>
  <si>
    <t>457311117</t>
  </si>
  <si>
    <t>Vyrovnávací nebo spádový beton C 25/30 včetně úpravy povrchu</t>
  </si>
  <si>
    <t>-1221675715</t>
  </si>
  <si>
    <t>(18,5+24,4)*0,7*0,1 "příloha D.1.1.3 a D.1.1.2</t>
  </si>
  <si>
    <t>32</t>
  </si>
  <si>
    <t>463211153</t>
  </si>
  <si>
    <t>Rovnanina objemu přes 3 m3 z lomového kamene tříděného hmotnosti do 500 kg s urovnáním líce</t>
  </si>
  <si>
    <t>-1529212853</t>
  </si>
  <si>
    <t>26,7*1,03 "LB, příloha D.1.1.3  a D.1.1.2, D.1.12</t>
  </si>
  <si>
    <t>Trubní vedení</t>
  </si>
  <si>
    <t>33</t>
  </si>
  <si>
    <t>877265211</t>
  </si>
  <si>
    <t>Montáž tvarovek z tvrdého PVC-systém KG nebo z polypropylenu-systém KG 2000 jednoosé DN 110</t>
  </si>
  <si>
    <t>1314442285</t>
  </si>
  <si>
    <t>8" odvodnění rubu zdi, příloha D.1.12</t>
  </si>
  <si>
    <t>34</t>
  </si>
  <si>
    <t>28611524</t>
  </si>
  <si>
    <t>přechod kanalizační KG kamenina-plast DN 110</t>
  </si>
  <si>
    <t>1070799380</t>
  </si>
  <si>
    <t>998</t>
  </si>
  <si>
    <t>Přesun hmot</t>
  </si>
  <si>
    <t>36</t>
  </si>
  <si>
    <t>998332011</t>
  </si>
  <si>
    <t>Přesun hmot pro úpravy vodních toků a kanály</t>
  </si>
  <si>
    <t>t</t>
  </si>
  <si>
    <t>864200820</t>
  </si>
  <si>
    <t>1.2 - SO 01.2 Oprava koryta - úsek č.2, ř.  km 0,300 - 0,650</t>
  </si>
  <si>
    <t xml:space="preserve">    9 - Ostatní konstrukce a práce, bourání</t>
  </si>
  <si>
    <t xml:space="preserve">    997 - Přesun sutě</t>
  </si>
  <si>
    <t>Ostatní konstrukce a práce, bourání</t>
  </si>
  <si>
    <t>966061111</t>
  </si>
  <si>
    <t>Bourání dřevěných konstrukcí pro LTM</t>
  </si>
  <si>
    <t>-916656427</t>
  </si>
  <si>
    <t>odstranění příčné překážky, dle Technické zprávy</t>
  </si>
  <si>
    <t>5,0*3,14*0,3*0,3+2*1,0*3,14*0,05*0,05</t>
  </si>
  <si>
    <t>997</t>
  </si>
  <si>
    <t>Přesun sutě</t>
  </si>
  <si>
    <t>997000000R</t>
  </si>
  <si>
    <t>Likvidace vybourané dřevní hmoty podle platné legislativy</t>
  </si>
  <si>
    <t>311049932</t>
  </si>
  <si>
    <t>1.3 - SO 01.3 Oprava koryta - úsek č.3, ř.  km 0,650 - 1,750</t>
  </si>
  <si>
    <t xml:space="preserve">    6 - Úpravy povrchů, podlahy a osazování výplní</t>
  </si>
  <si>
    <t>Bourání zdiva kamenného v odkopávpro rovnaninukách nebo prokopávkách na maltu cementovou ručně</t>
  </si>
  <si>
    <t>-557445902</t>
  </si>
  <si>
    <t>22,6*0,8*0,8 "příl. D.1.2.2 a D.1.2.3, 80% plochy řezu</t>
  </si>
  <si>
    <t>111201101</t>
  </si>
  <si>
    <t>Odstranění křovin a stromů průměru kmene do 100 mm i s kořeny z celkové plochy do 1000 m2</t>
  </si>
  <si>
    <t>-851670140</t>
  </si>
  <si>
    <t>22,0*3,0 "náletové dřeviny</t>
  </si>
  <si>
    <t>-1156651229</t>
  </si>
  <si>
    <t>66,0*0,009 " náletové dřeviny</t>
  </si>
  <si>
    <t>583716793</t>
  </si>
  <si>
    <t>1 "příl. D.1.02.1</t>
  </si>
  <si>
    <t>404737829</t>
  </si>
  <si>
    <t>22,6*0,8*0,8 "příl. D.1.2.2 a D.1.2.3, vybouraný kámen</t>
  </si>
  <si>
    <t>1330765157</t>
  </si>
  <si>
    <t>14,464 "příl. D.1.2.2 a D.1.2.3, vybouraný kámen k dalšímu využití</t>
  </si>
  <si>
    <t>-1943594615</t>
  </si>
  <si>
    <t>14,164 "příl. D.1.2.2 a D.1.2.3, vybouraný kámen</t>
  </si>
  <si>
    <t>1645028164</t>
  </si>
  <si>
    <t>14,464"příl. D.1.2.2 a D.1.2.3, vybouraný kámen, stísněný prostor</t>
  </si>
  <si>
    <t>2063183232</t>
  </si>
  <si>
    <t>25,0 "příl. D.1.2.2 a D.1.2.3</t>
  </si>
  <si>
    <t>-147955550</t>
  </si>
  <si>
    <t>8*24</t>
  </si>
  <si>
    <t>1431882047</t>
  </si>
  <si>
    <t>-664678738</t>
  </si>
  <si>
    <t>22,6*1,86  "příl. D.1.2. a D.1.12</t>
  </si>
  <si>
    <t>424578235</t>
  </si>
  <si>
    <t>42,036*0,3 "lepivost 30%</t>
  </si>
  <si>
    <t>-1180115961</t>
  </si>
  <si>
    <t>42,036-20,792 "přebytečná zemina na skládku</t>
  </si>
  <si>
    <t>162300000R</t>
  </si>
  <si>
    <t>Lkvidace dřevní hmoty (pařezů) podle platné legislativy</t>
  </si>
  <si>
    <t>-551099714</t>
  </si>
  <si>
    <t>-1212833814</t>
  </si>
  <si>
    <t>18</t>
  </si>
  <si>
    <t>-1585059543</t>
  </si>
  <si>
    <t>22,6*0,92  "příl. D.1.2. a D.1.3</t>
  </si>
  <si>
    <t>19</t>
  </si>
  <si>
    <t>974512654</t>
  </si>
  <si>
    <t>22,6*0,14"příloha D.1.2.3 a D.1.2.2 , D.1.12</t>
  </si>
  <si>
    <t>753013644</t>
  </si>
  <si>
    <t>22,6"příloha D.1.3.3 a D.1.3.2 , D.1.12</t>
  </si>
  <si>
    <t>1668265106</t>
  </si>
  <si>
    <t>22,60*0,7*0,3  "příl. D.3.2. a D.1.12</t>
  </si>
  <si>
    <t>315277967</t>
  </si>
  <si>
    <t>22,6*0,8*0,5"příl. D.1.2.2 a D.1.2.3</t>
  </si>
  <si>
    <t>645217729</t>
  </si>
  <si>
    <t>22,60*0,8*0,5 "příl. D.1.2.2 a D.1.2.3</t>
  </si>
  <si>
    <t>-2066593676</t>
  </si>
  <si>
    <t>611702847</t>
  </si>
  <si>
    <t>4*0,65" odvodnění rubu zdi, příloha D.1.12</t>
  </si>
  <si>
    <t>-36918841</t>
  </si>
  <si>
    <t>22,6*0,7*0,1 "příl. D.1.2.2 a D.1.2.3</t>
  </si>
  <si>
    <t>Úpravy povrchů, podlahy a osazování výplní</t>
  </si>
  <si>
    <t>628635552</t>
  </si>
  <si>
    <t>Vyplnění spár zdiva z lomového kamene maltou cementovou na hl nad 70 do 120 mm s vyspárováním</t>
  </si>
  <si>
    <t>574600608</t>
  </si>
  <si>
    <t>20,0*1,0 "PB v délce 20,0m, příl. D.1.2.2 a D.1.2.3</t>
  </si>
  <si>
    <t>961815654</t>
  </si>
  <si>
    <t>4" odvodnění rubu zdi, příloha D.1.12</t>
  </si>
  <si>
    <t>1883811789</t>
  </si>
  <si>
    <t>938903114</t>
  </si>
  <si>
    <t>Vysekání spár hl do 70 mm ve zdivu kvádrovém</t>
  </si>
  <si>
    <t>1835336667</t>
  </si>
  <si>
    <t>20,0 "dle pol. vyplnění spar</t>
  </si>
  <si>
    <t>997500000R</t>
  </si>
  <si>
    <t>Likvidace vybouraných hmot podle platné legislativy</t>
  </si>
  <si>
    <t>334575219</t>
  </si>
  <si>
    <t>0,308 "vysekané spáry</t>
  </si>
  <si>
    <t>35</t>
  </si>
  <si>
    <t>-1796959434</t>
  </si>
  <si>
    <t>1.5 - SO 01.5 Oprava koryta - úsek č.5, ř.  km1,900 - 2,150</t>
  </si>
  <si>
    <t>1676445849</t>
  </si>
  <si>
    <t>10,1*0,8*0,5  "příloha D.1.3.1.,D.1.3.3 a D.1.3.2, 50%</t>
  </si>
  <si>
    <t>114203101</t>
  </si>
  <si>
    <t>Rozebrání dlažeb z lomového kamene nebo betonových tvárnic na sucho</t>
  </si>
  <si>
    <t>-1640122932</t>
  </si>
  <si>
    <t>4,0*0,15 "příl. D.1.03.1, stávající žlabovky</t>
  </si>
  <si>
    <t>-997568273</t>
  </si>
  <si>
    <t>4,04 "vybouraný kámen</t>
  </si>
  <si>
    <t>714594016</t>
  </si>
  <si>
    <t>-713326482</t>
  </si>
  <si>
    <t>-2084779370</t>
  </si>
  <si>
    <t>4,04 "vybouraný kámen, stísněný prostor</t>
  </si>
  <si>
    <t>-188850233</t>
  </si>
  <si>
    <t>12,0  "příloha D.1.03.1.,D.1.03.3 a D.1.03.2</t>
  </si>
  <si>
    <t>1213324209</t>
  </si>
  <si>
    <t>5*24</t>
  </si>
  <si>
    <t>-1885951253</t>
  </si>
  <si>
    <t>-947925633</t>
  </si>
  <si>
    <t>10,1*1,86   "příloha D.1.03.1.,D.1.03.3 a D.1.03.2</t>
  </si>
  <si>
    <t>-891533049</t>
  </si>
  <si>
    <t>18,786*0,3 "lepivost 30%</t>
  </si>
  <si>
    <t>-9931789</t>
  </si>
  <si>
    <t>18,786-9,384 "přebytečná zemina na skládku</t>
  </si>
  <si>
    <t>560985181</t>
  </si>
  <si>
    <t>1782933490</t>
  </si>
  <si>
    <t>10,2*0,92  "příloha D.1.03.1.,D.1.03.3 a D.1.03.2</t>
  </si>
  <si>
    <t>-1334180969</t>
  </si>
  <si>
    <t>10,1*0,14"příloha D.1.3.3 a D.1.3.2 , D.1.12</t>
  </si>
  <si>
    <t>17</t>
  </si>
  <si>
    <t>1068753518</t>
  </si>
  <si>
    <t>10,1"příloha D.1.3.3 a D.1.3.2 , D.1.12</t>
  </si>
  <si>
    <t>935778869</t>
  </si>
  <si>
    <t>10,2*0,7*0,3  "příloha D.1.03.1.,D.1.03.3 a D.1.03.2</t>
  </si>
  <si>
    <t>2053685589</t>
  </si>
  <si>
    <t>10,1*0,8*0,5  "příloha D.1.3.1.,D.1.3.3</t>
  </si>
  <si>
    <t>1674844765</t>
  </si>
  <si>
    <t>10,1*0,8*0,5  "příloha D.1.3.2.,D.1.3.3</t>
  </si>
  <si>
    <t>935895949</t>
  </si>
  <si>
    <t>-2011869872</t>
  </si>
  <si>
    <t>2*0,65" odvodnění rubu zdi, příloha D.1.12</t>
  </si>
  <si>
    <t>451504111</t>
  </si>
  <si>
    <t>Zřízení podkladní vrstvy z kameniva pod dlažbu tl do 100 mm</t>
  </si>
  <si>
    <t>-1178797943</t>
  </si>
  <si>
    <t>4,0 "příl. D.1.3.1, pod překládané žlaboovky</t>
  </si>
  <si>
    <t>-1397871049</t>
  </si>
  <si>
    <t>10,1*0,7*0,1  "příloha D.1.5.1.,D.1.5.3 a D.1.5.2</t>
  </si>
  <si>
    <t>465921125</t>
  </si>
  <si>
    <t>Kladení dlažby z desek a tvárnic hmotnosti do 60 kg na sucho spáry vyplněné pískem tl 15 cm</t>
  </si>
  <si>
    <t>1712620588</t>
  </si>
  <si>
    <t>4,0 "příl. D.1.03.1</t>
  </si>
  <si>
    <t>38249517</t>
  </si>
  <si>
    <t>2" odvodnění rubu zdi, příloha D.1.12</t>
  </si>
  <si>
    <t>-1166736809</t>
  </si>
  <si>
    <t>463741713</t>
  </si>
  <si>
    <t>1.6 - SO 01.6 Oprava koryta - úsek č.6, ř.  km 2,150 - 2,200</t>
  </si>
  <si>
    <t>1594219548</t>
  </si>
  <si>
    <t>6,0"příl.  D.1.4.1, D.1.4.2 a  D.1.4.3</t>
  </si>
  <si>
    <t>1920663373</t>
  </si>
  <si>
    <t>-1585267294</t>
  </si>
  <si>
    <t>5 "dle pol. čerpání vody</t>
  </si>
  <si>
    <t>132312201</t>
  </si>
  <si>
    <t>Hloubení rýh š přes 600 do 2000 mm ručním nebo pneum nářadím v soudržných horninách tř. 4</t>
  </si>
  <si>
    <t>-896934109</t>
  </si>
  <si>
    <t>3,20*1,5*0,8 "příl.  D.1.4.1, D.1.4.2 a  D.1.4.3</t>
  </si>
  <si>
    <t>132312209</t>
  </si>
  <si>
    <t>Příplatek za lepivost u hloubení rýh š do 2000 mm ručním nebo pneum nářadím v hornině tř. 4</t>
  </si>
  <si>
    <t>-1308760628</t>
  </si>
  <si>
    <t>3,84*0,3 "lepivost 30%</t>
  </si>
  <si>
    <t>670781633</t>
  </si>
  <si>
    <t>3,84 "přebytečná zemina na skládku</t>
  </si>
  <si>
    <t>181624198</t>
  </si>
  <si>
    <t>452218142</t>
  </si>
  <si>
    <t>Zajišťovací práh z upraveného lomového kamene na cementovou maltu</t>
  </si>
  <si>
    <t>1384138191</t>
  </si>
  <si>
    <t>3,20*0,64 "příl.  D.1.4.1, D.1.4.2 a  D.1.4.3</t>
  </si>
  <si>
    <t>452318510</t>
  </si>
  <si>
    <t>Zajišťovací práh z betonu prostého se zvýšenými nároky na prostředí</t>
  </si>
  <si>
    <t>1021454415</t>
  </si>
  <si>
    <t>3,20*0,91"příl.  D.1.4.1, D.1.4.2 a  D.1.4.3</t>
  </si>
  <si>
    <t>1817055082</t>
  </si>
  <si>
    <t>1.9 - SO 01.9 Oprava koryta - úsek č.9, ř. km 2,600 - 3,000</t>
  </si>
  <si>
    <t>-228784187</t>
  </si>
  <si>
    <t>51,2*0,8*0,7"příl. D.1.06.1,D.1.06.2 a  D.1.06.3, 50%</t>
  </si>
  <si>
    <t>-2145387910</t>
  </si>
  <si>
    <t>8  "příl. D.1.06.1</t>
  </si>
  <si>
    <t>-505214356</t>
  </si>
  <si>
    <t>28,672"vybouraný materiál k dalšímu využití</t>
  </si>
  <si>
    <t>-2055566094</t>
  </si>
  <si>
    <t>396453171</t>
  </si>
  <si>
    <t>156701199</t>
  </si>
  <si>
    <t>28,672"vybouraný materiál k dalšímu využití, stísněný prostor</t>
  </si>
  <si>
    <t>-2127037274</t>
  </si>
  <si>
    <t>52,0 "příl. D.1.06.1</t>
  </si>
  <si>
    <t>577351868</t>
  </si>
  <si>
    <t>20*24</t>
  </si>
  <si>
    <t>1479538839</t>
  </si>
  <si>
    <t>-668131728</t>
  </si>
  <si>
    <t>51,2*1,86 "příl. D.1.06.1,D.1.06.2 a  D.1.06.3</t>
  </si>
  <si>
    <t>1075268450</t>
  </si>
  <si>
    <t>95,232*0,3 "lepivost 30 %</t>
  </si>
  <si>
    <t>-233075878</t>
  </si>
  <si>
    <t>95,232-47,104 "přebytečná zemina na skládku</t>
  </si>
  <si>
    <t>-1039974847</t>
  </si>
  <si>
    <t xml:space="preserve">z položky odstr. pařezů D do 300  mm </t>
  </si>
  <si>
    <t>-1974942536</t>
  </si>
  <si>
    <t>-51371300</t>
  </si>
  <si>
    <t>51,2*0,92  "příl. D.1.06.1,D.1.06.2 a  D.1.06.3</t>
  </si>
  <si>
    <t>-127145749</t>
  </si>
  <si>
    <t>51,2*0,14"příloha D.1.6.3 a D.1.6.2 , D.1.12</t>
  </si>
  <si>
    <t>1016079823</t>
  </si>
  <si>
    <t>51,2"příloha D.1.6.3 a D.1.6.2 , D.1.12</t>
  </si>
  <si>
    <t>1537193677</t>
  </si>
  <si>
    <t>51,2*0,7*0,3</t>
  </si>
  <si>
    <t>567966194</t>
  </si>
  <si>
    <t>51,2*0,8*0,5"příl. D.1.06.1,D.1.06.2 a  D.1.06.3</t>
  </si>
  <si>
    <t>753275549</t>
  </si>
  <si>
    <t>-53313214</t>
  </si>
  <si>
    <t>1718167725</t>
  </si>
  <si>
    <t>10*0,65" odvodnění rubu zdi, příloha D.1.12</t>
  </si>
  <si>
    <t>2129939708</t>
  </si>
  <si>
    <t>51,2*0,7*0,1 "příl. D.1.06.1,D.1.06.2 a  D.1.06.3</t>
  </si>
  <si>
    <t>1754775122</t>
  </si>
  <si>
    <t>95,0*1,2/3 "na LB v délce 95,0 m, v.1,2  m, 30% z celkové plochy, odborný odhad</t>
  </si>
  <si>
    <t>1464295048</t>
  </si>
  <si>
    <t>10" odvodnění rubu zdi, příloha D.1.12</t>
  </si>
  <si>
    <t>-237168769</t>
  </si>
  <si>
    <t>938903211</t>
  </si>
  <si>
    <t>Vysekání spár hl nad 70 do 120 mm ve zdivu z lomového kamene</t>
  </si>
  <si>
    <t>-522452190</t>
  </si>
  <si>
    <t>podle položky vyplnění spár zdiva</t>
  </si>
  <si>
    <t>95,0*1,2/3 "na LB v délce 95,0 m, v.1,2  m, 30% z celkové plochy</t>
  </si>
  <si>
    <t>660689782</t>
  </si>
  <si>
    <t>1,026 "vysekané spáry</t>
  </si>
  <si>
    <t>-1241231390</t>
  </si>
  <si>
    <t>1.10 - SO 01.10 Oprava koryta - úsek č.10, ř. km 3,000 - 3,200</t>
  </si>
  <si>
    <t>-428544815</t>
  </si>
  <si>
    <t>(15,4+20,3)*0,8*0,6 "příl. D.1.07.1,  D.1.07.2 a  D.1.07.3, 60% zdi</t>
  </si>
  <si>
    <t>1585148662</t>
  </si>
  <si>
    <t>2*0,05 "větve stromů</t>
  </si>
  <si>
    <t>979786947</t>
  </si>
  <si>
    <t>2 "příl. D.1.07.1</t>
  </si>
  <si>
    <t>239473818</t>
  </si>
  <si>
    <t>2+6 "příl. D.1.07.1</t>
  </si>
  <si>
    <t>-608404146</t>
  </si>
  <si>
    <t>17,136 "vybouraný kámen</t>
  </si>
  <si>
    <t>-1385071208</t>
  </si>
  <si>
    <t>211552932</t>
  </si>
  <si>
    <t>691171332</t>
  </si>
  <si>
    <t>17,136 "vybouraný kámen, stísněný prostor</t>
  </si>
  <si>
    <t>-1062436357</t>
  </si>
  <si>
    <t>30,0 "příl. D.1.07.1,  D.1.07.2 a  D.1.07.3</t>
  </si>
  <si>
    <t>868928875</t>
  </si>
  <si>
    <t>15*24</t>
  </si>
  <si>
    <t>1625431528</t>
  </si>
  <si>
    <t>255750791</t>
  </si>
  <si>
    <t>(15,4+20,3)*1,86 "příloha D.1.1.3 a D.1.1.12</t>
  </si>
  <si>
    <t>2137508236</t>
  </si>
  <si>
    <t>66,402*0,3 "lepivost 30 %</t>
  </si>
  <si>
    <t>-889551162</t>
  </si>
  <si>
    <t>66,402-32,844 "přebytečná zemina na skládku</t>
  </si>
  <si>
    <t>45518733</t>
  </si>
  <si>
    <t>210441927</t>
  </si>
  <si>
    <t>-7480843</t>
  </si>
  <si>
    <t>(15,4+20,3)*0,92  "příloha D.10.1.3 a D.1.1.12</t>
  </si>
  <si>
    <t>1238190130</t>
  </si>
  <si>
    <t>(15,4+20,3)*0,14"příloha D.1.7.3 a D.1.7.2 , D.1.12</t>
  </si>
  <si>
    <t>373397032</t>
  </si>
  <si>
    <t>15,4+20,3"příloha D.1.7.3 a D.1.7.2 , D.1.12</t>
  </si>
  <si>
    <t>2111982340</t>
  </si>
  <si>
    <t>(15,4+20,3)*0,7*0,3 "příl. D.1.07.1,  D.1.07.2 a  D.1.07.3</t>
  </si>
  <si>
    <t>237682904</t>
  </si>
  <si>
    <t>(15,4+20,3)*0,8*0,5 "příl. D.1.07.1,  D.1.07.2 a  D.1.07.3</t>
  </si>
  <si>
    <t>1037579980</t>
  </si>
  <si>
    <t>1709177186</t>
  </si>
  <si>
    <t>31729355</t>
  </si>
  <si>
    <t>6*0,65" odvodnění rubu zdi, příloha D.1.12</t>
  </si>
  <si>
    <t>144674581</t>
  </si>
  <si>
    <t>(15,4+20,3)*0,7*0,1 "příl. D.1.07.1,  D.1.07.2 a  D.1.07.3</t>
  </si>
  <si>
    <t>622821011</t>
  </si>
  <si>
    <t>Vnější sanační zatřená omítka pro vlhké a zasolené zdivo prováděná ručně</t>
  </si>
  <si>
    <t>-699432453</t>
  </si>
  <si>
    <t>11,0*3,0*0,6 "odhad 60% celkové plochy</t>
  </si>
  <si>
    <t>-605357839</t>
  </si>
  <si>
    <t>6" odvodnění rubu zdi, příloha D.1.12</t>
  </si>
  <si>
    <t>-1304563221</t>
  </si>
  <si>
    <t>985121122</t>
  </si>
  <si>
    <t>Tryskání degradovaného betonu stěn a rubu kleneb vodou pod tlakem do 1250 barů</t>
  </si>
  <si>
    <t>1186897566</t>
  </si>
  <si>
    <t>29859244</t>
  </si>
  <si>
    <t>1.11 - SO 01.11 Oprava koryta - úsek č.11, ř. km 3,200 - 3,450</t>
  </si>
  <si>
    <t>23919994</t>
  </si>
  <si>
    <t>2,3*0,8*0,7 "příloha D.1.08.1, D. 08. 2 a D.1.08.3</t>
  </si>
  <si>
    <t>-366582891</t>
  </si>
  <si>
    <t>1,288 "vybouraný kámen</t>
  </si>
  <si>
    <t>607086377</t>
  </si>
  <si>
    <t>823760821</t>
  </si>
  <si>
    <t>787595867</t>
  </si>
  <si>
    <t>1,288 "vybouraný kámen, stísněný prostor</t>
  </si>
  <si>
    <t>421862697</t>
  </si>
  <si>
    <t>3,0 "příloha D.1.08.1, D. 08. 2 a D.1.08.3</t>
  </si>
  <si>
    <t>751046852</t>
  </si>
  <si>
    <t>3*24</t>
  </si>
  <si>
    <t>-1840545651</t>
  </si>
  <si>
    <t>-1551992263</t>
  </si>
  <si>
    <t>2,3*1,86   "příloha D.1.08.1, D. 08. 2 a D.1.08.3</t>
  </si>
  <si>
    <t>-1616250042</t>
  </si>
  <si>
    <t>4,278*0,3 "lepivost 30 %</t>
  </si>
  <si>
    <t>-197422250</t>
  </si>
  <si>
    <t>4,278-2,116 "přebytečná zemina na skládku</t>
  </si>
  <si>
    <t>645019301</t>
  </si>
  <si>
    <t>-431749195</t>
  </si>
  <si>
    <t>2,3*0,92   "příloha D.1.08.1, D. 08. 2 a D.1.08.3</t>
  </si>
  <si>
    <t>-1660695258</t>
  </si>
  <si>
    <t>2,3*0,14"příloha D.1.8.3 a D.1.8.2 , D.1.12</t>
  </si>
  <si>
    <t>-144202150</t>
  </si>
  <si>
    <t>2,3"příloha D.1.8.3 a D.1.8.2 , D.1.12</t>
  </si>
  <si>
    <t>-2127553829</t>
  </si>
  <si>
    <t>2,3*0,7*0,3</t>
  </si>
  <si>
    <t>-520907566</t>
  </si>
  <si>
    <t>2,3*0,8*0,5 "příloha D.1.08.1, D. 08. 2 a D.1.08.3</t>
  </si>
  <si>
    <t>-1636050913</t>
  </si>
  <si>
    <t>-937573841</t>
  </si>
  <si>
    <t>286014915</t>
  </si>
  <si>
    <t>1*0,65" odvodnění rubu zdi, příloha D.1.12</t>
  </si>
  <si>
    <t>-1239097527</t>
  </si>
  <si>
    <t>2,3*0,7*0,1 "příloha D.1.08.1, D. 08. 2 a D.1.08.3</t>
  </si>
  <si>
    <t>-1086736721</t>
  </si>
  <si>
    <t>1" odvodnění rubu zdi, příloha D.1.12</t>
  </si>
  <si>
    <t>-981161018</t>
  </si>
  <si>
    <t>-1040782452</t>
  </si>
  <si>
    <t>1.12 - SO 01.12 Oprava koryta - úsek č.12, ř. km 3,450 - 3,590</t>
  </si>
  <si>
    <t xml:space="preserve">    5 - Komunikace pozemní</t>
  </si>
  <si>
    <t>765673960</t>
  </si>
  <si>
    <t>7,3*0,8*0,7 "příloha D.1.09.1, D.1. 09. 2 a D.1.09.3</t>
  </si>
  <si>
    <t>113106123</t>
  </si>
  <si>
    <t>Rozebrání dlažeb ze zámkových dlaždic komunikací pro pěší ručně</t>
  </si>
  <si>
    <t>-521854189</t>
  </si>
  <si>
    <t>7,3*2,0"zpevněná plocha</t>
  </si>
  <si>
    <t>37615293</t>
  </si>
  <si>
    <t>4,088 "vybouraný kámen k dalšímu využití</t>
  </si>
  <si>
    <t>-499960674</t>
  </si>
  <si>
    <t>713146961</t>
  </si>
  <si>
    <t>-2010143044</t>
  </si>
  <si>
    <t>4,088 "vybouraný kámenk dalšímu využití, stísněný prostor</t>
  </si>
  <si>
    <t>-1444138923</t>
  </si>
  <si>
    <t>8,0 "příloha D.1.09.1</t>
  </si>
  <si>
    <t>189768580</t>
  </si>
  <si>
    <t>-1752867471</t>
  </si>
  <si>
    <t>1548011143</t>
  </si>
  <si>
    <t>7,3*1,86 "příloha D.1.1.3 a D.1.1.12</t>
  </si>
  <si>
    <t>-108411946</t>
  </si>
  <si>
    <t>13,578*0,3 "lepivost 30 %</t>
  </si>
  <si>
    <t>-1282674442</t>
  </si>
  <si>
    <t>13,578-6,716 "přebytečná zemina na skládku</t>
  </si>
  <si>
    <t>-666559182</t>
  </si>
  <si>
    <t>921193366</t>
  </si>
  <si>
    <t>7,3*0,92  "příloha D.1.1.3 a D.1.1.12</t>
  </si>
  <si>
    <t>1125609972</t>
  </si>
  <si>
    <t>7,3*0,14"příloha D.1.9.3 a D.1.9.2 , D.1.12</t>
  </si>
  <si>
    <t>-655082876</t>
  </si>
  <si>
    <t>7,3"příloha D.1.9.3 a D.1.9.2 , D.1.12</t>
  </si>
  <si>
    <t>290283696</t>
  </si>
  <si>
    <t>7,3*0,7*0,3 "příloha D.1.09.1, D.1. 09. 2 a D.1.09.3</t>
  </si>
  <si>
    <t>-1090969358</t>
  </si>
  <si>
    <t>7,3*0,8*0,5 "příloha D.1.09.1, D.1. 09. 2 a D.1.09.3</t>
  </si>
  <si>
    <t>-903066168</t>
  </si>
  <si>
    <t>-699048074</t>
  </si>
  <si>
    <t>1693642412</t>
  </si>
  <si>
    <t>1715289166</t>
  </si>
  <si>
    <t>7,3*0,7*0,1  "příloha D.1.09.1, D.1. 09. 2 a D.1.09.3</t>
  </si>
  <si>
    <t>Komunikace pozemní</t>
  </si>
  <si>
    <t>596211210</t>
  </si>
  <si>
    <t>Kladení zámkové dlažby komunikací pro pěší tl 80 mm skupiny A pl do 50 m2</t>
  </si>
  <si>
    <t>228383045</t>
  </si>
  <si>
    <t>14,60 "zpevněná plocha (z rozebraných dlaždic</t>
  </si>
  <si>
    <t>1682320717</t>
  </si>
  <si>
    <t>2 " odvodnění rubu zdi, příloha D.1.12</t>
  </si>
  <si>
    <t>-1246422829</t>
  </si>
  <si>
    <t>977211112</t>
  </si>
  <si>
    <t>Řezání ŽB kcí hl do 350 mm stěnovou pilou do průměru výztuže 16 mm</t>
  </si>
  <si>
    <t>CS ÚRS 2018 01</t>
  </si>
  <si>
    <t>269129141</t>
  </si>
  <si>
    <t>2,5 "seříznutí panelu zakrývající tok</t>
  </si>
  <si>
    <t>981511114</t>
  </si>
  <si>
    <t>Demolice konstrukcí objektů z betonu železového postupným rozebíráním</t>
  </si>
  <si>
    <t>1343076196</t>
  </si>
  <si>
    <t>odstranění stropu zakrytého úseku, příloha D.1.09.1, D.1. 09. 2 a D.1.09.3</t>
  </si>
  <si>
    <t>6,5*2,5*0,3</t>
  </si>
  <si>
    <t>1527923414</t>
  </si>
  <si>
    <t>1.13 - SO 01.13 Oprava koryta - úsek č.13, ř. km 3,590 - 3,650</t>
  </si>
  <si>
    <t>2111070714</t>
  </si>
  <si>
    <t>5,5*0,8*0,3 "příloha D.1.10.3, D.1.10.2  a D.1.10.3, 30%</t>
  </si>
  <si>
    <t>-2036471188</t>
  </si>
  <si>
    <t>1,32 "vybourané kameny</t>
  </si>
  <si>
    <t>591386348</t>
  </si>
  <si>
    <t>-411059715</t>
  </si>
  <si>
    <t>809568322</t>
  </si>
  <si>
    <t>1,32 "vybourané kameny, stísněný prostor</t>
  </si>
  <si>
    <t>1676012060</t>
  </si>
  <si>
    <t>6,0  "příloha D.1.10.3, D.1.10.2  a D.1.10.3</t>
  </si>
  <si>
    <t>-242357455</t>
  </si>
  <si>
    <t>-1863868862</t>
  </si>
  <si>
    <t>-227693036</t>
  </si>
  <si>
    <t>1945873973</t>
  </si>
  <si>
    <t>5,5*1,86 "příloha D.1.10.3, D.1.10.2  a D.1.10.3</t>
  </si>
  <si>
    <t>-1733012069</t>
  </si>
  <si>
    <t>10,23*0,3 "lepivost 30 %</t>
  </si>
  <si>
    <t>-1180009756</t>
  </si>
  <si>
    <t>10,23-5,06 "přebytečná zemina na skládku</t>
  </si>
  <si>
    <t>179932567</t>
  </si>
  <si>
    <t>1023696454</t>
  </si>
  <si>
    <t>5,5*0,92  "příloha D.1.1.3 a D.1.1.12</t>
  </si>
  <si>
    <t>-454520218</t>
  </si>
  <si>
    <t>5,5*0,14"příloha D.1.10.3 a D.1.10.2 , D.1.12</t>
  </si>
  <si>
    <t>1761243978</t>
  </si>
  <si>
    <t>5,5 "příloha D.1.10.3 a D.1.10.2 , D.1.12</t>
  </si>
  <si>
    <t>-1394025041</t>
  </si>
  <si>
    <t>5,5*0,7*0,3  "příloha D.1.10.3, D.1.10.2  a D.1.10.3</t>
  </si>
  <si>
    <t>311231118</t>
  </si>
  <si>
    <t>Zdivo nosné z cihel dl 290 mm  P7 až 15 na MC 15</t>
  </si>
  <si>
    <t>-673504316</t>
  </si>
  <si>
    <t>1,1*2,0*0,5 "obnova zděného plotu na PB</t>
  </si>
  <si>
    <t>378769479</t>
  </si>
  <si>
    <t>5,5*0,8*0,5  "příloha D.1.10.3, D.1.10.2  a D.1.10.3</t>
  </si>
  <si>
    <t>1359896027</t>
  </si>
  <si>
    <t>-2120684252</t>
  </si>
  <si>
    <t>1471085599</t>
  </si>
  <si>
    <t>224295772</t>
  </si>
  <si>
    <t>5,5*0,7*0,1  "příloha D.1.10.3, D.1.10.2  a D.1.10.3</t>
  </si>
  <si>
    <t>1827590443</t>
  </si>
  <si>
    <t>638045056</t>
  </si>
  <si>
    <t>962032241</t>
  </si>
  <si>
    <t>Bourání zdiva z cihel pálených nebo vápenopískových na MC přes 1 m3</t>
  </si>
  <si>
    <t>-1908288229</t>
  </si>
  <si>
    <t>1,1*2,0*0,5 "zděný plot na PB</t>
  </si>
  <si>
    <t>997006512</t>
  </si>
  <si>
    <t>Vodorovné doprava suti s naložením a složením na skládku do 1 km</t>
  </si>
  <si>
    <t>1839465956</t>
  </si>
  <si>
    <t>997006519</t>
  </si>
  <si>
    <t>Příplatek k vodorovnému přemístění suti na skládku ZKD 1 km přes 1 km</t>
  </si>
  <si>
    <t>1222151850</t>
  </si>
  <si>
    <t>2,145*2 "2 příplatky</t>
  </si>
  <si>
    <t>-618739948</t>
  </si>
  <si>
    <t>1.14 - SO 01.14 Oprava koryta - úsek č.14, ř. km 3,650 - 3,700</t>
  </si>
  <si>
    <t>-1265799979</t>
  </si>
  <si>
    <t>(47,0+48,7)*0,8*0,7 "příl. D.1.11.1., D.1.11.2. a D.1.11.3, 70%</t>
  </si>
  <si>
    <t>1533247949</t>
  </si>
  <si>
    <t>5*0,05 "větve pokácených stromů</t>
  </si>
  <si>
    <t>-965473614</t>
  </si>
  <si>
    <t>5 "příl. D.1.11.1.</t>
  </si>
  <si>
    <t>1425147130</t>
  </si>
  <si>
    <t>5+3 "příl. D.1.11.1.</t>
  </si>
  <si>
    <t>1955407822</t>
  </si>
  <si>
    <t>53,592 "vybourané kameny</t>
  </si>
  <si>
    <t>1905066056</t>
  </si>
  <si>
    <t>-1566997932</t>
  </si>
  <si>
    <t>1368461783</t>
  </si>
  <si>
    <t>53,592 "vybourané kameny, stísněný prostor</t>
  </si>
  <si>
    <t>932833114</t>
  </si>
  <si>
    <t>50,0 "příl. D.1.11.1.</t>
  </si>
  <si>
    <t>1270186427</t>
  </si>
  <si>
    <t>-56510804</t>
  </si>
  <si>
    <t>940620392</t>
  </si>
  <si>
    <t>(47,0+48,7)*1,86  "příl. D.1.11.1., D.1.11.2. a D.1.11.3</t>
  </si>
  <si>
    <t>-2066842536</t>
  </si>
  <si>
    <t>178,0*0,3 "lepivost 30 %</t>
  </si>
  <si>
    <t>2146224426</t>
  </si>
  <si>
    <t>178,0-88,044 "přebytečná zemina na skládku</t>
  </si>
  <si>
    <t>-1920484372</t>
  </si>
  <si>
    <t>-1028130223</t>
  </si>
  <si>
    <t>1635185214</t>
  </si>
  <si>
    <t>(47,0+48,7)*0,92  "příloha D.1.1.3 a D.1.1.12</t>
  </si>
  <si>
    <t>333152718</t>
  </si>
  <si>
    <t>(47,0+48,7)*0,14"příloha D.1.11.3 a D.1.11.2 , D.1.12</t>
  </si>
  <si>
    <t>-1824652459</t>
  </si>
  <si>
    <t>47,0+48,7"příloha D.1.11.3 a D.1.11.2 , D.1.12</t>
  </si>
  <si>
    <t>1123561740</t>
  </si>
  <si>
    <t>(47,0+48,7)*0,7*0,3 "příl. D.1.11.1., D.1.11.2. a D.1.11.3</t>
  </si>
  <si>
    <t>-1944492478</t>
  </si>
  <si>
    <t>(47,0+48,7)*0,8*0,5 "příl. D.1.11.1., D.1.11.2. a D.1.11.3</t>
  </si>
  <si>
    <t>-276682988</t>
  </si>
  <si>
    <t>644972375</t>
  </si>
  <si>
    <t>2108573097</t>
  </si>
  <si>
    <t>19*0,65" odvodnění rubu zdi, příloha D.1.12</t>
  </si>
  <si>
    <t>348401130</t>
  </si>
  <si>
    <t>Osazení oplocení ze strojového pletiva s napínacími dráty výšky do 2,0 m do 15° sklonu svahu</t>
  </si>
  <si>
    <t>1506959005</t>
  </si>
  <si>
    <t>30,0 "obnova rozebraného oplocení podél PB</t>
  </si>
  <si>
    <t>31327513</t>
  </si>
  <si>
    <t>pletivo drátěné plastifikované se čtvercovými oky 55 mm/2,5 mm, 160 cm</t>
  </si>
  <si>
    <t>-1638735510</t>
  </si>
  <si>
    <t>-975064889</t>
  </si>
  <si>
    <t>(47,0+48,7)*0,7*0,1  "příl. D.1.11.1., D.1.11.2. a D.1.11.3</t>
  </si>
  <si>
    <t>-568936127</t>
  </si>
  <si>
    <t>19 " odvodnění rubu zdi, příloha D.1.12</t>
  </si>
  <si>
    <t>-1133381839</t>
  </si>
  <si>
    <t>966071821</t>
  </si>
  <si>
    <t>Rozebrání oplocení z drátěného pletiva se čtvercovými oky výšky do 1,6 m</t>
  </si>
  <si>
    <t>1768563435</t>
  </si>
  <si>
    <t>30,0 "podél pravého břehu, příl. D.1.11.1</t>
  </si>
  <si>
    <t>-1319668556</t>
  </si>
  <si>
    <t>2 - VON Vedlejší a ostatní náklady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</si>
  <si>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</si>
  <si>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</si>
  <si>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</si>
  <si>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</si>
  <si>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</si>
  <si>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</si>
  <si>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R001</t>
  </si>
  <si>
    <t>Zajištění kompletního zařízení staveniště a jeho připojení na sítě</t>
  </si>
  <si>
    <t>512</t>
  </si>
  <si>
    <t>2020326598</t>
  </si>
  <si>
    <t xml:space="preserve">- zajištění místnosti pro TDI v ZS vč. jejího vybavení   </t>
  </si>
  <si>
    <t xml:space="preserve">- zajištění ohlášení všech staveb zařízení staveniště dle §104 odst. (2) zákona č. 183/2006 Sb.   </t>
  </si>
  <si>
    <t xml:space="preserve">- zajištění oplocení prostoru ZS, jeho napojení na inž. sítě   </t>
  </si>
  <si>
    <t xml:space="preserve">- zajištění následné likvidace všech objektů ZS včetně připojení na sítě   </t>
  </si>
  <si>
    <t xml:space="preserve">- zajištění zřízení a odstranění dočasných komunikací, sjezdů a nájezdů pro realizaci stavby   </t>
  </si>
  <si>
    <t xml:space="preserve">- zajištění ostrahy stavby a staveniště po dobu realizace stavby   </t>
  </si>
  <si>
    <t xml:space="preserve">- zajištění podmínek pro použití přístupových komunikací dotčených stavbou s příslušnými vlastníky či správci a zajištění jejich splnění   </t>
  </si>
  <si>
    <t xml:space="preserve">- zřízení čistících zón před výjezdem z obvodu staveniště   </t>
  </si>
  <si>
    <t xml:space="preserve">- provedení takových opatření, aby plochy obvodu staveniště nebyly znečištěny ropnými látkami a jinými podobnými produkty   </t>
  </si>
  <si>
    <t xml:space="preserve">- provedení takových opatření, aby nebyly překročeny limity prašnosti a hlučnosti dané obecně závaznou vyhláškou   </t>
  </si>
  <si>
    <t xml:space="preserve">- zajištění péče o nepředané objekty a konstrukce stavby, jejich ošetřování a zimní opatření   </t>
  </si>
  <si>
    <t xml:space="preserve">- zajištění ochrany veškeré zeleně v prostoru staveniště a v jeho bezprostřední blízkosti pro poškození během realizace stavby   </t>
  </si>
  <si>
    <t>R0210</t>
  </si>
  <si>
    <t>Vypracování plánu opatření pro případ havárie</t>
  </si>
  <si>
    <t>2085313827</t>
  </si>
  <si>
    <t>R0221</t>
  </si>
  <si>
    <t>Zpracování povodňového plánu stavby dle §71 zákona č. 254/2001 Sb. včetně zajištění schválení příslušnými orgány správy a Povodím Labe, státní podnik</t>
  </si>
  <si>
    <t>642673898</t>
  </si>
  <si>
    <t>R023</t>
  </si>
  <si>
    <t>Vypracování projektu skutečného provedení díla</t>
  </si>
  <si>
    <t>1875441001</t>
  </si>
  <si>
    <t>R031</t>
  </si>
  <si>
    <t>Vypracování geodetického zaměření skutečného stavu</t>
  </si>
  <si>
    <t>-402090838</t>
  </si>
  <si>
    <t>R035</t>
  </si>
  <si>
    <t>Zajištění veškerých geodetických prací souvisejících s realizací díla</t>
  </si>
  <si>
    <t>1632853948</t>
  </si>
  <si>
    <t>R037</t>
  </si>
  <si>
    <t>Zajištění písemných souhlasných vyjádření všech dotčených vlastníků a případných uživatelů všech pozemků dotčených stavbou s jejich konečnou úprava po dokončení prací</t>
  </si>
  <si>
    <t>-216564008</t>
  </si>
  <si>
    <t>R092</t>
  </si>
  <si>
    <t>Zajištění souhlasů se zvláštním užíváním komunikací</t>
  </si>
  <si>
    <t>-1360202697</t>
  </si>
  <si>
    <t>R0931</t>
  </si>
  <si>
    <t>Provedení pasportizace stávajících nemovitostí (vč. pozemků) a jejich příslušenství, zajištění fotodokumentace stávajícího stavu přístupových komunikací</t>
  </si>
  <si>
    <t>1068991775</t>
  </si>
  <si>
    <t>R0932</t>
  </si>
  <si>
    <t>Provedení pasportizace stávajících individuálních zdrojů vody (studní) vč. popisu technického stavu a zaměření hloubky studní a hladin vody</t>
  </si>
  <si>
    <t>-1155750432</t>
  </si>
  <si>
    <t>R0934</t>
  </si>
  <si>
    <t>Zajištění vytyčení veškerých podzemních zařízení</t>
  </si>
  <si>
    <t>690123221</t>
  </si>
  <si>
    <t>R095</t>
  </si>
  <si>
    <t xml:space="preserve">Zajištění šetření o podzemních sítích včetně zajištění nových vyjádření v případě, že před realizací pozbyly platnosti </t>
  </si>
  <si>
    <t>470826251</t>
  </si>
  <si>
    <t>R09920</t>
  </si>
  <si>
    <t>Odborné odlovení rybí obsádky z prostoru staveniště</t>
  </si>
  <si>
    <t>-1899133989</t>
  </si>
  <si>
    <t>slovení rybí osádky oprávněnou osobou včetně pořízení protokolu</t>
  </si>
  <si>
    <t>a zajištění oznámení zahájení prací na vodním toku</t>
  </si>
  <si>
    <t>příslušnému uživateli rybářského revíru</t>
  </si>
  <si>
    <t>R0993</t>
  </si>
  <si>
    <t>Zajištění dopravně inženýrských opatření</t>
  </si>
  <si>
    <t>-1061543735</t>
  </si>
  <si>
    <t xml:space="preserve">Poznámka k položce:
- Zajištění dopravně inženýrských opatření
- Zajištění zřízení a likvidace dopravního značení včetně případné světelné signalizace
- Zajištění vydání dopravně inženýrského rozhodnutí
</t>
  </si>
  <si>
    <t xml:space="preserve">- zajištění dopravně inženýrských opatření   </t>
  </si>
  <si>
    <t xml:space="preserve">- zajištění zřízení a likvidace dopravního značení včetně případné světelné signalizace   </t>
  </si>
  <si>
    <t xml:space="preserve">- zajištění vydání dopravně inženýrského rozhodnutí   </t>
  </si>
  <si>
    <t>R0994</t>
  </si>
  <si>
    <t>Zajištění veškerých rozborů, atestů, zkoušek a revizí dle příslušných norem a dalších předpisů a nařízeních platných v ČR, kterými bude prokázáno dosažení předepsané kvality a parametrů dokončeného díla</t>
  </si>
  <si>
    <t>-278992778</t>
  </si>
  <si>
    <t>R09991</t>
  </si>
  <si>
    <t>Zajištění fotodokumentace veškerých konstrukcí, které budou v průběhu výstavby skryty nebo zakryty</t>
  </si>
  <si>
    <t>206019338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</si>
</sst>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9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1"/>
      <c r="AQ5" s="21"/>
      <c r="AR5" s="19"/>
      <c r="BE5" s="249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1" t="s">
        <v>17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1"/>
      <c r="AQ6" s="21"/>
      <c r="AR6" s="19"/>
      <c r="BE6" s="250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21</v>
      </c>
      <c r="AO7" s="21"/>
      <c r="AP7" s="21"/>
      <c r="AQ7" s="21"/>
      <c r="AR7" s="19"/>
      <c r="BE7" s="250"/>
      <c r="BS7" s="16" t="s">
        <v>6</v>
      </c>
    </row>
    <row r="8" spans="2:7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25</v>
      </c>
      <c r="AO8" s="21"/>
      <c r="AP8" s="21"/>
      <c r="AQ8" s="21"/>
      <c r="AR8" s="19"/>
      <c r="BE8" s="250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0"/>
      <c r="BS9" s="16" t="s">
        <v>6</v>
      </c>
    </row>
    <row r="10" spans="2:71" ht="12" customHeight="1">
      <c r="B10" s="20"/>
      <c r="C10" s="21"/>
      <c r="D10" s="28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27</v>
      </c>
      <c r="AL10" s="21"/>
      <c r="AM10" s="21"/>
      <c r="AN10" s="26" t="s">
        <v>1</v>
      </c>
      <c r="AO10" s="21"/>
      <c r="AP10" s="21"/>
      <c r="AQ10" s="21"/>
      <c r="AR10" s="19"/>
      <c r="BE10" s="250"/>
      <c r="BS10" s="16" t="s">
        <v>6</v>
      </c>
    </row>
    <row r="11" spans="2:71" ht="18.4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29</v>
      </c>
      <c r="AL11" s="21"/>
      <c r="AM11" s="21"/>
      <c r="AN11" s="26" t="s">
        <v>1</v>
      </c>
      <c r="AO11" s="21"/>
      <c r="AP11" s="21"/>
      <c r="AQ11" s="21"/>
      <c r="AR11" s="19"/>
      <c r="BE11" s="25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0"/>
      <c r="BS12" s="16" t="s">
        <v>6</v>
      </c>
    </row>
    <row r="13" spans="2:71" ht="12" customHeight="1">
      <c r="B13" s="20"/>
      <c r="C13" s="21"/>
      <c r="D13" s="28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27</v>
      </c>
      <c r="AL13" s="21"/>
      <c r="AM13" s="21"/>
      <c r="AN13" s="30" t="s">
        <v>31</v>
      </c>
      <c r="AO13" s="21"/>
      <c r="AP13" s="21"/>
      <c r="AQ13" s="21"/>
      <c r="AR13" s="19"/>
      <c r="BE13" s="250"/>
      <c r="BS13" s="16" t="s">
        <v>6</v>
      </c>
    </row>
    <row r="14" spans="2:71" ht="11.25">
      <c r="B14" s="20"/>
      <c r="C14" s="21"/>
      <c r="D14" s="21"/>
      <c r="E14" s="272" t="s">
        <v>31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8" t="s">
        <v>29</v>
      </c>
      <c r="AL14" s="21"/>
      <c r="AM14" s="21"/>
      <c r="AN14" s="30" t="s">
        <v>31</v>
      </c>
      <c r="AO14" s="21"/>
      <c r="AP14" s="21"/>
      <c r="AQ14" s="21"/>
      <c r="AR14" s="19"/>
      <c r="BE14" s="25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0"/>
      <c r="BS15" s="16" t="s">
        <v>4</v>
      </c>
    </row>
    <row r="16" spans="2:71" ht="12" customHeight="1">
      <c r="B16" s="20"/>
      <c r="C16" s="21"/>
      <c r="D16" s="28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27</v>
      </c>
      <c r="AL16" s="21"/>
      <c r="AM16" s="21"/>
      <c r="AN16" s="26" t="s">
        <v>1</v>
      </c>
      <c r="AO16" s="21"/>
      <c r="AP16" s="21"/>
      <c r="AQ16" s="21"/>
      <c r="AR16" s="19"/>
      <c r="BE16" s="250"/>
      <c r="BS16" s="16" t="s">
        <v>4</v>
      </c>
    </row>
    <row r="17" spans="2:71" ht="18.4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29</v>
      </c>
      <c r="AL17" s="21"/>
      <c r="AM17" s="21"/>
      <c r="AN17" s="26" t="s">
        <v>1</v>
      </c>
      <c r="AO17" s="21"/>
      <c r="AP17" s="21"/>
      <c r="AQ17" s="21"/>
      <c r="AR17" s="19"/>
      <c r="BE17" s="250"/>
      <c r="BS17" s="16" t="s">
        <v>34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0"/>
      <c r="BS18" s="16" t="s">
        <v>6</v>
      </c>
    </row>
    <row r="19" spans="2:71" ht="12" customHeight="1">
      <c r="B19" s="20"/>
      <c r="C19" s="21"/>
      <c r="D19" s="28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27</v>
      </c>
      <c r="AL19" s="21"/>
      <c r="AM19" s="21"/>
      <c r="AN19" s="26" t="s">
        <v>1</v>
      </c>
      <c r="AO19" s="21"/>
      <c r="AP19" s="21"/>
      <c r="AQ19" s="21"/>
      <c r="AR19" s="19"/>
      <c r="BE19" s="250"/>
      <c r="BS19" s="16" t="s">
        <v>6</v>
      </c>
    </row>
    <row r="20" spans="2:71" ht="18.4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29</v>
      </c>
      <c r="AL20" s="21"/>
      <c r="AM20" s="21"/>
      <c r="AN20" s="26" t="s">
        <v>1</v>
      </c>
      <c r="AO20" s="21"/>
      <c r="AP20" s="21"/>
      <c r="AQ20" s="21"/>
      <c r="AR20" s="19"/>
      <c r="BE20" s="250"/>
      <c r="BS20" s="16" t="s">
        <v>34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0"/>
    </row>
    <row r="22" spans="2:57" ht="12" customHeight="1">
      <c r="B22" s="20"/>
      <c r="C22" s="21"/>
      <c r="D22" s="28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0"/>
    </row>
    <row r="23" spans="2:57" ht="33.75" customHeight="1">
      <c r="B23" s="20"/>
      <c r="C23" s="21"/>
      <c r="D23" s="21"/>
      <c r="E23" s="274" t="s">
        <v>38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1"/>
      <c r="AP23" s="21"/>
      <c r="AQ23" s="21"/>
      <c r="AR23" s="19"/>
      <c r="BE23" s="25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0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0"/>
    </row>
    <row r="26" spans="2:57" s="1" customFormat="1" ht="25.9" customHeight="1">
      <c r="B26" s="33"/>
      <c r="C26" s="34"/>
      <c r="D26" s="35" t="s">
        <v>39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1">
        <f>ROUND(AG54,2)</f>
        <v>0</v>
      </c>
      <c r="AL26" s="252"/>
      <c r="AM26" s="252"/>
      <c r="AN26" s="252"/>
      <c r="AO26" s="252"/>
      <c r="AP26" s="34"/>
      <c r="AQ26" s="34"/>
      <c r="AR26" s="37"/>
      <c r="BE26" s="250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0"/>
    </row>
    <row r="28" spans="2:57" s="1" customFormat="1" ht="11.2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75" t="s">
        <v>40</v>
      </c>
      <c r="M28" s="275"/>
      <c r="N28" s="275"/>
      <c r="O28" s="275"/>
      <c r="P28" s="275"/>
      <c r="Q28" s="34"/>
      <c r="R28" s="34"/>
      <c r="S28" s="34"/>
      <c r="T28" s="34"/>
      <c r="U28" s="34"/>
      <c r="V28" s="34"/>
      <c r="W28" s="275" t="s">
        <v>41</v>
      </c>
      <c r="X28" s="275"/>
      <c r="Y28" s="275"/>
      <c r="Z28" s="275"/>
      <c r="AA28" s="275"/>
      <c r="AB28" s="275"/>
      <c r="AC28" s="275"/>
      <c r="AD28" s="275"/>
      <c r="AE28" s="275"/>
      <c r="AF28" s="34"/>
      <c r="AG28" s="34"/>
      <c r="AH28" s="34"/>
      <c r="AI28" s="34"/>
      <c r="AJ28" s="34"/>
      <c r="AK28" s="275" t="s">
        <v>42</v>
      </c>
      <c r="AL28" s="275"/>
      <c r="AM28" s="275"/>
      <c r="AN28" s="275"/>
      <c r="AO28" s="275"/>
      <c r="AP28" s="34"/>
      <c r="AQ28" s="34"/>
      <c r="AR28" s="37"/>
      <c r="BE28" s="250"/>
    </row>
    <row r="29" spans="2:57" s="2" customFormat="1" ht="14.45" customHeight="1">
      <c r="B29" s="38"/>
      <c r="C29" s="39"/>
      <c r="D29" s="28" t="s">
        <v>43</v>
      </c>
      <c r="E29" s="39"/>
      <c r="F29" s="28" t="s">
        <v>44</v>
      </c>
      <c r="G29" s="39"/>
      <c r="H29" s="39"/>
      <c r="I29" s="39"/>
      <c r="J29" s="39"/>
      <c r="K29" s="39"/>
      <c r="L29" s="276">
        <v>0.21</v>
      </c>
      <c r="M29" s="248"/>
      <c r="N29" s="248"/>
      <c r="O29" s="248"/>
      <c r="P29" s="248"/>
      <c r="Q29" s="39"/>
      <c r="R29" s="39"/>
      <c r="S29" s="39"/>
      <c r="T29" s="39"/>
      <c r="U29" s="39"/>
      <c r="V29" s="39"/>
      <c r="W29" s="247">
        <f>ROUND(AZ54,2)</f>
        <v>0</v>
      </c>
      <c r="X29" s="248"/>
      <c r="Y29" s="248"/>
      <c r="Z29" s="248"/>
      <c r="AA29" s="248"/>
      <c r="AB29" s="248"/>
      <c r="AC29" s="248"/>
      <c r="AD29" s="248"/>
      <c r="AE29" s="248"/>
      <c r="AF29" s="39"/>
      <c r="AG29" s="39"/>
      <c r="AH29" s="39"/>
      <c r="AI29" s="39"/>
      <c r="AJ29" s="39"/>
      <c r="AK29" s="247">
        <f>ROUND(AV54,2)</f>
        <v>0</v>
      </c>
      <c r="AL29" s="248"/>
      <c r="AM29" s="248"/>
      <c r="AN29" s="248"/>
      <c r="AO29" s="248"/>
      <c r="AP29" s="39"/>
      <c r="AQ29" s="39"/>
      <c r="AR29" s="40"/>
      <c r="BE29" s="250"/>
    </row>
    <row r="30" spans="2:57" s="2" customFormat="1" ht="14.45" customHeight="1">
      <c r="B30" s="38"/>
      <c r="C30" s="39"/>
      <c r="D30" s="39"/>
      <c r="E30" s="39"/>
      <c r="F30" s="28" t="s">
        <v>45</v>
      </c>
      <c r="G30" s="39"/>
      <c r="H30" s="39"/>
      <c r="I30" s="39"/>
      <c r="J30" s="39"/>
      <c r="K30" s="39"/>
      <c r="L30" s="276">
        <v>0.15</v>
      </c>
      <c r="M30" s="248"/>
      <c r="N30" s="248"/>
      <c r="O30" s="248"/>
      <c r="P30" s="248"/>
      <c r="Q30" s="39"/>
      <c r="R30" s="39"/>
      <c r="S30" s="39"/>
      <c r="T30" s="39"/>
      <c r="U30" s="39"/>
      <c r="V30" s="39"/>
      <c r="W30" s="247">
        <f>ROUND(BA54,2)</f>
        <v>0</v>
      </c>
      <c r="X30" s="248"/>
      <c r="Y30" s="248"/>
      <c r="Z30" s="248"/>
      <c r="AA30" s="248"/>
      <c r="AB30" s="248"/>
      <c r="AC30" s="248"/>
      <c r="AD30" s="248"/>
      <c r="AE30" s="248"/>
      <c r="AF30" s="39"/>
      <c r="AG30" s="39"/>
      <c r="AH30" s="39"/>
      <c r="AI30" s="39"/>
      <c r="AJ30" s="39"/>
      <c r="AK30" s="247">
        <f>ROUND(AW54,2)</f>
        <v>0</v>
      </c>
      <c r="AL30" s="248"/>
      <c r="AM30" s="248"/>
      <c r="AN30" s="248"/>
      <c r="AO30" s="248"/>
      <c r="AP30" s="39"/>
      <c r="AQ30" s="39"/>
      <c r="AR30" s="40"/>
      <c r="BE30" s="250"/>
    </row>
    <row r="31" spans="2:57" s="2" customFormat="1" ht="14.45" customHeight="1" hidden="1">
      <c r="B31" s="38"/>
      <c r="C31" s="39"/>
      <c r="D31" s="39"/>
      <c r="E31" s="39"/>
      <c r="F31" s="28" t="s">
        <v>46</v>
      </c>
      <c r="G31" s="39"/>
      <c r="H31" s="39"/>
      <c r="I31" s="39"/>
      <c r="J31" s="39"/>
      <c r="K31" s="39"/>
      <c r="L31" s="276">
        <v>0.21</v>
      </c>
      <c r="M31" s="248"/>
      <c r="N31" s="248"/>
      <c r="O31" s="248"/>
      <c r="P31" s="248"/>
      <c r="Q31" s="39"/>
      <c r="R31" s="39"/>
      <c r="S31" s="39"/>
      <c r="T31" s="39"/>
      <c r="U31" s="39"/>
      <c r="V31" s="39"/>
      <c r="W31" s="247">
        <f>ROUND(BB54,2)</f>
        <v>0</v>
      </c>
      <c r="X31" s="248"/>
      <c r="Y31" s="248"/>
      <c r="Z31" s="248"/>
      <c r="AA31" s="248"/>
      <c r="AB31" s="248"/>
      <c r="AC31" s="248"/>
      <c r="AD31" s="248"/>
      <c r="AE31" s="248"/>
      <c r="AF31" s="39"/>
      <c r="AG31" s="39"/>
      <c r="AH31" s="39"/>
      <c r="AI31" s="39"/>
      <c r="AJ31" s="39"/>
      <c r="AK31" s="247">
        <v>0</v>
      </c>
      <c r="AL31" s="248"/>
      <c r="AM31" s="248"/>
      <c r="AN31" s="248"/>
      <c r="AO31" s="248"/>
      <c r="AP31" s="39"/>
      <c r="AQ31" s="39"/>
      <c r="AR31" s="40"/>
      <c r="BE31" s="250"/>
    </row>
    <row r="32" spans="2:57" s="2" customFormat="1" ht="14.45" customHeight="1" hidden="1">
      <c r="B32" s="38"/>
      <c r="C32" s="39"/>
      <c r="D32" s="39"/>
      <c r="E32" s="39"/>
      <c r="F32" s="28" t="s">
        <v>47</v>
      </c>
      <c r="G32" s="39"/>
      <c r="H32" s="39"/>
      <c r="I32" s="39"/>
      <c r="J32" s="39"/>
      <c r="K32" s="39"/>
      <c r="L32" s="276">
        <v>0.15</v>
      </c>
      <c r="M32" s="248"/>
      <c r="N32" s="248"/>
      <c r="O32" s="248"/>
      <c r="P32" s="248"/>
      <c r="Q32" s="39"/>
      <c r="R32" s="39"/>
      <c r="S32" s="39"/>
      <c r="T32" s="39"/>
      <c r="U32" s="39"/>
      <c r="V32" s="39"/>
      <c r="W32" s="247">
        <f>ROUND(BC54,2)</f>
        <v>0</v>
      </c>
      <c r="X32" s="248"/>
      <c r="Y32" s="248"/>
      <c r="Z32" s="248"/>
      <c r="AA32" s="248"/>
      <c r="AB32" s="248"/>
      <c r="AC32" s="248"/>
      <c r="AD32" s="248"/>
      <c r="AE32" s="248"/>
      <c r="AF32" s="39"/>
      <c r="AG32" s="39"/>
      <c r="AH32" s="39"/>
      <c r="AI32" s="39"/>
      <c r="AJ32" s="39"/>
      <c r="AK32" s="247">
        <v>0</v>
      </c>
      <c r="AL32" s="248"/>
      <c r="AM32" s="248"/>
      <c r="AN32" s="248"/>
      <c r="AO32" s="248"/>
      <c r="AP32" s="39"/>
      <c r="AQ32" s="39"/>
      <c r="AR32" s="40"/>
      <c r="BE32" s="250"/>
    </row>
    <row r="33" spans="2:57" s="2" customFormat="1" ht="14.45" customHeight="1" hidden="1">
      <c r="B33" s="38"/>
      <c r="C33" s="39"/>
      <c r="D33" s="39"/>
      <c r="E33" s="39"/>
      <c r="F33" s="28" t="s">
        <v>48</v>
      </c>
      <c r="G33" s="39"/>
      <c r="H33" s="39"/>
      <c r="I33" s="39"/>
      <c r="J33" s="39"/>
      <c r="K33" s="39"/>
      <c r="L33" s="276">
        <v>0</v>
      </c>
      <c r="M33" s="248"/>
      <c r="N33" s="248"/>
      <c r="O33" s="248"/>
      <c r="P33" s="248"/>
      <c r="Q33" s="39"/>
      <c r="R33" s="39"/>
      <c r="S33" s="39"/>
      <c r="T33" s="39"/>
      <c r="U33" s="39"/>
      <c r="V33" s="39"/>
      <c r="W33" s="247">
        <f>ROUND(BD54,2)</f>
        <v>0</v>
      </c>
      <c r="X33" s="248"/>
      <c r="Y33" s="248"/>
      <c r="Z33" s="248"/>
      <c r="AA33" s="248"/>
      <c r="AB33" s="248"/>
      <c r="AC33" s="248"/>
      <c r="AD33" s="248"/>
      <c r="AE33" s="248"/>
      <c r="AF33" s="39"/>
      <c r="AG33" s="39"/>
      <c r="AH33" s="39"/>
      <c r="AI33" s="39"/>
      <c r="AJ33" s="39"/>
      <c r="AK33" s="247">
        <v>0</v>
      </c>
      <c r="AL33" s="248"/>
      <c r="AM33" s="248"/>
      <c r="AN33" s="248"/>
      <c r="AO33" s="248"/>
      <c r="AP33" s="39"/>
      <c r="AQ33" s="39"/>
      <c r="AR33" s="40"/>
      <c r="BE33" s="250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50"/>
    </row>
    <row r="35" spans="2:44" s="1" customFormat="1" ht="25.9" customHeight="1">
      <c r="B35" s="33"/>
      <c r="C35" s="41"/>
      <c r="D35" s="42" t="s">
        <v>49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50</v>
      </c>
      <c r="U35" s="43"/>
      <c r="V35" s="43"/>
      <c r="W35" s="43"/>
      <c r="X35" s="253" t="s">
        <v>51</v>
      </c>
      <c r="Y35" s="254"/>
      <c r="Z35" s="254"/>
      <c r="AA35" s="254"/>
      <c r="AB35" s="254"/>
      <c r="AC35" s="43"/>
      <c r="AD35" s="43"/>
      <c r="AE35" s="43"/>
      <c r="AF35" s="43"/>
      <c r="AG35" s="43"/>
      <c r="AH35" s="43"/>
      <c r="AI35" s="43"/>
      <c r="AJ35" s="43"/>
      <c r="AK35" s="255">
        <f>SUM(AK26:AK33)</f>
        <v>0</v>
      </c>
      <c r="AL35" s="254"/>
      <c r="AM35" s="254"/>
      <c r="AN35" s="254"/>
      <c r="AO35" s="256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6.9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44" s="1" customFormat="1" ht="6.9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44" s="1" customFormat="1" ht="24.95" customHeight="1">
      <c r="B42" s="33"/>
      <c r="C42" s="22" t="s">
        <v>52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44" s="1" customFormat="1" ht="12" customHeight="1">
      <c r="B44" s="33"/>
      <c r="C44" s="28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20170020KZ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44" s="3" customFormat="1" ht="36.95" customHeight="1">
      <c r="B45" s="49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266" t="str">
        <f>K6</f>
        <v>Smržovský potok 10101654, Smržovka, oprava koryta, ř. km 0,000 - 3,800</v>
      </c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51"/>
      <c r="AQ45" s="51"/>
      <c r="AR45" s="52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44" s="1" customFormat="1" ht="12" customHeight="1">
      <c r="B47" s="33"/>
      <c r="C47" s="28" t="s">
        <v>22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>k.ú Smržovka (751324)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24</v>
      </c>
      <c r="AJ47" s="34"/>
      <c r="AK47" s="34"/>
      <c r="AL47" s="34"/>
      <c r="AM47" s="268" t="str">
        <f>IF(AN8="","",AN8)</f>
        <v>11. 3. 2019</v>
      </c>
      <c r="AN47" s="268"/>
      <c r="AO47" s="34"/>
      <c r="AP47" s="34"/>
      <c r="AQ47" s="34"/>
      <c r="AR47" s="37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2:56" s="1" customFormat="1" ht="24.95" customHeight="1">
      <c r="B49" s="33"/>
      <c r="C49" s="28" t="s">
        <v>26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Povodí Labe, státní podnik,Víta Nejedlého 951,HK3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32</v>
      </c>
      <c r="AJ49" s="34"/>
      <c r="AK49" s="34"/>
      <c r="AL49" s="34"/>
      <c r="AM49" s="264" t="str">
        <f>IF(E17="","",E17)</f>
        <v>Šindlar s.r.o., Na Brně 372/2a, Hradec Králové 6</v>
      </c>
      <c r="AN49" s="265"/>
      <c r="AO49" s="265"/>
      <c r="AP49" s="265"/>
      <c r="AQ49" s="34"/>
      <c r="AR49" s="37"/>
      <c r="AS49" s="258" t="s">
        <v>53</v>
      </c>
      <c r="AT49" s="259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2:56" s="1" customFormat="1" ht="13.7" customHeight="1">
      <c r="B50" s="33"/>
      <c r="C50" s="28" t="s">
        <v>30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35</v>
      </c>
      <c r="AJ50" s="34"/>
      <c r="AK50" s="34"/>
      <c r="AL50" s="34"/>
      <c r="AM50" s="264" t="str">
        <f>IF(E20="","",E20)</f>
        <v>Ing. Tomáš Konečný</v>
      </c>
      <c r="AN50" s="265"/>
      <c r="AO50" s="265"/>
      <c r="AP50" s="265"/>
      <c r="AQ50" s="34"/>
      <c r="AR50" s="37"/>
      <c r="AS50" s="260"/>
      <c r="AT50" s="261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56" s="1" customFormat="1" ht="10.9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62"/>
      <c r="AT51" s="263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2:56" s="1" customFormat="1" ht="29.25" customHeight="1">
      <c r="B52" s="33"/>
      <c r="C52" s="283" t="s">
        <v>54</v>
      </c>
      <c r="D52" s="284"/>
      <c r="E52" s="284"/>
      <c r="F52" s="284"/>
      <c r="G52" s="284"/>
      <c r="H52" s="61"/>
      <c r="I52" s="285" t="s">
        <v>55</v>
      </c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7" t="s">
        <v>56</v>
      </c>
      <c r="AH52" s="284"/>
      <c r="AI52" s="284"/>
      <c r="AJ52" s="284"/>
      <c r="AK52" s="284"/>
      <c r="AL52" s="284"/>
      <c r="AM52" s="284"/>
      <c r="AN52" s="285" t="s">
        <v>57</v>
      </c>
      <c r="AO52" s="284"/>
      <c r="AP52" s="286"/>
      <c r="AQ52" s="62" t="s">
        <v>58</v>
      </c>
      <c r="AR52" s="37"/>
      <c r="AS52" s="63" t="s">
        <v>59</v>
      </c>
      <c r="AT52" s="64" t="s">
        <v>60</v>
      </c>
      <c r="AU52" s="64" t="s">
        <v>61</v>
      </c>
      <c r="AV52" s="64" t="s">
        <v>62</v>
      </c>
      <c r="AW52" s="64" t="s">
        <v>63</v>
      </c>
      <c r="AX52" s="64" t="s">
        <v>64</v>
      </c>
      <c r="AY52" s="64" t="s">
        <v>65</v>
      </c>
      <c r="AZ52" s="64" t="s">
        <v>66</v>
      </c>
      <c r="BA52" s="64" t="s">
        <v>67</v>
      </c>
      <c r="BB52" s="64" t="s">
        <v>68</v>
      </c>
      <c r="BC52" s="64" t="s">
        <v>69</v>
      </c>
      <c r="BD52" s="65" t="s">
        <v>70</v>
      </c>
    </row>
    <row r="53" spans="2:56" s="1" customFormat="1" ht="10.9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2:90" s="4" customFormat="1" ht="32.45" customHeight="1">
      <c r="B54" s="69"/>
      <c r="C54" s="70" t="s">
        <v>71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289">
        <f>ROUND(AG55+AG67,2)</f>
        <v>0</v>
      </c>
      <c r="AH54" s="289"/>
      <c r="AI54" s="289"/>
      <c r="AJ54" s="289"/>
      <c r="AK54" s="289"/>
      <c r="AL54" s="289"/>
      <c r="AM54" s="289"/>
      <c r="AN54" s="290">
        <f aca="true" t="shared" si="0" ref="AN54:AN67">SUM(AG54,AT54)</f>
        <v>0</v>
      </c>
      <c r="AO54" s="290"/>
      <c r="AP54" s="290"/>
      <c r="AQ54" s="73" t="s">
        <v>1</v>
      </c>
      <c r="AR54" s="74"/>
      <c r="AS54" s="75">
        <f>ROUND(AS55+AS67,2)</f>
        <v>0</v>
      </c>
      <c r="AT54" s="76">
        <f aca="true" t="shared" si="1" ref="AT54:AT67">ROUND(SUM(AV54:AW54),2)</f>
        <v>0</v>
      </c>
      <c r="AU54" s="77">
        <f>ROUND(AU55+AU67,5)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>ROUND(AZ55+AZ67,2)</f>
        <v>0</v>
      </c>
      <c r="BA54" s="76">
        <f>ROUND(BA55+BA67,2)</f>
        <v>0</v>
      </c>
      <c r="BB54" s="76">
        <f>ROUND(BB55+BB67,2)</f>
        <v>0</v>
      </c>
      <c r="BC54" s="76">
        <f>ROUND(BC55+BC67,2)</f>
        <v>0</v>
      </c>
      <c r="BD54" s="78">
        <f>ROUND(BD55+BD67,2)</f>
        <v>0</v>
      </c>
      <c r="BS54" s="79" t="s">
        <v>72</v>
      </c>
      <c r="BT54" s="79" t="s">
        <v>73</v>
      </c>
      <c r="BU54" s="80" t="s">
        <v>74</v>
      </c>
      <c r="BV54" s="79" t="s">
        <v>75</v>
      </c>
      <c r="BW54" s="79" t="s">
        <v>5</v>
      </c>
      <c r="BX54" s="79" t="s">
        <v>76</v>
      </c>
      <c r="CL54" s="79" t="s">
        <v>19</v>
      </c>
    </row>
    <row r="55" spans="2:91" s="5" customFormat="1" ht="27" customHeight="1">
      <c r="B55" s="81"/>
      <c r="C55" s="82"/>
      <c r="D55" s="282" t="s">
        <v>77</v>
      </c>
      <c r="E55" s="282"/>
      <c r="F55" s="282"/>
      <c r="G55" s="282"/>
      <c r="H55" s="282"/>
      <c r="I55" s="83"/>
      <c r="J55" s="282" t="s">
        <v>78</v>
      </c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8">
        <f>ROUND(SUM(AG56:AG66),2)</f>
        <v>0</v>
      </c>
      <c r="AH55" s="280"/>
      <c r="AI55" s="280"/>
      <c r="AJ55" s="280"/>
      <c r="AK55" s="280"/>
      <c r="AL55" s="280"/>
      <c r="AM55" s="280"/>
      <c r="AN55" s="279">
        <f t="shared" si="0"/>
        <v>0</v>
      </c>
      <c r="AO55" s="280"/>
      <c r="AP55" s="280"/>
      <c r="AQ55" s="84" t="s">
        <v>79</v>
      </c>
      <c r="AR55" s="85"/>
      <c r="AS55" s="86">
        <f>ROUND(SUM(AS56:AS66),2)</f>
        <v>0</v>
      </c>
      <c r="AT55" s="87">
        <f t="shared" si="1"/>
        <v>0</v>
      </c>
      <c r="AU55" s="88">
        <f>ROUND(SUM(AU56:AU66),5)</f>
        <v>0</v>
      </c>
      <c r="AV55" s="87">
        <f>ROUND(AZ55*L29,2)</f>
        <v>0</v>
      </c>
      <c r="AW55" s="87">
        <f>ROUND(BA55*L30,2)</f>
        <v>0</v>
      </c>
      <c r="AX55" s="87">
        <f>ROUND(BB55*L29,2)</f>
        <v>0</v>
      </c>
      <c r="AY55" s="87">
        <f>ROUND(BC55*L30,2)</f>
        <v>0</v>
      </c>
      <c r="AZ55" s="87">
        <f>ROUND(SUM(AZ56:AZ66),2)</f>
        <v>0</v>
      </c>
      <c r="BA55" s="87">
        <f>ROUND(SUM(BA56:BA66),2)</f>
        <v>0</v>
      </c>
      <c r="BB55" s="87">
        <f>ROUND(SUM(BB56:BB66),2)</f>
        <v>0</v>
      </c>
      <c r="BC55" s="87">
        <f>ROUND(SUM(BC56:BC66),2)</f>
        <v>0</v>
      </c>
      <c r="BD55" s="89">
        <f>ROUND(SUM(BD56:BD66),2)</f>
        <v>0</v>
      </c>
      <c r="BS55" s="90" t="s">
        <v>72</v>
      </c>
      <c r="BT55" s="90" t="s">
        <v>77</v>
      </c>
      <c r="BU55" s="90" t="s">
        <v>74</v>
      </c>
      <c r="BV55" s="90" t="s">
        <v>75</v>
      </c>
      <c r="BW55" s="90" t="s">
        <v>80</v>
      </c>
      <c r="BX55" s="90" t="s">
        <v>5</v>
      </c>
      <c r="CL55" s="90" t="s">
        <v>19</v>
      </c>
      <c r="CM55" s="90" t="s">
        <v>81</v>
      </c>
    </row>
    <row r="56" spans="1:90" s="6" customFormat="1" ht="25.5" customHeight="1">
      <c r="A56" s="91" t="s">
        <v>82</v>
      </c>
      <c r="B56" s="92"/>
      <c r="C56" s="93"/>
      <c r="D56" s="93"/>
      <c r="E56" s="281" t="s">
        <v>83</v>
      </c>
      <c r="F56" s="281"/>
      <c r="G56" s="281"/>
      <c r="H56" s="281"/>
      <c r="I56" s="281"/>
      <c r="J56" s="93"/>
      <c r="K56" s="281" t="s">
        <v>84</v>
      </c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77">
        <f>'1.1 - SO 01.1 Oprava kory...'!J32</f>
        <v>0</v>
      </c>
      <c r="AH56" s="278"/>
      <c r="AI56" s="278"/>
      <c r="AJ56" s="278"/>
      <c r="AK56" s="278"/>
      <c r="AL56" s="278"/>
      <c r="AM56" s="278"/>
      <c r="AN56" s="277">
        <f t="shared" si="0"/>
        <v>0</v>
      </c>
      <c r="AO56" s="278"/>
      <c r="AP56" s="278"/>
      <c r="AQ56" s="94" t="s">
        <v>85</v>
      </c>
      <c r="AR56" s="95"/>
      <c r="AS56" s="96">
        <v>0</v>
      </c>
      <c r="AT56" s="97">
        <f t="shared" si="1"/>
        <v>0</v>
      </c>
      <c r="AU56" s="98">
        <f>'1.1 - SO 01.1 Oprava kory...'!P92</f>
        <v>0</v>
      </c>
      <c r="AV56" s="97">
        <f>'1.1 - SO 01.1 Oprava kory...'!J35</f>
        <v>0</v>
      </c>
      <c r="AW56" s="97">
        <f>'1.1 - SO 01.1 Oprava kory...'!J36</f>
        <v>0</v>
      </c>
      <c r="AX56" s="97">
        <f>'1.1 - SO 01.1 Oprava kory...'!J37</f>
        <v>0</v>
      </c>
      <c r="AY56" s="97">
        <f>'1.1 - SO 01.1 Oprava kory...'!J38</f>
        <v>0</v>
      </c>
      <c r="AZ56" s="97">
        <f>'1.1 - SO 01.1 Oprava kory...'!F35</f>
        <v>0</v>
      </c>
      <c r="BA56" s="97">
        <f>'1.1 - SO 01.1 Oprava kory...'!F36</f>
        <v>0</v>
      </c>
      <c r="BB56" s="97">
        <f>'1.1 - SO 01.1 Oprava kory...'!F37</f>
        <v>0</v>
      </c>
      <c r="BC56" s="97">
        <f>'1.1 - SO 01.1 Oprava kory...'!F38</f>
        <v>0</v>
      </c>
      <c r="BD56" s="99">
        <f>'1.1 - SO 01.1 Oprava kory...'!F39</f>
        <v>0</v>
      </c>
      <c r="BT56" s="100" t="s">
        <v>81</v>
      </c>
      <c r="BV56" s="100" t="s">
        <v>75</v>
      </c>
      <c r="BW56" s="100" t="s">
        <v>86</v>
      </c>
      <c r="BX56" s="100" t="s">
        <v>80</v>
      </c>
      <c r="CL56" s="100" t="s">
        <v>19</v>
      </c>
    </row>
    <row r="57" spans="1:90" s="6" customFormat="1" ht="25.5" customHeight="1">
      <c r="A57" s="91" t="s">
        <v>82</v>
      </c>
      <c r="B57" s="92"/>
      <c r="C57" s="93"/>
      <c r="D57" s="93"/>
      <c r="E57" s="281" t="s">
        <v>87</v>
      </c>
      <c r="F57" s="281"/>
      <c r="G57" s="281"/>
      <c r="H57" s="281"/>
      <c r="I57" s="281"/>
      <c r="J57" s="93"/>
      <c r="K57" s="281" t="s">
        <v>88</v>
      </c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77">
        <f>'1.2 - SO 01.2 Oprava kory...'!J32</f>
        <v>0</v>
      </c>
      <c r="AH57" s="278"/>
      <c r="AI57" s="278"/>
      <c r="AJ57" s="278"/>
      <c r="AK57" s="278"/>
      <c r="AL57" s="278"/>
      <c r="AM57" s="278"/>
      <c r="AN57" s="277">
        <f t="shared" si="0"/>
        <v>0</v>
      </c>
      <c r="AO57" s="278"/>
      <c r="AP57" s="278"/>
      <c r="AQ57" s="94" t="s">
        <v>85</v>
      </c>
      <c r="AR57" s="95"/>
      <c r="AS57" s="96">
        <v>0</v>
      </c>
      <c r="AT57" s="97">
        <f t="shared" si="1"/>
        <v>0</v>
      </c>
      <c r="AU57" s="98">
        <f>'1.2 - SO 01.2 Oprava kory...'!P88</f>
        <v>0</v>
      </c>
      <c r="AV57" s="97">
        <f>'1.2 - SO 01.2 Oprava kory...'!J35</f>
        <v>0</v>
      </c>
      <c r="AW57" s="97">
        <f>'1.2 - SO 01.2 Oprava kory...'!J36</f>
        <v>0</v>
      </c>
      <c r="AX57" s="97">
        <f>'1.2 - SO 01.2 Oprava kory...'!J37</f>
        <v>0</v>
      </c>
      <c r="AY57" s="97">
        <f>'1.2 - SO 01.2 Oprava kory...'!J38</f>
        <v>0</v>
      </c>
      <c r="AZ57" s="97">
        <f>'1.2 - SO 01.2 Oprava kory...'!F35</f>
        <v>0</v>
      </c>
      <c r="BA57" s="97">
        <f>'1.2 - SO 01.2 Oprava kory...'!F36</f>
        <v>0</v>
      </c>
      <c r="BB57" s="97">
        <f>'1.2 - SO 01.2 Oprava kory...'!F37</f>
        <v>0</v>
      </c>
      <c r="BC57" s="97">
        <f>'1.2 - SO 01.2 Oprava kory...'!F38</f>
        <v>0</v>
      </c>
      <c r="BD57" s="99">
        <f>'1.2 - SO 01.2 Oprava kory...'!F39</f>
        <v>0</v>
      </c>
      <c r="BT57" s="100" t="s">
        <v>81</v>
      </c>
      <c r="BV57" s="100" t="s">
        <v>75</v>
      </c>
      <c r="BW57" s="100" t="s">
        <v>89</v>
      </c>
      <c r="BX57" s="100" t="s">
        <v>80</v>
      </c>
      <c r="CL57" s="100" t="s">
        <v>19</v>
      </c>
    </row>
    <row r="58" spans="1:90" s="6" customFormat="1" ht="25.5" customHeight="1">
      <c r="A58" s="91" t="s">
        <v>82</v>
      </c>
      <c r="B58" s="92"/>
      <c r="C58" s="93"/>
      <c r="D58" s="93"/>
      <c r="E58" s="281" t="s">
        <v>90</v>
      </c>
      <c r="F58" s="281"/>
      <c r="G58" s="281"/>
      <c r="H58" s="281"/>
      <c r="I58" s="281"/>
      <c r="J58" s="93"/>
      <c r="K58" s="281" t="s">
        <v>91</v>
      </c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77">
        <f>'1.3 - SO 01.3 Oprava kory...'!J32</f>
        <v>0</v>
      </c>
      <c r="AH58" s="278"/>
      <c r="AI58" s="278"/>
      <c r="AJ58" s="278"/>
      <c r="AK58" s="278"/>
      <c r="AL58" s="278"/>
      <c r="AM58" s="278"/>
      <c r="AN58" s="277">
        <f t="shared" si="0"/>
        <v>0</v>
      </c>
      <c r="AO58" s="278"/>
      <c r="AP58" s="278"/>
      <c r="AQ58" s="94" t="s">
        <v>85</v>
      </c>
      <c r="AR58" s="95"/>
      <c r="AS58" s="96">
        <v>0</v>
      </c>
      <c r="AT58" s="97">
        <f t="shared" si="1"/>
        <v>0</v>
      </c>
      <c r="AU58" s="98">
        <f>'1.3 - SO 01.3 Oprava kory...'!P95</f>
        <v>0</v>
      </c>
      <c r="AV58" s="97">
        <f>'1.3 - SO 01.3 Oprava kory...'!J35</f>
        <v>0</v>
      </c>
      <c r="AW58" s="97">
        <f>'1.3 - SO 01.3 Oprava kory...'!J36</f>
        <v>0</v>
      </c>
      <c r="AX58" s="97">
        <f>'1.3 - SO 01.3 Oprava kory...'!J37</f>
        <v>0</v>
      </c>
      <c r="AY58" s="97">
        <f>'1.3 - SO 01.3 Oprava kory...'!J38</f>
        <v>0</v>
      </c>
      <c r="AZ58" s="97">
        <f>'1.3 - SO 01.3 Oprava kory...'!F35</f>
        <v>0</v>
      </c>
      <c r="BA58" s="97">
        <f>'1.3 - SO 01.3 Oprava kory...'!F36</f>
        <v>0</v>
      </c>
      <c r="BB58" s="97">
        <f>'1.3 - SO 01.3 Oprava kory...'!F37</f>
        <v>0</v>
      </c>
      <c r="BC58" s="97">
        <f>'1.3 - SO 01.3 Oprava kory...'!F38</f>
        <v>0</v>
      </c>
      <c r="BD58" s="99">
        <f>'1.3 - SO 01.3 Oprava kory...'!F39</f>
        <v>0</v>
      </c>
      <c r="BT58" s="100" t="s">
        <v>81</v>
      </c>
      <c r="BV58" s="100" t="s">
        <v>75</v>
      </c>
      <c r="BW58" s="100" t="s">
        <v>92</v>
      </c>
      <c r="BX58" s="100" t="s">
        <v>80</v>
      </c>
      <c r="CL58" s="100" t="s">
        <v>19</v>
      </c>
    </row>
    <row r="59" spans="1:90" s="6" customFormat="1" ht="25.5" customHeight="1">
      <c r="A59" s="91" t="s">
        <v>82</v>
      </c>
      <c r="B59" s="92"/>
      <c r="C59" s="93"/>
      <c r="D59" s="93"/>
      <c r="E59" s="281" t="s">
        <v>93</v>
      </c>
      <c r="F59" s="281"/>
      <c r="G59" s="281"/>
      <c r="H59" s="281"/>
      <c r="I59" s="281"/>
      <c r="J59" s="93"/>
      <c r="K59" s="281" t="s">
        <v>94</v>
      </c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77">
        <f>'1.5 - SO 01.5 Oprava kory...'!J32</f>
        <v>0</v>
      </c>
      <c r="AH59" s="278"/>
      <c r="AI59" s="278"/>
      <c r="AJ59" s="278"/>
      <c r="AK59" s="278"/>
      <c r="AL59" s="278"/>
      <c r="AM59" s="278"/>
      <c r="AN59" s="277">
        <f t="shared" si="0"/>
        <v>0</v>
      </c>
      <c r="AO59" s="278"/>
      <c r="AP59" s="278"/>
      <c r="AQ59" s="94" t="s">
        <v>85</v>
      </c>
      <c r="AR59" s="95"/>
      <c r="AS59" s="96">
        <v>0</v>
      </c>
      <c r="AT59" s="97">
        <f t="shared" si="1"/>
        <v>0</v>
      </c>
      <c r="AU59" s="98">
        <f>'1.5 - SO 01.5 Oprava kory...'!P92</f>
        <v>0</v>
      </c>
      <c r="AV59" s="97">
        <f>'1.5 - SO 01.5 Oprava kory...'!J35</f>
        <v>0</v>
      </c>
      <c r="AW59" s="97">
        <f>'1.5 - SO 01.5 Oprava kory...'!J36</f>
        <v>0</v>
      </c>
      <c r="AX59" s="97">
        <f>'1.5 - SO 01.5 Oprava kory...'!J37</f>
        <v>0</v>
      </c>
      <c r="AY59" s="97">
        <f>'1.5 - SO 01.5 Oprava kory...'!J38</f>
        <v>0</v>
      </c>
      <c r="AZ59" s="97">
        <f>'1.5 - SO 01.5 Oprava kory...'!F35</f>
        <v>0</v>
      </c>
      <c r="BA59" s="97">
        <f>'1.5 - SO 01.5 Oprava kory...'!F36</f>
        <v>0</v>
      </c>
      <c r="BB59" s="97">
        <f>'1.5 - SO 01.5 Oprava kory...'!F37</f>
        <v>0</v>
      </c>
      <c r="BC59" s="97">
        <f>'1.5 - SO 01.5 Oprava kory...'!F38</f>
        <v>0</v>
      </c>
      <c r="BD59" s="99">
        <f>'1.5 - SO 01.5 Oprava kory...'!F39</f>
        <v>0</v>
      </c>
      <c r="BT59" s="100" t="s">
        <v>81</v>
      </c>
      <c r="BV59" s="100" t="s">
        <v>75</v>
      </c>
      <c r="BW59" s="100" t="s">
        <v>95</v>
      </c>
      <c r="BX59" s="100" t="s">
        <v>80</v>
      </c>
      <c r="CL59" s="100" t="s">
        <v>19</v>
      </c>
    </row>
    <row r="60" spans="1:90" s="6" customFormat="1" ht="25.5" customHeight="1">
      <c r="A60" s="91" t="s">
        <v>82</v>
      </c>
      <c r="B60" s="92"/>
      <c r="C60" s="93"/>
      <c r="D60" s="93"/>
      <c r="E60" s="281" t="s">
        <v>96</v>
      </c>
      <c r="F60" s="281"/>
      <c r="G60" s="281"/>
      <c r="H60" s="281"/>
      <c r="I60" s="281"/>
      <c r="J60" s="93"/>
      <c r="K60" s="281" t="s">
        <v>97</v>
      </c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77">
        <f>'1.6 - SO 01.6 Oprava kory...'!J32</f>
        <v>0</v>
      </c>
      <c r="AH60" s="278"/>
      <c r="AI60" s="278"/>
      <c r="AJ60" s="278"/>
      <c r="AK60" s="278"/>
      <c r="AL60" s="278"/>
      <c r="AM60" s="278"/>
      <c r="AN60" s="277">
        <f t="shared" si="0"/>
        <v>0</v>
      </c>
      <c r="AO60" s="278"/>
      <c r="AP60" s="278"/>
      <c r="AQ60" s="94" t="s">
        <v>85</v>
      </c>
      <c r="AR60" s="95"/>
      <c r="AS60" s="96">
        <v>0</v>
      </c>
      <c r="AT60" s="97">
        <f t="shared" si="1"/>
        <v>0</v>
      </c>
      <c r="AU60" s="98">
        <f>'1.6 - SO 01.6 Oprava kory...'!P89</f>
        <v>0</v>
      </c>
      <c r="AV60" s="97">
        <f>'1.6 - SO 01.6 Oprava kory...'!J35</f>
        <v>0</v>
      </c>
      <c r="AW60" s="97">
        <f>'1.6 - SO 01.6 Oprava kory...'!J36</f>
        <v>0</v>
      </c>
      <c r="AX60" s="97">
        <f>'1.6 - SO 01.6 Oprava kory...'!J37</f>
        <v>0</v>
      </c>
      <c r="AY60" s="97">
        <f>'1.6 - SO 01.6 Oprava kory...'!J38</f>
        <v>0</v>
      </c>
      <c r="AZ60" s="97">
        <f>'1.6 - SO 01.6 Oprava kory...'!F35</f>
        <v>0</v>
      </c>
      <c r="BA60" s="97">
        <f>'1.6 - SO 01.6 Oprava kory...'!F36</f>
        <v>0</v>
      </c>
      <c r="BB60" s="97">
        <f>'1.6 - SO 01.6 Oprava kory...'!F37</f>
        <v>0</v>
      </c>
      <c r="BC60" s="97">
        <f>'1.6 - SO 01.6 Oprava kory...'!F38</f>
        <v>0</v>
      </c>
      <c r="BD60" s="99">
        <f>'1.6 - SO 01.6 Oprava kory...'!F39</f>
        <v>0</v>
      </c>
      <c r="BT60" s="100" t="s">
        <v>81</v>
      </c>
      <c r="BV60" s="100" t="s">
        <v>75</v>
      </c>
      <c r="BW60" s="100" t="s">
        <v>98</v>
      </c>
      <c r="BX60" s="100" t="s">
        <v>80</v>
      </c>
      <c r="CL60" s="100" t="s">
        <v>19</v>
      </c>
    </row>
    <row r="61" spans="1:90" s="6" customFormat="1" ht="25.5" customHeight="1">
      <c r="A61" s="91" t="s">
        <v>82</v>
      </c>
      <c r="B61" s="92"/>
      <c r="C61" s="93"/>
      <c r="D61" s="93"/>
      <c r="E61" s="281" t="s">
        <v>99</v>
      </c>
      <c r="F61" s="281"/>
      <c r="G61" s="281"/>
      <c r="H61" s="281"/>
      <c r="I61" s="281"/>
      <c r="J61" s="93"/>
      <c r="K61" s="281" t="s">
        <v>100</v>
      </c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77">
        <f>'1.9 - SO 01.9 Oprava kory...'!J32</f>
        <v>0</v>
      </c>
      <c r="AH61" s="278"/>
      <c r="AI61" s="278"/>
      <c r="AJ61" s="278"/>
      <c r="AK61" s="278"/>
      <c r="AL61" s="278"/>
      <c r="AM61" s="278"/>
      <c r="AN61" s="277">
        <f t="shared" si="0"/>
        <v>0</v>
      </c>
      <c r="AO61" s="278"/>
      <c r="AP61" s="278"/>
      <c r="AQ61" s="94" t="s">
        <v>85</v>
      </c>
      <c r="AR61" s="95"/>
      <c r="AS61" s="96">
        <v>0</v>
      </c>
      <c r="AT61" s="97">
        <f t="shared" si="1"/>
        <v>0</v>
      </c>
      <c r="AU61" s="98">
        <f>'1.9 - SO 01.9 Oprava kory...'!P95</f>
        <v>0</v>
      </c>
      <c r="AV61" s="97">
        <f>'1.9 - SO 01.9 Oprava kory...'!J35</f>
        <v>0</v>
      </c>
      <c r="AW61" s="97">
        <f>'1.9 - SO 01.9 Oprava kory...'!J36</f>
        <v>0</v>
      </c>
      <c r="AX61" s="97">
        <f>'1.9 - SO 01.9 Oprava kory...'!J37</f>
        <v>0</v>
      </c>
      <c r="AY61" s="97">
        <f>'1.9 - SO 01.9 Oprava kory...'!J38</f>
        <v>0</v>
      </c>
      <c r="AZ61" s="97">
        <f>'1.9 - SO 01.9 Oprava kory...'!F35</f>
        <v>0</v>
      </c>
      <c r="BA61" s="97">
        <f>'1.9 - SO 01.9 Oprava kory...'!F36</f>
        <v>0</v>
      </c>
      <c r="BB61" s="97">
        <f>'1.9 - SO 01.9 Oprava kory...'!F37</f>
        <v>0</v>
      </c>
      <c r="BC61" s="97">
        <f>'1.9 - SO 01.9 Oprava kory...'!F38</f>
        <v>0</v>
      </c>
      <c r="BD61" s="99">
        <f>'1.9 - SO 01.9 Oprava kory...'!F39</f>
        <v>0</v>
      </c>
      <c r="BT61" s="100" t="s">
        <v>81</v>
      </c>
      <c r="BV61" s="100" t="s">
        <v>75</v>
      </c>
      <c r="BW61" s="100" t="s">
        <v>101</v>
      </c>
      <c r="BX61" s="100" t="s">
        <v>80</v>
      </c>
      <c r="CL61" s="100" t="s">
        <v>19</v>
      </c>
    </row>
    <row r="62" spans="1:90" s="6" customFormat="1" ht="25.5" customHeight="1">
      <c r="A62" s="91" t="s">
        <v>82</v>
      </c>
      <c r="B62" s="92"/>
      <c r="C62" s="93"/>
      <c r="D62" s="93"/>
      <c r="E62" s="281" t="s">
        <v>102</v>
      </c>
      <c r="F62" s="281"/>
      <c r="G62" s="281"/>
      <c r="H62" s="281"/>
      <c r="I62" s="281"/>
      <c r="J62" s="93"/>
      <c r="K62" s="281" t="s">
        <v>103</v>
      </c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77">
        <f>'1.10 - SO 01.10 Oprava ko...'!J32</f>
        <v>0</v>
      </c>
      <c r="AH62" s="278"/>
      <c r="AI62" s="278"/>
      <c r="AJ62" s="278"/>
      <c r="AK62" s="278"/>
      <c r="AL62" s="278"/>
      <c r="AM62" s="278"/>
      <c r="AN62" s="277">
        <f t="shared" si="0"/>
        <v>0</v>
      </c>
      <c r="AO62" s="278"/>
      <c r="AP62" s="278"/>
      <c r="AQ62" s="94" t="s">
        <v>85</v>
      </c>
      <c r="AR62" s="95"/>
      <c r="AS62" s="96">
        <v>0</v>
      </c>
      <c r="AT62" s="97">
        <f t="shared" si="1"/>
        <v>0</v>
      </c>
      <c r="AU62" s="98">
        <f>'1.10 - SO 01.10 Oprava ko...'!P94</f>
        <v>0</v>
      </c>
      <c r="AV62" s="97">
        <f>'1.10 - SO 01.10 Oprava ko...'!J35</f>
        <v>0</v>
      </c>
      <c r="AW62" s="97">
        <f>'1.10 - SO 01.10 Oprava ko...'!J36</f>
        <v>0</v>
      </c>
      <c r="AX62" s="97">
        <f>'1.10 - SO 01.10 Oprava ko...'!J37</f>
        <v>0</v>
      </c>
      <c r="AY62" s="97">
        <f>'1.10 - SO 01.10 Oprava ko...'!J38</f>
        <v>0</v>
      </c>
      <c r="AZ62" s="97">
        <f>'1.10 - SO 01.10 Oprava ko...'!F35</f>
        <v>0</v>
      </c>
      <c r="BA62" s="97">
        <f>'1.10 - SO 01.10 Oprava ko...'!F36</f>
        <v>0</v>
      </c>
      <c r="BB62" s="97">
        <f>'1.10 - SO 01.10 Oprava ko...'!F37</f>
        <v>0</v>
      </c>
      <c r="BC62" s="97">
        <f>'1.10 - SO 01.10 Oprava ko...'!F38</f>
        <v>0</v>
      </c>
      <c r="BD62" s="99">
        <f>'1.10 - SO 01.10 Oprava ko...'!F39</f>
        <v>0</v>
      </c>
      <c r="BT62" s="100" t="s">
        <v>81</v>
      </c>
      <c r="BV62" s="100" t="s">
        <v>75</v>
      </c>
      <c r="BW62" s="100" t="s">
        <v>104</v>
      </c>
      <c r="BX62" s="100" t="s">
        <v>80</v>
      </c>
      <c r="CL62" s="100" t="s">
        <v>19</v>
      </c>
    </row>
    <row r="63" spans="1:90" s="6" customFormat="1" ht="25.5" customHeight="1">
      <c r="A63" s="91" t="s">
        <v>82</v>
      </c>
      <c r="B63" s="92"/>
      <c r="C63" s="93"/>
      <c r="D63" s="93"/>
      <c r="E63" s="281" t="s">
        <v>105</v>
      </c>
      <c r="F63" s="281"/>
      <c r="G63" s="281"/>
      <c r="H63" s="281"/>
      <c r="I63" s="281"/>
      <c r="J63" s="93"/>
      <c r="K63" s="281" t="s">
        <v>106</v>
      </c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77">
        <f>'1.11 - SO 01.11 Oprava ko...'!J32</f>
        <v>0</v>
      </c>
      <c r="AH63" s="278"/>
      <c r="AI63" s="278"/>
      <c r="AJ63" s="278"/>
      <c r="AK63" s="278"/>
      <c r="AL63" s="278"/>
      <c r="AM63" s="278"/>
      <c r="AN63" s="277">
        <f t="shared" si="0"/>
        <v>0</v>
      </c>
      <c r="AO63" s="278"/>
      <c r="AP63" s="278"/>
      <c r="AQ63" s="94" t="s">
        <v>85</v>
      </c>
      <c r="AR63" s="95"/>
      <c r="AS63" s="96">
        <v>0</v>
      </c>
      <c r="AT63" s="97">
        <f t="shared" si="1"/>
        <v>0</v>
      </c>
      <c r="AU63" s="98">
        <f>'1.11 - SO 01.11 Oprava ko...'!P92</f>
        <v>0</v>
      </c>
      <c r="AV63" s="97">
        <f>'1.11 - SO 01.11 Oprava ko...'!J35</f>
        <v>0</v>
      </c>
      <c r="AW63" s="97">
        <f>'1.11 - SO 01.11 Oprava ko...'!J36</f>
        <v>0</v>
      </c>
      <c r="AX63" s="97">
        <f>'1.11 - SO 01.11 Oprava ko...'!J37</f>
        <v>0</v>
      </c>
      <c r="AY63" s="97">
        <f>'1.11 - SO 01.11 Oprava ko...'!J38</f>
        <v>0</v>
      </c>
      <c r="AZ63" s="97">
        <f>'1.11 - SO 01.11 Oprava ko...'!F35</f>
        <v>0</v>
      </c>
      <c r="BA63" s="97">
        <f>'1.11 - SO 01.11 Oprava ko...'!F36</f>
        <v>0</v>
      </c>
      <c r="BB63" s="97">
        <f>'1.11 - SO 01.11 Oprava ko...'!F37</f>
        <v>0</v>
      </c>
      <c r="BC63" s="97">
        <f>'1.11 - SO 01.11 Oprava ko...'!F38</f>
        <v>0</v>
      </c>
      <c r="BD63" s="99">
        <f>'1.11 - SO 01.11 Oprava ko...'!F39</f>
        <v>0</v>
      </c>
      <c r="BT63" s="100" t="s">
        <v>81</v>
      </c>
      <c r="BV63" s="100" t="s">
        <v>75</v>
      </c>
      <c r="BW63" s="100" t="s">
        <v>107</v>
      </c>
      <c r="BX63" s="100" t="s">
        <v>80</v>
      </c>
      <c r="CL63" s="100" t="s">
        <v>19</v>
      </c>
    </row>
    <row r="64" spans="1:90" s="6" customFormat="1" ht="25.5" customHeight="1">
      <c r="A64" s="91" t="s">
        <v>82</v>
      </c>
      <c r="B64" s="92"/>
      <c r="C64" s="93"/>
      <c r="D64" s="93"/>
      <c r="E64" s="281" t="s">
        <v>108</v>
      </c>
      <c r="F64" s="281"/>
      <c r="G64" s="281"/>
      <c r="H64" s="281"/>
      <c r="I64" s="281"/>
      <c r="J64" s="93"/>
      <c r="K64" s="281" t="s">
        <v>109</v>
      </c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77">
        <f>'1.12 - SO 01.12 Oprava ko...'!J32</f>
        <v>0</v>
      </c>
      <c r="AH64" s="278"/>
      <c r="AI64" s="278"/>
      <c r="AJ64" s="278"/>
      <c r="AK64" s="278"/>
      <c r="AL64" s="278"/>
      <c r="AM64" s="278"/>
      <c r="AN64" s="277">
        <f t="shared" si="0"/>
        <v>0</v>
      </c>
      <c r="AO64" s="278"/>
      <c r="AP64" s="278"/>
      <c r="AQ64" s="94" t="s">
        <v>85</v>
      </c>
      <c r="AR64" s="95"/>
      <c r="AS64" s="96">
        <v>0</v>
      </c>
      <c r="AT64" s="97">
        <f t="shared" si="1"/>
        <v>0</v>
      </c>
      <c r="AU64" s="98">
        <f>'1.12 - SO 01.12 Oprava ko...'!P95</f>
        <v>0</v>
      </c>
      <c r="AV64" s="97">
        <f>'1.12 - SO 01.12 Oprava ko...'!J35</f>
        <v>0</v>
      </c>
      <c r="AW64" s="97">
        <f>'1.12 - SO 01.12 Oprava ko...'!J36</f>
        <v>0</v>
      </c>
      <c r="AX64" s="97">
        <f>'1.12 - SO 01.12 Oprava ko...'!J37</f>
        <v>0</v>
      </c>
      <c r="AY64" s="97">
        <f>'1.12 - SO 01.12 Oprava ko...'!J38</f>
        <v>0</v>
      </c>
      <c r="AZ64" s="97">
        <f>'1.12 - SO 01.12 Oprava ko...'!F35</f>
        <v>0</v>
      </c>
      <c r="BA64" s="97">
        <f>'1.12 - SO 01.12 Oprava ko...'!F36</f>
        <v>0</v>
      </c>
      <c r="BB64" s="97">
        <f>'1.12 - SO 01.12 Oprava ko...'!F37</f>
        <v>0</v>
      </c>
      <c r="BC64" s="97">
        <f>'1.12 - SO 01.12 Oprava ko...'!F38</f>
        <v>0</v>
      </c>
      <c r="BD64" s="99">
        <f>'1.12 - SO 01.12 Oprava ko...'!F39</f>
        <v>0</v>
      </c>
      <c r="BT64" s="100" t="s">
        <v>81</v>
      </c>
      <c r="BV64" s="100" t="s">
        <v>75</v>
      </c>
      <c r="BW64" s="100" t="s">
        <v>110</v>
      </c>
      <c r="BX64" s="100" t="s">
        <v>80</v>
      </c>
      <c r="CL64" s="100" t="s">
        <v>19</v>
      </c>
    </row>
    <row r="65" spans="1:90" s="6" customFormat="1" ht="25.5" customHeight="1">
      <c r="A65" s="91" t="s">
        <v>82</v>
      </c>
      <c r="B65" s="92"/>
      <c r="C65" s="93"/>
      <c r="D65" s="93"/>
      <c r="E65" s="281" t="s">
        <v>111</v>
      </c>
      <c r="F65" s="281"/>
      <c r="G65" s="281"/>
      <c r="H65" s="281"/>
      <c r="I65" s="281"/>
      <c r="J65" s="93"/>
      <c r="K65" s="281" t="s">
        <v>112</v>
      </c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77">
        <f>'1.13 - SO 01.13 Oprava ko...'!J32</f>
        <v>0</v>
      </c>
      <c r="AH65" s="278"/>
      <c r="AI65" s="278"/>
      <c r="AJ65" s="278"/>
      <c r="AK65" s="278"/>
      <c r="AL65" s="278"/>
      <c r="AM65" s="278"/>
      <c r="AN65" s="277">
        <f t="shared" si="0"/>
        <v>0</v>
      </c>
      <c r="AO65" s="278"/>
      <c r="AP65" s="278"/>
      <c r="AQ65" s="94" t="s">
        <v>85</v>
      </c>
      <c r="AR65" s="95"/>
      <c r="AS65" s="96">
        <v>0</v>
      </c>
      <c r="AT65" s="97">
        <f t="shared" si="1"/>
        <v>0</v>
      </c>
      <c r="AU65" s="98">
        <f>'1.13 - SO 01.13 Oprava ko...'!P94</f>
        <v>0</v>
      </c>
      <c r="AV65" s="97">
        <f>'1.13 - SO 01.13 Oprava ko...'!J35</f>
        <v>0</v>
      </c>
      <c r="AW65" s="97">
        <f>'1.13 - SO 01.13 Oprava ko...'!J36</f>
        <v>0</v>
      </c>
      <c r="AX65" s="97">
        <f>'1.13 - SO 01.13 Oprava ko...'!J37</f>
        <v>0</v>
      </c>
      <c r="AY65" s="97">
        <f>'1.13 - SO 01.13 Oprava ko...'!J38</f>
        <v>0</v>
      </c>
      <c r="AZ65" s="97">
        <f>'1.13 - SO 01.13 Oprava ko...'!F35</f>
        <v>0</v>
      </c>
      <c r="BA65" s="97">
        <f>'1.13 - SO 01.13 Oprava ko...'!F36</f>
        <v>0</v>
      </c>
      <c r="BB65" s="97">
        <f>'1.13 - SO 01.13 Oprava ko...'!F37</f>
        <v>0</v>
      </c>
      <c r="BC65" s="97">
        <f>'1.13 - SO 01.13 Oprava ko...'!F38</f>
        <v>0</v>
      </c>
      <c r="BD65" s="99">
        <f>'1.13 - SO 01.13 Oprava ko...'!F39</f>
        <v>0</v>
      </c>
      <c r="BT65" s="100" t="s">
        <v>81</v>
      </c>
      <c r="BV65" s="100" t="s">
        <v>75</v>
      </c>
      <c r="BW65" s="100" t="s">
        <v>113</v>
      </c>
      <c r="BX65" s="100" t="s">
        <v>80</v>
      </c>
      <c r="CL65" s="100" t="s">
        <v>19</v>
      </c>
    </row>
    <row r="66" spans="1:90" s="6" customFormat="1" ht="25.5" customHeight="1">
      <c r="A66" s="91" t="s">
        <v>82</v>
      </c>
      <c r="B66" s="92"/>
      <c r="C66" s="93"/>
      <c r="D66" s="93"/>
      <c r="E66" s="281" t="s">
        <v>114</v>
      </c>
      <c r="F66" s="281"/>
      <c r="G66" s="281"/>
      <c r="H66" s="281"/>
      <c r="I66" s="281"/>
      <c r="J66" s="93"/>
      <c r="K66" s="281" t="s">
        <v>115</v>
      </c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77">
        <f>'1.14 - SO 01.14 Oprava ko...'!J32</f>
        <v>0</v>
      </c>
      <c r="AH66" s="278"/>
      <c r="AI66" s="278"/>
      <c r="AJ66" s="278"/>
      <c r="AK66" s="278"/>
      <c r="AL66" s="278"/>
      <c r="AM66" s="278"/>
      <c r="AN66" s="277">
        <f t="shared" si="0"/>
        <v>0</v>
      </c>
      <c r="AO66" s="278"/>
      <c r="AP66" s="278"/>
      <c r="AQ66" s="94" t="s">
        <v>85</v>
      </c>
      <c r="AR66" s="95"/>
      <c r="AS66" s="96">
        <v>0</v>
      </c>
      <c r="AT66" s="97">
        <f t="shared" si="1"/>
        <v>0</v>
      </c>
      <c r="AU66" s="98">
        <f>'1.14 - SO 01.14 Oprava ko...'!P93</f>
        <v>0</v>
      </c>
      <c r="AV66" s="97">
        <f>'1.14 - SO 01.14 Oprava ko...'!J35</f>
        <v>0</v>
      </c>
      <c r="AW66" s="97">
        <f>'1.14 - SO 01.14 Oprava ko...'!J36</f>
        <v>0</v>
      </c>
      <c r="AX66" s="97">
        <f>'1.14 - SO 01.14 Oprava ko...'!J37</f>
        <v>0</v>
      </c>
      <c r="AY66" s="97">
        <f>'1.14 - SO 01.14 Oprava ko...'!J38</f>
        <v>0</v>
      </c>
      <c r="AZ66" s="97">
        <f>'1.14 - SO 01.14 Oprava ko...'!F35</f>
        <v>0</v>
      </c>
      <c r="BA66" s="97">
        <f>'1.14 - SO 01.14 Oprava ko...'!F36</f>
        <v>0</v>
      </c>
      <c r="BB66" s="97">
        <f>'1.14 - SO 01.14 Oprava ko...'!F37</f>
        <v>0</v>
      </c>
      <c r="BC66" s="97">
        <f>'1.14 - SO 01.14 Oprava ko...'!F38</f>
        <v>0</v>
      </c>
      <c r="BD66" s="99">
        <f>'1.14 - SO 01.14 Oprava ko...'!F39</f>
        <v>0</v>
      </c>
      <c r="BT66" s="100" t="s">
        <v>81</v>
      </c>
      <c r="BV66" s="100" t="s">
        <v>75</v>
      </c>
      <c r="BW66" s="100" t="s">
        <v>116</v>
      </c>
      <c r="BX66" s="100" t="s">
        <v>80</v>
      </c>
      <c r="CL66" s="100" t="s">
        <v>19</v>
      </c>
    </row>
    <row r="67" spans="1:91" s="5" customFormat="1" ht="16.5" customHeight="1">
      <c r="A67" s="91" t="s">
        <v>82</v>
      </c>
      <c r="B67" s="81"/>
      <c r="C67" s="82"/>
      <c r="D67" s="282" t="s">
        <v>81</v>
      </c>
      <c r="E67" s="282"/>
      <c r="F67" s="282"/>
      <c r="G67" s="282"/>
      <c r="H67" s="282"/>
      <c r="I67" s="83"/>
      <c r="J67" s="282" t="s">
        <v>117</v>
      </c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79">
        <f>'2 - VON Vedlejší a ostatn...'!J30</f>
        <v>0</v>
      </c>
      <c r="AH67" s="280"/>
      <c r="AI67" s="280"/>
      <c r="AJ67" s="280"/>
      <c r="AK67" s="280"/>
      <c r="AL67" s="280"/>
      <c r="AM67" s="280"/>
      <c r="AN67" s="279">
        <f t="shared" si="0"/>
        <v>0</v>
      </c>
      <c r="AO67" s="280"/>
      <c r="AP67" s="280"/>
      <c r="AQ67" s="84" t="s">
        <v>79</v>
      </c>
      <c r="AR67" s="85"/>
      <c r="AS67" s="101">
        <v>0</v>
      </c>
      <c r="AT67" s="102">
        <f t="shared" si="1"/>
        <v>0</v>
      </c>
      <c r="AU67" s="103">
        <f>'2 - VON Vedlejší a ostatn...'!P81</f>
        <v>0</v>
      </c>
      <c r="AV67" s="102">
        <f>'2 - VON Vedlejší a ostatn...'!J33</f>
        <v>0</v>
      </c>
      <c r="AW67" s="102">
        <f>'2 - VON Vedlejší a ostatn...'!J34</f>
        <v>0</v>
      </c>
      <c r="AX67" s="102">
        <f>'2 - VON Vedlejší a ostatn...'!J35</f>
        <v>0</v>
      </c>
      <c r="AY67" s="102">
        <f>'2 - VON Vedlejší a ostatn...'!J36</f>
        <v>0</v>
      </c>
      <c r="AZ67" s="102">
        <f>'2 - VON Vedlejší a ostatn...'!F33</f>
        <v>0</v>
      </c>
      <c r="BA67" s="102">
        <f>'2 - VON Vedlejší a ostatn...'!F34</f>
        <v>0</v>
      </c>
      <c r="BB67" s="102">
        <f>'2 - VON Vedlejší a ostatn...'!F35</f>
        <v>0</v>
      </c>
      <c r="BC67" s="102">
        <f>'2 - VON Vedlejší a ostatn...'!F36</f>
        <v>0</v>
      </c>
      <c r="BD67" s="104">
        <f>'2 - VON Vedlejší a ostatn...'!F37</f>
        <v>0</v>
      </c>
      <c r="BT67" s="90" t="s">
        <v>77</v>
      </c>
      <c r="BV67" s="90" t="s">
        <v>75</v>
      </c>
      <c r="BW67" s="90" t="s">
        <v>118</v>
      </c>
      <c r="BX67" s="90" t="s">
        <v>5</v>
      </c>
      <c r="CL67" s="90" t="s">
        <v>19</v>
      </c>
      <c r="CM67" s="90" t="s">
        <v>81</v>
      </c>
    </row>
    <row r="68" spans="2:44" s="1" customFormat="1" ht="30" customHeight="1"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7"/>
    </row>
    <row r="69" spans="2:44" s="1" customFormat="1" ht="6.95" customHeight="1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37"/>
    </row>
  </sheetData>
  <sheetProtection algorithmName="SHA-512" hashValue="acNMA80eKXIwiTCvvMuYyuCX5/KiZgZPbVfYu3DgMzqmOdPEhUPhJoaVS4qfHVtTN8jm3SCbE1dvFakkgWyBcA==" saltValue="OiQfoxpvrgjCIAtTQ/neocqk9T13Crq5sYlTAsabYZTv9YxML0a2JBGzq0mkK2k1TFqZSV71pbnLp6jVQBvBHg==" spinCount="100000" sheet="1" objects="1" scenarios="1" formatColumns="0" formatRows="0"/>
  <mergeCells count="90">
    <mergeCell ref="K66:AF66"/>
    <mergeCell ref="J67:AF67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G65:AM65"/>
    <mergeCell ref="AG66:AM66"/>
    <mergeCell ref="AG67:AM67"/>
    <mergeCell ref="C52:G52"/>
    <mergeCell ref="I52:AF52"/>
    <mergeCell ref="J55:AF55"/>
    <mergeCell ref="K56:AF56"/>
    <mergeCell ref="K57:AF57"/>
    <mergeCell ref="K58:AF58"/>
    <mergeCell ref="K59:AF59"/>
    <mergeCell ref="K60:AF60"/>
    <mergeCell ref="K61:AF61"/>
    <mergeCell ref="K62:AF62"/>
    <mergeCell ref="K63:AF63"/>
    <mergeCell ref="K64:AF64"/>
    <mergeCell ref="K65:AF65"/>
    <mergeCell ref="AN67:AP67"/>
    <mergeCell ref="E62:I62"/>
    <mergeCell ref="D55:H55"/>
    <mergeCell ref="E56:I56"/>
    <mergeCell ref="E57:I57"/>
    <mergeCell ref="E58:I58"/>
    <mergeCell ref="E59:I59"/>
    <mergeCell ref="E60:I60"/>
    <mergeCell ref="E61:I61"/>
    <mergeCell ref="E63:I63"/>
    <mergeCell ref="E64:I64"/>
    <mergeCell ref="E65:I65"/>
    <mergeCell ref="E66:I66"/>
    <mergeCell ref="D67:H67"/>
    <mergeCell ref="AG64:AM64"/>
    <mergeCell ref="AG63:AM63"/>
    <mergeCell ref="AN62:AP62"/>
    <mergeCell ref="AN63:AP63"/>
    <mergeCell ref="AN64:AP64"/>
    <mergeCell ref="AN65:AP65"/>
    <mergeCell ref="AN66:AP66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54:AP54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6" location="'1.1 - SO 01.1 Oprava kory...'!C2" display="/"/>
    <hyperlink ref="A57" location="'1.2 - SO 01.2 Oprava kory...'!C2" display="/"/>
    <hyperlink ref="A58" location="'1.3 - SO 01.3 Oprava kory...'!C2" display="/"/>
    <hyperlink ref="A59" location="'1.5 - SO 01.5 Oprava kory...'!C2" display="/"/>
    <hyperlink ref="A60" location="'1.6 - SO 01.6 Oprava kory...'!C2" display="/"/>
    <hyperlink ref="A61" location="'1.9 - SO 01.9 Oprava kory...'!C2" display="/"/>
    <hyperlink ref="A62" location="'1.10 - SO 01.10 Oprava ko...'!C2" display="/"/>
    <hyperlink ref="A63" location="'1.11 - SO 01.11 Oprava ko...'!C2" display="/"/>
    <hyperlink ref="A64" location="'1.12 - SO 01.12 Oprava ko...'!C2" display="/"/>
    <hyperlink ref="A65" location="'1.13 - SO 01.13 Oprava ko...'!C2" display="/"/>
    <hyperlink ref="A66" location="'1.14 - SO 01.14 Oprava ko...'!C2" display="/"/>
    <hyperlink ref="A67" location="'2 - VON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110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customHeight="1">
      <c r="B4" s="19"/>
      <c r="D4" s="109" t="s">
        <v>119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0" t="s">
        <v>16</v>
      </c>
      <c r="L6" s="19"/>
    </row>
    <row r="7" spans="2:12" ht="16.5" customHeight="1">
      <c r="B7" s="19"/>
      <c r="E7" s="291" t="str">
        <f>'Rekapitulace stavby'!K6</f>
        <v>Smržovský potok 10101654, Smržovka, oprava koryta, ř. km 0,000 - 3,800</v>
      </c>
      <c r="F7" s="292"/>
      <c r="G7" s="292"/>
      <c r="H7" s="292"/>
      <c r="L7" s="19"/>
    </row>
    <row r="8" spans="2:12" ht="12" customHeight="1">
      <c r="B8" s="19"/>
      <c r="D8" s="110" t="s">
        <v>120</v>
      </c>
      <c r="L8" s="19"/>
    </row>
    <row r="9" spans="2:12" s="1" customFormat="1" ht="16.5" customHeight="1">
      <c r="B9" s="37"/>
      <c r="E9" s="291" t="s">
        <v>121</v>
      </c>
      <c r="F9" s="293"/>
      <c r="G9" s="293"/>
      <c r="H9" s="293"/>
      <c r="I9" s="111"/>
      <c r="L9" s="37"/>
    </row>
    <row r="10" spans="2:12" s="1" customFormat="1" ht="12" customHeight="1">
      <c r="B10" s="37"/>
      <c r="D10" s="110" t="s">
        <v>122</v>
      </c>
      <c r="I10" s="111"/>
      <c r="L10" s="37"/>
    </row>
    <row r="11" spans="2:12" s="1" customFormat="1" ht="36.95" customHeight="1">
      <c r="B11" s="37"/>
      <c r="E11" s="294" t="s">
        <v>649</v>
      </c>
      <c r="F11" s="293"/>
      <c r="G11" s="293"/>
      <c r="H11" s="293"/>
      <c r="I11" s="111"/>
      <c r="L11" s="37"/>
    </row>
    <row r="12" spans="2:12" s="1" customFormat="1" ht="11.25">
      <c r="B12" s="37"/>
      <c r="I12" s="111"/>
      <c r="L12" s="37"/>
    </row>
    <row r="13" spans="2:12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</v>
      </c>
      <c r="L13" s="37"/>
    </row>
    <row r="14" spans="2:12" s="1" customFormat="1" ht="12" customHeight="1">
      <c r="B14" s="37"/>
      <c r="D14" s="110" t="s">
        <v>22</v>
      </c>
      <c r="F14" s="16" t="s">
        <v>23</v>
      </c>
      <c r="I14" s="112" t="s">
        <v>24</v>
      </c>
      <c r="J14" s="113" t="str">
        <f>'Rekapitulace stavby'!AN8</f>
        <v>11. 3. 2019</v>
      </c>
      <c r="L14" s="37"/>
    </row>
    <row r="15" spans="2:12" s="1" customFormat="1" ht="10.9" customHeight="1">
      <c r="B15" s="37"/>
      <c r="I15" s="111"/>
      <c r="L15" s="37"/>
    </row>
    <row r="16" spans="2:12" s="1" customFormat="1" ht="12" customHeight="1">
      <c r="B16" s="37"/>
      <c r="D16" s="110" t="s">
        <v>26</v>
      </c>
      <c r="I16" s="112" t="s">
        <v>27</v>
      </c>
      <c r="J16" s="16" t="s">
        <v>1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30</v>
      </c>
      <c r="I19" s="112" t="s">
        <v>27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295" t="str">
        <f>'Rekapitulace stavby'!E14</f>
        <v>Vyplň údaj</v>
      </c>
      <c r="F20" s="296"/>
      <c r="G20" s="296"/>
      <c r="H20" s="29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32</v>
      </c>
      <c r="I22" s="112" t="s">
        <v>27</v>
      </c>
      <c r="J22" s="16" t="s">
        <v>1</v>
      </c>
      <c r="L22" s="37"/>
    </row>
    <row r="23" spans="2:12" s="1" customFormat="1" ht="18" customHeight="1">
      <c r="B23" s="37"/>
      <c r="E23" s="16" t="s">
        <v>33</v>
      </c>
      <c r="I23" s="112" t="s">
        <v>29</v>
      </c>
      <c r="J23" s="16" t="s">
        <v>1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35</v>
      </c>
      <c r="I25" s="112" t="s">
        <v>27</v>
      </c>
      <c r="J25" s="16" t="s">
        <v>1</v>
      </c>
      <c r="L25" s="37"/>
    </row>
    <row r="26" spans="2:12" s="1" customFormat="1" ht="18" customHeight="1">
      <c r="B26" s="37"/>
      <c r="E26" s="16" t="s">
        <v>36</v>
      </c>
      <c r="I26" s="112" t="s">
        <v>29</v>
      </c>
      <c r="J26" s="16" t="s">
        <v>1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37</v>
      </c>
      <c r="I28" s="111"/>
      <c r="L28" s="37"/>
    </row>
    <row r="29" spans="2:12" s="7" customFormat="1" ht="45" customHeight="1">
      <c r="B29" s="114"/>
      <c r="E29" s="297" t="s">
        <v>38</v>
      </c>
      <c r="F29" s="297"/>
      <c r="G29" s="297"/>
      <c r="H29" s="29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39</v>
      </c>
      <c r="I32" s="111"/>
      <c r="J32" s="118">
        <f>ROUND(J95,2)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41</v>
      </c>
      <c r="I34" s="120" t="s">
        <v>40</v>
      </c>
      <c r="J34" s="119" t="s">
        <v>42</v>
      </c>
      <c r="L34" s="37"/>
    </row>
    <row r="35" spans="2:12" s="1" customFormat="1" ht="14.45" customHeight="1">
      <c r="B35" s="37"/>
      <c r="D35" s="110" t="s">
        <v>43</v>
      </c>
      <c r="E35" s="110" t="s">
        <v>44</v>
      </c>
      <c r="F35" s="121">
        <f>ROUND((SUM(BE95:BE163)),2)</f>
        <v>0</v>
      </c>
      <c r="I35" s="122">
        <v>0.21</v>
      </c>
      <c r="J35" s="121">
        <f>ROUND(((SUM(BE95:BE163))*I35),2)</f>
        <v>0</v>
      </c>
      <c r="L35" s="37"/>
    </row>
    <row r="36" spans="2:12" s="1" customFormat="1" ht="14.45" customHeight="1">
      <c r="B36" s="37"/>
      <c r="E36" s="110" t="s">
        <v>45</v>
      </c>
      <c r="F36" s="121">
        <f>ROUND((SUM(BF95:BF163)),2)</f>
        <v>0</v>
      </c>
      <c r="I36" s="122">
        <v>0.15</v>
      </c>
      <c r="J36" s="121">
        <f>ROUND(((SUM(BF95:BF163))*I36),2)</f>
        <v>0</v>
      </c>
      <c r="L36" s="37"/>
    </row>
    <row r="37" spans="2:12" s="1" customFormat="1" ht="14.45" customHeight="1" hidden="1">
      <c r="B37" s="37"/>
      <c r="E37" s="110" t="s">
        <v>46</v>
      </c>
      <c r="F37" s="121">
        <f>ROUND((SUM(BG95:BG163)),2)</f>
        <v>0</v>
      </c>
      <c r="I37" s="122">
        <v>0.21</v>
      </c>
      <c r="J37" s="121">
        <f>0</f>
        <v>0</v>
      </c>
      <c r="L37" s="37"/>
    </row>
    <row r="38" spans="2:12" s="1" customFormat="1" ht="14.45" customHeight="1" hidden="1">
      <c r="B38" s="37"/>
      <c r="E38" s="110" t="s">
        <v>47</v>
      </c>
      <c r="F38" s="121">
        <f>ROUND((SUM(BH95:BH163)),2)</f>
        <v>0</v>
      </c>
      <c r="I38" s="122">
        <v>0.15</v>
      </c>
      <c r="J38" s="121">
        <f>0</f>
        <v>0</v>
      </c>
      <c r="L38" s="37"/>
    </row>
    <row r="39" spans="2:12" s="1" customFormat="1" ht="14.45" customHeight="1" hidden="1">
      <c r="B39" s="37"/>
      <c r="E39" s="110" t="s">
        <v>48</v>
      </c>
      <c r="F39" s="121">
        <f>ROUND((SUM(BI95:BI163)),2)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49</v>
      </c>
      <c r="E41" s="125"/>
      <c r="F41" s="125"/>
      <c r="G41" s="126" t="s">
        <v>50</v>
      </c>
      <c r="H41" s="127" t="s">
        <v>51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124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12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16.5" customHeight="1">
      <c r="B50" s="33"/>
      <c r="C50" s="34"/>
      <c r="D50" s="34"/>
      <c r="E50" s="298" t="str">
        <f>E7</f>
        <v>Smržovský potok 10101654, Smržovka, oprava koryta, ř. km 0,000 - 3,800</v>
      </c>
      <c r="F50" s="299"/>
      <c r="G50" s="299"/>
      <c r="H50" s="299"/>
      <c r="I50" s="111"/>
      <c r="J50" s="34"/>
      <c r="K50" s="34"/>
      <c r="L50" s="37"/>
    </row>
    <row r="51" spans="2:12" ht="12" customHeight="1">
      <c r="B51" s="20"/>
      <c r="C51" s="28" t="s">
        <v>120</v>
      </c>
      <c r="D51" s="21"/>
      <c r="E51" s="21"/>
      <c r="F51" s="21"/>
      <c r="G51" s="21"/>
      <c r="H51" s="21"/>
      <c r="J51" s="21"/>
      <c r="K51" s="21"/>
      <c r="L51" s="19"/>
    </row>
    <row r="52" spans="2:12" s="1" customFormat="1" ht="16.5" customHeight="1">
      <c r="B52" s="33"/>
      <c r="C52" s="34"/>
      <c r="D52" s="34"/>
      <c r="E52" s="298" t="s">
        <v>121</v>
      </c>
      <c r="F52" s="265"/>
      <c r="G52" s="265"/>
      <c r="H52" s="265"/>
      <c r="I52" s="111"/>
      <c r="J52" s="34"/>
      <c r="K52" s="34"/>
      <c r="L52" s="37"/>
    </row>
    <row r="53" spans="2:12" s="1" customFormat="1" ht="12" customHeight="1">
      <c r="B53" s="33"/>
      <c r="C53" s="28" t="s">
        <v>122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12" s="1" customFormat="1" ht="16.5" customHeight="1">
      <c r="B54" s="33"/>
      <c r="C54" s="34"/>
      <c r="D54" s="34"/>
      <c r="E54" s="266" t="str">
        <f>E11</f>
        <v>1.12 - SO 01.12 Oprava koryta - úsek č.12, ř. km 3,450 - 3,590</v>
      </c>
      <c r="F54" s="265"/>
      <c r="G54" s="265"/>
      <c r="H54" s="265"/>
      <c r="I54" s="111"/>
      <c r="J54" s="34"/>
      <c r="K54" s="34"/>
      <c r="L54" s="37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12" s="1" customFormat="1" ht="12" customHeight="1">
      <c r="B56" s="33"/>
      <c r="C56" s="28" t="s">
        <v>22</v>
      </c>
      <c r="D56" s="34"/>
      <c r="E56" s="34"/>
      <c r="F56" s="26" t="str">
        <f>F14</f>
        <v>k.ú Smržovka (751324)</v>
      </c>
      <c r="G56" s="34"/>
      <c r="H56" s="34"/>
      <c r="I56" s="112" t="s">
        <v>24</v>
      </c>
      <c r="J56" s="54" t="str">
        <f>IF(J14="","",J14)</f>
        <v>11. 3. 2019</v>
      </c>
      <c r="K56" s="34"/>
      <c r="L56" s="37"/>
    </row>
    <row r="57" spans="2:12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24.95" customHeight="1">
      <c r="B58" s="33"/>
      <c r="C58" s="28" t="s">
        <v>26</v>
      </c>
      <c r="D58" s="34"/>
      <c r="E58" s="34"/>
      <c r="F58" s="26" t="str">
        <f>E17</f>
        <v>Povodí Labe, státní podnik,Víta Nejedlého 951,HK3</v>
      </c>
      <c r="G58" s="34"/>
      <c r="H58" s="34"/>
      <c r="I58" s="112" t="s">
        <v>32</v>
      </c>
      <c r="J58" s="31" t="str">
        <f>E23</f>
        <v>Šindlar s.r.o., Na Brně 372/2a, Hradec Králové 6</v>
      </c>
      <c r="K58" s="34"/>
      <c r="L58" s="37"/>
    </row>
    <row r="59" spans="2:12" s="1" customFormat="1" ht="13.7" customHeight="1">
      <c r="B59" s="33"/>
      <c r="C59" s="28" t="s">
        <v>30</v>
      </c>
      <c r="D59" s="34"/>
      <c r="E59" s="34"/>
      <c r="F59" s="26" t="str">
        <f>IF(E20="","",E20)</f>
        <v>Vyplň údaj</v>
      </c>
      <c r="G59" s="34"/>
      <c r="H59" s="34"/>
      <c r="I59" s="112" t="s">
        <v>35</v>
      </c>
      <c r="J59" s="31" t="str">
        <f>E26</f>
        <v>Ing. Tomáš Konečný</v>
      </c>
      <c r="K59" s="34"/>
      <c r="L59" s="37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12" s="1" customFormat="1" ht="29.25" customHeight="1">
      <c r="B61" s="33"/>
      <c r="C61" s="137" t="s">
        <v>125</v>
      </c>
      <c r="D61" s="138"/>
      <c r="E61" s="138"/>
      <c r="F61" s="138"/>
      <c r="G61" s="138"/>
      <c r="H61" s="138"/>
      <c r="I61" s="139"/>
      <c r="J61" s="140" t="s">
        <v>126</v>
      </c>
      <c r="K61" s="138"/>
      <c r="L61" s="37"/>
    </row>
    <row r="62" spans="2:12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127</v>
      </c>
      <c r="D63" s="34"/>
      <c r="E63" s="34"/>
      <c r="F63" s="34"/>
      <c r="G63" s="34"/>
      <c r="H63" s="34"/>
      <c r="I63" s="111"/>
      <c r="J63" s="72">
        <f>J95</f>
        <v>0</v>
      </c>
      <c r="K63" s="34"/>
      <c r="L63" s="37"/>
      <c r="AU63" s="16" t="s">
        <v>128</v>
      </c>
    </row>
    <row r="64" spans="2:12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J96</f>
        <v>0</v>
      </c>
      <c r="K64" s="143"/>
      <c r="L64" s="148"/>
    </row>
    <row r="65" spans="2:12" s="9" customFormat="1" ht="19.9" customHeight="1">
      <c r="B65" s="149"/>
      <c r="C65" s="93"/>
      <c r="D65" s="150" t="s">
        <v>130</v>
      </c>
      <c r="E65" s="151"/>
      <c r="F65" s="151"/>
      <c r="G65" s="151"/>
      <c r="H65" s="151"/>
      <c r="I65" s="152"/>
      <c r="J65" s="153">
        <f>J97</f>
        <v>0</v>
      </c>
      <c r="K65" s="93"/>
      <c r="L65" s="154"/>
    </row>
    <row r="66" spans="2:12" s="9" customFormat="1" ht="19.9" customHeight="1">
      <c r="B66" s="149"/>
      <c r="C66" s="93"/>
      <c r="D66" s="150" t="s">
        <v>131</v>
      </c>
      <c r="E66" s="151"/>
      <c r="F66" s="151"/>
      <c r="G66" s="151"/>
      <c r="H66" s="151"/>
      <c r="I66" s="152"/>
      <c r="J66" s="153">
        <f>J127</f>
        <v>0</v>
      </c>
      <c r="K66" s="93"/>
      <c r="L66" s="154"/>
    </row>
    <row r="67" spans="2:12" s="9" customFormat="1" ht="19.9" customHeight="1">
      <c r="B67" s="149"/>
      <c r="C67" s="93"/>
      <c r="D67" s="150" t="s">
        <v>132</v>
      </c>
      <c r="E67" s="151"/>
      <c r="F67" s="151"/>
      <c r="G67" s="151"/>
      <c r="H67" s="151"/>
      <c r="I67" s="152"/>
      <c r="J67" s="153">
        <f>J135</f>
        <v>0</v>
      </c>
      <c r="K67" s="93"/>
      <c r="L67" s="154"/>
    </row>
    <row r="68" spans="2:12" s="9" customFormat="1" ht="19.9" customHeight="1">
      <c r="B68" s="149"/>
      <c r="C68" s="93"/>
      <c r="D68" s="150" t="s">
        <v>133</v>
      </c>
      <c r="E68" s="151"/>
      <c r="F68" s="151"/>
      <c r="G68" s="151"/>
      <c r="H68" s="151"/>
      <c r="I68" s="152"/>
      <c r="J68" s="153">
        <f>J145</f>
        <v>0</v>
      </c>
      <c r="K68" s="93"/>
      <c r="L68" s="154"/>
    </row>
    <row r="69" spans="2:12" s="9" customFormat="1" ht="19.9" customHeight="1">
      <c r="B69" s="149"/>
      <c r="C69" s="93"/>
      <c r="D69" s="150" t="s">
        <v>650</v>
      </c>
      <c r="E69" s="151"/>
      <c r="F69" s="151"/>
      <c r="G69" s="151"/>
      <c r="H69" s="151"/>
      <c r="I69" s="152"/>
      <c r="J69" s="153">
        <f>J148</f>
        <v>0</v>
      </c>
      <c r="K69" s="93"/>
      <c r="L69" s="154"/>
    </row>
    <row r="70" spans="2:12" s="9" customFormat="1" ht="19.9" customHeight="1">
      <c r="B70" s="149"/>
      <c r="C70" s="93"/>
      <c r="D70" s="150" t="s">
        <v>346</v>
      </c>
      <c r="E70" s="151"/>
      <c r="F70" s="151"/>
      <c r="G70" s="151"/>
      <c r="H70" s="151"/>
      <c r="I70" s="152"/>
      <c r="J70" s="153">
        <f>J151</f>
        <v>0</v>
      </c>
      <c r="K70" s="93"/>
      <c r="L70" s="154"/>
    </row>
    <row r="71" spans="2:12" s="9" customFormat="1" ht="19.9" customHeight="1">
      <c r="B71" s="149"/>
      <c r="C71" s="93"/>
      <c r="D71" s="150" t="s">
        <v>134</v>
      </c>
      <c r="E71" s="151"/>
      <c r="F71" s="151"/>
      <c r="G71" s="151"/>
      <c r="H71" s="151"/>
      <c r="I71" s="152"/>
      <c r="J71" s="153">
        <f>J152</f>
        <v>0</v>
      </c>
      <c r="K71" s="93"/>
      <c r="L71" s="154"/>
    </row>
    <row r="72" spans="2:12" s="9" customFormat="1" ht="19.9" customHeight="1">
      <c r="B72" s="149"/>
      <c r="C72" s="93"/>
      <c r="D72" s="150" t="s">
        <v>332</v>
      </c>
      <c r="E72" s="151"/>
      <c r="F72" s="151"/>
      <c r="G72" s="151"/>
      <c r="H72" s="151"/>
      <c r="I72" s="152"/>
      <c r="J72" s="153">
        <f>J156</f>
        <v>0</v>
      </c>
      <c r="K72" s="93"/>
      <c r="L72" s="154"/>
    </row>
    <row r="73" spans="2:12" s="9" customFormat="1" ht="19.9" customHeight="1">
      <c r="B73" s="149"/>
      <c r="C73" s="93"/>
      <c r="D73" s="150" t="s">
        <v>135</v>
      </c>
      <c r="E73" s="151"/>
      <c r="F73" s="151"/>
      <c r="G73" s="151"/>
      <c r="H73" s="151"/>
      <c r="I73" s="152"/>
      <c r="J73" s="153">
        <f>J162</f>
        <v>0</v>
      </c>
      <c r="K73" s="93"/>
      <c r="L73" s="154"/>
    </row>
    <row r="74" spans="2:12" s="1" customFormat="1" ht="21.75" customHeight="1">
      <c r="B74" s="33"/>
      <c r="C74" s="34"/>
      <c r="D74" s="34"/>
      <c r="E74" s="34"/>
      <c r="F74" s="34"/>
      <c r="G74" s="34"/>
      <c r="H74" s="34"/>
      <c r="I74" s="111"/>
      <c r="J74" s="34"/>
      <c r="K74" s="34"/>
      <c r="L74" s="37"/>
    </row>
    <row r="75" spans="2:12" s="1" customFormat="1" ht="6.95" customHeight="1">
      <c r="B75" s="45"/>
      <c r="C75" s="46"/>
      <c r="D75" s="46"/>
      <c r="E75" s="46"/>
      <c r="F75" s="46"/>
      <c r="G75" s="46"/>
      <c r="H75" s="46"/>
      <c r="I75" s="133"/>
      <c r="J75" s="46"/>
      <c r="K75" s="46"/>
      <c r="L75" s="37"/>
    </row>
    <row r="79" spans="2:12" s="1" customFormat="1" ht="6.95" customHeight="1">
      <c r="B79" s="47"/>
      <c r="C79" s="48"/>
      <c r="D79" s="48"/>
      <c r="E79" s="48"/>
      <c r="F79" s="48"/>
      <c r="G79" s="48"/>
      <c r="H79" s="48"/>
      <c r="I79" s="136"/>
      <c r="J79" s="48"/>
      <c r="K79" s="48"/>
      <c r="L79" s="37"/>
    </row>
    <row r="80" spans="2:12" s="1" customFormat="1" ht="24.95" customHeight="1">
      <c r="B80" s="33"/>
      <c r="C80" s="22" t="s">
        <v>136</v>
      </c>
      <c r="D80" s="34"/>
      <c r="E80" s="34"/>
      <c r="F80" s="34"/>
      <c r="G80" s="34"/>
      <c r="H80" s="34"/>
      <c r="I80" s="111"/>
      <c r="J80" s="34"/>
      <c r="K80" s="34"/>
      <c r="L80" s="37"/>
    </row>
    <row r="81" spans="2:12" s="1" customFormat="1" ht="6.95" customHeight="1">
      <c r="B81" s="33"/>
      <c r="C81" s="34"/>
      <c r="D81" s="34"/>
      <c r="E81" s="34"/>
      <c r="F81" s="34"/>
      <c r="G81" s="34"/>
      <c r="H81" s="34"/>
      <c r="I81" s="111"/>
      <c r="J81" s="34"/>
      <c r="K81" s="34"/>
      <c r="L81" s="37"/>
    </row>
    <row r="82" spans="2:12" s="1" customFormat="1" ht="12" customHeight="1">
      <c r="B82" s="33"/>
      <c r="C82" s="28" t="s">
        <v>16</v>
      </c>
      <c r="D82" s="34"/>
      <c r="E82" s="34"/>
      <c r="F82" s="34"/>
      <c r="G82" s="34"/>
      <c r="H82" s="34"/>
      <c r="I82" s="111"/>
      <c r="J82" s="34"/>
      <c r="K82" s="34"/>
      <c r="L82" s="37"/>
    </row>
    <row r="83" spans="2:12" s="1" customFormat="1" ht="16.5" customHeight="1">
      <c r="B83" s="33"/>
      <c r="C83" s="34"/>
      <c r="D83" s="34"/>
      <c r="E83" s="298" t="str">
        <f>E7</f>
        <v>Smržovský potok 10101654, Smržovka, oprava koryta, ř. km 0,000 - 3,800</v>
      </c>
      <c r="F83" s="299"/>
      <c r="G83" s="299"/>
      <c r="H83" s="299"/>
      <c r="I83" s="111"/>
      <c r="J83" s="34"/>
      <c r="K83" s="34"/>
      <c r="L83" s="37"/>
    </row>
    <row r="84" spans="2:12" ht="12" customHeight="1">
      <c r="B84" s="20"/>
      <c r="C84" s="28" t="s">
        <v>120</v>
      </c>
      <c r="D84" s="21"/>
      <c r="E84" s="21"/>
      <c r="F84" s="21"/>
      <c r="G84" s="21"/>
      <c r="H84" s="21"/>
      <c r="J84" s="21"/>
      <c r="K84" s="21"/>
      <c r="L84" s="19"/>
    </row>
    <row r="85" spans="2:12" s="1" customFormat="1" ht="16.5" customHeight="1">
      <c r="B85" s="33"/>
      <c r="C85" s="34"/>
      <c r="D85" s="34"/>
      <c r="E85" s="298" t="s">
        <v>121</v>
      </c>
      <c r="F85" s="265"/>
      <c r="G85" s="265"/>
      <c r="H85" s="265"/>
      <c r="I85" s="111"/>
      <c r="J85" s="34"/>
      <c r="K85" s="34"/>
      <c r="L85" s="37"/>
    </row>
    <row r="86" spans="2:12" s="1" customFormat="1" ht="12" customHeight="1">
      <c r="B86" s="33"/>
      <c r="C86" s="28" t="s">
        <v>122</v>
      </c>
      <c r="D86" s="34"/>
      <c r="E86" s="34"/>
      <c r="F86" s="34"/>
      <c r="G86" s="34"/>
      <c r="H86" s="34"/>
      <c r="I86" s="111"/>
      <c r="J86" s="34"/>
      <c r="K86" s="34"/>
      <c r="L86" s="37"/>
    </row>
    <row r="87" spans="2:12" s="1" customFormat="1" ht="16.5" customHeight="1">
      <c r="B87" s="33"/>
      <c r="C87" s="34"/>
      <c r="D87" s="34"/>
      <c r="E87" s="266" t="str">
        <f>E11</f>
        <v>1.12 - SO 01.12 Oprava koryta - úsek č.12, ř. km 3,450 - 3,590</v>
      </c>
      <c r="F87" s="265"/>
      <c r="G87" s="265"/>
      <c r="H87" s="265"/>
      <c r="I87" s="111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11"/>
      <c r="J88" s="34"/>
      <c r="K88" s="34"/>
      <c r="L88" s="37"/>
    </row>
    <row r="89" spans="2:12" s="1" customFormat="1" ht="12" customHeight="1">
      <c r="B89" s="33"/>
      <c r="C89" s="28" t="s">
        <v>22</v>
      </c>
      <c r="D89" s="34"/>
      <c r="E89" s="34"/>
      <c r="F89" s="26" t="str">
        <f>F14</f>
        <v>k.ú Smržovka (751324)</v>
      </c>
      <c r="G89" s="34"/>
      <c r="H89" s="34"/>
      <c r="I89" s="112" t="s">
        <v>24</v>
      </c>
      <c r="J89" s="54" t="str">
        <f>IF(J14="","",J14)</f>
        <v>11. 3. 2019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1"/>
      <c r="J90" s="34"/>
      <c r="K90" s="34"/>
      <c r="L90" s="37"/>
    </row>
    <row r="91" spans="2:12" s="1" customFormat="1" ht="24.95" customHeight="1">
      <c r="B91" s="33"/>
      <c r="C91" s="28" t="s">
        <v>26</v>
      </c>
      <c r="D91" s="34"/>
      <c r="E91" s="34"/>
      <c r="F91" s="26" t="str">
        <f>E17</f>
        <v>Povodí Labe, státní podnik,Víta Nejedlého 951,HK3</v>
      </c>
      <c r="G91" s="34"/>
      <c r="H91" s="34"/>
      <c r="I91" s="112" t="s">
        <v>32</v>
      </c>
      <c r="J91" s="31" t="str">
        <f>E23</f>
        <v>Šindlar s.r.o., Na Brně 372/2a, Hradec Králové 6</v>
      </c>
      <c r="K91" s="34"/>
      <c r="L91" s="37"/>
    </row>
    <row r="92" spans="2:12" s="1" customFormat="1" ht="13.7" customHeight="1">
      <c r="B92" s="33"/>
      <c r="C92" s="28" t="s">
        <v>30</v>
      </c>
      <c r="D92" s="34"/>
      <c r="E92" s="34"/>
      <c r="F92" s="26" t="str">
        <f>IF(E20="","",E20)</f>
        <v>Vyplň údaj</v>
      </c>
      <c r="G92" s="34"/>
      <c r="H92" s="34"/>
      <c r="I92" s="112" t="s">
        <v>35</v>
      </c>
      <c r="J92" s="31" t="str">
        <f>E26</f>
        <v>Ing. Tomáš Konečný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11"/>
      <c r="J93" s="34"/>
      <c r="K93" s="34"/>
      <c r="L93" s="37"/>
    </row>
    <row r="94" spans="2:20" s="10" customFormat="1" ht="29.25" customHeight="1">
      <c r="B94" s="155"/>
      <c r="C94" s="156" t="s">
        <v>137</v>
      </c>
      <c r="D94" s="157" t="s">
        <v>58</v>
      </c>
      <c r="E94" s="157" t="s">
        <v>54</v>
      </c>
      <c r="F94" s="157" t="s">
        <v>55</v>
      </c>
      <c r="G94" s="157" t="s">
        <v>138</v>
      </c>
      <c r="H94" s="157" t="s">
        <v>139</v>
      </c>
      <c r="I94" s="158" t="s">
        <v>140</v>
      </c>
      <c r="J94" s="159" t="s">
        <v>126</v>
      </c>
      <c r="K94" s="160" t="s">
        <v>141</v>
      </c>
      <c r="L94" s="161"/>
      <c r="M94" s="63" t="s">
        <v>1</v>
      </c>
      <c r="N94" s="64" t="s">
        <v>43</v>
      </c>
      <c r="O94" s="64" t="s">
        <v>142</v>
      </c>
      <c r="P94" s="64" t="s">
        <v>143</v>
      </c>
      <c r="Q94" s="64" t="s">
        <v>144</v>
      </c>
      <c r="R94" s="64" t="s">
        <v>145</v>
      </c>
      <c r="S94" s="64" t="s">
        <v>146</v>
      </c>
      <c r="T94" s="65" t="s">
        <v>147</v>
      </c>
    </row>
    <row r="95" spans="2:63" s="1" customFormat="1" ht="22.9" customHeight="1">
      <c r="B95" s="33"/>
      <c r="C95" s="70" t="s">
        <v>148</v>
      </c>
      <c r="D95" s="34"/>
      <c r="E95" s="34"/>
      <c r="F95" s="34"/>
      <c r="G95" s="34"/>
      <c r="H95" s="34"/>
      <c r="I95" s="111"/>
      <c r="J95" s="162">
        <f>BK95</f>
        <v>0</v>
      </c>
      <c r="K95" s="34"/>
      <c r="L95" s="37"/>
      <c r="M95" s="66"/>
      <c r="N95" s="67"/>
      <c r="O95" s="67"/>
      <c r="P95" s="163">
        <f>P96</f>
        <v>0</v>
      </c>
      <c r="Q95" s="67"/>
      <c r="R95" s="163">
        <f>R96</f>
        <v>24.1097224473</v>
      </c>
      <c r="S95" s="67"/>
      <c r="T95" s="164">
        <f>T96</f>
        <v>15.54475</v>
      </c>
      <c r="AT95" s="16" t="s">
        <v>72</v>
      </c>
      <c r="AU95" s="16" t="s">
        <v>128</v>
      </c>
      <c r="BK95" s="165">
        <f>BK96</f>
        <v>0</v>
      </c>
    </row>
    <row r="96" spans="2:63" s="11" customFormat="1" ht="25.9" customHeight="1">
      <c r="B96" s="166"/>
      <c r="C96" s="167"/>
      <c r="D96" s="168" t="s">
        <v>72</v>
      </c>
      <c r="E96" s="169" t="s">
        <v>149</v>
      </c>
      <c r="F96" s="169" t="s">
        <v>150</v>
      </c>
      <c r="G96" s="167"/>
      <c r="H96" s="167"/>
      <c r="I96" s="170"/>
      <c r="J96" s="171">
        <f>BK96</f>
        <v>0</v>
      </c>
      <c r="K96" s="167"/>
      <c r="L96" s="172"/>
      <c r="M96" s="173"/>
      <c r="N96" s="174"/>
      <c r="O96" s="174"/>
      <c r="P96" s="175">
        <f>P97+P127+P135+P145+P148+P151+P152+P156+P162</f>
        <v>0</v>
      </c>
      <c r="Q96" s="174"/>
      <c r="R96" s="175">
        <f>R97+R127+R135+R145+R148+R151+R152+R156+R162</f>
        <v>24.1097224473</v>
      </c>
      <c r="S96" s="174"/>
      <c r="T96" s="176">
        <f>T97+T127+T135+T145+T148+T151+T152+T156+T162</f>
        <v>15.54475</v>
      </c>
      <c r="AR96" s="177" t="s">
        <v>77</v>
      </c>
      <c r="AT96" s="178" t="s">
        <v>72</v>
      </c>
      <c r="AU96" s="178" t="s">
        <v>73</v>
      </c>
      <c r="AY96" s="177" t="s">
        <v>151</v>
      </c>
      <c r="BK96" s="179">
        <f>BK97+BK127+BK135+BK145+BK148+BK151+BK152+BK156+BK162</f>
        <v>0</v>
      </c>
    </row>
    <row r="97" spans="2:63" s="11" customFormat="1" ht="22.9" customHeight="1">
      <c r="B97" s="166"/>
      <c r="C97" s="167"/>
      <c r="D97" s="168" t="s">
        <v>72</v>
      </c>
      <c r="E97" s="180" t="s">
        <v>77</v>
      </c>
      <c r="F97" s="180" t="s">
        <v>152</v>
      </c>
      <c r="G97" s="167"/>
      <c r="H97" s="167"/>
      <c r="I97" s="170"/>
      <c r="J97" s="181">
        <f>BK97</f>
        <v>0</v>
      </c>
      <c r="K97" s="167"/>
      <c r="L97" s="172"/>
      <c r="M97" s="173"/>
      <c r="N97" s="174"/>
      <c r="O97" s="174"/>
      <c r="P97" s="175">
        <f>SUM(P98:P126)</f>
        <v>0</v>
      </c>
      <c r="Q97" s="174"/>
      <c r="R97" s="175">
        <f>SUM(R98:R126)</f>
        <v>0.1437739848</v>
      </c>
      <c r="S97" s="174"/>
      <c r="T97" s="176">
        <f>SUM(T98:T126)</f>
        <v>3.796</v>
      </c>
      <c r="AR97" s="177" t="s">
        <v>77</v>
      </c>
      <c r="AT97" s="178" t="s">
        <v>72</v>
      </c>
      <c r="AU97" s="178" t="s">
        <v>77</v>
      </c>
      <c r="AY97" s="177" t="s">
        <v>151</v>
      </c>
      <c r="BK97" s="179">
        <f>SUM(BK98:BK126)</f>
        <v>0</v>
      </c>
    </row>
    <row r="98" spans="2:65" s="1" customFormat="1" ht="16.5" customHeight="1">
      <c r="B98" s="33"/>
      <c r="C98" s="182" t="s">
        <v>77</v>
      </c>
      <c r="D98" s="182" t="s">
        <v>153</v>
      </c>
      <c r="E98" s="183" t="s">
        <v>154</v>
      </c>
      <c r="F98" s="184" t="s">
        <v>155</v>
      </c>
      <c r="G98" s="185" t="s">
        <v>156</v>
      </c>
      <c r="H98" s="186">
        <v>4.088</v>
      </c>
      <c r="I98" s="187"/>
      <c r="J98" s="188">
        <f>ROUND(I98*H98,2)</f>
        <v>0</v>
      </c>
      <c r="K98" s="184" t="s">
        <v>157</v>
      </c>
      <c r="L98" s="37"/>
      <c r="M98" s="189" t="s">
        <v>1</v>
      </c>
      <c r="N98" s="190" t="s">
        <v>44</v>
      </c>
      <c r="O98" s="59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16" t="s">
        <v>158</v>
      </c>
      <c r="AT98" s="16" t="s">
        <v>153</v>
      </c>
      <c r="AU98" s="16" t="s">
        <v>81</v>
      </c>
      <c r="AY98" s="16" t="s">
        <v>151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6" t="s">
        <v>77</v>
      </c>
      <c r="BK98" s="193">
        <f>ROUND(I98*H98,2)</f>
        <v>0</v>
      </c>
      <c r="BL98" s="16" t="s">
        <v>158</v>
      </c>
      <c r="BM98" s="16" t="s">
        <v>651</v>
      </c>
    </row>
    <row r="99" spans="2:51" s="12" customFormat="1" ht="11.25">
      <c r="B99" s="194"/>
      <c r="C99" s="195"/>
      <c r="D99" s="196" t="s">
        <v>160</v>
      </c>
      <c r="E99" s="197" t="s">
        <v>1</v>
      </c>
      <c r="F99" s="198" t="s">
        <v>652</v>
      </c>
      <c r="G99" s="195"/>
      <c r="H99" s="199">
        <v>4.088</v>
      </c>
      <c r="I99" s="200"/>
      <c r="J99" s="195"/>
      <c r="K99" s="195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160</v>
      </c>
      <c r="AU99" s="205" t="s">
        <v>81</v>
      </c>
      <c r="AV99" s="12" t="s">
        <v>81</v>
      </c>
      <c r="AW99" s="12" t="s">
        <v>34</v>
      </c>
      <c r="AX99" s="12" t="s">
        <v>77</v>
      </c>
      <c r="AY99" s="205" t="s">
        <v>151</v>
      </c>
    </row>
    <row r="100" spans="2:65" s="1" customFormat="1" ht="16.5" customHeight="1">
      <c r="B100" s="33"/>
      <c r="C100" s="182" t="s">
        <v>81</v>
      </c>
      <c r="D100" s="182" t="s">
        <v>153</v>
      </c>
      <c r="E100" s="183" t="s">
        <v>653</v>
      </c>
      <c r="F100" s="184" t="s">
        <v>654</v>
      </c>
      <c r="G100" s="185" t="s">
        <v>301</v>
      </c>
      <c r="H100" s="186">
        <v>14.6</v>
      </c>
      <c r="I100" s="187"/>
      <c r="J100" s="188">
        <f>ROUND(I100*H100,2)</f>
        <v>0</v>
      </c>
      <c r="K100" s="184" t="s">
        <v>157</v>
      </c>
      <c r="L100" s="37"/>
      <c r="M100" s="189" t="s">
        <v>1</v>
      </c>
      <c r="N100" s="190" t="s">
        <v>44</v>
      </c>
      <c r="O100" s="59"/>
      <c r="P100" s="191">
        <f>O100*H100</f>
        <v>0</v>
      </c>
      <c r="Q100" s="191">
        <v>0</v>
      </c>
      <c r="R100" s="191">
        <f>Q100*H100</f>
        <v>0</v>
      </c>
      <c r="S100" s="191">
        <v>0.26</v>
      </c>
      <c r="T100" s="192">
        <f>S100*H100</f>
        <v>3.796</v>
      </c>
      <c r="AR100" s="16" t="s">
        <v>158</v>
      </c>
      <c r="AT100" s="16" t="s">
        <v>153</v>
      </c>
      <c r="AU100" s="16" t="s">
        <v>81</v>
      </c>
      <c r="AY100" s="16" t="s">
        <v>151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6" t="s">
        <v>77</v>
      </c>
      <c r="BK100" s="193">
        <f>ROUND(I100*H100,2)</f>
        <v>0</v>
      </c>
      <c r="BL100" s="16" t="s">
        <v>158</v>
      </c>
      <c r="BM100" s="16" t="s">
        <v>655</v>
      </c>
    </row>
    <row r="101" spans="2:51" s="12" customFormat="1" ht="11.25">
      <c r="B101" s="194"/>
      <c r="C101" s="195"/>
      <c r="D101" s="196" t="s">
        <v>160</v>
      </c>
      <c r="E101" s="197" t="s">
        <v>1</v>
      </c>
      <c r="F101" s="198" t="s">
        <v>656</v>
      </c>
      <c r="G101" s="195"/>
      <c r="H101" s="199">
        <v>14.6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160</v>
      </c>
      <c r="AU101" s="205" t="s">
        <v>81</v>
      </c>
      <c r="AV101" s="12" t="s">
        <v>81</v>
      </c>
      <c r="AW101" s="12" t="s">
        <v>34</v>
      </c>
      <c r="AX101" s="12" t="s">
        <v>77</v>
      </c>
      <c r="AY101" s="205" t="s">
        <v>151</v>
      </c>
    </row>
    <row r="102" spans="2:65" s="1" customFormat="1" ht="16.5" customHeight="1">
      <c r="B102" s="33"/>
      <c r="C102" s="182" t="s">
        <v>167</v>
      </c>
      <c r="D102" s="182" t="s">
        <v>153</v>
      </c>
      <c r="E102" s="183" t="s">
        <v>187</v>
      </c>
      <c r="F102" s="184" t="s">
        <v>188</v>
      </c>
      <c r="G102" s="185" t="s">
        <v>156</v>
      </c>
      <c r="H102" s="186">
        <v>4.088</v>
      </c>
      <c r="I102" s="187"/>
      <c r="J102" s="188">
        <f>ROUND(I102*H102,2)</f>
        <v>0</v>
      </c>
      <c r="K102" s="184" t="s">
        <v>157</v>
      </c>
      <c r="L102" s="37"/>
      <c r="M102" s="189" t="s">
        <v>1</v>
      </c>
      <c r="N102" s="190" t="s">
        <v>44</v>
      </c>
      <c r="O102" s="59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6" t="s">
        <v>158</v>
      </c>
      <c r="AT102" s="16" t="s">
        <v>153</v>
      </c>
      <c r="AU102" s="16" t="s">
        <v>81</v>
      </c>
      <c r="AY102" s="16" t="s">
        <v>151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6" t="s">
        <v>77</v>
      </c>
      <c r="BK102" s="193">
        <f>ROUND(I102*H102,2)</f>
        <v>0</v>
      </c>
      <c r="BL102" s="16" t="s">
        <v>158</v>
      </c>
      <c r="BM102" s="16" t="s">
        <v>657</v>
      </c>
    </row>
    <row r="103" spans="2:51" s="12" customFormat="1" ht="11.25">
      <c r="B103" s="194"/>
      <c r="C103" s="195"/>
      <c r="D103" s="196" t="s">
        <v>160</v>
      </c>
      <c r="E103" s="197" t="s">
        <v>1</v>
      </c>
      <c r="F103" s="198" t="s">
        <v>658</v>
      </c>
      <c r="G103" s="195"/>
      <c r="H103" s="199">
        <v>4.088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160</v>
      </c>
      <c r="AU103" s="205" t="s">
        <v>81</v>
      </c>
      <c r="AV103" s="12" t="s">
        <v>81</v>
      </c>
      <c r="AW103" s="12" t="s">
        <v>34</v>
      </c>
      <c r="AX103" s="12" t="s">
        <v>77</v>
      </c>
      <c r="AY103" s="205" t="s">
        <v>151</v>
      </c>
    </row>
    <row r="104" spans="2:65" s="1" customFormat="1" ht="16.5" customHeight="1">
      <c r="B104" s="33"/>
      <c r="C104" s="182" t="s">
        <v>158</v>
      </c>
      <c r="D104" s="182" t="s">
        <v>153</v>
      </c>
      <c r="E104" s="183" t="s">
        <v>192</v>
      </c>
      <c r="F104" s="184" t="s">
        <v>193</v>
      </c>
      <c r="G104" s="185" t="s">
        <v>156</v>
      </c>
      <c r="H104" s="186">
        <v>4.088</v>
      </c>
      <c r="I104" s="187"/>
      <c r="J104" s="188">
        <f>ROUND(I104*H104,2)</f>
        <v>0</v>
      </c>
      <c r="K104" s="184" t="s">
        <v>157</v>
      </c>
      <c r="L104" s="37"/>
      <c r="M104" s="189" t="s">
        <v>1</v>
      </c>
      <c r="N104" s="190" t="s">
        <v>44</v>
      </c>
      <c r="O104" s="59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6" t="s">
        <v>158</v>
      </c>
      <c r="AT104" s="16" t="s">
        <v>153</v>
      </c>
      <c r="AU104" s="16" t="s">
        <v>81</v>
      </c>
      <c r="AY104" s="16" t="s">
        <v>151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6" t="s">
        <v>77</v>
      </c>
      <c r="BK104" s="193">
        <f>ROUND(I104*H104,2)</f>
        <v>0</v>
      </c>
      <c r="BL104" s="16" t="s">
        <v>158</v>
      </c>
      <c r="BM104" s="16" t="s">
        <v>659</v>
      </c>
    </row>
    <row r="105" spans="2:51" s="12" customFormat="1" ht="11.25">
      <c r="B105" s="194"/>
      <c r="C105" s="195"/>
      <c r="D105" s="196" t="s">
        <v>160</v>
      </c>
      <c r="E105" s="197" t="s">
        <v>1</v>
      </c>
      <c r="F105" s="198" t="s">
        <v>658</v>
      </c>
      <c r="G105" s="195"/>
      <c r="H105" s="199">
        <v>4.088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160</v>
      </c>
      <c r="AU105" s="205" t="s">
        <v>81</v>
      </c>
      <c r="AV105" s="12" t="s">
        <v>81</v>
      </c>
      <c r="AW105" s="12" t="s">
        <v>34</v>
      </c>
      <c r="AX105" s="12" t="s">
        <v>77</v>
      </c>
      <c r="AY105" s="205" t="s">
        <v>151</v>
      </c>
    </row>
    <row r="106" spans="2:65" s="1" customFormat="1" ht="16.5" customHeight="1">
      <c r="B106" s="33"/>
      <c r="C106" s="182" t="s">
        <v>177</v>
      </c>
      <c r="D106" s="182" t="s">
        <v>153</v>
      </c>
      <c r="E106" s="183" t="s">
        <v>196</v>
      </c>
      <c r="F106" s="184" t="s">
        <v>197</v>
      </c>
      <c r="G106" s="185" t="s">
        <v>156</v>
      </c>
      <c r="H106" s="186">
        <v>4.088</v>
      </c>
      <c r="I106" s="187"/>
      <c r="J106" s="188">
        <f>ROUND(I106*H106,2)</f>
        <v>0</v>
      </c>
      <c r="K106" s="184" t="s">
        <v>157</v>
      </c>
      <c r="L106" s="37"/>
      <c r="M106" s="189" t="s">
        <v>1</v>
      </c>
      <c r="N106" s="190" t="s">
        <v>44</v>
      </c>
      <c r="O106" s="59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16" t="s">
        <v>158</v>
      </c>
      <c r="AT106" s="16" t="s">
        <v>153</v>
      </c>
      <c r="AU106" s="16" t="s">
        <v>81</v>
      </c>
      <c r="AY106" s="16" t="s">
        <v>151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6" t="s">
        <v>77</v>
      </c>
      <c r="BK106" s="193">
        <f>ROUND(I106*H106,2)</f>
        <v>0</v>
      </c>
      <c r="BL106" s="16" t="s">
        <v>158</v>
      </c>
      <c r="BM106" s="16" t="s">
        <v>660</v>
      </c>
    </row>
    <row r="107" spans="2:51" s="12" customFormat="1" ht="11.25">
      <c r="B107" s="194"/>
      <c r="C107" s="195"/>
      <c r="D107" s="196" t="s">
        <v>160</v>
      </c>
      <c r="E107" s="197" t="s">
        <v>1</v>
      </c>
      <c r="F107" s="198" t="s">
        <v>658</v>
      </c>
      <c r="G107" s="195"/>
      <c r="H107" s="199">
        <v>4.088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160</v>
      </c>
      <c r="AU107" s="205" t="s">
        <v>81</v>
      </c>
      <c r="AV107" s="12" t="s">
        <v>81</v>
      </c>
      <c r="AW107" s="12" t="s">
        <v>34</v>
      </c>
      <c r="AX107" s="12" t="s">
        <v>77</v>
      </c>
      <c r="AY107" s="205" t="s">
        <v>151</v>
      </c>
    </row>
    <row r="108" spans="2:65" s="1" customFormat="1" ht="16.5" customHeight="1">
      <c r="B108" s="33"/>
      <c r="C108" s="182" t="s">
        <v>181</v>
      </c>
      <c r="D108" s="182" t="s">
        <v>153</v>
      </c>
      <c r="E108" s="183" t="s">
        <v>200</v>
      </c>
      <c r="F108" s="184" t="s">
        <v>201</v>
      </c>
      <c r="G108" s="185" t="s">
        <v>156</v>
      </c>
      <c r="H108" s="186">
        <v>4.088</v>
      </c>
      <c r="I108" s="187"/>
      <c r="J108" s="188">
        <f>ROUND(I108*H108,2)</f>
        <v>0</v>
      </c>
      <c r="K108" s="184" t="s">
        <v>157</v>
      </c>
      <c r="L108" s="37"/>
      <c r="M108" s="189" t="s">
        <v>1</v>
      </c>
      <c r="N108" s="190" t="s">
        <v>44</v>
      </c>
      <c r="O108" s="59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6" t="s">
        <v>158</v>
      </c>
      <c r="AT108" s="16" t="s">
        <v>153</v>
      </c>
      <c r="AU108" s="16" t="s">
        <v>81</v>
      </c>
      <c r="AY108" s="16" t="s">
        <v>151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6" t="s">
        <v>77</v>
      </c>
      <c r="BK108" s="193">
        <f>ROUND(I108*H108,2)</f>
        <v>0</v>
      </c>
      <c r="BL108" s="16" t="s">
        <v>158</v>
      </c>
      <c r="BM108" s="16" t="s">
        <v>661</v>
      </c>
    </row>
    <row r="109" spans="2:51" s="12" customFormat="1" ht="11.25">
      <c r="B109" s="194"/>
      <c r="C109" s="195"/>
      <c r="D109" s="196" t="s">
        <v>160</v>
      </c>
      <c r="E109" s="197" t="s">
        <v>1</v>
      </c>
      <c r="F109" s="198" t="s">
        <v>662</v>
      </c>
      <c r="G109" s="195"/>
      <c r="H109" s="199">
        <v>4.088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160</v>
      </c>
      <c r="AU109" s="205" t="s">
        <v>81</v>
      </c>
      <c r="AV109" s="12" t="s">
        <v>81</v>
      </c>
      <c r="AW109" s="12" t="s">
        <v>34</v>
      </c>
      <c r="AX109" s="12" t="s">
        <v>77</v>
      </c>
      <c r="AY109" s="205" t="s">
        <v>151</v>
      </c>
    </row>
    <row r="110" spans="2:65" s="1" customFormat="1" ht="16.5" customHeight="1">
      <c r="B110" s="33"/>
      <c r="C110" s="182" t="s">
        <v>186</v>
      </c>
      <c r="D110" s="182" t="s">
        <v>153</v>
      </c>
      <c r="E110" s="183" t="s">
        <v>205</v>
      </c>
      <c r="F110" s="184" t="s">
        <v>206</v>
      </c>
      <c r="G110" s="185" t="s">
        <v>207</v>
      </c>
      <c r="H110" s="186">
        <v>8</v>
      </c>
      <c r="I110" s="187"/>
      <c r="J110" s="188">
        <f>ROUND(I110*H110,2)</f>
        <v>0</v>
      </c>
      <c r="K110" s="184" t="s">
        <v>157</v>
      </c>
      <c r="L110" s="37"/>
      <c r="M110" s="189" t="s">
        <v>1</v>
      </c>
      <c r="N110" s="190" t="s">
        <v>44</v>
      </c>
      <c r="O110" s="59"/>
      <c r="P110" s="191">
        <f>O110*H110</f>
        <v>0</v>
      </c>
      <c r="Q110" s="191">
        <v>0.0179717481</v>
      </c>
      <c r="R110" s="191">
        <f>Q110*H110</f>
        <v>0.1437739848</v>
      </c>
      <c r="S110" s="191">
        <v>0</v>
      </c>
      <c r="T110" s="192">
        <f>S110*H110</f>
        <v>0</v>
      </c>
      <c r="AR110" s="16" t="s">
        <v>158</v>
      </c>
      <c r="AT110" s="16" t="s">
        <v>153</v>
      </c>
      <c r="AU110" s="16" t="s">
        <v>81</v>
      </c>
      <c r="AY110" s="16" t="s">
        <v>151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6" t="s">
        <v>77</v>
      </c>
      <c r="BK110" s="193">
        <f>ROUND(I110*H110,2)</f>
        <v>0</v>
      </c>
      <c r="BL110" s="16" t="s">
        <v>158</v>
      </c>
      <c r="BM110" s="16" t="s">
        <v>663</v>
      </c>
    </row>
    <row r="111" spans="2:51" s="12" customFormat="1" ht="11.25">
      <c r="B111" s="194"/>
      <c r="C111" s="195"/>
      <c r="D111" s="196" t="s">
        <v>160</v>
      </c>
      <c r="E111" s="197" t="s">
        <v>1</v>
      </c>
      <c r="F111" s="198" t="s">
        <v>664</v>
      </c>
      <c r="G111" s="195"/>
      <c r="H111" s="199">
        <v>8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160</v>
      </c>
      <c r="AU111" s="205" t="s">
        <v>81</v>
      </c>
      <c r="AV111" s="12" t="s">
        <v>81</v>
      </c>
      <c r="AW111" s="12" t="s">
        <v>34</v>
      </c>
      <c r="AX111" s="12" t="s">
        <v>77</v>
      </c>
      <c r="AY111" s="205" t="s">
        <v>151</v>
      </c>
    </row>
    <row r="112" spans="2:65" s="1" customFormat="1" ht="16.5" customHeight="1">
      <c r="B112" s="33"/>
      <c r="C112" s="182" t="s">
        <v>191</v>
      </c>
      <c r="D112" s="182" t="s">
        <v>153</v>
      </c>
      <c r="E112" s="183" t="s">
        <v>211</v>
      </c>
      <c r="F112" s="184" t="s">
        <v>212</v>
      </c>
      <c r="G112" s="185" t="s">
        <v>213</v>
      </c>
      <c r="H112" s="186">
        <v>72</v>
      </c>
      <c r="I112" s="187"/>
      <c r="J112" s="188">
        <f>ROUND(I112*H112,2)</f>
        <v>0</v>
      </c>
      <c r="K112" s="184" t="s">
        <v>157</v>
      </c>
      <c r="L112" s="37"/>
      <c r="M112" s="189" t="s">
        <v>1</v>
      </c>
      <c r="N112" s="190" t="s">
        <v>44</v>
      </c>
      <c r="O112" s="59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16" t="s">
        <v>158</v>
      </c>
      <c r="AT112" s="16" t="s">
        <v>153</v>
      </c>
      <c r="AU112" s="16" t="s">
        <v>81</v>
      </c>
      <c r="AY112" s="16" t="s">
        <v>151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6" t="s">
        <v>77</v>
      </c>
      <c r="BK112" s="193">
        <f>ROUND(I112*H112,2)</f>
        <v>0</v>
      </c>
      <c r="BL112" s="16" t="s">
        <v>158</v>
      </c>
      <c r="BM112" s="16" t="s">
        <v>665</v>
      </c>
    </row>
    <row r="113" spans="2:51" s="12" customFormat="1" ht="11.25">
      <c r="B113" s="194"/>
      <c r="C113" s="195"/>
      <c r="D113" s="196" t="s">
        <v>160</v>
      </c>
      <c r="E113" s="197" t="s">
        <v>1</v>
      </c>
      <c r="F113" s="198" t="s">
        <v>620</v>
      </c>
      <c r="G113" s="195"/>
      <c r="H113" s="199">
        <v>72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160</v>
      </c>
      <c r="AU113" s="205" t="s">
        <v>81</v>
      </c>
      <c r="AV113" s="12" t="s">
        <v>81</v>
      </c>
      <c r="AW113" s="12" t="s">
        <v>34</v>
      </c>
      <c r="AX113" s="12" t="s">
        <v>77</v>
      </c>
      <c r="AY113" s="205" t="s">
        <v>151</v>
      </c>
    </row>
    <row r="114" spans="2:65" s="1" customFormat="1" ht="16.5" customHeight="1">
      <c r="B114" s="33"/>
      <c r="C114" s="182" t="s">
        <v>195</v>
      </c>
      <c r="D114" s="182" t="s">
        <v>153</v>
      </c>
      <c r="E114" s="183" t="s">
        <v>217</v>
      </c>
      <c r="F114" s="184" t="s">
        <v>218</v>
      </c>
      <c r="G114" s="185" t="s">
        <v>219</v>
      </c>
      <c r="H114" s="186">
        <v>3</v>
      </c>
      <c r="I114" s="187"/>
      <c r="J114" s="188">
        <f>ROUND(I114*H114,2)</f>
        <v>0</v>
      </c>
      <c r="K114" s="184" t="s">
        <v>157</v>
      </c>
      <c r="L114" s="37"/>
      <c r="M114" s="189" t="s">
        <v>1</v>
      </c>
      <c r="N114" s="190" t="s">
        <v>44</v>
      </c>
      <c r="O114" s="59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6" t="s">
        <v>158</v>
      </c>
      <c r="AT114" s="16" t="s">
        <v>153</v>
      </c>
      <c r="AU114" s="16" t="s">
        <v>81</v>
      </c>
      <c r="AY114" s="16" t="s">
        <v>151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6" t="s">
        <v>77</v>
      </c>
      <c r="BK114" s="193">
        <f>ROUND(I114*H114,2)</f>
        <v>0</v>
      </c>
      <c r="BL114" s="16" t="s">
        <v>158</v>
      </c>
      <c r="BM114" s="16" t="s">
        <v>666</v>
      </c>
    </row>
    <row r="115" spans="2:65" s="1" customFormat="1" ht="16.5" customHeight="1">
      <c r="B115" s="33"/>
      <c r="C115" s="182" t="s">
        <v>199</v>
      </c>
      <c r="D115" s="182" t="s">
        <v>153</v>
      </c>
      <c r="E115" s="183" t="s">
        <v>227</v>
      </c>
      <c r="F115" s="184" t="s">
        <v>228</v>
      </c>
      <c r="G115" s="185" t="s">
        <v>156</v>
      </c>
      <c r="H115" s="186">
        <v>13.578</v>
      </c>
      <c r="I115" s="187"/>
      <c r="J115" s="188">
        <f>ROUND(I115*H115,2)</f>
        <v>0</v>
      </c>
      <c r="K115" s="184" t="s">
        <v>157</v>
      </c>
      <c r="L115" s="37"/>
      <c r="M115" s="189" t="s">
        <v>1</v>
      </c>
      <c r="N115" s="190" t="s">
        <v>44</v>
      </c>
      <c r="O115" s="59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AR115" s="16" t="s">
        <v>158</v>
      </c>
      <c r="AT115" s="16" t="s">
        <v>153</v>
      </c>
      <c r="AU115" s="16" t="s">
        <v>81</v>
      </c>
      <c r="AY115" s="16" t="s">
        <v>151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6" t="s">
        <v>77</v>
      </c>
      <c r="BK115" s="193">
        <f>ROUND(I115*H115,2)</f>
        <v>0</v>
      </c>
      <c r="BL115" s="16" t="s">
        <v>158</v>
      </c>
      <c r="BM115" s="16" t="s">
        <v>667</v>
      </c>
    </row>
    <row r="116" spans="2:51" s="12" customFormat="1" ht="11.25">
      <c r="B116" s="194"/>
      <c r="C116" s="195"/>
      <c r="D116" s="196" t="s">
        <v>160</v>
      </c>
      <c r="E116" s="197" t="s">
        <v>1</v>
      </c>
      <c r="F116" s="198" t="s">
        <v>668</v>
      </c>
      <c r="G116" s="195"/>
      <c r="H116" s="199">
        <v>13.578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160</v>
      </c>
      <c r="AU116" s="205" t="s">
        <v>81</v>
      </c>
      <c r="AV116" s="12" t="s">
        <v>81</v>
      </c>
      <c r="AW116" s="12" t="s">
        <v>34</v>
      </c>
      <c r="AX116" s="12" t="s">
        <v>77</v>
      </c>
      <c r="AY116" s="205" t="s">
        <v>151</v>
      </c>
    </row>
    <row r="117" spans="2:65" s="1" customFormat="1" ht="16.5" customHeight="1">
      <c r="B117" s="33"/>
      <c r="C117" s="182" t="s">
        <v>204</v>
      </c>
      <c r="D117" s="182" t="s">
        <v>153</v>
      </c>
      <c r="E117" s="183" t="s">
        <v>232</v>
      </c>
      <c r="F117" s="184" t="s">
        <v>233</v>
      </c>
      <c r="G117" s="185" t="s">
        <v>156</v>
      </c>
      <c r="H117" s="186">
        <v>4.073</v>
      </c>
      <c r="I117" s="187"/>
      <c r="J117" s="188">
        <f>ROUND(I117*H117,2)</f>
        <v>0</v>
      </c>
      <c r="K117" s="184" t="s">
        <v>157</v>
      </c>
      <c r="L117" s="37"/>
      <c r="M117" s="189" t="s">
        <v>1</v>
      </c>
      <c r="N117" s="190" t="s">
        <v>44</v>
      </c>
      <c r="O117" s="59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6" t="s">
        <v>158</v>
      </c>
      <c r="AT117" s="16" t="s">
        <v>153</v>
      </c>
      <c r="AU117" s="16" t="s">
        <v>81</v>
      </c>
      <c r="AY117" s="16" t="s">
        <v>151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6" t="s">
        <v>77</v>
      </c>
      <c r="BK117" s="193">
        <f>ROUND(I117*H117,2)</f>
        <v>0</v>
      </c>
      <c r="BL117" s="16" t="s">
        <v>158</v>
      </c>
      <c r="BM117" s="16" t="s">
        <v>669</v>
      </c>
    </row>
    <row r="118" spans="2:51" s="12" customFormat="1" ht="11.25">
      <c r="B118" s="194"/>
      <c r="C118" s="195"/>
      <c r="D118" s="196" t="s">
        <v>160</v>
      </c>
      <c r="E118" s="197" t="s">
        <v>1</v>
      </c>
      <c r="F118" s="198" t="s">
        <v>670</v>
      </c>
      <c r="G118" s="195"/>
      <c r="H118" s="199">
        <v>4.073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160</v>
      </c>
      <c r="AU118" s="205" t="s">
        <v>81</v>
      </c>
      <c r="AV118" s="12" t="s">
        <v>81</v>
      </c>
      <c r="AW118" s="12" t="s">
        <v>34</v>
      </c>
      <c r="AX118" s="12" t="s">
        <v>77</v>
      </c>
      <c r="AY118" s="205" t="s">
        <v>151</v>
      </c>
    </row>
    <row r="119" spans="2:65" s="1" customFormat="1" ht="16.5" customHeight="1">
      <c r="B119" s="33"/>
      <c r="C119" s="182" t="s">
        <v>298</v>
      </c>
      <c r="D119" s="182" t="s">
        <v>153</v>
      </c>
      <c r="E119" s="183" t="s">
        <v>237</v>
      </c>
      <c r="F119" s="184" t="s">
        <v>238</v>
      </c>
      <c r="G119" s="185" t="s">
        <v>156</v>
      </c>
      <c r="H119" s="186">
        <v>6.862</v>
      </c>
      <c r="I119" s="187"/>
      <c r="J119" s="188">
        <f>ROUND(I119*H119,2)</f>
        <v>0</v>
      </c>
      <c r="K119" s="184" t="s">
        <v>1</v>
      </c>
      <c r="L119" s="37"/>
      <c r="M119" s="189" t="s">
        <v>1</v>
      </c>
      <c r="N119" s="190" t="s">
        <v>44</v>
      </c>
      <c r="O119" s="59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6" t="s">
        <v>158</v>
      </c>
      <c r="AT119" s="16" t="s">
        <v>153</v>
      </c>
      <c r="AU119" s="16" t="s">
        <v>81</v>
      </c>
      <c r="AY119" s="16" t="s">
        <v>151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6" t="s">
        <v>77</v>
      </c>
      <c r="BK119" s="193">
        <f>ROUND(I119*H119,2)</f>
        <v>0</v>
      </c>
      <c r="BL119" s="16" t="s">
        <v>158</v>
      </c>
      <c r="BM119" s="16" t="s">
        <v>671</v>
      </c>
    </row>
    <row r="120" spans="2:47" s="1" customFormat="1" ht="19.5">
      <c r="B120" s="33"/>
      <c r="C120" s="34"/>
      <c r="D120" s="196" t="s">
        <v>240</v>
      </c>
      <c r="E120" s="34"/>
      <c r="F120" s="217" t="s">
        <v>241</v>
      </c>
      <c r="G120" s="34"/>
      <c r="H120" s="34"/>
      <c r="I120" s="111"/>
      <c r="J120" s="34"/>
      <c r="K120" s="34"/>
      <c r="L120" s="37"/>
      <c r="M120" s="218"/>
      <c r="N120" s="59"/>
      <c r="O120" s="59"/>
      <c r="P120" s="59"/>
      <c r="Q120" s="59"/>
      <c r="R120" s="59"/>
      <c r="S120" s="59"/>
      <c r="T120" s="60"/>
      <c r="AT120" s="16" t="s">
        <v>240</v>
      </c>
      <c r="AU120" s="16" t="s">
        <v>81</v>
      </c>
    </row>
    <row r="121" spans="2:51" s="12" customFormat="1" ht="11.25">
      <c r="B121" s="194"/>
      <c r="C121" s="195"/>
      <c r="D121" s="196" t="s">
        <v>160</v>
      </c>
      <c r="E121" s="197" t="s">
        <v>1</v>
      </c>
      <c r="F121" s="198" t="s">
        <v>672</v>
      </c>
      <c r="G121" s="195"/>
      <c r="H121" s="199">
        <v>6.862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160</v>
      </c>
      <c r="AU121" s="205" t="s">
        <v>81</v>
      </c>
      <c r="AV121" s="12" t="s">
        <v>81</v>
      </c>
      <c r="AW121" s="12" t="s">
        <v>34</v>
      </c>
      <c r="AX121" s="12" t="s">
        <v>77</v>
      </c>
      <c r="AY121" s="205" t="s">
        <v>151</v>
      </c>
    </row>
    <row r="122" spans="2:65" s="1" customFormat="1" ht="16.5" customHeight="1">
      <c r="B122" s="33"/>
      <c r="C122" s="182" t="s">
        <v>216</v>
      </c>
      <c r="D122" s="182" t="s">
        <v>153</v>
      </c>
      <c r="E122" s="183" t="s">
        <v>250</v>
      </c>
      <c r="F122" s="184" t="s">
        <v>251</v>
      </c>
      <c r="G122" s="185" t="s">
        <v>246</v>
      </c>
      <c r="H122" s="186">
        <v>1</v>
      </c>
      <c r="I122" s="187"/>
      <c r="J122" s="188">
        <f>ROUND(I122*H122,2)</f>
        <v>0</v>
      </c>
      <c r="K122" s="184" t="s">
        <v>1</v>
      </c>
      <c r="L122" s="37"/>
      <c r="M122" s="189" t="s">
        <v>1</v>
      </c>
      <c r="N122" s="190" t="s">
        <v>44</v>
      </c>
      <c r="O122" s="59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6" t="s">
        <v>158</v>
      </c>
      <c r="AT122" s="16" t="s">
        <v>153</v>
      </c>
      <c r="AU122" s="16" t="s">
        <v>81</v>
      </c>
      <c r="AY122" s="16" t="s">
        <v>151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6" t="s">
        <v>77</v>
      </c>
      <c r="BK122" s="193">
        <f>ROUND(I122*H122,2)</f>
        <v>0</v>
      </c>
      <c r="BL122" s="16" t="s">
        <v>158</v>
      </c>
      <c r="BM122" s="16" t="s">
        <v>673</v>
      </c>
    </row>
    <row r="123" spans="2:51" s="14" customFormat="1" ht="11.25">
      <c r="B123" s="219"/>
      <c r="C123" s="220"/>
      <c r="D123" s="196" t="s">
        <v>160</v>
      </c>
      <c r="E123" s="221" t="s">
        <v>1</v>
      </c>
      <c r="F123" s="222" t="s">
        <v>253</v>
      </c>
      <c r="G123" s="220"/>
      <c r="H123" s="221" t="s">
        <v>1</v>
      </c>
      <c r="I123" s="223"/>
      <c r="J123" s="220"/>
      <c r="K123" s="220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160</v>
      </c>
      <c r="AU123" s="228" t="s">
        <v>81</v>
      </c>
      <c r="AV123" s="14" t="s">
        <v>77</v>
      </c>
      <c r="AW123" s="14" t="s">
        <v>34</v>
      </c>
      <c r="AX123" s="14" t="s">
        <v>73</v>
      </c>
      <c r="AY123" s="228" t="s">
        <v>151</v>
      </c>
    </row>
    <row r="124" spans="2:51" s="12" customFormat="1" ht="11.25">
      <c r="B124" s="194"/>
      <c r="C124" s="195"/>
      <c r="D124" s="196" t="s">
        <v>160</v>
      </c>
      <c r="E124" s="197" t="s">
        <v>1</v>
      </c>
      <c r="F124" s="198" t="s">
        <v>77</v>
      </c>
      <c r="G124" s="195"/>
      <c r="H124" s="199">
        <v>1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160</v>
      </c>
      <c r="AU124" s="205" t="s">
        <v>81</v>
      </c>
      <c r="AV124" s="12" t="s">
        <v>81</v>
      </c>
      <c r="AW124" s="12" t="s">
        <v>34</v>
      </c>
      <c r="AX124" s="12" t="s">
        <v>77</v>
      </c>
      <c r="AY124" s="205" t="s">
        <v>151</v>
      </c>
    </row>
    <row r="125" spans="2:65" s="1" customFormat="1" ht="16.5" customHeight="1">
      <c r="B125" s="33"/>
      <c r="C125" s="182" t="s">
        <v>8</v>
      </c>
      <c r="D125" s="182" t="s">
        <v>153</v>
      </c>
      <c r="E125" s="183" t="s">
        <v>255</v>
      </c>
      <c r="F125" s="184" t="s">
        <v>256</v>
      </c>
      <c r="G125" s="185" t="s">
        <v>156</v>
      </c>
      <c r="H125" s="186">
        <v>6.716</v>
      </c>
      <c r="I125" s="187"/>
      <c r="J125" s="188">
        <f>ROUND(I125*H125,2)</f>
        <v>0</v>
      </c>
      <c r="K125" s="184" t="s">
        <v>157</v>
      </c>
      <c r="L125" s="37"/>
      <c r="M125" s="189" t="s">
        <v>1</v>
      </c>
      <c r="N125" s="190" t="s">
        <v>44</v>
      </c>
      <c r="O125" s="59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6" t="s">
        <v>158</v>
      </c>
      <c r="AT125" s="16" t="s">
        <v>153</v>
      </c>
      <c r="AU125" s="16" t="s">
        <v>81</v>
      </c>
      <c r="AY125" s="16" t="s">
        <v>151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6" t="s">
        <v>77</v>
      </c>
      <c r="BK125" s="193">
        <f>ROUND(I125*H125,2)</f>
        <v>0</v>
      </c>
      <c r="BL125" s="16" t="s">
        <v>158</v>
      </c>
      <c r="BM125" s="16" t="s">
        <v>674</v>
      </c>
    </row>
    <row r="126" spans="2:51" s="12" customFormat="1" ht="11.25">
      <c r="B126" s="194"/>
      <c r="C126" s="195"/>
      <c r="D126" s="196" t="s">
        <v>160</v>
      </c>
      <c r="E126" s="197" t="s">
        <v>1</v>
      </c>
      <c r="F126" s="198" t="s">
        <v>675</v>
      </c>
      <c r="G126" s="195"/>
      <c r="H126" s="199">
        <v>6.716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160</v>
      </c>
      <c r="AU126" s="205" t="s">
        <v>81</v>
      </c>
      <c r="AV126" s="12" t="s">
        <v>81</v>
      </c>
      <c r="AW126" s="12" t="s">
        <v>34</v>
      </c>
      <c r="AX126" s="12" t="s">
        <v>77</v>
      </c>
      <c r="AY126" s="205" t="s">
        <v>151</v>
      </c>
    </row>
    <row r="127" spans="2:63" s="11" customFormat="1" ht="22.9" customHeight="1">
      <c r="B127" s="166"/>
      <c r="C127" s="167"/>
      <c r="D127" s="168" t="s">
        <v>72</v>
      </c>
      <c r="E127" s="180" t="s">
        <v>81</v>
      </c>
      <c r="F127" s="180" t="s">
        <v>259</v>
      </c>
      <c r="G127" s="167"/>
      <c r="H127" s="167"/>
      <c r="I127" s="170"/>
      <c r="J127" s="181">
        <f>BK127</f>
        <v>0</v>
      </c>
      <c r="K127" s="167"/>
      <c r="L127" s="172"/>
      <c r="M127" s="173"/>
      <c r="N127" s="174"/>
      <c r="O127" s="174"/>
      <c r="P127" s="175">
        <f>SUM(P128:P134)</f>
        <v>0</v>
      </c>
      <c r="Q127" s="174"/>
      <c r="R127" s="175">
        <f>SUM(R128:R134)</f>
        <v>6.070126660000001</v>
      </c>
      <c r="S127" s="174"/>
      <c r="T127" s="176">
        <f>SUM(T128:T134)</f>
        <v>0</v>
      </c>
      <c r="AR127" s="177" t="s">
        <v>77</v>
      </c>
      <c r="AT127" s="178" t="s">
        <v>72</v>
      </c>
      <c r="AU127" s="178" t="s">
        <v>77</v>
      </c>
      <c r="AY127" s="177" t="s">
        <v>151</v>
      </c>
      <c r="BK127" s="179">
        <f>SUM(BK128:BK134)</f>
        <v>0</v>
      </c>
    </row>
    <row r="128" spans="2:65" s="1" customFormat="1" ht="16.5" customHeight="1">
      <c r="B128" s="33"/>
      <c r="C128" s="182" t="s">
        <v>231</v>
      </c>
      <c r="D128" s="182" t="s">
        <v>153</v>
      </c>
      <c r="E128" s="183" t="s">
        <v>261</v>
      </c>
      <c r="F128" s="184" t="s">
        <v>262</v>
      </c>
      <c r="G128" s="185" t="s">
        <v>156</v>
      </c>
      <c r="H128" s="186">
        <v>1.022</v>
      </c>
      <c r="I128" s="187"/>
      <c r="J128" s="188">
        <f>ROUND(I128*H128,2)</f>
        <v>0</v>
      </c>
      <c r="K128" s="184" t="s">
        <v>157</v>
      </c>
      <c r="L128" s="37"/>
      <c r="M128" s="189" t="s">
        <v>1</v>
      </c>
      <c r="N128" s="190" t="s">
        <v>44</v>
      </c>
      <c r="O128" s="59"/>
      <c r="P128" s="191">
        <f>O128*H128</f>
        <v>0</v>
      </c>
      <c r="Q128" s="191">
        <v>1.9205</v>
      </c>
      <c r="R128" s="191">
        <f>Q128*H128</f>
        <v>1.9627510000000001</v>
      </c>
      <c r="S128" s="191">
        <v>0</v>
      </c>
      <c r="T128" s="192">
        <f>S128*H128</f>
        <v>0</v>
      </c>
      <c r="AR128" s="16" t="s">
        <v>158</v>
      </c>
      <c r="AT128" s="16" t="s">
        <v>153</v>
      </c>
      <c r="AU128" s="16" t="s">
        <v>81</v>
      </c>
      <c r="AY128" s="16" t="s">
        <v>151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6" t="s">
        <v>77</v>
      </c>
      <c r="BK128" s="193">
        <f>ROUND(I128*H128,2)</f>
        <v>0</v>
      </c>
      <c r="BL128" s="16" t="s">
        <v>158</v>
      </c>
      <c r="BM128" s="16" t="s">
        <v>676</v>
      </c>
    </row>
    <row r="129" spans="2:51" s="12" customFormat="1" ht="11.25">
      <c r="B129" s="194"/>
      <c r="C129" s="195"/>
      <c r="D129" s="196" t="s">
        <v>160</v>
      </c>
      <c r="E129" s="197" t="s">
        <v>1</v>
      </c>
      <c r="F129" s="198" t="s">
        <v>677</v>
      </c>
      <c r="G129" s="195"/>
      <c r="H129" s="199">
        <v>1.022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160</v>
      </c>
      <c r="AU129" s="205" t="s">
        <v>81</v>
      </c>
      <c r="AV129" s="12" t="s">
        <v>81</v>
      </c>
      <c r="AW129" s="12" t="s">
        <v>34</v>
      </c>
      <c r="AX129" s="12" t="s">
        <v>77</v>
      </c>
      <c r="AY129" s="205" t="s">
        <v>151</v>
      </c>
    </row>
    <row r="130" spans="2:65" s="1" customFormat="1" ht="16.5" customHeight="1">
      <c r="B130" s="33"/>
      <c r="C130" s="182" t="s">
        <v>447</v>
      </c>
      <c r="D130" s="182" t="s">
        <v>153</v>
      </c>
      <c r="E130" s="183" t="s">
        <v>266</v>
      </c>
      <c r="F130" s="184" t="s">
        <v>267</v>
      </c>
      <c r="G130" s="185" t="s">
        <v>207</v>
      </c>
      <c r="H130" s="186">
        <v>7.3</v>
      </c>
      <c r="I130" s="187"/>
      <c r="J130" s="188">
        <f>ROUND(I130*H130,2)</f>
        <v>0</v>
      </c>
      <c r="K130" s="184" t="s">
        <v>157</v>
      </c>
      <c r="L130" s="37"/>
      <c r="M130" s="189" t="s">
        <v>1</v>
      </c>
      <c r="N130" s="190" t="s">
        <v>44</v>
      </c>
      <c r="O130" s="59"/>
      <c r="P130" s="191">
        <f>O130*H130</f>
        <v>0</v>
      </c>
      <c r="Q130" s="191">
        <v>0.00048</v>
      </c>
      <c r="R130" s="191">
        <f>Q130*H130</f>
        <v>0.003504</v>
      </c>
      <c r="S130" s="191">
        <v>0</v>
      </c>
      <c r="T130" s="192">
        <f>S130*H130</f>
        <v>0</v>
      </c>
      <c r="AR130" s="16" t="s">
        <v>158</v>
      </c>
      <c r="AT130" s="16" t="s">
        <v>153</v>
      </c>
      <c r="AU130" s="16" t="s">
        <v>81</v>
      </c>
      <c r="AY130" s="16" t="s">
        <v>151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6" t="s">
        <v>77</v>
      </c>
      <c r="BK130" s="193">
        <f>ROUND(I130*H130,2)</f>
        <v>0</v>
      </c>
      <c r="BL130" s="16" t="s">
        <v>158</v>
      </c>
      <c r="BM130" s="16" t="s">
        <v>678</v>
      </c>
    </row>
    <row r="131" spans="2:51" s="12" customFormat="1" ht="11.25">
      <c r="B131" s="194"/>
      <c r="C131" s="195"/>
      <c r="D131" s="196" t="s">
        <v>160</v>
      </c>
      <c r="E131" s="197" t="s">
        <v>1</v>
      </c>
      <c r="F131" s="198" t="s">
        <v>679</v>
      </c>
      <c r="G131" s="195"/>
      <c r="H131" s="199">
        <v>7.3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160</v>
      </c>
      <c r="AU131" s="205" t="s">
        <v>81</v>
      </c>
      <c r="AV131" s="12" t="s">
        <v>81</v>
      </c>
      <c r="AW131" s="12" t="s">
        <v>34</v>
      </c>
      <c r="AX131" s="12" t="s">
        <v>77</v>
      </c>
      <c r="AY131" s="205" t="s">
        <v>151</v>
      </c>
    </row>
    <row r="132" spans="2:65" s="1" customFormat="1" ht="16.5" customHeight="1">
      <c r="B132" s="33"/>
      <c r="C132" s="182" t="s">
        <v>381</v>
      </c>
      <c r="D132" s="182" t="s">
        <v>153</v>
      </c>
      <c r="E132" s="183" t="s">
        <v>271</v>
      </c>
      <c r="F132" s="184" t="s">
        <v>272</v>
      </c>
      <c r="G132" s="185" t="s">
        <v>156</v>
      </c>
      <c r="H132" s="186">
        <v>1.533</v>
      </c>
      <c r="I132" s="187"/>
      <c r="J132" s="188">
        <f>ROUND(I132*H132,2)</f>
        <v>0</v>
      </c>
      <c r="K132" s="184" t="s">
        <v>157</v>
      </c>
      <c r="L132" s="37"/>
      <c r="M132" s="189" t="s">
        <v>1</v>
      </c>
      <c r="N132" s="190" t="s">
        <v>44</v>
      </c>
      <c r="O132" s="59"/>
      <c r="P132" s="191">
        <f>O132*H132</f>
        <v>0</v>
      </c>
      <c r="Q132" s="191">
        <v>2.67702</v>
      </c>
      <c r="R132" s="191">
        <f>Q132*H132</f>
        <v>4.10387166</v>
      </c>
      <c r="S132" s="191">
        <v>0</v>
      </c>
      <c r="T132" s="192">
        <f>S132*H132</f>
        <v>0</v>
      </c>
      <c r="AR132" s="16" t="s">
        <v>158</v>
      </c>
      <c r="AT132" s="16" t="s">
        <v>153</v>
      </c>
      <c r="AU132" s="16" t="s">
        <v>81</v>
      </c>
      <c r="AY132" s="16" t="s">
        <v>151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6" t="s">
        <v>77</v>
      </c>
      <c r="BK132" s="193">
        <f>ROUND(I132*H132,2)</f>
        <v>0</v>
      </c>
      <c r="BL132" s="16" t="s">
        <v>158</v>
      </c>
      <c r="BM132" s="16" t="s">
        <v>680</v>
      </c>
    </row>
    <row r="133" spans="2:47" s="1" customFormat="1" ht="19.5">
      <c r="B133" s="33"/>
      <c r="C133" s="34"/>
      <c r="D133" s="196" t="s">
        <v>240</v>
      </c>
      <c r="E133" s="34"/>
      <c r="F133" s="217" t="s">
        <v>274</v>
      </c>
      <c r="G133" s="34"/>
      <c r="H133" s="34"/>
      <c r="I133" s="111"/>
      <c r="J133" s="34"/>
      <c r="K133" s="34"/>
      <c r="L133" s="37"/>
      <c r="M133" s="218"/>
      <c r="N133" s="59"/>
      <c r="O133" s="59"/>
      <c r="P133" s="59"/>
      <c r="Q133" s="59"/>
      <c r="R133" s="59"/>
      <c r="S133" s="59"/>
      <c r="T133" s="60"/>
      <c r="AT133" s="16" t="s">
        <v>240</v>
      </c>
      <c r="AU133" s="16" t="s">
        <v>81</v>
      </c>
    </row>
    <row r="134" spans="2:51" s="12" customFormat="1" ht="11.25">
      <c r="B134" s="194"/>
      <c r="C134" s="195"/>
      <c r="D134" s="196" t="s">
        <v>160</v>
      </c>
      <c r="E134" s="197" t="s">
        <v>1</v>
      </c>
      <c r="F134" s="198" t="s">
        <v>681</v>
      </c>
      <c r="G134" s="195"/>
      <c r="H134" s="199">
        <v>1.533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160</v>
      </c>
      <c r="AU134" s="205" t="s">
        <v>81</v>
      </c>
      <c r="AV134" s="12" t="s">
        <v>81</v>
      </c>
      <c r="AW134" s="12" t="s">
        <v>34</v>
      </c>
      <c r="AX134" s="12" t="s">
        <v>77</v>
      </c>
      <c r="AY134" s="205" t="s">
        <v>151</v>
      </c>
    </row>
    <row r="135" spans="2:63" s="11" customFormat="1" ht="22.9" customHeight="1">
      <c r="B135" s="166"/>
      <c r="C135" s="167"/>
      <c r="D135" s="168" t="s">
        <v>72</v>
      </c>
      <c r="E135" s="180" t="s">
        <v>167</v>
      </c>
      <c r="F135" s="180" t="s">
        <v>276</v>
      </c>
      <c r="G135" s="167"/>
      <c r="H135" s="167"/>
      <c r="I135" s="170"/>
      <c r="J135" s="181">
        <f>BK135</f>
        <v>0</v>
      </c>
      <c r="K135" s="167"/>
      <c r="L135" s="172"/>
      <c r="M135" s="173"/>
      <c r="N135" s="174"/>
      <c r="O135" s="174"/>
      <c r="P135" s="175">
        <f>SUM(P136:P144)</f>
        <v>0</v>
      </c>
      <c r="Q135" s="174"/>
      <c r="R135" s="175">
        <f>SUM(R136:R144)</f>
        <v>15.37575316</v>
      </c>
      <c r="S135" s="174"/>
      <c r="T135" s="176">
        <f>SUM(T136:T144)</f>
        <v>0</v>
      </c>
      <c r="AR135" s="177" t="s">
        <v>77</v>
      </c>
      <c r="AT135" s="178" t="s">
        <v>72</v>
      </c>
      <c r="AU135" s="178" t="s">
        <v>77</v>
      </c>
      <c r="AY135" s="177" t="s">
        <v>151</v>
      </c>
      <c r="BK135" s="179">
        <f>SUM(BK136:BK144)</f>
        <v>0</v>
      </c>
    </row>
    <row r="136" spans="2:65" s="1" customFormat="1" ht="16.5" customHeight="1">
      <c r="B136" s="33"/>
      <c r="C136" s="182" t="s">
        <v>384</v>
      </c>
      <c r="D136" s="182" t="s">
        <v>153</v>
      </c>
      <c r="E136" s="183" t="s">
        <v>278</v>
      </c>
      <c r="F136" s="184" t="s">
        <v>279</v>
      </c>
      <c r="G136" s="185" t="s">
        <v>156</v>
      </c>
      <c r="H136" s="186">
        <v>2.92</v>
      </c>
      <c r="I136" s="187"/>
      <c r="J136" s="188">
        <f>ROUND(I136*H136,2)</f>
        <v>0</v>
      </c>
      <c r="K136" s="184" t="s">
        <v>157</v>
      </c>
      <c r="L136" s="37"/>
      <c r="M136" s="189" t="s">
        <v>1</v>
      </c>
      <c r="N136" s="190" t="s">
        <v>44</v>
      </c>
      <c r="O136" s="59"/>
      <c r="P136" s="191">
        <f>O136*H136</f>
        <v>0</v>
      </c>
      <c r="Q136" s="191">
        <v>2.67702</v>
      </c>
      <c r="R136" s="191">
        <f>Q136*H136</f>
        <v>7.8168984</v>
      </c>
      <c r="S136" s="191">
        <v>0</v>
      </c>
      <c r="T136" s="192">
        <f>S136*H136</f>
        <v>0</v>
      </c>
      <c r="AR136" s="16" t="s">
        <v>158</v>
      </c>
      <c r="AT136" s="16" t="s">
        <v>153</v>
      </c>
      <c r="AU136" s="16" t="s">
        <v>81</v>
      </c>
      <c r="AY136" s="16" t="s">
        <v>151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6" t="s">
        <v>77</v>
      </c>
      <c r="BK136" s="193">
        <f>ROUND(I136*H136,2)</f>
        <v>0</v>
      </c>
      <c r="BL136" s="16" t="s">
        <v>158</v>
      </c>
      <c r="BM136" s="16" t="s">
        <v>682</v>
      </c>
    </row>
    <row r="137" spans="2:47" s="1" customFormat="1" ht="19.5">
      <c r="B137" s="33"/>
      <c r="C137" s="34"/>
      <c r="D137" s="196" t="s">
        <v>240</v>
      </c>
      <c r="E137" s="34"/>
      <c r="F137" s="217" t="s">
        <v>274</v>
      </c>
      <c r="G137" s="34"/>
      <c r="H137" s="34"/>
      <c r="I137" s="111"/>
      <c r="J137" s="34"/>
      <c r="K137" s="34"/>
      <c r="L137" s="37"/>
      <c r="M137" s="218"/>
      <c r="N137" s="59"/>
      <c r="O137" s="59"/>
      <c r="P137" s="59"/>
      <c r="Q137" s="59"/>
      <c r="R137" s="59"/>
      <c r="S137" s="59"/>
      <c r="T137" s="60"/>
      <c r="AT137" s="16" t="s">
        <v>240</v>
      </c>
      <c r="AU137" s="16" t="s">
        <v>81</v>
      </c>
    </row>
    <row r="138" spans="2:51" s="12" customFormat="1" ht="11.25">
      <c r="B138" s="194"/>
      <c r="C138" s="195"/>
      <c r="D138" s="196" t="s">
        <v>160</v>
      </c>
      <c r="E138" s="197" t="s">
        <v>1</v>
      </c>
      <c r="F138" s="198" t="s">
        <v>683</v>
      </c>
      <c r="G138" s="195"/>
      <c r="H138" s="199">
        <v>2.92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160</v>
      </c>
      <c r="AU138" s="205" t="s">
        <v>81</v>
      </c>
      <c r="AV138" s="12" t="s">
        <v>81</v>
      </c>
      <c r="AW138" s="12" t="s">
        <v>34</v>
      </c>
      <c r="AX138" s="12" t="s">
        <v>77</v>
      </c>
      <c r="AY138" s="205" t="s">
        <v>151</v>
      </c>
    </row>
    <row r="139" spans="2:65" s="1" customFormat="1" ht="16.5" customHeight="1">
      <c r="B139" s="33"/>
      <c r="C139" s="182" t="s">
        <v>249</v>
      </c>
      <c r="D139" s="182" t="s">
        <v>153</v>
      </c>
      <c r="E139" s="183" t="s">
        <v>283</v>
      </c>
      <c r="F139" s="184" t="s">
        <v>284</v>
      </c>
      <c r="G139" s="185" t="s">
        <v>156</v>
      </c>
      <c r="H139" s="186">
        <v>2.92</v>
      </c>
      <c r="I139" s="187"/>
      <c r="J139" s="188">
        <f>ROUND(I139*H139,2)</f>
        <v>0</v>
      </c>
      <c r="K139" s="184" t="s">
        <v>157</v>
      </c>
      <c r="L139" s="37"/>
      <c r="M139" s="189" t="s">
        <v>1</v>
      </c>
      <c r="N139" s="190" t="s">
        <v>44</v>
      </c>
      <c r="O139" s="59"/>
      <c r="P139" s="191">
        <f>O139*H139</f>
        <v>0</v>
      </c>
      <c r="Q139" s="191">
        <v>0.182928</v>
      </c>
      <c r="R139" s="191">
        <f>Q139*H139</f>
        <v>0.53414976</v>
      </c>
      <c r="S139" s="191">
        <v>0</v>
      </c>
      <c r="T139" s="192">
        <f>S139*H139</f>
        <v>0</v>
      </c>
      <c r="AR139" s="16" t="s">
        <v>158</v>
      </c>
      <c r="AT139" s="16" t="s">
        <v>153</v>
      </c>
      <c r="AU139" s="16" t="s">
        <v>81</v>
      </c>
      <c r="AY139" s="16" t="s">
        <v>151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6" t="s">
        <v>77</v>
      </c>
      <c r="BK139" s="193">
        <f>ROUND(I139*H139,2)</f>
        <v>0</v>
      </c>
      <c r="BL139" s="16" t="s">
        <v>158</v>
      </c>
      <c r="BM139" s="16" t="s">
        <v>684</v>
      </c>
    </row>
    <row r="140" spans="2:51" s="12" customFormat="1" ht="11.25">
      <c r="B140" s="194"/>
      <c r="C140" s="195"/>
      <c r="D140" s="196" t="s">
        <v>160</v>
      </c>
      <c r="E140" s="197" t="s">
        <v>1</v>
      </c>
      <c r="F140" s="198" t="s">
        <v>683</v>
      </c>
      <c r="G140" s="195"/>
      <c r="H140" s="199">
        <v>2.92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160</v>
      </c>
      <c r="AU140" s="205" t="s">
        <v>81</v>
      </c>
      <c r="AV140" s="12" t="s">
        <v>81</v>
      </c>
      <c r="AW140" s="12" t="s">
        <v>34</v>
      </c>
      <c r="AX140" s="12" t="s">
        <v>77</v>
      </c>
      <c r="AY140" s="205" t="s">
        <v>151</v>
      </c>
    </row>
    <row r="141" spans="2:65" s="1" customFormat="1" ht="16.5" customHeight="1">
      <c r="B141" s="33"/>
      <c r="C141" s="229" t="s">
        <v>7</v>
      </c>
      <c r="D141" s="229" t="s">
        <v>287</v>
      </c>
      <c r="E141" s="230" t="s">
        <v>288</v>
      </c>
      <c r="F141" s="231" t="s">
        <v>289</v>
      </c>
      <c r="G141" s="232" t="s">
        <v>156</v>
      </c>
      <c r="H141" s="233">
        <v>2.92</v>
      </c>
      <c r="I141" s="234"/>
      <c r="J141" s="235">
        <f>ROUND(I141*H141,2)</f>
        <v>0</v>
      </c>
      <c r="K141" s="231" t="s">
        <v>1</v>
      </c>
      <c r="L141" s="236"/>
      <c r="M141" s="237" t="s">
        <v>1</v>
      </c>
      <c r="N141" s="238" t="s">
        <v>44</v>
      </c>
      <c r="O141" s="59"/>
      <c r="P141" s="191">
        <f>O141*H141</f>
        <v>0</v>
      </c>
      <c r="Q141" s="191">
        <v>2.4</v>
      </c>
      <c r="R141" s="191">
        <f>Q141*H141</f>
        <v>7.008</v>
      </c>
      <c r="S141" s="191">
        <v>0</v>
      </c>
      <c r="T141" s="192">
        <f>S141*H141</f>
        <v>0</v>
      </c>
      <c r="AR141" s="16" t="s">
        <v>191</v>
      </c>
      <c r="AT141" s="16" t="s">
        <v>287</v>
      </c>
      <c r="AU141" s="16" t="s">
        <v>81</v>
      </c>
      <c r="AY141" s="16" t="s">
        <v>151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6" t="s">
        <v>77</v>
      </c>
      <c r="BK141" s="193">
        <f>ROUND(I141*H141,2)</f>
        <v>0</v>
      </c>
      <c r="BL141" s="16" t="s">
        <v>158</v>
      </c>
      <c r="BM141" s="16" t="s">
        <v>685</v>
      </c>
    </row>
    <row r="142" spans="2:65" s="1" customFormat="1" ht="16.5" customHeight="1">
      <c r="B142" s="33"/>
      <c r="C142" s="182" t="s">
        <v>254</v>
      </c>
      <c r="D142" s="182" t="s">
        <v>153</v>
      </c>
      <c r="E142" s="183" t="s">
        <v>292</v>
      </c>
      <c r="F142" s="184" t="s">
        <v>293</v>
      </c>
      <c r="G142" s="185" t="s">
        <v>207</v>
      </c>
      <c r="H142" s="186">
        <v>1.3</v>
      </c>
      <c r="I142" s="187"/>
      <c r="J142" s="188">
        <f>ROUND(I142*H142,2)</f>
        <v>0</v>
      </c>
      <c r="K142" s="184" t="s">
        <v>157</v>
      </c>
      <c r="L142" s="37"/>
      <c r="M142" s="189" t="s">
        <v>1</v>
      </c>
      <c r="N142" s="190" t="s">
        <v>44</v>
      </c>
      <c r="O142" s="59"/>
      <c r="P142" s="191">
        <f>O142*H142</f>
        <v>0</v>
      </c>
      <c r="Q142" s="191">
        <v>0.01285</v>
      </c>
      <c r="R142" s="191">
        <f>Q142*H142</f>
        <v>0.016705</v>
      </c>
      <c r="S142" s="191">
        <v>0</v>
      </c>
      <c r="T142" s="192">
        <f>S142*H142</f>
        <v>0</v>
      </c>
      <c r="AR142" s="16" t="s">
        <v>158</v>
      </c>
      <c r="AT142" s="16" t="s">
        <v>153</v>
      </c>
      <c r="AU142" s="16" t="s">
        <v>81</v>
      </c>
      <c r="AY142" s="16" t="s">
        <v>151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6" t="s">
        <v>77</v>
      </c>
      <c r="BK142" s="193">
        <f>ROUND(I142*H142,2)</f>
        <v>0</v>
      </c>
      <c r="BL142" s="16" t="s">
        <v>158</v>
      </c>
      <c r="BM142" s="16" t="s">
        <v>686</v>
      </c>
    </row>
    <row r="143" spans="2:47" s="1" customFormat="1" ht="19.5">
      <c r="B143" s="33"/>
      <c r="C143" s="34"/>
      <c r="D143" s="196" t="s">
        <v>240</v>
      </c>
      <c r="E143" s="34"/>
      <c r="F143" s="217" t="s">
        <v>295</v>
      </c>
      <c r="G143" s="34"/>
      <c r="H143" s="34"/>
      <c r="I143" s="111"/>
      <c r="J143" s="34"/>
      <c r="K143" s="34"/>
      <c r="L143" s="37"/>
      <c r="M143" s="218"/>
      <c r="N143" s="59"/>
      <c r="O143" s="59"/>
      <c r="P143" s="59"/>
      <c r="Q143" s="59"/>
      <c r="R143" s="59"/>
      <c r="S143" s="59"/>
      <c r="T143" s="60"/>
      <c r="AT143" s="16" t="s">
        <v>240</v>
      </c>
      <c r="AU143" s="16" t="s">
        <v>81</v>
      </c>
    </row>
    <row r="144" spans="2:51" s="12" customFormat="1" ht="11.25">
      <c r="B144" s="194"/>
      <c r="C144" s="195"/>
      <c r="D144" s="196" t="s">
        <v>160</v>
      </c>
      <c r="E144" s="197" t="s">
        <v>1</v>
      </c>
      <c r="F144" s="198" t="s">
        <v>458</v>
      </c>
      <c r="G144" s="195"/>
      <c r="H144" s="199">
        <v>1.3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160</v>
      </c>
      <c r="AU144" s="205" t="s">
        <v>81</v>
      </c>
      <c r="AV144" s="12" t="s">
        <v>81</v>
      </c>
      <c r="AW144" s="12" t="s">
        <v>34</v>
      </c>
      <c r="AX144" s="12" t="s">
        <v>77</v>
      </c>
      <c r="AY144" s="205" t="s">
        <v>151</v>
      </c>
    </row>
    <row r="145" spans="2:63" s="11" customFormat="1" ht="22.9" customHeight="1">
      <c r="B145" s="166"/>
      <c r="C145" s="167"/>
      <c r="D145" s="168" t="s">
        <v>72</v>
      </c>
      <c r="E145" s="180" t="s">
        <v>158</v>
      </c>
      <c r="F145" s="180" t="s">
        <v>297</v>
      </c>
      <c r="G145" s="167"/>
      <c r="H145" s="167"/>
      <c r="I145" s="170"/>
      <c r="J145" s="181">
        <f>BK145</f>
        <v>0</v>
      </c>
      <c r="K145" s="167"/>
      <c r="L145" s="172"/>
      <c r="M145" s="173"/>
      <c r="N145" s="174"/>
      <c r="O145" s="174"/>
      <c r="P145" s="175">
        <f>SUM(P146:P147)</f>
        <v>0</v>
      </c>
      <c r="Q145" s="174"/>
      <c r="R145" s="175">
        <f>SUM(R146:R147)</f>
        <v>1.26808738</v>
      </c>
      <c r="S145" s="174"/>
      <c r="T145" s="176">
        <f>SUM(T146:T147)</f>
        <v>0</v>
      </c>
      <c r="AR145" s="177" t="s">
        <v>77</v>
      </c>
      <c r="AT145" s="178" t="s">
        <v>72</v>
      </c>
      <c r="AU145" s="178" t="s">
        <v>77</v>
      </c>
      <c r="AY145" s="177" t="s">
        <v>151</v>
      </c>
      <c r="BK145" s="179">
        <f>SUM(BK146:BK147)</f>
        <v>0</v>
      </c>
    </row>
    <row r="146" spans="2:65" s="1" customFormat="1" ht="16.5" customHeight="1">
      <c r="B146" s="33"/>
      <c r="C146" s="182" t="s">
        <v>260</v>
      </c>
      <c r="D146" s="182" t="s">
        <v>153</v>
      </c>
      <c r="E146" s="183" t="s">
        <v>305</v>
      </c>
      <c r="F146" s="184" t="s">
        <v>306</v>
      </c>
      <c r="G146" s="185" t="s">
        <v>156</v>
      </c>
      <c r="H146" s="186">
        <v>0.511</v>
      </c>
      <c r="I146" s="187"/>
      <c r="J146" s="188">
        <f>ROUND(I146*H146,2)</f>
        <v>0</v>
      </c>
      <c r="K146" s="184" t="s">
        <v>157</v>
      </c>
      <c r="L146" s="37"/>
      <c r="M146" s="189" t="s">
        <v>1</v>
      </c>
      <c r="N146" s="190" t="s">
        <v>44</v>
      </c>
      <c r="O146" s="59"/>
      <c r="P146" s="191">
        <f>O146*H146</f>
        <v>0</v>
      </c>
      <c r="Q146" s="191">
        <v>2.48158</v>
      </c>
      <c r="R146" s="191">
        <f>Q146*H146</f>
        <v>1.26808738</v>
      </c>
      <c r="S146" s="191">
        <v>0</v>
      </c>
      <c r="T146" s="192">
        <f>S146*H146</f>
        <v>0</v>
      </c>
      <c r="AR146" s="16" t="s">
        <v>158</v>
      </c>
      <c r="AT146" s="16" t="s">
        <v>153</v>
      </c>
      <c r="AU146" s="16" t="s">
        <v>81</v>
      </c>
      <c r="AY146" s="16" t="s">
        <v>151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6" t="s">
        <v>77</v>
      </c>
      <c r="BK146" s="193">
        <f>ROUND(I146*H146,2)</f>
        <v>0</v>
      </c>
      <c r="BL146" s="16" t="s">
        <v>158</v>
      </c>
      <c r="BM146" s="16" t="s">
        <v>687</v>
      </c>
    </row>
    <row r="147" spans="2:51" s="12" customFormat="1" ht="11.25">
      <c r="B147" s="194"/>
      <c r="C147" s="195"/>
      <c r="D147" s="196" t="s">
        <v>160</v>
      </c>
      <c r="E147" s="197" t="s">
        <v>1</v>
      </c>
      <c r="F147" s="198" t="s">
        <v>688</v>
      </c>
      <c r="G147" s="195"/>
      <c r="H147" s="199">
        <v>0.511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160</v>
      </c>
      <c r="AU147" s="205" t="s">
        <v>81</v>
      </c>
      <c r="AV147" s="12" t="s">
        <v>81</v>
      </c>
      <c r="AW147" s="12" t="s">
        <v>34</v>
      </c>
      <c r="AX147" s="12" t="s">
        <v>77</v>
      </c>
      <c r="AY147" s="205" t="s">
        <v>151</v>
      </c>
    </row>
    <row r="148" spans="2:63" s="11" customFormat="1" ht="22.9" customHeight="1">
      <c r="B148" s="166"/>
      <c r="C148" s="167"/>
      <c r="D148" s="168" t="s">
        <v>72</v>
      </c>
      <c r="E148" s="180" t="s">
        <v>177</v>
      </c>
      <c r="F148" s="180" t="s">
        <v>689</v>
      </c>
      <c r="G148" s="167"/>
      <c r="H148" s="167"/>
      <c r="I148" s="170"/>
      <c r="J148" s="181">
        <f>BK148</f>
        <v>0</v>
      </c>
      <c r="K148" s="167"/>
      <c r="L148" s="172"/>
      <c r="M148" s="173"/>
      <c r="N148" s="174"/>
      <c r="O148" s="174"/>
      <c r="P148" s="175">
        <f>SUM(P149:P150)</f>
        <v>0</v>
      </c>
      <c r="Q148" s="174"/>
      <c r="R148" s="175">
        <f>SUM(R149:R150)</f>
        <v>1.25049</v>
      </c>
      <c r="S148" s="174"/>
      <c r="T148" s="176">
        <f>SUM(T149:T150)</f>
        <v>0</v>
      </c>
      <c r="AR148" s="177" t="s">
        <v>77</v>
      </c>
      <c r="AT148" s="178" t="s">
        <v>72</v>
      </c>
      <c r="AU148" s="178" t="s">
        <v>77</v>
      </c>
      <c r="AY148" s="177" t="s">
        <v>151</v>
      </c>
      <c r="BK148" s="179">
        <f>SUM(BK149:BK150)</f>
        <v>0</v>
      </c>
    </row>
    <row r="149" spans="2:65" s="1" customFormat="1" ht="16.5" customHeight="1">
      <c r="B149" s="33"/>
      <c r="C149" s="182" t="s">
        <v>265</v>
      </c>
      <c r="D149" s="182" t="s">
        <v>153</v>
      </c>
      <c r="E149" s="183" t="s">
        <v>690</v>
      </c>
      <c r="F149" s="184" t="s">
        <v>691</v>
      </c>
      <c r="G149" s="185" t="s">
        <v>301</v>
      </c>
      <c r="H149" s="186">
        <v>14.6</v>
      </c>
      <c r="I149" s="187"/>
      <c r="J149" s="188">
        <f>ROUND(I149*H149,2)</f>
        <v>0</v>
      </c>
      <c r="K149" s="184" t="s">
        <v>157</v>
      </c>
      <c r="L149" s="37"/>
      <c r="M149" s="189" t="s">
        <v>1</v>
      </c>
      <c r="N149" s="190" t="s">
        <v>44</v>
      </c>
      <c r="O149" s="59"/>
      <c r="P149" s="191">
        <f>O149*H149</f>
        <v>0</v>
      </c>
      <c r="Q149" s="191">
        <v>0.08565</v>
      </c>
      <c r="R149" s="191">
        <f>Q149*H149</f>
        <v>1.25049</v>
      </c>
      <c r="S149" s="191">
        <v>0</v>
      </c>
      <c r="T149" s="192">
        <f>S149*H149</f>
        <v>0</v>
      </c>
      <c r="AR149" s="16" t="s">
        <v>158</v>
      </c>
      <c r="AT149" s="16" t="s">
        <v>153</v>
      </c>
      <c r="AU149" s="16" t="s">
        <v>81</v>
      </c>
      <c r="AY149" s="16" t="s">
        <v>151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6" t="s">
        <v>77</v>
      </c>
      <c r="BK149" s="193">
        <f>ROUND(I149*H149,2)</f>
        <v>0</v>
      </c>
      <c r="BL149" s="16" t="s">
        <v>158</v>
      </c>
      <c r="BM149" s="16" t="s">
        <v>692</v>
      </c>
    </row>
    <row r="150" spans="2:51" s="12" customFormat="1" ht="11.25">
      <c r="B150" s="194"/>
      <c r="C150" s="195"/>
      <c r="D150" s="196" t="s">
        <v>160</v>
      </c>
      <c r="E150" s="197" t="s">
        <v>1</v>
      </c>
      <c r="F150" s="198" t="s">
        <v>693</v>
      </c>
      <c r="G150" s="195"/>
      <c r="H150" s="199">
        <v>14.6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160</v>
      </c>
      <c r="AU150" s="205" t="s">
        <v>81</v>
      </c>
      <c r="AV150" s="12" t="s">
        <v>81</v>
      </c>
      <c r="AW150" s="12" t="s">
        <v>34</v>
      </c>
      <c r="AX150" s="12" t="s">
        <v>77</v>
      </c>
      <c r="AY150" s="205" t="s">
        <v>151</v>
      </c>
    </row>
    <row r="151" spans="2:63" s="11" customFormat="1" ht="22.9" customHeight="1">
      <c r="B151" s="166"/>
      <c r="C151" s="167"/>
      <c r="D151" s="168" t="s">
        <v>72</v>
      </c>
      <c r="E151" s="180" t="s">
        <v>181</v>
      </c>
      <c r="F151" s="180" t="s">
        <v>400</v>
      </c>
      <c r="G151" s="167"/>
      <c r="H151" s="167"/>
      <c r="I151" s="170"/>
      <c r="J151" s="181">
        <f>BK151</f>
        <v>0</v>
      </c>
      <c r="K151" s="167"/>
      <c r="L151" s="172"/>
      <c r="M151" s="173"/>
      <c r="N151" s="174"/>
      <c r="O151" s="174"/>
      <c r="P151" s="175">
        <v>0</v>
      </c>
      <c r="Q151" s="174"/>
      <c r="R151" s="175">
        <v>0</v>
      </c>
      <c r="S151" s="174"/>
      <c r="T151" s="176">
        <v>0</v>
      </c>
      <c r="AR151" s="177" t="s">
        <v>77</v>
      </c>
      <c r="AT151" s="178" t="s">
        <v>72</v>
      </c>
      <c r="AU151" s="178" t="s">
        <v>77</v>
      </c>
      <c r="AY151" s="177" t="s">
        <v>151</v>
      </c>
      <c r="BK151" s="179">
        <v>0</v>
      </c>
    </row>
    <row r="152" spans="2:63" s="11" customFormat="1" ht="22.9" customHeight="1">
      <c r="B152" s="166"/>
      <c r="C152" s="167"/>
      <c r="D152" s="168" t="s">
        <v>72</v>
      </c>
      <c r="E152" s="180" t="s">
        <v>191</v>
      </c>
      <c r="F152" s="180" t="s">
        <v>314</v>
      </c>
      <c r="G152" s="167"/>
      <c r="H152" s="167"/>
      <c r="I152" s="170"/>
      <c r="J152" s="181">
        <f>BK152</f>
        <v>0</v>
      </c>
      <c r="K152" s="167"/>
      <c r="L152" s="172"/>
      <c r="M152" s="173"/>
      <c r="N152" s="174"/>
      <c r="O152" s="174"/>
      <c r="P152" s="175">
        <f>SUM(P153:P155)</f>
        <v>0</v>
      </c>
      <c r="Q152" s="174"/>
      <c r="R152" s="175">
        <f>SUM(R153:R155)</f>
        <v>0.0006</v>
      </c>
      <c r="S152" s="174"/>
      <c r="T152" s="176">
        <f>SUM(T153:T155)</f>
        <v>0</v>
      </c>
      <c r="AR152" s="177" t="s">
        <v>77</v>
      </c>
      <c r="AT152" s="178" t="s">
        <v>72</v>
      </c>
      <c r="AU152" s="178" t="s">
        <v>77</v>
      </c>
      <c r="AY152" s="177" t="s">
        <v>151</v>
      </c>
      <c r="BK152" s="179">
        <f>SUM(BK153:BK155)</f>
        <v>0</v>
      </c>
    </row>
    <row r="153" spans="2:65" s="1" customFormat="1" ht="16.5" customHeight="1">
      <c r="B153" s="33"/>
      <c r="C153" s="182" t="s">
        <v>270</v>
      </c>
      <c r="D153" s="182" t="s">
        <v>153</v>
      </c>
      <c r="E153" s="183" t="s">
        <v>316</v>
      </c>
      <c r="F153" s="184" t="s">
        <v>317</v>
      </c>
      <c r="G153" s="185" t="s">
        <v>164</v>
      </c>
      <c r="H153" s="186">
        <v>2</v>
      </c>
      <c r="I153" s="187"/>
      <c r="J153" s="188">
        <f>ROUND(I153*H153,2)</f>
        <v>0</v>
      </c>
      <c r="K153" s="184" t="s">
        <v>157</v>
      </c>
      <c r="L153" s="37"/>
      <c r="M153" s="189" t="s">
        <v>1</v>
      </c>
      <c r="N153" s="190" t="s">
        <v>44</v>
      </c>
      <c r="O153" s="59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6" t="s">
        <v>158</v>
      </c>
      <c r="AT153" s="16" t="s">
        <v>153</v>
      </c>
      <c r="AU153" s="16" t="s">
        <v>81</v>
      </c>
      <c r="AY153" s="16" t="s">
        <v>151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6" t="s">
        <v>77</v>
      </c>
      <c r="BK153" s="193">
        <f>ROUND(I153*H153,2)</f>
        <v>0</v>
      </c>
      <c r="BL153" s="16" t="s">
        <v>158</v>
      </c>
      <c r="BM153" s="16" t="s">
        <v>694</v>
      </c>
    </row>
    <row r="154" spans="2:51" s="12" customFormat="1" ht="11.25">
      <c r="B154" s="194"/>
      <c r="C154" s="195"/>
      <c r="D154" s="196" t="s">
        <v>160</v>
      </c>
      <c r="E154" s="197" t="s">
        <v>1</v>
      </c>
      <c r="F154" s="198" t="s">
        <v>695</v>
      </c>
      <c r="G154" s="195"/>
      <c r="H154" s="199">
        <v>2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160</v>
      </c>
      <c r="AU154" s="205" t="s">
        <v>81</v>
      </c>
      <c r="AV154" s="12" t="s">
        <v>81</v>
      </c>
      <c r="AW154" s="12" t="s">
        <v>34</v>
      </c>
      <c r="AX154" s="12" t="s">
        <v>77</v>
      </c>
      <c r="AY154" s="205" t="s">
        <v>151</v>
      </c>
    </row>
    <row r="155" spans="2:65" s="1" customFormat="1" ht="16.5" customHeight="1">
      <c r="B155" s="33"/>
      <c r="C155" s="229" t="s">
        <v>277</v>
      </c>
      <c r="D155" s="229" t="s">
        <v>287</v>
      </c>
      <c r="E155" s="230" t="s">
        <v>321</v>
      </c>
      <c r="F155" s="231" t="s">
        <v>322</v>
      </c>
      <c r="G155" s="232" t="s">
        <v>164</v>
      </c>
      <c r="H155" s="233">
        <v>2</v>
      </c>
      <c r="I155" s="234"/>
      <c r="J155" s="235">
        <f>ROUND(I155*H155,2)</f>
        <v>0</v>
      </c>
      <c r="K155" s="231" t="s">
        <v>157</v>
      </c>
      <c r="L155" s="236"/>
      <c r="M155" s="237" t="s">
        <v>1</v>
      </c>
      <c r="N155" s="238" t="s">
        <v>44</v>
      </c>
      <c r="O155" s="59"/>
      <c r="P155" s="191">
        <f>O155*H155</f>
        <v>0</v>
      </c>
      <c r="Q155" s="191">
        <v>0.0003</v>
      </c>
      <c r="R155" s="191">
        <f>Q155*H155</f>
        <v>0.0006</v>
      </c>
      <c r="S155" s="191">
        <v>0</v>
      </c>
      <c r="T155" s="192">
        <f>S155*H155</f>
        <v>0</v>
      </c>
      <c r="AR155" s="16" t="s">
        <v>191</v>
      </c>
      <c r="AT155" s="16" t="s">
        <v>287</v>
      </c>
      <c r="AU155" s="16" t="s">
        <v>81</v>
      </c>
      <c r="AY155" s="16" t="s">
        <v>151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6" t="s">
        <v>77</v>
      </c>
      <c r="BK155" s="193">
        <f>ROUND(I155*H155,2)</f>
        <v>0</v>
      </c>
      <c r="BL155" s="16" t="s">
        <v>158</v>
      </c>
      <c r="BM155" s="16" t="s">
        <v>696</v>
      </c>
    </row>
    <row r="156" spans="2:63" s="11" customFormat="1" ht="22.9" customHeight="1">
      <c r="B156" s="166"/>
      <c r="C156" s="167"/>
      <c r="D156" s="168" t="s">
        <v>72</v>
      </c>
      <c r="E156" s="180" t="s">
        <v>195</v>
      </c>
      <c r="F156" s="180" t="s">
        <v>334</v>
      </c>
      <c r="G156" s="167"/>
      <c r="H156" s="167"/>
      <c r="I156" s="170"/>
      <c r="J156" s="181">
        <f>BK156</f>
        <v>0</v>
      </c>
      <c r="K156" s="167"/>
      <c r="L156" s="172"/>
      <c r="M156" s="173"/>
      <c r="N156" s="174"/>
      <c r="O156" s="174"/>
      <c r="P156" s="175">
        <f>SUM(P157:P161)</f>
        <v>0</v>
      </c>
      <c r="Q156" s="174"/>
      <c r="R156" s="175">
        <f>SUM(R157:R161)</f>
        <v>0.0008912625</v>
      </c>
      <c r="S156" s="174"/>
      <c r="T156" s="176">
        <f>SUM(T157:T161)</f>
        <v>11.748750000000001</v>
      </c>
      <c r="AR156" s="177" t="s">
        <v>77</v>
      </c>
      <c r="AT156" s="178" t="s">
        <v>72</v>
      </c>
      <c r="AU156" s="178" t="s">
        <v>77</v>
      </c>
      <c r="AY156" s="177" t="s">
        <v>151</v>
      </c>
      <c r="BK156" s="179">
        <f>SUM(BK157:BK161)</f>
        <v>0</v>
      </c>
    </row>
    <row r="157" spans="2:65" s="1" customFormat="1" ht="16.5" customHeight="1">
      <c r="B157" s="33"/>
      <c r="C157" s="182" t="s">
        <v>282</v>
      </c>
      <c r="D157" s="182" t="s">
        <v>153</v>
      </c>
      <c r="E157" s="183" t="s">
        <v>697</v>
      </c>
      <c r="F157" s="184" t="s">
        <v>698</v>
      </c>
      <c r="G157" s="185" t="s">
        <v>207</v>
      </c>
      <c r="H157" s="186">
        <v>2.5</v>
      </c>
      <c r="I157" s="187"/>
      <c r="J157" s="188">
        <f>ROUND(I157*H157,2)</f>
        <v>0</v>
      </c>
      <c r="K157" s="184" t="s">
        <v>699</v>
      </c>
      <c r="L157" s="37"/>
      <c r="M157" s="189" t="s">
        <v>1</v>
      </c>
      <c r="N157" s="190" t="s">
        <v>44</v>
      </c>
      <c r="O157" s="59"/>
      <c r="P157" s="191">
        <f>O157*H157</f>
        <v>0</v>
      </c>
      <c r="Q157" s="191">
        <v>0.0001617</v>
      </c>
      <c r="R157" s="191">
        <f>Q157*H157</f>
        <v>0.00040425</v>
      </c>
      <c r="S157" s="191">
        <v>0</v>
      </c>
      <c r="T157" s="192">
        <f>S157*H157</f>
        <v>0</v>
      </c>
      <c r="AR157" s="16" t="s">
        <v>158</v>
      </c>
      <c r="AT157" s="16" t="s">
        <v>153</v>
      </c>
      <c r="AU157" s="16" t="s">
        <v>81</v>
      </c>
      <c r="AY157" s="16" t="s">
        <v>151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6" t="s">
        <v>77</v>
      </c>
      <c r="BK157" s="193">
        <f>ROUND(I157*H157,2)</f>
        <v>0</v>
      </c>
      <c r="BL157" s="16" t="s">
        <v>158</v>
      </c>
      <c r="BM157" s="16" t="s">
        <v>700</v>
      </c>
    </row>
    <row r="158" spans="2:51" s="12" customFormat="1" ht="11.25">
      <c r="B158" s="194"/>
      <c r="C158" s="195"/>
      <c r="D158" s="196" t="s">
        <v>160</v>
      </c>
      <c r="E158" s="197" t="s">
        <v>1</v>
      </c>
      <c r="F158" s="198" t="s">
        <v>701</v>
      </c>
      <c r="G158" s="195"/>
      <c r="H158" s="199">
        <v>2.5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160</v>
      </c>
      <c r="AU158" s="205" t="s">
        <v>81</v>
      </c>
      <c r="AV158" s="12" t="s">
        <v>81</v>
      </c>
      <c r="AW158" s="12" t="s">
        <v>34</v>
      </c>
      <c r="AX158" s="12" t="s">
        <v>77</v>
      </c>
      <c r="AY158" s="205" t="s">
        <v>151</v>
      </c>
    </row>
    <row r="159" spans="2:65" s="1" customFormat="1" ht="16.5" customHeight="1">
      <c r="B159" s="33"/>
      <c r="C159" s="182" t="s">
        <v>286</v>
      </c>
      <c r="D159" s="182" t="s">
        <v>153</v>
      </c>
      <c r="E159" s="183" t="s">
        <v>702</v>
      </c>
      <c r="F159" s="184" t="s">
        <v>703</v>
      </c>
      <c r="G159" s="185" t="s">
        <v>156</v>
      </c>
      <c r="H159" s="186">
        <v>4.875</v>
      </c>
      <c r="I159" s="187"/>
      <c r="J159" s="188">
        <f>ROUND(I159*H159,2)</f>
        <v>0</v>
      </c>
      <c r="K159" s="184" t="s">
        <v>157</v>
      </c>
      <c r="L159" s="37"/>
      <c r="M159" s="189" t="s">
        <v>1</v>
      </c>
      <c r="N159" s="190" t="s">
        <v>44</v>
      </c>
      <c r="O159" s="59"/>
      <c r="P159" s="191">
        <f>O159*H159</f>
        <v>0</v>
      </c>
      <c r="Q159" s="191">
        <v>9.99E-05</v>
      </c>
      <c r="R159" s="191">
        <f>Q159*H159</f>
        <v>0.0004870125</v>
      </c>
      <c r="S159" s="191">
        <v>2.41</v>
      </c>
      <c r="T159" s="192">
        <f>S159*H159</f>
        <v>11.748750000000001</v>
      </c>
      <c r="AR159" s="16" t="s">
        <v>158</v>
      </c>
      <c r="AT159" s="16" t="s">
        <v>153</v>
      </c>
      <c r="AU159" s="16" t="s">
        <v>81</v>
      </c>
      <c r="AY159" s="16" t="s">
        <v>151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6" t="s">
        <v>77</v>
      </c>
      <c r="BK159" s="193">
        <f>ROUND(I159*H159,2)</f>
        <v>0</v>
      </c>
      <c r="BL159" s="16" t="s">
        <v>158</v>
      </c>
      <c r="BM159" s="16" t="s">
        <v>704</v>
      </c>
    </row>
    <row r="160" spans="2:51" s="14" customFormat="1" ht="11.25">
      <c r="B160" s="219"/>
      <c r="C160" s="220"/>
      <c r="D160" s="196" t="s">
        <v>160</v>
      </c>
      <c r="E160" s="221" t="s">
        <v>1</v>
      </c>
      <c r="F160" s="222" t="s">
        <v>705</v>
      </c>
      <c r="G160" s="220"/>
      <c r="H160" s="221" t="s">
        <v>1</v>
      </c>
      <c r="I160" s="223"/>
      <c r="J160" s="220"/>
      <c r="K160" s="220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160</v>
      </c>
      <c r="AU160" s="228" t="s">
        <v>81</v>
      </c>
      <c r="AV160" s="14" t="s">
        <v>77</v>
      </c>
      <c r="AW160" s="14" t="s">
        <v>34</v>
      </c>
      <c r="AX160" s="14" t="s">
        <v>73</v>
      </c>
      <c r="AY160" s="228" t="s">
        <v>151</v>
      </c>
    </row>
    <row r="161" spans="2:51" s="12" customFormat="1" ht="11.25">
      <c r="B161" s="194"/>
      <c r="C161" s="195"/>
      <c r="D161" s="196" t="s">
        <v>160</v>
      </c>
      <c r="E161" s="197" t="s">
        <v>1</v>
      </c>
      <c r="F161" s="198" t="s">
        <v>706</v>
      </c>
      <c r="G161" s="195"/>
      <c r="H161" s="199">
        <v>4.875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160</v>
      </c>
      <c r="AU161" s="205" t="s">
        <v>81</v>
      </c>
      <c r="AV161" s="12" t="s">
        <v>81</v>
      </c>
      <c r="AW161" s="12" t="s">
        <v>34</v>
      </c>
      <c r="AX161" s="12" t="s">
        <v>77</v>
      </c>
      <c r="AY161" s="205" t="s">
        <v>151</v>
      </c>
    </row>
    <row r="162" spans="2:63" s="11" customFormat="1" ht="22.9" customHeight="1">
      <c r="B162" s="166"/>
      <c r="C162" s="167"/>
      <c r="D162" s="168" t="s">
        <v>72</v>
      </c>
      <c r="E162" s="180" t="s">
        <v>324</v>
      </c>
      <c r="F162" s="180" t="s">
        <v>325</v>
      </c>
      <c r="G162" s="167"/>
      <c r="H162" s="167"/>
      <c r="I162" s="170"/>
      <c r="J162" s="181">
        <f>BK162</f>
        <v>0</v>
      </c>
      <c r="K162" s="167"/>
      <c r="L162" s="172"/>
      <c r="M162" s="173"/>
      <c r="N162" s="174"/>
      <c r="O162" s="174"/>
      <c r="P162" s="175">
        <f>P163</f>
        <v>0</v>
      </c>
      <c r="Q162" s="174"/>
      <c r="R162" s="175">
        <f>R163</f>
        <v>0</v>
      </c>
      <c r="S162" s="174"/>
      <c r="T162" s="176">
        <f>T163</f>
        <v>0</v>
      </c>
      <c r="AR162" s="177" t="s">
        <v>77</v>
      </c>
      <c r="AT162" s="178" t="s">
        <v>72</v>
      </c>
      <c r="AU162" s="178" t="s">
        <v>77</v>
      </c>
      <c r="AY162" s="177" t="s">
        <v>151</v>
      </c>
      <c r="BK162" s="179">
        <f>BK163</f>
        <v>0</v>
      </c>
    </row>
    <row r="163" spans="2:65" s="1" customFormat="1" ht="16.5" customHeight="1">
      <c r="B163" s="33"/>
      <c r="C163" s="182" t="s">
        <v>291</v>
      </c>
      <c r="D163" s="182" t="s">
        <v>153</v>
      </c>
      <c r="E163" s="183" t="s">
        <v>327</v>
      </c>
      <c r="F163" s="184" t="s">
        <v>328</v>
      </c>
      <c r="G163" s="185" t="s">
        <v>329</v>
      </c>
      <c r="H163" s="186">
        <v>24.11</v>
      </c>
      <c r="I163" s="187"/>
      <c r="J163" s="188">
        <f>ROUND(I163*H163,2)</f>
        <v>0</v>
      </c>
      <c r="K163" s="184" t="s">
        <v>157</v>
      </c>
      <c r="L163" s="37"/>
      <c r="M163" s="239" t="s">
        <v>1</v>
      </c>
      <c r="N163" s="240" t="s">
        <v>44</v>
      </c>
      <c r="O163" s="241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AR163" s="16" t="s">
        <v>158</v>
      </c>
      <c r="AT163" s="16" t="s">
        <v>153</v>
      </c>
      <c r="AU163" s="16" t="s">
        <v>81</v>
      </c>
      <c r="AY163" s="16" t="s">
        <v>151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6" t="s">
        <v>77</v>
      </c>
      <c r="BK163" s="193">
        <f>ROUND(I163*H163,2)</f>
        <v>0</v>
      </c>
      <c r="BL163" s="16" t="s">
        <v>158</v>
      </c>
      <c r="BM163" s="16" t="s">
        <v>707</v>
      </c>
    </row>
    <row r="164" spans="2:12" s="1" customFormat="1" ht="6.95" customHeight="1">
      <c r="B164" s="45"/>
      <c r="C164" s="46"/>
      <c r="D164" s="46"/>
      <c r="E164" s="46"/>
      <c r="F164" s="46"/>
      <c r="G164" s="46"/>
      <c r="H164" s="46"/>
      <c r="I164" s="133"/>
      <c r="J164" s="46"/>
      <c r="K164" s="46"/>
      <c r="L164" s="37"/>
    </row>
  </sheetData>
  <sheetProtection algorithmName="SHA-512" hashValue="nm3uuG0F1TjaK3YnYnUadWVGxKLox20xktLN1KEpNb2omkJwf2PMhnt/DTJYzms+RSAx9OLAgPXpC0vSVd2qAg==" saltValue="wixHA302WTpSsqye/2zTr2mRaYCpr6YwdpTd52e8nAWdDiYi/FZS0P7ujfnSUttqkU3e4cAgmmoBEzum//+b4g==" spinCount="100000" sheet="1" objects="1" scenarios="1" formatColumns="0" formatRows="0" autoFilter="0"/>
  <autoFilter ref="C94:K163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113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customHeight="1">
      <c r="B4" s="19"/>
      <c r="D4" s="109" t="s">
        <v>119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0" t="s">
        <v>16</v>
      </c>
      <c r="L6" s="19"/>
    </row>
    <row r="7" spans="2:12" ht="16.5" customHeight="1">
      <c r="B7" s="19"/>
      <c r="E7" s="291" t="str">
        <f>'Rekapitulace stavby'!K6</f>
        <v>Smržovský potok 10101654, Smržovka, oprava koryta, ř. km 0,000 - 3,800</v>
      </c>
      <c r="F7" s="292"/>
      <c r="G7" s="292"/>
      <c r="H7" s="292"/>
      <c r="L7" s="19"/>
    </row>
    <row r="8" spans="2:12" ht="12" customHeight="1">
      <c r="B8" s="19"/>
      <c r="D8" s="110" t="s">
        <v>120</v>
      </c>
      <c r="L8" s="19"/>
    </row>
    <row r="9" spans="2:12" s="1" customFormat="1" ht="16.5" customHeight="1">
      <c r="B9" s="37"/>
      <c r="E9" s="291" t="s">
        <v>121</v>
      </c>
      <c r="F9" s="293"/>
      <c r="G9" s="293"/>
      <c r="H9" s="293"/>
      <c r="I9" s="111"/>
      <c r="L9" s="37"/>
    </row>
    <row r="10" spans="2:12" s="1" customFormat="1" ht="12" customHeight="1">
      <c r="B10" s="37"/>
      <c r="D10" s="110" t="s">
        <v>122</v>
      </c>
      <c r="I10" s="111"/>
      <c r="L10" s="37"/>
    </row>
    <row r="11" spans="2:12" s="1" customFormat="1" ht="36.95" customHeight="1">
      <c r="B11" s="37"/>
      <c r="E11" s="294" t="s">
        <v>708</v>
      </c>
      <c r="F11" s="293"/>
      <c r="G11" s="293"/>
      <c r="H11" s="293"/>
      <c r="I11" s="111"/>
      <c r="L11" s="37"/>
    </row>
    <row r="12" spans="2:12" s="1" customFormat="1" ht="11.25">
      <c r="B12" s="37"/>
      <c r="I12" s="111"/>
      <c r="L12" s="37"/>
    </row>
    <row r="13" spans="2:12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</v>
      </c>
      <c r="L13" s="37"/>
    </row>
    <row r="14" spans="2:12" s="1" customFormat="1" ht="12" customHeight="1">
      <c r="B14" s="37"/>
      <c r="D14" s="110" t="s">
        <v>22</v>
      </c>
      <c r="F14" s="16" t="s">
        <v>23</v>
      </c>
      <c r="I14" s="112" t="s">
        <v>24</v>
      </c>
      <c r="J14" s="113" t="str">
        <f>'Rekapitulace stavby'!AN8</f>
        <v>11. 3. 2019</v>
      </c>
      <c r="L14" s="37"/>
    </row>
    <row r="15" spans="2:12" s="1" customFormat="1" ht="10.9" customHeight="1">
      <c r="B15" s="37"/>
      <c r="I15" s="111"/>
      <c r="L15" s="37"/>
    </row>
    <row r="16" spans="2:12" s="1" customFormat="1" ht="12" customHeight="1">
      <c r="B16" s="37"/>
      <c r="D16" s="110" t="s">
        <v>26</v>
      </c>
      <c r="I16" s="112" t="s">
        <v>27</v>
      </c>
      <c r="J16" s="16" t="s">
        <v>1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30</v>
      </c>
      <c r="I19" s="112" t="s">
        <v>27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295" t="str">
        <f>'Rekapitulace stavby'!E14</f>
        <v>Vyplň údaj</v>
      </c>
      <c r="F20" s="296"/>
      <c r="G20" s="296"/>
      <c r="H20" s="29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32</v>
      </c>
      <c r="I22" s="112" t="s">
        <v>27</v>
      </c>
      <c r="J22" s="16" t="s">
        <v>1</v>
      </c>
      <c r="L22" s="37"/>
    </row>
    <row r="23" spans="2:12" s="1" customFormat="1" ht="18" customHeight="1">
      <c r="B23" s="37"/>
      <c r="E23" s="16" t="s">
        <v>33</v>
      </c>
      <c r="I23" s="112" t="s">
        <v>29</v>
      </c>
      <c r="J23" s="16" t="s">
        <v>1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35</v>
      </c>
      <c r="I25" s="112" t="s">
        <v>27</v>
      </c>
      <c r="J25" s="16" t="s">
        <v>1</v>
      </c>
      <c r="L25" s="37"/>
    </row>
    <row r="26" spans="2:12" s="1" customFormat="1" ht="18" customHeight="1">
      <c r="B26" s="37"/>
      <c r="E26" s="16" t="s">
        <v>36</v>
      </c>
      <c r="I26" s="112" t="s">
        <v>29</v>
      </c>
      <c r="J26" s="16" t="s">
        <v>1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37</v>
      </c>
      <c r="I28" s="111"/>
      <c r="L28" s="37"/>
    </row>
    <row r="29" spans="2:12" s="7" customFormat="1" ht="45" customHeight="1">
      <c r="B29" s="114"/>
      <c r="E29" s="297" t="s">
        <v>38</v>
      </c>
      <c r="F29" s="297"/>
      <c r="G29" s="297"/>
      <c r="H29" s="29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39</v>
      </c>
      <c r="I32" s="111"/>
      <c r="J32" s="118">
        <f>ROUND(J94,2)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41</v>
      </c>
      <c r="I34" s="120" t="s">
        <v>40</v>
      </c>
      <c r="J34" s="119" t="s">
        <v>42</v>
      </c>
      <c r="L34" s="37"/>
    </row>
    <row r="35" spans="2:12" s="1" customFormat="1" ht="14.45" customHeight="1">
      <c r="B35" s="37"/>
      <c r="D35" s="110" t="s">
        <v>43</v>
      </c>
      <c r="E35" s="110" t="s">
        <v>44</v>
      </c>
      <c r="F35" s="121">
        <f>ROUND((SUM(BE94:BE161)),2)</f>
        <v>0</v>
      </c>
      <c r="I35" s="122">
        <v>0.21</v>
      </c>
      <c r="J35" s="121">
        <f>ROUND(((SUM(BE94:BE161))*I35),2)</f>
        <v>0</v>
      </c>
      <c r="L35" s="37"/>
    </row>
    <row r="36" spans="2:12" s="1" customFormat="1" ht="14.45" customHeight="1">
      <c r="B36" s="37"/>
      <c r="E36" s="110" t="s">
        <v>45</v>
      </c>
      <c r="F36" s="121">
        <f>ROUND((SUM(BF94:BF161)),2)</f>
        <v>0</v>
      </c>
      <c r="I36" s="122">
        <v>0.15</v>
      </c>
      <c r="J36" s="121">
        <f>ROUND(((SUM(BF94:BF161))*I36),2)</f>
        <v>0</v>
      </c>
      <c r="L36" s="37"/>
    </row>
    <row r="37" spans="2:12" s="1" customFormat="1" ht="14.45" customHeight="1" hidden="1">
      <c r="B37" s="37"/>
      <c r="E37" s="110" t="s">
        <v>46</v>
      </c>
      <c r="F37" s="121">
        <f>ROUND((SUM(BG94:BG161)),2)</f>
        <v>0</v>
      </c>
      <c r="I37" s="122">
        <v>0.21</v>
      </c>
      <c r="J37" s="121">
        <f>0</f>
        <v>0</v>
      </c>
      <c r="L37" s="37"/>
    </row>
    <row r="38" spans="2:12" s="1" customFormat="1" ht="14.45" customHeight="1" hidden="1">
      <c r="B38" s="37"/>
      <c r="E38" s="110" t="s">
        <v>47</v>
      </c>
      <c r="F38" s="121">
        <f>ROUND((SUM(BH94:BH161)),2)</f>
        <v>0</v>
      </c>
      <c r="I38" s="122">
        <v>0.15</v>
      </c>
      <c r="J38" s="121">
        <f>0</f>
        <v>0</v>
      </c>
      <c r="L38" s="37"/>
    </row>
    <row r="39" spans="2:12" s="1" customFormat="1" ht="14.45" customHeight="1" hidden="1">
      <c r="B39" s="37"/>
      <c r="E39" s="110" t="s">
        <v>48</v>
      </c>
      <c r="F39" s="121">
        <f>ROUND((SUM(BI94:BI161)),2)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49</v>
      </c>
      <c r="E41" s="125"/>
      <c r="F41" s="125"/>
      <c r="G41" s="126" t="s">
        <v>50</v>
      </c>
      <c r="H41" s="127" t="s">
        <v>51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124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12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16.5" customHeight="1">
      <c r="B50" s="33"/>
      <c r="C50" s="34"/>
      <c r="D50" s="34"/>
      <c r="E50" s="298" t="str">
        <f>E7</f>
        <v>Smržovský potok 10101654, Smržovka, oprava koryta, ř. km 0,000 - 3,800</v>
      </c>
      <c r="F50" s="299"/>
      <c r="G50" s="299"/>
      <c r="H50" s="299"/>
      <c r="I50" s="111"/>
      <c r="J50" s="34"/>
      <c r="K50" s="34"/>
      <c r="L50" s="37"/>
    </row>
    <row r="51" spans="2:12" ht="12" customHeight="1">
      <c r="B51" s="20"/>
      <c r="C51" s="28" t="s">
        <v>120</v>
      </c>
      <c r="D51" s="21"/>
      <c r="E51" s="21"/>
      <c r="F51" s="21"/>
      <c r="G51" s="21"/>
      <c r="H51" s="21"/>
      <c r="J51" s="21"/>
      <c r="K51" s="21"/>
      <c r="L51" s="19"/>
    </row>
    <row r="52" spans="2:12" s="1" customFormat="1" ht="16.5" customHeight="1">
      <c r="B52" s="33"/>
      <c r="C52" s="34"/>
      <c r="D52" s="34"/>
      <c r="E52" s="298" t="s">
        <v>121</v>
      </c>
      <c r="F52" s="265"/>
      <c r="G52" s="265"/>
      <c r="H52" s="265"/>
      <c r="I52" s="111"/>
      <c r="J52" s="34"/>
      <c r="K52" s="34"/>
      <c r="L52" s="37"/>
    </row>
    <row r="53" spans="2:12" s="1" customFormat="1" ht="12" customHeight="1">
      <c r="B53" s="33"/>
      <c r="C53" s="28" t="s">
        <v>122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12" s="1" customFormat="1" ht="16.5" customHeight="1">
      <c r="B54" s="33"/>
      <c r="C54" s="34"/>
      <c r="D54" s="34"/>
      <c r="E54" s="266" t="str">
        <f>E11</f>
        <v>1.13 - SO 01.13 Oprava koryta - úsek č.13, ř. km 3,590 - 3,650</v>
      </c>
      <c r="F54" s="265"/>
      <c r="G54" s="265"/>
      <c r="H54" s="265"/>
      <c r="I54" s="111"/>
      <c r="J54" s="34"/>
      <c r="K54" s="34"/>
      <c r="L54" s="37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12" s="1" customFormat="1" ht="12" customHeight="1">
      <c r="B56" s="33"/>
      <c r="C56" s="28" t="s">
        <v>22</v>
      </c>
      <c r="D56" s="34"/>
      <c r="E56" s="34"/>
      <c r="F56" s="26" t="str">
        <f>F14</f>
        <v>k.ú Smržovka (751324)</v>
      </c>
      <c r="G56" s="34"/>
      <c r="H56" s="34"/>
      <c r="I56" s="112" t="s">
        <v>24</v>
      </c>
      <c r="J56" s="54" t="str">
        <f>IF(J14="","",J14)</f>
        <v>11. 3. 2019</v>
      </c>
      <c r="K56" s="34"/>
      <c r="L56" s="37"/>
    </row>
    <row r="57" spans="2:12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24.95" customHeight="1">
      <c r="B58" s="33"/>
      <c r="C58" s="28" t="s">
        <v>26</v>
      </c>
      <c r="D58" s="34"/>
      <c r="E58" s="34"/>
      <c r="F58" s="26" t="str">
        <f>E17</f>
        <v>Povodí Labe, státní podnik,Víta Nejedlého 951,HK3</v>
      </c>
      <c r="G58" s="34"/>
      <c r="H58" s="34"/>
      <c r="I58" s="112" t="s">
        <v>32</v>
      </c>
      <c r="J58" s="31" t="str">
        <f>E23</f>
        <v>Šindlar s.r.o., Na Brně 372/2a, Hradec Králové 6</v>
      </c>
      <c r="K58" s="34"/>
      <c r="L58" s="37"/>
    </row>
    <row r="59" spans="2:12" s="1" customFormat="1" ht="13.7" customHeight="1">
      <c r="B59" s="33"/>
      <c r="C59" s="28" t="s">
        <v>30</v>
      </c>
      <c r="D59" s="34"/>
      <c r="E59" s="34"/>
      <c r="F59" s="26" t="str">
        <f>IF(E20="","",E20)</f>
        <v>Vyplň údaj</v>
      </c>
      <c r="G59" s="34"/>
      <c r="H59" s="34"/>
      <c r="I59" s="112" t="s">
        <v>35</v>
      </c>
      <c r="J59" s="31" t="str">
        <f>E26</f>
        <v>Ing. Tomáš Konečný</v>
      </c>
      <c r="K59" s="34"/>
      <c r="L59" s="37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12" s="1" customFormat="1" ht="29.25" customHeight="1">
      <c r="B61" s="33"/>
      <c r="C61" s="137" t="s">
        <v>125</v>
      </c>
      <c r="D61" s="138"/>
      <c r="E61" s="138"/>
      <c r="F61" s="138"/>
      <c r="G61" s="138"/>
      <c r="H61" s="138"/>
      <c r="I61" s="139"/>
      <c r="J61" s="140" t="s">
        <v>126</v>
      </c>
      <c r="K61" s="138"/>
      <c r="L61" s="37"/>
    </row>
    <row r="62" spans="2:12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127</v>
      </c>
      <c r="D63" s="34"/>
      <c r="E63" s="34"/>
      <c r="F63" s="34"/>
      <c r="G63" s="34"/>
      <c r="H63" s="34"/>
      <c r="I63" s="111"/>
      <c r="J63" s="72">
        <f>J94</f>
        <v>0</v>
      </c>
      <c r="K63" s="34"/>
      <c r="L63" s="37"/>
      <c r="AU63" s="16" t="s">
        <v>128</v>
      </c>
    </row>
    <row r="64" spans="2:12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J95</f>
        <v>0</v>
      </c>
      <c r="K64" s="143"/>
      <c r="L64" s="148"/>
    </row>
    <row r="65" spans="2:12" s="9" customFormat="1" ht="19.9" customHeight="1">
      <c r="B65" s="149"/>
      <c r="C65" s="93"/>
      <c r="D65" s="150" t="s">
        <v>130</v>
      </c>
      <c r="E65" s="151"/>
      <c r="F65" s="151"/>
      <c r="G65" s="151"/>
      <c r="H65" s="151"/>
      <c r="I65" s="152"/>
      <c r="J65" s="153">
        <f>J96</f>
        <v>0</v>
      </c>
      <c r="K65" s="93"/>
      <c r="L65" s="154"/>
    </row>
    <row r="66" spans="2:12" s="9" customFormat="1" ht="19.9" customHeight="1">
      <c r="B66" s="149"/>
      <c r="C66" s="93"/>
      <c r="D66" s="150" t="s">
        <v>131</v>
      </c>
      <c r="E66" s="151"/>
      <c r="F66" s="151"/>
      <c r="G66" s="151"/>
      <c r="H66" s="151"/>
      <c r="I66" s="152"/>
      <c r="J66" s="153">
        <f>J126</f>
        <v>0</v>
      </c>
      <c r="K66" s="93"/>
      <c r="L66" s="154"/>
    </row>
    <row r="67" spans="2:12" s="9" customFormat="1" ht="19.9" customHeight="1">
      <c r="B67" s="149"/>
      <c r="C67" s="93"/>
      <c r="D67" s="150" t="s">
        <v>132</v>
      </c>
      <c r="E67" s="151"/>
      <c r="F67" s="151"/>
      <c r="G67" s="151"/>
      <c r="H67" s="151"/>
      <c r="I67" s="152"/>
      <c r="J67" s="153">
        <f>J134</f>
        <v>0</v>
      </c>
      <c r="K67" s="93"/>
      <c r="L67" s="154"/>
    </row>
    <row r="68" spans="2:12" s="9" customFormat="1" ht="19.9" customHeight="1">
      <c r="B68" s="149"/>
      <c r="C68" s="93"/>
      <c r="D68" s="150" t="s">
        <v>133</v>
      </c>
      <c r="E68" s="151"/>
      <c r="F68" s="151"/>
      <c r="G68" s="151"/>
      <c r="H68" s="151"/>
      <c r="I68" s="152"/>
      <c r="J68" s="153">
        <f>J146</f>
        <v>0</v>
      </c>
      <c r="K68" s="93"/>
      <c r="L68" s="154"/>
    </row>
    <row r="69" spans="2:12" s="9" customFormat="1" ht="19.9" customHeight="1">
      <c r="B69" s="149"/>
      <c r="C69" s="93"/>
      <c r="D69" s="150" t="s">
        <v>134</v>
      </c>
      <c r="E69" s="151"/>
      <c r="F69" s="151"/>
      <c r="G69" s="151"/>
      <c r="H69" s="151"/>
      <c r="I69" s="152"/>
      <c r="J69" s="153">
        <f>J149</f>
        <v>0</v>
      </c>
      <c r="K69" s="93"/>
      <c r="L69" s="154"/>
    </row>
    <row r="70" spans="2:12" s="9" customFormat="1" ht="19.9" customHeight="1">
      <c r="B70" s="149"/>
      <c r="C70" s="93"/>
      <c r="D70" s="150" t="s">
        <v>332</v>
      </c>
      <c r="E70" s="151"/>
      <c r="F70" s="151"/>
      <c r="G70" s="151"/>
      <c r="H70" s="151"/>
      <c r="I70" s="152"/>
      <c r="J70" s="153">
        <f>J153</f>
        <v>0</v>
      </c>
      <c r="K70" s="93"/>
      <c r="L70" s="154"/>
    </row>
    <row r="71" spans="2:12" s="9" customFormat="1" ht="19.9" customHeight="1">
      <c r="B71" s="149"/>
      <c r="C71" s="93"/>
      <c r="D71" s="150" t="s">
        <v>333</v>
      </c>
      <c r="E71" s="151"/>
      <c r="F71" s="151"/>
      <c r="G71" s="151"/>
      <c r="H71" s="151"/>
      <c r="I71" s="152"/>
      <c r="J71" s="153">
        <f>J156</f>
        <v>0</v>
      </c>
      <c r="K71" s="93"/>
      <c r="L71" s="154"/>
    </row>
    <row r="72" spans="2:12" s="9" customFormat="1" ht="19.9" customHeight="1">
      <c r="B72" s="149"/>
      <c r="C72" s="93"/>
      <c r="D72" s="150" t="s">
        <v>135</v>
      </c>
      <c r="E72" s="151"/>
      <c r="F72" s="151"/>
      <c r="G72" s="151"/>
      <c r="H72" s="151"/>
      <c r="I72" s="152"/>
      <c r="J72" s="153">
        <f>J160</f>
        <v>0</v>
      </c>
      <c r="K72" s="93"/>
      <c r="L72" s="154"/>
    </row>
    <row r="73" spans="2:12" s="1" customFormat="1" ht="21.75" customHeight="1">
      <c r="B73" s="33"/>
      <c r="C73" s="34"/>
      <c r="D73" s="34"/>
      <c r="E73" s="34"/>
      <c r="F73" s="34"/>
      <c r="G73" s="34"/>
      <c r="H73" s="34"/>
      <c r="I73" s="111"/>
      <c r="J73" s="34"/>
      <c r="K73" s="34"/>
      <c r="L73" s="37"/>
    </row>
    <row r="74" spans="2:12" s="1" customFormat="1" ht="6.95" customHeight="1">
      <c r="B74" s="45"/>
      <c r="C74" s="46"/>
      <c r="D74" s="46"/>
      <c r="E74" s="46"/>
      <c r="F74" s="46"/>
      <c r="G74" s="46"/>
      <c r="H74" s="46"/>
      <c r="I74" s="133"/>
      <c r="J74" s="46"/>
      <c r="K74" s="46"/>
      <c r="L74" s="37"/>
    </row>
    <row r="78" spans="2:12" s="1" customFormat="1" ht="6.95" customHeight="1">
      <c r="B78" s="47"/>
      <c r="C78" s="48"/>
      <c r="D78" s="48"/>
      <c r="E78" s="48"/>
      <c r="F78" s="48"/>
      <c r="G78" s="48"/>
      <c r="H78" s="48"/>
      <c r="I78" s="136"/>
      <c r="J78" s="48"/>
      <c r="K78" s="48"/>
      <c r="L78" s="37"/>
    </row>
    <row r="79" spans="2:12" s="1" customFormat="1" ht="24.95" customHeight="1">
      <c r="B79" s="33"/>
      <c r="C79" s="22" t="s">
        <v>136</v>
      </c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11"/>
      <c r="J80" s="34"/>
      <c r="K80" s="34"/>
      <c r="L80" s="37"/>
    </row>
    <row r="81" spans="2:12" s="1" customFormat="1" ht="12" customHeight="1">
      <c r="B81" s="33"/>
      <c r="C81" s="28" t="s">
        <v>16</v>
      </c>
      <c r="D81" s="34"/>
      <c r="E81" s="34"/>
      <c r="F81" s="34"/>
      <c r="G81" s="34"/>
      <c r="H81" s="34"/>
      <c r="I81" s="111"/>
      <c r="J81" s="34"/>
      <c r="K81" s="34"/>
      <c r="L81" s="37"/>
    </row>
    <row r="82" spans="2:12" s="1" customFormat="1" ht="16.5" customHeight="1">
      <c r="B82" s="33"/>
      <c r="C82" s="34"/>
      <c r="D82" s="34"/>
      <c r="E82" s="298" t="str">
        <f>E7</f>
        <v>Smržovský potok 10101654, Smržovka, oprava koryta, ř. km 0,000 - 3,800</v>
      </c>
      <c r="F82" s="299"/>
      <c r="G82" s="299"/>
      <c r="H82" s="299"/>
      <c r="I82" s="111"/>
      <c r="J82" s="34"/>
      <c r="K82" s="34"/>
      <c r="L82" s="37"/>
    </row>
    <row r="83" spans="2:12" ht="12" customHeight="1">
      <c r="B83" s="20"/>
      <c r="C83" s="28" t="s">
        <v>120</v>
      </c>
      <c r="D83" s="21"/>
      <c r="E83" s="21"/>
      <c r="F83" s="21"/>
      <c r="G83" s="21"/>
      <c r="H83" s="21"/>
      <c r="J83" s="21"/>
      <c r="K83" s="21"/>
      <c r="L83" s="19"/>
    </row>
    <row r="84" spans="2:12" s="1" customFormat="1" ht="16.5" customHeight="1">
      <c r="B84" s="33"/>
      <c r="C84" s="34"/>
      <c r="D84" s="34"/>
      <c r="E84" s="298" t="s">
        <v>121</v>
      </c>
      <c r="F84" s="265"/>
      <c r="G84" s="265"/>
      <c r="H84" s="265"/>
      <c r="I84" s="111"/>
      <c r="J84" s="34"/>
      <c r="K84" s="34"/>
      <c r="L84" s="37"/>
    </row>
    <row r="85" spans="2:12" s="1" customFormat="1" ht="12" customHeight="1">
      <c r="B85" s="33"/>
      <c r="C85" s="28" t="s">
        <v>122</v>
      </c>
      <c r="D85" s="34"/>
      <c r="E85" s="34"/>
      <c r="F85" s="34"/>
      <c r="G85" s="34"/>
      <c r="H85" s="34"/>
      <c r="I85" s="111"/>
      <c r="J85" s="34"/>
      <c r="K85" s="34"/>
      <c r="L85" s="37"/>
    </row>
    <row r="86" spans="2:12" s="1" customFormat="1" ht="16.5" customHeight="1">
      <c r="B86" s="33"/>
      <c r="C86" s="34"/>
      <c r="D86" s="34"/>
      <c r="E86" s="266" t="str">
        <f>E11</f>
        <v>1.13 - SO 01.13 Oprava koryta - úsek č.13, ř. km 3,590 - 3,650</v>
      </c>
      <c r="F86" s="265"/>
      <c r="G86" s="265"/>
      <c r="H86" s="265"/>
      <c r="I86" s="111"/>
      <c r="J86" s="34"/>
      <c r="K86" s="34"/>
      <c r="L86" s="37"/>
    </row>
    <row r="87" spans="2:12" s="1" customFormat="1" ht="6.95" customHeight="1">
      <c r="B87" s="33"/>
      <c r="C87" s="34"/>
      <c r="D87" s="34"/>
      <c r="E87" s="34"/>
      <c r="F87" s="34"/>
      <c r="G87" s="34"/>
      <c r="H87" s="34"/>
      <c r="I87" s="111"/>
      <c r="J87" s="34"/>
      <c r="K87" s="34"/>
      <c r="L87" s="37"/>
    </row>
    <row r="88" spans="2:12" s="1" customFormat="1" ht="12" customHeight="1">
      <c r="B88" s="33"/>
      <c r="C88" s="28" t="s">
        <v>22</v>
      </c>
      <c r="D88" s="34"/>
      <c r="E88" s="34"/>
      <c r="F88" s="26" t="str">
        <f>F14</f>
        <v>k.ú Smržovka (751324)</v>
      </c>
      <c r="G88" s="34"/>
      <c r="H88" s="34"/>
      <c r="I88" s="112" t="s">
        <v>24</v>
      </c>
      <c r="J88" s="54" t="str">
        <f>IF(J14="","",J14)</f>
        <v>11. 3. 2019</v>
      </c>
      <c r="K88" s="34"/>
      <c r="L88" s="37"/>
    </row>
    <row r="89" spans="2:12" s="1" customFormat="1" ht="6.95" customHeight="1">
      <c r="B89" s="33"/>
      <c r="C89" s="34"/>
      <c r="D89" s="34"/>
      <c r="E89" s="34"/>
      <c r="F89" s="34"/>
      <c r="G89" s="34"/>
      <c r="H89" s="34"/>
      <c r="I89" s="111"/>
      <c r="J89" s="34"/>
      <c r="K89" s="34"/>
      <c r="L89" s="37"/>
    </row>
    <row r="90" spans="2:12" s="1" customFormat="1" ht="24.95" customHeight="1">
      <c r="B90" s="33"/>
      <c r="C90" s="28" t="s">
        <v>26</v>
      </c>
      <c r="D90" s="34"/>
      <c r="E90" s="34"/>
      <c r="F90" s="26" t="str">
        <f>E17</f>
        <v>Povodí Labe, státní podnik,Víta Nejedlého 951,HK3</v>
      </c>
      <c r="G90" s="34"/>
      <c r="H90" s="34"/>
      <c r="I90" s="112" t="s">
        <v>32</v>
      </c>
      <c r="J90" s="31" t="str">
        <f>E23</f>
        <v>Šindlar s.r.o., Na Brně 372/2a, Hradec Králové 6</v>
      </c>
      <c r="K90" s="34"/>
      <c r="L90" s="37"/>
    </row>
    <row r="91" spans="2:12" s="1" customFormat="1" ht="13.7" customHeight="1">
      <c r="B91" s="33"/>
      <c r="C91" s="28" t="s">
        <v>30</v>
      </c>
      <c r="D91" s="34"/>
      <c r="E91" s="34"/>
      <c r="F91" s="26" t="str">
        <f>IF(E20="","",E20)</f>
        <v>Vyplň údaj</v>
      </c>
      <c r="G91" s="34"/>
      <c r="H91" s="34"/>
      <c r="I91" s="112" t="s">
        <v>35</v>
      </c>
      <c r="J91" s="31" t="str">
        <f>E26</f>
        <v>Ing. Tomáš Konečný</v>
      </c>
      <c r="K91" s="34"/>
      <c r="L91" s="37"/>
    </row>
    <row r="92" spans="2:12" s="1" customFormat="1" ht="10.35" customHeight="1">
      <c r="B92" s="33"/>
      <c r="C92" s="34"/>
      <c r="D92" s="34"/>
      <c r="E92" s="34"/>
      <c r="F92" s="34"/>
      <c r="G92" s="34"/>
      <c r="H92" s="34"/>
      <c r="I92" s="111"/>
      <c r="J92" s="34"/>
      <c r="K92" s="34"/>
      <c r="L92" s="37"/>
    </row>
    <row r="93" spans="2:20" s="10" customFormat="1" ht="29.25" customHeight="1">
      <c r="B93" s="155"/>
      <c r="C93" s="156" t="s">
        <v>137</v>
      </c>
      <c r="D93" s="157" t="s">
        <v>58</v>
      </c>
      <c r="E93" s="157" t="s">
        <v>54</v>
      </c>
      <c r="F93" s="157" t="s">
        <v>55</v>
      </c>
      <c r="G93" s="157" t="s">
        <v>138</v>
      </c>
      <c r="H93" s="157" t="s">
        <v>139</v>
      </c>
      <c r="I93" s="158" t="s">
        <v>140</v>
      </c>
      <c r="J93" s="159" t="s">
        <v>126</v>
      </c>
      <c r="K93" s="160" t="s">
        <v>141</v>
      </c>
      <c r="L93" s="161"/>
      <c r="M93" s="63" t="s">
        <v>1</v>
      </c>
      <c r="N93" s="64" t="s">
        <v>43</v>
      </c>
      <c r="O93" s="64" t="s">
        <v>142</v>
      </c>
      <c r="P93" s="64" t="s">
        <v>143</v>
      </c>
      <c r="Q93" s="64" t="s">
        <v>144</v>
      </c>
      <c r="R93" s="64" t="s">
        <v>145</v>
      </c>
      <c r="S93" s="64" t="s">
        <v>146</v>
      </c>
      <c r="T93" s="65" t="s">
        <v>147</v>
      </c>
    </row>
    <row r="94" spans="2:63" s="1" customFormat="1" ht="22.9" customHeight="1">
      <c r="B94" s="33"/>
      <c r="C94" s="70" t="s">
        <v>148</v>
      </c>
      <c r="D94" s="34"/>
      <c r="E94" s="34"/>
      <c r="F94" s="34"/>
      <c r="G94" s="34"/>
      <c r="H94" s="34"/>
      <c r="I94" s="111"/>
      <c r="J94" s="162">
        <f>BK94</f>
        <v>0</v>
      </c>
      <c r="K94" s="34"/>
      <c r="L94" s="37"/>
      <c r="M94" s="66"/>
      <c r="N94" s="67"/>
      <c r="O94" s="67"/>
      <c r="P94" s="163">
        <f>P95</f>
        <v>0</v>
      </c>
      <c r="Q94" s="67"/>
      <c r="R94" s="163">
        <f>R95</f>
        <v>19.2078497886</v>
      </c>
      <c r="S94" s="67"/>
      <c r="T94" s="164">
        <f>T95</f>
        <v>2.145</v>
      </c>
      <c r="AT94" s="16" t="s">
        <v>72</v>
      </c>
      <c r="AU94" s="16" t="s">
        <v>128</v>
      </c>
      <c r="BK94" s="165">
        <f>BK95</f>
        <v>0</v>
      </c>
    </row>
    <row r="95" spans="2:63" s="11" customFormat="1" ht="25.9" customHeight="1">
      <c r="B95" s="166"/>
      <c r="C95" s="167"/>
      <c r="D95" s="168" t="s">
        <v>72</v>
      </c>
      <c r="E95" s="169" t="s">
        <v>149</v>
      </c>
      <c r="F95" s="169" t="s">
        <v>150</v>
      </c>
      <c r="G95" s="167"/>
      <c r="H95" s="167"/>
      <c r="I95" s="170"/>
      <c r="J95" s="171">
        <f>BK95</f>
        <v>0</v>
      </c>
      <c r="K95" s="167"/>
      <c r="L95" s="172"/>
      <c r="M95" s="173"/>
      <c r="N95" s="174"/>
      <c r="O95" s="174"/>
      <c r="P95" s="175">
        <f>P96+P126+P134+P146+P149+P153+P156+P160</f>
        <v>0</v>
      </c>
      <c r="Q95" s="174"/>
      <c r="R95" s="175">
        <f>R96+R126+R134+R146+R149+R153+R156+R160</f>
        <v>19.2078497886</v>
      </c>
      <c r="S95" s="174"/>
      <c r="T95" s="176">
        <f>T96+T126+T134+T146+T149+T153+T156+T160</f>
        <v>2.145</v>
      </c>
      <c r="AR95" s="177" t="s">
        <v>77</v>
      </c>
      <c r="AT95" s="178" t="s">
        <v>72</v>
      </c>
      <c r="AU95" s="178" t="s">
        <v>73</v>
      </c>
      <c r="AY95" s="177" t="s">
        <v>151</v>
      </c>
      <c r="BK95" s="179">
        <f>BK96+BK126+BK134+BK146+BK149+BK153+BK156+BK160</f>
        <v>0</v>
      </c>
    </row>
    <row r="96" spans="2:63" s="11" customFormat="1" ht="22.9" customHeight="1">
      <c r="B96" s="166"/>
      <c r="C96" s="167"/>
      <c r="D96" s="168" t="s">
        <v>72</v>
      </c>
      <c r="E96" s="180" t="s">
        <v>77</v>
      </c>
      <c r="F96" s="180" t="s">
        <v>152</v>
      </c>
      <c r="G96" s="167"/>
      <c r="H96" s="167"/>
      <c r="I96" s="170"/>
      <c r="J96" s="181">
        <f>BK96</f>
        <v>0</v>
      </c>
      <c r="K96" s="167"/>
      <c r="L96" s="172"/>
      <c r="M96" s="173"/>
      <c r="N96" s="174"/>
      <c r="O96" s="174"/>
      <c r="P96" s="175">
        <f>SUM(P97:P125)</f>
        <v>0</v>
      </c>
      <c r="Q96" s="174"/>
      <c r="R96" s="175">
        <f>SUM(R97:R125)</f>
        <v>0.1078304886</v>
      </c>
      <c r="S96" s="174"/>
      <c r="T96" s="176">
        <f>SUM(T97:T125)</f>
        <v>0</v>
      </c>
      <c r="AR96" s="177" t="s">
        <v>77</v>
      </c>
      <c r="AT96" s="178" t="s">
        <v>72</v>
      </c>
      <c r="AU96" s="178" t="s">
        <v>77</v>
      </c>
      <c r="AY96" s="177" t="s">
        <v>151</v>
      </c>
      <c r="BK96" s="179">
        <f>SUM(BK97:BK125)</f>
        <v>0</v>
      </c>
    </row>
    <row r="97" spans="2:65" s="1" customFormat="1" ht="16.5" customHeight="1">
      <c r="B97" s="33"/>
      <c r="C97" s="182" t="s">
        <v>77</v>
      </c>
      <c r="D97" s="182" t="s">
        <v>153</v>
      </c>
      <c r="E97" s="183" t="s">
        <v>154</v>
      </c>
      <c r="F97" s="184" t="s">
        <v>155</v>
      </c>
      <c r="G97" s="185" t="s">
        <v>156</v>
      </c>
      <c r="H97" s="186">
        <v>1.32</v>
      </c>
      <c r="I97" s="187"/>
      <c r="J97" s="188">
        <f>ROUND(I97*H97,2)</f>
        <v>0</v>
      </c>
      <c r="K97" s="184" t="s">
        <v>157</v>
      </c>
      <c r="L97" s="37"/>
      <c r="M97" s="189" t="s">
        <v>1</v>
      </c>
      <c r="N97" s="190" t="s">
        <v>44</v>
      </c>
      <c r="O97" s="59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16" t="s">
        <v>158</v>
      </c>
      <c r="AT97" s="16" t="s">
        <v>153</v>
      </c>
      <c r="AU97" s="16" t="s">
        <v>81</v>
      </c>
      <c r="AY97" s="16" t="s">
        <v>151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6" t="s">
        <v>77</v>
      </c>
      <c r="BK97" s="193">
        <f>ROUND(I97*H97,2)</f>
        <v>0</v>
      </c>
      <c r="BL97" s="16" t="s">
        <v>158</v>
      </c>
      <c r="BM97" s="16" t="s">
        <v>709</v>
      </c>
    </row>
    <row r="98" spans="2:51" s="12" customFormat="1" ht="11.25">
      <c r="B98" s="194"/>
      <c r="C98" s="195"/>
      <c r="D98" s="196" t="s">
        <v>160</v>
      </c>
      <c r="E98" s="197" t="s">
        <v>1</v>
      </c>
      <c r="F98" s="198" t="s">
        <v>710</v>
      </c>
      <c r="G98" s="195"/>
      <c r="H98" s="199">
        <v>1.32</v>
      </c>
      <c r="I98" s="200"/>
      <c r="J98" s="195"/>
      <c r="K98" s="195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160</v>
      </c>
      <c r="AU98" s="205" t="s">
        <v>81</v>
      </c>
      <c r="AV98" s="12" t="s">
        <v>81</v>
      </c>
      <c r="AW98" s="12" t="s">
        <v>34</v>
      </c>
      <c r="AX98" s="12" t="s">
        <v>77</v>
      </c>
      <c r="AY98" s="205" t="s">
        <v>151</v>
      </c>
    </row>
    <row r="99" spans="2:65" s="1" customFormat="1" ht="16.5" customHeight="1">
      <c r="B99" s="33"/>
      <c r="C99" s="182" t="s">
        <v>81</v>
      </c>
      <c r="D99" s="182" t="s">
        <v>153</v>
      </c>
      <c r="E99" s="183" t="s">
        <v>187</v>
      </c>
      <c r="F99" s="184" t="s">
        <v>188</v>
      </c>
      <c r="G99" s="185" t="s">
        <v>156</v>
      </c>
      <c r="H99" s="186">
        <v>1.32</v>
      </c>
      <c r="I99" s="187"/>
      <c r="J99" s="188">
        <f>ROUND(I99*H99,2)</f>
        <v>0</v>
      </c>
      <c r="K99" s="184" t="s">
        <v>157</v>
      </c>
      <c r="L99" s="37"/>
      <c r="M99" s="189" t="s">
        <v>1</v>
      </c>
      <c r="N99" s="190" t="s">
        <v>44</v>
      </c>
      <c r="O99" s="59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6" t="s">
        <v>158</v>
      </c>
      <c r="AT99" s="16" t="s">
        <v>153</v>
      </c>
      <c r="AU99" s="16" t="s">
        <v>81</v>
      </c>
      <c r="AY99" s="16" t="s">
        <v>151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6" t="s">
        <v>77</v>
      </c>
      <c r="BK99" s="193">
        <f>ROUND(I99*H99,2)</f>
        <v>0</v>
      </c>
      <c r="BL99" s="16" t="s">
        <v>158</v>
      </c>
      <c r="BM99" s="16" t="s">
        <v>711</v>
      </c>
    </row>
    <row r="100" spans="2:51" s="12" customFormat="1" ht="11.25">
      <c r="B100" s="194"/>
      <c r="C100" s="195"/>
      <c r="D100" s="196" t="s">
        <v>160</v>
      </c>
      <c r="E100" s="197" t="s">
        <v>1</v>
      </c>
      <c r="F100" s="198" t="s">
        <v>712</v>
      </c>
      <c r="G100" s="195"/>
      <c r="H100" s="199">
        <v>1.32</v>
      </c>
      <c r="I100" s="200"/>
      <c r="J100" s="195"/>
      <c r="K100" s="195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160</v>
      </c>
      <c r="AU100" s="205" t="s">
        <v>81</v>
      </c>
      <c r="AV100" s="12" t="s">
        <v>81</v>
      </c>
      <c r="AW100" s="12" t="s">
        <v>34</v>
      </c>
      <c r="AX100" s="12" t="s">
        <v>77</v>
      </c>
      <c r="AY100" s="205" t="s">
        <v>151</v>
      </c>
    </row>
    <row r="101" spans="2:65" s="1" customFormat="1" ht="16.5" customHeight="1">
      <c r="B101" s="33"/>
      <c r="C101" s="182" t="s">
        <v>167</v>
      </c>
      <c r="D101" s="182" t="s">
        <v>153</v>
      </c>
      <c r="E101" s="183" t="s">
        <v>192</v>
      </c>
      <c r="F101" s="184" t="s">
        <v>193</v>
      </c>
      <c r="G101" s="185" t="s">
        <v>156</v>
      </c>
      <c r="H101" s="186">
        <v>1.32</v>
      </c>
      <c r="I101" s="187"/>
      <c r="J101" s="188">
        <f>ROUND(I101*H101,2)</f>
        <v>0</v>
      </c>
      <c r="K101" s="184" t="s">
        <v>157</v>
      </c>
      <c r="L101" s="37"/>
      <c r="M101" s="189" t="s">
        <v>1</v>
      </c>
      <c r="N101" s="190" t="s">
        <v>44</v>
      </c>
      <c r="O101" s="59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6" t="s">
        <v>158</v>
      </c>
      <c r="AT101" s="16" t="s">
        <v>153</v>
      </c>
      <c r="AU101" s="16" t="s">
        <v>81</v>
      </c>
      <c r="AY101" s="16" t="s">
        <v>151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6" t="s">
        <v>77</v>
      </c>
      <c r="BK101" s="193">
        <f>ROUND(I101*H101,2)</f>
        <v>0</v>
      </c>
      <c r="BL101" s="16" t="s">
        <v>158</v>
      </c>
      <c r="BM101" s="16" t="s">
        <v>713</v>
      </c>
    </row>
    <row r="102" spans="2:51" s="12" customFormat="1" ht="11.25">
      <c r="B102" s="194"/>
      <c r="C102" s="195"/>
      <c r="D102" s="196" t="s">
        <v>160</v>
      </c>
      <c r="E102" s="197" t="s">
        <v>1</v>
      </c>
      <c r="F102" s="198" t="s">
        <v>712</v>
      </c>
      <c r="G102" s="195"/>
      <c r="H102" s="199">
        <v>1.32</v>
      </c>
      <c r="I102" s="200"/>
      <c r="J102" s="195"/>
      <c r="K102" s="195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160</v>
      </c>
      <c r="AU102" s="205" t="s">
        <v>81</v>
      </c>
      <c r="AV102" s="12" t="s">
        <v>81</v>
      </c>
      <c r="AW102" s="12" t="s">
        <v>34</v>
      </c>
      <c r="AX102" s="12" t="s">
        <v>77</v>
      </c>
      <c r="AY102" s="205" t="s">
        <v>151</v>
      </c>
    </row>
    <row r="103" spans="2:65" s="1" customFormat="1" ht="16.5" customHeight="1">
      <c r="B103" s="33"/>
      <c r="C103" s="182" t="s">
        <v>158</v>
      </c>
      <c r="D103" s="182" t="s">
        <v>153</v>
      </c>
      <c r="E103" s="183" t="s">
        <v>196</v>
      </c>
      <c r="F103" s="184" t="s">
        <v>197</v>
      </c>
      <c r="G103" s="185" t="s">
        <v>156</v>
      </c>
      <c r="H103" s="186">
        <v>1.32</v>
      </c>
      <c r="I103" s="187"/>
      <c r="J103" s="188">
        <f>ROUND(I103*H103,2)</f>
        <v>0</v>
      </c>
      <c r="K103" s="184" t="s">
        <v>157</v>
      </c>
      <c r="L103" s="37"/>
      <c r="M103" s="189" t="s">
        <v>1</v>
      </c>
      <c r="N103" s="190" t="s">
        <v>44</v>
      </c>
      <c r="O103" s="59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AR103" s="16" t="s">
        <v>158</v>
      </c>
      <c r="AT103" s="16" t="s">
        <v>153</v>
      </c>
      <c r="AU103" s="16" t="s">
        <v>81</v>
      </c>
      <c r="AY103" s="16" t="s">
        <v>151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6" t="s">
        <v>77</v>
      </c>
      <c r="BK103" s="193">
        <f>ROUND(I103*H103,2)</f>
        <v>0</v>
      </c>
      <c r="BL103" s="16" t="s">
        <v>158</v>
      </c>
      <c r="BM103" s="16" t="s">
        <v>714</v>
      </c>
    </row>
    <row r="104" spans="2:51" s="12" customFormat="1" ht="11.25">
      <c r="B104" s="194"/>
      <c r="C104" s="195"/>
      <c r="D104" s="196" t="s">
        <v>160</v>
      </c>
      <c r="E104" s="197" t="s">
        <v>1</v>
      </c>
      <c r="F104" s="198" t="s">
        <v>712</v>
      </c>
      <c r="G104" s="195"/>
      <c r="H104" s="199">
        <v>1.32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160</v>
      </c>
      <c r="AU104" s="205" t="s">
        <v>81</v>
      </c>
      <c r="AV104" s="12" t="s">
        <v>81</v>
      </c>
      <c r="AW104" s="12" t="s">
        <v>34</v>
      </c>
      <c r="AX104" s="12" t="s">
        <v>77</v>
      </c>
      <c r="AY104" s="205" t="s">
        <v>151</v>
      </c>
    </row>
    <row r="105" spans="2:65" s="1" customFormat="1" ht="16.5" customHeight="1">
      <c r="B105" s="33"/>
      <c r="C105" s="182" t="s">
        <v>177</v>
      </c>
      <c r="D105" s="182" t="s">
        <v>153</v>
      </c>
      <c r="E105" s="183" t="s">
        <v>200</v>
      </c>
      <c r="F105" s="184" t="s">
        <v>201</v>
      </c>
      <c r="G105" s="185" t="s">
        <v>156</v>
      </c>
      <c r="H105" s="186">
        <v>1.32</v>
      </c>
      <c r="I105" s="187"/>
      <c r="J105" s="188">
        <f>ROUND(I105*H105,2)</f>
        <v>0</v>
      </c>
      <c r="K105" s="184" t="s">
        <v>157</v>
      </c>
      <c r="L105" s="37"/>
      <c r="M105" s="189" t="s">
        <v>1</v>
      </c>
      <c r="N105" s="190" t="s">
        <v>44</v>
      </c>
      <c r="O105" s="59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6" t="s">
        <v>158</v>
      </c>
      <c r="AT105" s="16" t="s">
        <v>153</v>
      </c>
      <c r="AU105" s="16" t="s">
        <v>81</v>
      </c>
      <c r="AY105" s="16" t="s">
        <v>151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6" t="s">
        <v>77</v>
      </c>
      <c r="BK105" s="193">
        <f>ROUND(I105*H105,2)</f>
        <v>0</v>
      </c>
      <c r="BL105" s="16" t="s">
        <v>158</v>
      </c>
      <c r="BM105" s="16" t="s">
        <v>715</v>
      </c>
    </row>
    <row r="106" spans="2:51" s="12" customFormat="1" ht="11.25">
      <c r="B106" s="194"/>
      <c r="C106" s="195"/>
      <c r="D106" s="196" t="s">
        <v>160</v>
      </c>
      <c r="E106" s="197" t="s">
        <v>1</v>
      </c>
      <c r="F106" s="198" t="s">
        <v>716</v>
      </c>
      <c r="G106" s="195"/>
      <c r="H106" s="199">
        <v>1.32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160</v>
      </c>
      <c r="AU106" s="205" t="s">
        <v>81</v>
      </c>
      <c r="AV106" s="12" t="s">
        <v>81</v>
      </c>
      <c r="AW106" s="12" t="s">
        <v>34</v>
      </c>
      <c r="AX106" s="12" t="s">
        <v>77</v>
      </c>
      <c r="AY106" s="205" t="s">
        <v>151</v>
      </c>
    </row>
    <row r="107" spans="2:65" s="1" customFormat="1" ht="16.5" customHeight="1">
      <c r="B107" s="33"/>
      <c r="C107" s="182" t="s">
        <v>181</v>
      </c>
      <c r="D107" s="182" t="s">
        <v>153</v>
      </c>
      <c r="E107" s="183" t="s">
        <v>205</v>
      </c>
      <c r="F107" s="184" t="s">
        <v>206</v>
      </c>
      <c r="G107" s="185" t="s">
        <v>207</v>
      </c>
      <c r="H107" s="186">
        <v>6</v>
      </c>
      <c r="I107" s="187"/>
      <c r="J107" s="188">
        <f>ROUND(I107*H107,2)</f>
        <v>0</v>
      </c>
      <c r="K107" s="184" t="s">
        <v>157</v>
      </c>
      <c r="L107" s="37"/>
      <c r="M107" s="189" t="s">
        <v>1</v>
      </c>
      <c r="N107" s="190" t="s">
        <v>44</v>
      </c>
      <c r="O107" s="59"/>
      <c r="P107" s="191">
        <f>O107*H107</f>
        <v>0</v>
      </c>
      <c r="Q107" s="191">
        <v>0.0179717481</v>
      </c>
      <c r="R107" s="191">
        <f>Q107*H107</f>
        <v>0.1078304886</v>
      </c>
      <c r="S107" s="191">
        <v>0</v>
      </c>
      <c r="T107" s="192">
        <f>S107*H107</f>
        <v>0</v>
      </c>
      <c r="AR107" s="16" t="s">
        <v>158</v>
      </c>
      <c r="AT107" s="16" t="s">
        <v>153</v>
      </c>
      <c r="AU107" s="16" t="s">
        <v>81</v>
      </c>
      <c r="AY107" s="16" t="s">
        <v>151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6" t="s">
        <v>77</v>
      </c>
      <c r="BK107" s="193">
        <f>ROUND(I107*H107,2)</f>
        <v>0</v>
      </c>
      <c r="BL107" s="16" t="s">
        <v>158</v>
      </c>
      <c r="BM107" s="16" t="s">
        <v>717</v>
      </c>
    </row>
    <row r="108" spans="2:51" s="12" customFormat="1" ht="11.25">
      <c r="B108" s="194"/>
      <c r="C108" s="195"/>
      <c r="D108" s="196" t="s">
        <v>160</v>
      </c>
      <c r="E108" s="197" t="s">
        <v>1</v>
      </c>
      <c r="F108" s="198" t="s">
        <v>718</v>
      </c>
      <c r="G108" s="195"/>
      <c r="H108" s="199">
        <v>6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160</v>
      </c>
      <c r="AU108" s="205" t="s">
        <v>81</v>
      </c>
      <c r="AV108" s="12" t="s">
        <v>81</v>
      </c>
      <c r="AW108" s="12" t="s">
        <v>34</v>
      </c>
      <c r="AX108" s="12" t="s">
        <v>77</v>
      </c>
      <c r="AY108" s="205" t="s">
        <v>151</v>
      </c>
    </row>
    <row r="109" spans="2:65" s="1" customFormat="1" ht="16.5" customHeight="1">
      <c r="B109" s="33"/>
      <c r="C109" s="182" t="s">
        <v>186</v>
      </c>
      <c r="D109" s="182" t="s">
        <v>153</v>
      </c>
      <c r="E109" s="183" t="s">
        <v>211</v>
      </c>
      <c r="F109" s="184" t="s">
        <v>212</v>
      </c>
      <c r="G109" s="185" t="s">
        <v>213</v>
      </c>
      <c r="H109" s="186">
        <v>72</v>
      </c>
      <c r="I109" s="187"/>
      <c r="J109" s="188">
        <f>ROUND(I109*H109,2)</f>
        <v>0</v>
      </c>
      <c r="K109" s="184" t="s">
        <v>157</v>
      </c>
      <c r="L109" s="37"/>
      <c r="M109" s="189" t="s">
        <v>1</v>
      </c>
      <c r="N109" s="190" t="s">
        <v>44</v>
      </c>
      <c r="O109" s="59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6" t="s">
        <v>158</v>
      </c>
      <c r="AT109" s="16" t="s">
        <v>153</v>
      </c>
      <c r="AU109" s="16" t="s">
        <v>81</v>
      </c>
      <c r="AY109" s="16" t="s">
        <v>151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6" t="s">
        <v>77</v>
      </c>
      <c r="BK109" s="193">
        <f>ROUND(I109*H109,2)</f>
        <v>0</v>
      </c>
      <c r="BL109" s="16" t="s">
        <v>158</v>
      </c>
      <c r="BM109" s="16" t="s">
        <v>719</v>
      </c>
    </row>
    <row r="110" spans="2:51" s="12" customFormat="1" ht="11.25">
      <c r="B110" s="194"/>
      <c r="C110" s="195"/>
      <c r="D110" s="196" t="s">
        <v>160</v>
      </c>
      <c r="E110" s="197" t="s">
        <v>1</v>
      </c>
      <c r="F110" s="198" t="s">
        <v>620</v>
      </c>
      <c r="G110" s="195"/>
      <c r="H110" s="199">
        <v>72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160</v>
      </c>
      <c r="AU110" s="205" t="s">
        <v>81</v>
      </c>
      <c r="AV110" s="12" t="s">
        <v>81</v>
      </c>
      <c r="AW110" s="12" t="s">
        <v>34</v>
      </c>
      <c r="AX110" s="12" t="s">
        <v>77</v>
      </c>
      <c r="AY110" s="205" t="s">
        <v>151</v>
      </c>
    </row>
    <row r="111" spans="2:65" s="1" customFormat="1" ht="16.5" customHeight="1">
      <c r="B111" s="33"/>
      <c r="C111" s="182" t="s">
        <v>191</v>
      </c>
      <c r="D111" s="182" t="s">
        <v>153</v>
      </c>
      <c r="E111" s="183" t="s">
        <v>217</v>
      </c>
      <c r="F111" s="184" t="s">
        <v>218</v>
      </c>
      <c r="G111" s="185" t="s">
        <v>219</v>
      </c>
      <c r="H111" s="186">
        <v>3</v>
      </c>
      <c r="I111" s="187"/>
      <c r="J111" s="188">
        <f>ROUND(I111*H111,2)</f>
        <v>0</v>
      </c>
      <c r="K111" s="184" t="s">
        <v>157</v>
      </c>
      <c r="L111" s="37"/>
      <c r="M111" s="189" t="s">
        <v>1</v>
      </c>
      <c r="N111" s="190" t="s">
        <v>44</v>
      </c>
      <c r="O111" s="59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6" t="s">
        <v>158</v>
      </c>
      <c r="AT111" s="16" t="s">
        <v>153</v>
      </c>
      <c r="AU111" s="16" t="s">
        <v>81</v>
      </c>
      <c r="AY111" s="16" t="s">
        <v>151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6" t="s">
        <v>77</v>
      </c>
      <c r="BK111" s="193">
        <f>ROUND(I111*H111,2)</f>
        <v>0</v>
      </c>
      <c r="BL111" s="16" t="s">
        <v>158</v>
      </c>
      <c r="BM111" s="16" t="s">
        <v>720</v>
      </c>
    </row>
    <row r="112" spans="2:65" s="1" customFormat="1" ht="16.5" customHeight="1">
      <c r="B112" s="33"/>
      <c r="C112" s="182" t="s">
        <v>195</v>
      </c>
      <c r="D112" s="182" t="s">
        <v>153</v>
      </c>
      <c r="E112" s="183" t="s">
        <v>154</v>
      </c>
      <c r="F112" s="184" t="s">
        <v>155</v>
      </c>
      <c r="G112" s="185" t="s">
        <v>156</v>
      </c>
      <c r="H112" s="186">
        <v>9.76</v>
      </c>
      <c r="I112" s="187"/>
      <c r="J112" s="188">
        <f>ROUND(I112*H112,2)</f>
        <v>0</v>
      </c>
      <c r="K112" s="184" t="s">
        <v>157</v>
      </c>
      <c r="L112" s="37"/>
      <c r="M112" s="189" t="s">
        <v>1</v>
      </c>
      <c r="N112" s="190" t="s">
        <v>44</v>
      </c>
      <c r="O112" s="59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16" t="s">
        <v>158</v>
      </c>
      <c r="AT112" s="16" t="s">
        <v>153</v>
      </c>
      <c r="AU112" s="16" t="s">
        <v>81</v>
      </c>
      <c r="AY112" s="16" t="s">
        <v>151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6" t="s">
        <v>77</v>
      </c>
      <c r="BK112" s="193">
        <f>ROUND(I112*H112,2)</f>
        <v>0</v>
      </c>
      <c r="BL112" s="16" t="s">
        <v>158</v>
      </c>
      <c r="BM112" s="16" t="s">
        <v>721</v>
      </c>
    </row>
    <row r="113" spans="2:51" s="12" customFormat="1" ht="11.25">
      <c r="B113" s="194"/>
      <c r="C113" s="195"/>
      <c r="D113" s="196" t="s">
        <v>160</v>
      </c>
      <c r="E113" s="197" t="s">
        <v>1</v>
      </c>
      <c r="F113" s="198" t="s">
        <v>161</v>
      </c>
      <c r="G113" s="195"/>
      <c r="H113" s="199">
        <v>9.76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160</v>
      </c>
      <c r="AU113" s="205" t="s">
        <v>81</v>
      </c>
      <c r="AV113" s="12" t="s">
        <v>81</v>
      </c>
      <c r="AW113" s="12" t="s">
        <v>34</v>
      </c>
      <c r="AX113" s="12" t="s">
        <v>77</v>
      </c>
      <c r="AY113" s="205" t="s">
        <v>151</v>
      </c>
    </row>
    <row r="114" spans="2:65" s="1" customFormat="1" ht="16.5" customHeight="1">
      <c r="B114" s="33"/>
      <c r="C114" s="182" t="s">
        <v>199</v>
      </c>
      <c r="D114" s="182" t="s">
        <v>153</v>
      </c>
      <c r="E114" s="183" t="s">
        <v>227</v>
      </c>
      <c r="F114" s="184" t="s">
        <v>228</v>
      </c>
      <c r="G114" s="185" t="s">
        <v>156</v>
      </c>
      <c r="H114" s="186">
        <v>10.23</v>
      </c>
      <c r="I114" s="187"/>
      <c r="J114" s="188">
        <f>ROUND(I114*H114,2)</f>
        <v>0</v>
      </c>
      <c r="K114" s="184" t="s">
        <v>157</v>
      </c>
      <c r="L114" s="37"/>
      <c r="M114" s="189" t="s">
        <v>1</v>
      </c>
      <c r="N114" s="190" t="s">
        <v>44</v>
      </c>
      <c r="O114" s="59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6" t="s">
        <v>158</v>
      </c>
      <c r="AT114" s="16" t="s">
        <v>153</v>
      </c>
      <c r="AU114" s="16" t="s">
        <v>81</v>
      </c>
      <c r="AY114" s="16" t="s">
        <v>151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6" t="s">
        <v>77</v>
      </c>
      <c r="BK114" s="193">
        <f>ROUND(I114*H114,2)</f>
        <v>0</v>
      </c>
      <c r="BL114" s="16" t="s">
        <v>158</v>
      </c>
      <c r="BM114" s="16" t="s">
        <v>722</v>
      </c>
    </row>
    <row r="115" spans="2:51" s="12" customFormat="1" ht="11.25">
      <c r="B115" s="194"/>
      <c r="C115" s="195"/>
      <c r="D115" s="196" t="s">
        <v>160</v>
      </c>
      <c r="E115" s="197" t="s">
        <v>1</v>
      </c>
      <c r="F115" s="198" t="s">
        <v>723</v>
      </c>
      <c r="G115" s="195"/>
      <c r="H115" s="199">
        <v>10.23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160</v>
      </c>
      <c r="AU115" s="205" t="s">
        <v>81</v>
      </c>
      <c r="AV115" s="12" t="s">
        <v>81</v>
      </c>
      <c r="AW115" s="12" t="s">
        <v>34</v>
      </c>
      <c r="AX115" s="12" t="s">
        <v>77</v>
      </c>
      <c r="AY115" s="205" t="s">
        <v>151</v>
      </c>
    </row>
    <row r="116" spans="2:65" s="1" customFormat="1" ht="16.5" customHeight="1">
      <c r="B116" s="33"/>
      <c r="C116" s="182" t="s">
        <v>204</v>
      </c>
      <c r="D116" s="182" t="s">
        <v>153</v>
      </c>
      <c r="E116" s="183" t="s">
        <v>232</v>
      </c>
      <c r="F116" s="184" t="s">
        <v>233</v>
      </c>
      <c r="G116" s="185" t="s">
        <v>156</v>
      </c>
      <c r="H116" s="186">
        <v>3.069</v>
      </c>
      <c r="I116" s="187"/>
      <c r="J116" s="188">
        <f>ROUND(I116*H116,2)</f>
        <v>0</v>
      </c>
      <c r="K116" s="184" t="s">
        <v>157</v>
      </c>
      <c r="L116" s="37"/>
      <c r="M116" s="189" t="s">
        <v>1</v>
      </c>
      <c r="N116" s="190" t="s">
        <v>44</v>
      </c>
      <c r="O116" s="59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6" t="s">
        <v>158</v>
      </c>
      <c r="AT116" s="16" t="s">
        <v>153</v>
      </c>
      <c r="AU116" s="16" t="s">
        <v>81</v>
      </c>
      <c r="AY116" s="16" t="s">
        <v>151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6" t="s">
        <v>77</v>
      </c>
      <c r="BK116" s="193">
        <f>ROUND(I116*H116,2)</f>
        <v>0</v>
      </c>
      <c r="BL116" s="16" t="s">
        <v>158</v>
      </c>
      <c r="BM116" s="16" t="s">
        <v>724</v>
      </c>
    </row>
    <row r="117" spans="2:51" s="12" customFormat="1" ht="11.25">
      <c r="B117" s="194"/>
      <c r="C117" s="195"/>
      <c r="D117" s="196" t="s">
        <v>160</v>
      </c>
      <c r="E117" s="197" t="s">
        <v>1</v>
      </c>
      <c r="F117" s="198" t="s">
        <v>725</v>
      </c>
      <c r="G117" s="195"/>
      <c r="H117" s="199">
        <v>3.069</v>
      </c>
      <c r="I117" s="200"/>
      <c r="J117" s="195"/>
      <c r="K117" s="195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160</v>
      </c>
      <c r="AU117" s="205" t="s">
        <v>81</v>
      </c>
      <c r="AV117" s="12" t="s">
        <v>81</v>
      </c>
      <c r="AW117" s="12" t="s">
        <v>34</v>
      </c>
      <c r="AX117" s="12" t="s">
        <v>77</v>
      </c>
      <c r="AY117" s="205" t="s">
        <v>151</v>
      </c>
    </row>
    <row r="118" spans="2:65" s="1" customFormat="1" ht="16.5" customHeight="1">
      <c r="B118" s="33"/>
      <c r="C118" s="182" t="s">
        <v>304</v>
      </c>
      <c r="D118" s="182" t="s">
        <v>153</v>
      </c>
      <c r="E118" s="183" t="s">
        <v>237</v>
      </c>
      <c r="F118" s="184" t="s">
        <v>238</v>
      </c>
      <c r="G118" s="185" t="s">
        <v>156</v>
      </c>
      <c r="H118" s="186">
        <v>5.17</v>
      </c>
      <c r="I118" s="187"/>
      <c r="J118" s="188">
        <f>ROUND(I118*H118,2)</f>
        <v>0</v>
      </c>
      <c r="K118" s="184" t="s">
        <v>1</v>
      </c>
      <c r="L118" s="37"/>
      <c r="M118" s="189" t="s">
        <v>1</v>
      </c>
      <c r="N118" s="190" t="s">
        <v>44</v>
      </c>
      <c r="O118" s="59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16" t="s">
        <v>158</v>
      </c>
      <c r="AT118" s="16" t="s">
        <v>153</v>
      </c>
      <c r="AU118" s="16" t="s">
        <v>81</v>
      </c>
      <c r="AY118" s="16" t="s">
        <v>151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6" t="s">
        <v>77</v>
      </c>
      <c r="BK118" s="193">
        <f>ROUND(I118*H118,2)</f>
        <v>0</v>
      </c>
      <c r="BL118" s="16" t="s">
        <v>158</v>
      </c>
      <c r="BM118" s="16" t="s">
        <v>726</v>
      </c>
    </row>
    <row r="119" spans="2:47" s="1" customFormat="1" ht="19.5">
      <c r="B119" s="33"/>
      <c r="C119" s="34"/>
      <c r="D119" s="196" t="s">
        <v>240</v>
      </c>
      <c r="E119" s="34"/>
      <c r="F119" s="217" t="s">
        <v>241</v>
      </c>
      <c r="G119" s="34"/>
      <c r="H119" s="34"/>
      <c r="I119" s="111"/>
      <c r="J119" s="34"/>
      <c r="K119" s="34"/>
      <c r="L119" s="37"/>
      <c r="M119" s="218"/>
      <c r="N119" s="59"/>
      <c r="O119" s="59"/>
      <c r="P119" s="59"/>
      <c r="Q119" s="59"/>
      <c r="R119" s="59"/>
      <c r="S119" s="59"/>
      <c r="T119" s="60"/>
      <c r="AT119" s="16" t="s">
        <v>240</v>
      </c>
      <c r="AU119" s="16" t="s">
        <v>81</v>
      </c>
    </row>
    <row r="120" spans="2:51" s="12" customFormat="1" ht="11.25">
      <c r="B120" s="194"/>
      <c r="C120" s="195"/>
      <c r="D120" s="196" t="s">
        <v>160</v>
      </c>
      <c r="E120" s="197" t="s">
        <v>1</v>
      </c>
      <c r="F120" s="198" t="s">
        <v>727</v>
      </c>
      <c r="G120" s="195"/>
      <c r="H120" s="199">
        <v>5.17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160</v>
      </c>
      <c r="AU120" s="205" t="s">
        <v>81</v>
      </c>
      <c r="AV120" s="12" t="s">
        <v>81</v>
      </c>
      <c r="AW120" s="12" t="s">
        <v>34</v>
      </c>
      <c r="AX120" s="12" t="s">
        <v>77</v>
      </c>
      <c r="AY120" s="205" t="s">
        <v>151</v>
      </c>
    </row>
    <row r="121" spans="2:65" s="1" customFormat="1" ht="16.5" customHeight="1">
      <c r="B121" s="33"/>
      <c r="C121" s="182" t="s">
        <v>216</v>
      </c>
      <c r="D121" s="182" t="s">
        <v>153</v>
      </c>
      <c r="E121" s="183" t="s">
        <v>250</v>
      </c>
      <c r="F121" s="184" t="s">
        <v>251</v>
      </c>
      <c r="G121" s="185" t="s">
        <v>246</v>
      </c>
      <c r="H121" s="186">
        <v>1</v>
      </c>
      <c r="I121" s="187"/>
      <c r="J121" s="188">
        <f>ROUND(I121*H121,2)</f>
        <v>0</v>
      </c>
      <c r="K121" s="184" t="s">
        <v>1</v>
      </c>
      <c r="L121" s="37"/>
      <c r="M121" s="189" t="s">
        <v>1</v>
      </c>
      <c r="N121" s="190" t="s">
        <v>44</v>
      </c>
      <c r="O121" s="59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AR121" s="16" t="s">
        <v>158</v>
      </c>
      <c r="AT121" s="16" t="s">
        <v>153</v>
      </c>
      <c r="AU121" s="16" t="s">
        <v>81</v>
      </c>
      <c r="AY121" s="16" t="s">
        <v>151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6" t="s">
        <v>77</v>
      </c>
      <c r="BK121" s="193">
        <f>ROUND(I121*H121,2)</f>
        <v>0</v>
      </c>
      <c r="BL121" s="16" t="s">
        <v>158</v>
      </c>
      <c r="BM121" s="16" t="s">
        <v>728</v>
      </c>
    </row>
    <row r="122" spans="2:51" s="14" customFormat="1" ht="11.25">
      <c r="B122" s="219"/>
      <c r="C122" s="220"/>
      <c r="D122" s="196" t="s">
        <v>160</v>
      </c>
      <c r="E122" s="221" t="s">
        <v>1</v>
      </c>
      <c r="F122" s="222" t="s">
        <v>253</v>
      </c>
      <c r="G122" s="220"/>
      <c r="H122" s="221" t="s">
        <v>1</v>
      </c>
      <c r="I122" s="223"/>
      <c r="J122" s="220"/>
      <c r="K122" s="220"/>
      <c r="L122" s="224"/>
      <c r="M122" s="225"/>
      <c r="N122" s="226"/>
      <c r="O122" s="226"/>
      <c r="P122" s="226"/>
      <c r="Q122" s="226"/>
      <c r="R122" s="226"/>
      <c r="S122" s="226"/>
      <c r="T122" s="227"/>
      <c r="AT122" s="228" t="s">
        <v>160</v>
      </c>
      <c r="AU122" s="228" t="s">
        <v>81</v>
      </c>
      <c r="AV122" s="14" t="s">
        <v>77</v>
      </c>
      <c r="AW122" s="14" t="s">
        <v>34</v>
      </c>
      <c r="AX122" s="14" t="s">
        <v>73</v>
      </c>
      <c r="AY122" s="228" t="s">
        <v>151</v>
      </c>
    </row>
    <row r="123" spans="2:51" s="12" customFormat="1" ht="11.25">
      <c r="B123" s="194"/>
      <c r="C123" s="195"/>
      <c r="D123" s="196" t="s">
        <v>160</v>
      </c>
      <c r="E123" s="197" t="s">
        <v>1</v>
      </c>
      <c r="F123" s="198" t="s">
        <v>77</v>
      </c>
      <c r="G123" s="195"/>
      <c r="H123" s="199">
        <v>1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160</v>
      </c>
      <c r="AU123" s="205" t="s">
        <v>81</v>
      </c>
      <c r="AV123" s="12" t="s">
        <v>81</v>
      </c>
      <c r="AW123" s="12" t="s">
        <v>34</v>
      </c>
      <c r="AX123" s="12" t="s">
        <v>77</v>
      </c>
      <c r="AY123" s="205" t="s">
        <v>151</v>
      </c>
    </row>
    <row r="124" spans="2:65" s="1" customFormat="1" ht="16.5" customHeight="1">
      <c r="B124" s="33"/>
      <c r="C124" s="182" t="s">
        <v>8</v>
      </c>
      <c r="D124" s="182" t="s">
        <v>153</v>
      </c>
      <c r="E124" s="183" t="s">
        <v>255</v>
      </c>
      <c r="F124" s="184" t="s">
        <v>256</v>
      </c>
      <c r="G124" s="185" t="s">
        <v>156</v>
      </c>
      <c r="H124" s="186">
        <v>5.06</v>
      </c>
      <c r="I124" s="187"/>
      <c r="J124" s="188">
        <f>ROUND(I124*H124,2)</f>
        <v>0</v>
      </c>
      <c r="K124" s="184" t="s">
        <v>157</v>
      </c>
      <c r="L124" s="37"/>
      <c r="M124" s="189" t="s">
        <v>1</v>
      </c>
      <c r="N124" s="190" t="s">
        <v>44</v>
      </c>
      <c r="O124" s="59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AR124" s="16" t="s">
        <v>158</v>
      </c>
      <c r="AT124" s="16" t="s">
        <v>153</v>
      </c>
      <c r="AU124" s="16" t="s">
        <v>81</v>
      </c>
      <c r="AY124" s="16" t="s">
        <v>151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6" t="s">
        <v>77</v>
      </c>
      <c r="BK124" s="193">
        <f>ROUND(I124*H124,2)</f>
        <v>0</v>
      </c>
      <c r="BL124" s="16" t="s">
        <v>158</v>
      </c>
      <c r="BM124" s="16" t="s">
        <v>729</v>
      </c>
    </row>
    <row r="125" spans="2:51" s="12" customFormat="1" ht="11.25">
      <c r="B125" s="194"/>
      <c r="C125" s="195"/>
      <c r="D125" s="196" t="s">
        <v>160</v>
      </c>
      <c r="E125" s="197" t="s">
        <v>1</v>
      </c>
      <c r="F125" s="198" t="s">
        <v>730</v>
      </c>
      <c r="G125" s="195"/>
      <c r="H125" s="199">
        <v>5.06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160</v>
      </c>
      <c r="AU125" s="205" t="s">
        <v>81</v>
      </c>
      <c r="AV125" s="12" t="s">
        <v>81</v>
      </c>
      <c r="AW125" s="12" t="s">
        <v>34</v>
      </c>
      <c r="AX125" s="12" t="s">
        <v>77</v>
      </c>
      <c r="AY125" s="205" t="s">
        <v>151</v>
      </c>
    </row>
    <row r="126" spans="2:63" s="11" customFormat="1" ht="22.9" customHeight="1">
      <c r="B126" s="166"/>
      <c r="C126" s="167"/>
      <c r="D126" s="168" t="s">
        <v>72</v>
      </c>
      <c r="E126" s="180" t="s">
        <v>81</v>
      </c>
      <c r="F126" s="180" t="s">
        <v>259</v>
      </c>
      <c r="G126" s="167"/>
      <c r="H126" s="167"/>
      <c r="I126" s="170"/>
      <c r="J126" s="181">
        <f>BK126</f>
        <v>0</v>
      </c>
      <c r="K126" s="167"/>
      <c r="L126" s="172"/>
      <c r="M126" s="173"/>
      <c r="N126" s="174"/>
      <c r="O126" s="174"/>
      <c r="P126" s="175">
        <f>SUM(P127:P133)</f>
        <v>0</v>
      </c>
      <c r="Q126" s="174"/>
      <c r="R126" s="175">
        <f>SUM(R127:R133)</f>
        <v>4.5733831</v>
      </c>
      <c r="S126" s="174"/>
      <c r="T126" s="176">
        <f>SUM(T127:T133)</f>
        <v>0</v>
      </c>
      <c r="AR126" s="177" t="s">
        <v>77</v>
      </c>
      <c r="AT126" s="178" t="s">
        <v>72</v>
      </c>
      <c r="AU126" s="178" t="s">
        <v>77</v>
      </c>
      <c r="AY126" s="177" t="s">
        <v>151</v>
      </c>
      <c r="BK126" s="179">
        <f>SUM(BK127:BK133)</f>
        <v>0</v>
      </c>
    </row>
    <row r="127" spans="2:65" s="1" customFormat="1" ht="16.5" customHeight="1">
      <c r="B127" s="33"/>
      <c r="C127" s="182" t="s">
        <v>231</v>
      </c>
      <c r="D127" s="182" t="s">
        <v>153</v>
      </c>
      <c r="E127" s="183" t="s">
        <v>261</v>
      </c>
      <c r="F127" s="184" t="s">
        <v>262</v>
      </c>
      <c r="G127" s="185" t="s">
        <v>156</v>
      </c>
      <c r="H127" s="186">
        <v>0.77</v>
      </c>
      <c r="I127" s="187"/>
      <c r="J127" s="188">
        <f>ROUND(I127*H127,2)</f>
        <v>0</v>
      </c>
      <c r="K127" s="184" t="s">
        <v>157</v>
      </c>
      <c r="L127" s="37"/>
      <c r="M127" s="189" t="s">
        <v>1</v>
      </c>
      <c r="N127" s="190" t="s">
        <v>44</v>
      </c>
      <c r="O127" s="59"/>
      <c r="P127" s="191">
        <f>O127*H127</f>
        <v>0</v>
      </c>
      <c r="Q127" s="191">
        <v>1.9205</v>
      </c>
      <c r="R127" s="191">
        <f>Q127*H127</f>
        <v>1.478785</v>
      </c>
      <c r="S127" s="191">
        <v>0</v>
      </c>
      <c r="T127" s="192">
        <f>S127*H127</f>
        <v>0</v>
      </c>
      <c r="AR127" s="16" t="s">
        <v>158</v>
      </c>
      <c r="AT127" s="16" t="s">
        <v>153</v>
      </c>
      <c r="AU127" s="16" t="s">
        <v>81</v>
      </c>
      <c r="AY127" s="16" t="s">
        <v>151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6" t="s">
        <v>77</v>
      </c>
      <c r="BK127" s="193">
        <f>ROUND(I127*H127,2)</f>
        <v>0</v>
      </c>
      <c r="BL127" s="16" t="s">
        <v>158</v>
      </c>
      <c r="BM127" s="16" t="s">
        <v>731</v>
      </c>
    </row>
    <row r="128" spans="2:51" s="12" customFormat="1" ht="11.25">
      <c r="B128" s="194"/>
      <c r="C128" s="195"/>
      <c r="D128" s="196" t="s">
        <v>160</v>
      </c>
      <c r="E128" s="197" t="s">
        <v>1</v>
      </c>
      <c r="F128" s="198" t="s">
        <v>732</v>
      </c>
      <c r="G128" s="195"/>
      <c r="H128" s="199">
        <v>0.77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160</v>
      </c>
      <c r="AU128" s="205" t="s">
        <v>81</v>
      </c>
      <c r="AV128" s="12" t="s">
        <v>81</v>
      </c>
      <c r="AW128" s="12" t="s">
        <v>34</v>
      </c>
      <c r="AX128" s="12" t="s">
        <v>77</v>
      </c>
      <c r="AY128" s="205" t="s">
        <v>151</v>
      </c>
    </row>
    <row r="129" spans="2:65" s="1" customFormat="1" ht="16.5" customHeight="1">
      <c r="B129" s="33"/>
      <c r="C129" s="182" t="s">
        <v>447</v>
      </c>
      <c r="D129" s="182" t="s">
        <v>153</v>
      </c>
      <c r="E129" s="183" t="s">
        <v>266</v>
      </c>
      <c r="F129" s="184" t="s">
        <v>267</v>
      </c>
      <c r="G129" s="185" t="s">
        <v>207</v>
      </c>
      <c r="H129" s="186">
        <v>5.5</v>
      </c>
      <c r="I129" s="187"/>
      <c r="J129" s="188">
        <f>ROUND(I129*H129,2)</f>
        <v>0</v>
      </c>
      <c r="K129" s="184" t="s">
        <v>157</v>
      </c>
      <c r="L129" s="37"/>
      <c r="M129" s="189" t="s">
        <v>1</v>
      </c>
      <c r="N129" s="190" t="s">
        <v>44</v>
      </c>
      <c r="O129" s="59"/>
      <c r="P129" s="191">
        <f>O129*H129</f>
        <v>0</v>
      </c>
      <c r="Q129" s="191">
        <v>0.00048</v>
      </c>
      <c r="R129" s="191">
        <f>Q129*H129</f>
        <v>0.00264</v>
      </c>
      <c r="S129" s="191">
        <v>0</v>
      </c>
      <c r="T129" s="192">
        <f>S129*H129</f>
        <v>0</v>
      </c>
      <c r="AR129" s="16" t="s">
        <v>158</v>
      </c>
      <c r="AT129" s="16" t="s">
        <v>153</v>
      </c>
      <c r="AU129" s="16" t="s">
        <v>81</v>
      </c>
      <c r="AY129" s="16" t="s">
        <v>151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6" t="s">
        <v>77</v>
      </c>
      <c r="BK129" s="193">
        <f>ROUND(I129*H129,2)</f>
        <v>0</v>
      </c>
      <c r="BL129" s="16" t="s">
        <v>158</v>
      </c>
      <c r="BM129" s="16" t="s">
        <v>733</v>
      </c>
    </row>
    <row r="130" spans="2:51" s="12" customFormat="1" ht="11.25">
      <c r="B130" s="194"/>
      <c r="C130" s="195"/>
      <c r="D130" s="196" t="s">
        <v>160</v>
      </c>
      <c r="E130" s="197" t="s">
        <v>1</v>
      </c>
      <c r="F130" s="198" t="s">
        <v>734</v>
      </c>
      <c r="G130" s="195"/>
      <c r="H130" s="199">
        <v>5.5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160</v>
      </c>
      <c r="AU130" s="205" t="s">
        <v>81</v>
      </c>
      <c r="AV130" s="12" t="s">
        <v>81</v>
      </c>
      <c r="AW130" s="12" t="s">
        <v>34</v>
      </c>
      <c r="AX130" s="12" t="s">
        <v>77</v>
      </c>
      <c r="AY130" s="205" t="s">
        <v>151</v>
      </c>
    </row>
    <row r="131" spans="2:65" s="1" customFormat="1" ht="16.5" customHeight="1">
      <c r="B131" s="33"/>
      <c r="C131" s="182" t="s">
        <v>381</v>
      </c>
      <c r="D131" s="182" t="s">
        <v>153</v>
      </c>
      <c r="E131" s="183" t="s">
        <v>271</v>
      </c>
      <c r="F131" s="184" t="s">
        <v>272</v>
      </c>
      <c r="G131" s="185" t="s">
        <v>156</v>
      </c>
      <c r="H131" s="186">
        <v>1.155</v>
      </c>
      <c r="I131" s="187"/>
      <c r="J131" s="188">
        <f>ROUND(I131*H131,2)</f>
        <v>0</v>
      </c>
      <c r="K131" s="184" t="s">
        <v>157</v>
      </c>
      <c r="L131" s="37"/>
      <c r="M131" s="189" t="s">
        <v>1</v>
      </c>
      <c r="N131" s="190" t="s">
        <v>44</v>
      </c>
      <c r="O131" s="59"/>
      <c r="P131" s="191">
        <f>O131*H131</f>
        <v>0</v>
      </c>
      <c r="Q131" s="191">
        <v>2.67702</v>
      </c>
      <c r="R131" s="191">
        <f>Q131*H131</f>
        <v>3.0919581000000003</v>
      </c>
      <c r="S131" s="191">
        <v>0</v>
      </c>
      <c r="T131" s="192">
        <f>S131*H131</f>
        <v>0</v>
      </c>
      <c r="AR131" s="16" t="s">
        <v>158</v>
      </c>
      <c r="AT131" s="16" t="s">
        <v>153</v>
      </c>
      <c r="AU131" s="16" t="s">
        <v>81</v>
      </c>
      <c r="AY131" s="16" t="s">
        <v>151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6" t="s">
        <v>77</v>
      </c>
      <c r="BK131" s="193">
        <f>ROUND(I131*H131,2)</f>
        <v>0</v>
      </c>
      <c r="BL131" s="16" t="s">
        <v>158</v>
      </c>
      <c r="BM131" s="16" t="s">
        <v>735</v>
      </c>
    </row>
    <row r="132" spans="2:47" s="1" customFormat="1" ht="19.5">
      <c r="B132" s="33"/>
      <c r="C132" s="34"/>
      <c r="D132" s="196" t="s">
        <v>240</v>
      </c>
      <c r="E132" s="34"/>
      <c r="F132" s="217" t="s">
        <v>274</v>
      </c>
      <c r="G132" s="34"/>
      <c r="H132" s="34"/>
      <c r="I132" s="111"/>
      <c r="J132" s="34"/>
      <c r="K132" s="34"/>
      <c r="L132" s="37"/>
      <c r="M132" s="218"/>
      <c r="N132" s="59"/>
      <c r="O132" s="59"/>
      <c r="P132" s="59"/>
      <c r="Q132" s="59"/>
      <c r="R132" s="59"/>
      <c r="S132" s="59"/>
      <c r="T132" s="60"/>
      <c r="AT132" s="16" t="s">
        <v>240</v>
      </c>
      <c r="AU132" s="16" t="s">
        <v>81</v>
      </c>
    </row>
    <row r="133" spans="2:51" s="12" customFormat="1" ht="11.25">
      <c r="B133" s="194"/>
      <c r="C133" s="195"/>
      <c r="D133" s="196" t="s">
        <v>160</v>
      </c>
      <c r="E133" s="197" t="s">
        <v>1</v>
      </c>
      <c r="F133" s="198" t="s">
        <v>736</v>
      </c>
      <c r="G133" s="195"/>
      <c r="H133" s="199">
        <v>1.155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160</v>
      </c>
      <c r="AU133" s="205" t="s">
        <v>81</v>
      </c>
      <c r="AV133" s="12" t="s">
        <v>81</v>
      </c>
      <c r="AW133" s="12" t="s">
        <v>34</v>
      </c>
      <c r="AX133" s="12" t="s">
        <v>77</v>
      </c>
      <c r="AY133" s="205" t="s">
        <v>151</v>
      </c>
    </row>
    <row r="134" spans="2:63" s="11" customFormat="1" ht="22.9" customHeight="1">
      <c r="B134" s="166"/>
      <c r="C134" s="167"/>
      <c r="D134" s="168" t="s">
        <v>72</v>
      </c>
      <c r="E134" s="180" t="s">
        <v>167</v>
      </c>
      <c r="F134" s="180" t="s">
        <v>276</v>
      </c>
      <c r="G134" s="167"/>
      <c r="H134" s="167"/>
      <c r="I134" s="170"/>
      <c r="J134" s="181">
        <f>BK134</f>
        <v>0</v>
      </c>
      <c r="K134" s="167"/>
      <c r="L134" s="172"/>
      <c r="M134" s="173"/>
      <c r="N134" s="174"/>
      <c r="O134" s="174"/>
      <c r="P134" s="175">
        <f>SUM(P135:P145)</f>
        <v>0</v>
      </c>
      <c r="Q134" s="174"/>
      <c r="R134" s="175">
        <f>SUM(R135:R145)</f>
        <v>13.570927900000001</v>
      </c>
      <c r="S134" s="174"/>
      <c r="T134" s="176">
        <f>SUM(T135:T145)</f>
        <v>0</v>
      </c>
      <c r="AR134" s="177" t="s">
        <v>77</v>
      </c>
      <c r="AT134" s="178" t="s">
        <v>72</v>
      </c>
      <c r="AU134" s="178" t="s">
        <v>77</v>
      </c>
      <c r="AY134" s="177" t="s">
        <v>151</v>
      </c>
      <c r="BK134" s="179">
        <f>SUM(BK135:BK145)</f>
        <v>0</v>
      </c>
    </row>
    <row r="135" spans="2:65" s="1" customFormat="1" ht="16.5" customHeight="1">
      <c r="B135" s="33"/>
      <c r="C135" s="182" t="s">
        <v>384</v>
      </c>
      <c r="D135" s="182" t="s">
        <v>153</v>
      </c>
      <c r="E135" s="183" t="s">
        <v>737</v>
      </c>
      <c r="F135" s="184" t="s">
        <v>738</v>
      </c>
      <c r="G135" s="185" t="s">
        <v>156</v>
      </c>
      <c r="H135" s="186">
        <v>1.1</v>
      </c>
      <c r="I135" s="187"/>
      <c r="J135" s="188">
        <f>ROUND(I135*H135,2)</f>
        <v>0</v>
      </c>
      <c r="K135" s="184" t="s">
        <v>157</v>
      </c>
      <c r="L135" s="37"/>
      <c r="M135" s="189" t="s">
        <v>1</v>
      </c>
      <c r="N135" s="190" t="s">
        <v>44</v>
      </c>
      <c r="O135" s="59"/>
      <c r="P135" s="191">
        <f>O135*H135</f>
        <v>0</v>
      </c>
      <c r="Q135" s="191">
        <v>1.809718</v>
      </c>
      <c r="R135" s="191">
        <f>Q135*H135</f>
        <v>1.9906898000000002</v>
      </c>
      <c r="S135" s="191">
        <v>0</v>
      </c>
      <c r="T135" s="192">
        <f>S135*H135</f>
        <v>0</v>
      </c>
      <c r="AR135" s="16" t="s">
        <v>158</v>
      </c>
      <c r="AT135" s="16" t="s">
        <v>153</v>
      </c>
      <c r="AU135" s="16" t="s">
        <v>81</v>
      </c>
      <c r="AY135" s="16" t="s">
        <v>151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6" t="s">
        <v>77</v>
      </c>
      <c r="BK135" s="193">
        <f>ROUND(I135*H135,2)</f>
        <v>0</v>
      </c>
      <c r="BL135" s="16" t="s">
        <v>158</v>
      </c>
      <c r="BM135" s="16" t="s">
        <v>739</v>
      </c>
    </row>
    <row r="136" spans="2:51" s="12" customFormat="1" ht="11.25">
      <c r="B136" s="194"/>
      <c r="C136" s="195"/>
      <c r="D136" s="196" t="s">
        <v>160</v>
      </c>
      <c r="E136" s="197" t="s">
        <v>1</v>
      </c>
      <c r="F136" s="198" t="s">
        <v>740</v>
      </c>
      <c r="G136" s="195"/>
      <c r="H136" s="199">
        <v>1.1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160</v>
      </c>
      <c r="AU136" s="205" t="s">
        <v>81</v>
      </c>
      <c r="AV136" s="12" t="s">
        <v>81</v>
      </c>
      <c r="AW136" s="12" t="s">
        <v>34</v>
      </c>
      <c r="AX136" s="12" t="s">
        <v>77</v>
      </c>
      <c r="AY136" s="205" t="s">
        <v>151</v>
      </c>
    </row>
    <row r="137" spans="2:65" s="1" customFormat="1" ht="16.5" customHeight="1">
      <c r="B137" s="33"/>
      <c r="C137" s="182" t="s">
        <v>249</v>
      </c>
      <c r="D137" s="182" t="s">
        <v>153</v>
      </c>
      <c r="E137" s="183" t="s">
        <v>278</v>
      </c>
      <c r="F137" s="184" t="s">
        <v>279</v>
      </c>
      <c r="G137" s="185" t="s">
        <v>156</v>
      </c>
      <c r="H137" s="186">
        <v>2.2</v>
      </c>
      <c r="I137" s="187"/>
      <c r="J137" s="188">
        <f>ROUND(I137*H137,2)</f>
        <v>0</v>
      </c>
      <c r="K137" s="184" t="s">
        <v>157</v>
      </c>
      <c r="L137" s="37"/>
      <c r="M137" s="189" t="s">
        <v>1</v>
      </c>
      <c r="N137" s="190" t="s">
        <v>44</v>
      </c>
      <c r="O137" s="59"/>
      <c r="P137" s="191">
        <f>O137*H137</f>
        <v>0</v>
      </c>
      <c r="Q137" s="191">
        <v>2.67702</v>
      </c>
      <c r="R137" s="191">
        <f>Q137*H137</f>
        <v>5.889444000000001</v>
      </c>
      <c r="S137" s="191">
        <v>0</v>
      </c>
      <c r="T137" s="192">
        <f>S137*H137</f>
        <v>0</v>
      </c>
      <c r="AR137" s="16" t="s">
        <v>158</v>
      </c>
      <c r="AT137" s="16" t="s">
        <v>153</v>
      </c>
      <c r="AU137" s="16" t="s">
        <v>81</v>
      </c>
      <c r="AY137" s="16" t="s">
        <v>151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6" t="s">
        <v>77</v>
      </c>
      <c r="BK137" s="193">
        <f>ROUND(I137*H137,2)</f>
        <v>0</v>
      </c>
      <c r="BL137" s="16" t="s">
        <v>158</v>
      </c>
      <c r="BM137" s="16" t="s">
        <v>741</v>
      </c>
    </row>
    <row r="138" spans="2:47" s="1" customFormat="1" ht="19.5">
      <c r="B138" s="33"/>
      <c r="C138" s="34"/>
      <c r="D138" s="196" t="s">
        <v>240</v>
      </c>
      <c r="E138" s="34"/>
      <c r="F138" s="217" t="s">
        <v>274</v>
      </c>
      <c r="G138" s="34"/>
      <c r="H138" s="34"/>
      <c r="I138" s="111"/>
      <c r="J138" s="34"/>
      <c r="K138" s="34"/>
      <c r="L138" s="37"/>
      <c r="M138" s="218"/>
      <c r="N138" s="59"/>
      <c r="O138" s="59"/>
      <c r="P138" s="59"/>
      <c r="Q138" s="59"/>
      <c r="R138" s="59"/>
      <c r="S138" s="59"/>
      <c r="T138" s="60"/>
      <c r="AT138" s="16" t="s">
        <v>240</v>
      </c>
      <c r="AU138" s="16" t="s">
        <v>81</v>
      </c>
    </row>
    <row r="139" spans="2:51" s="12" customFormat="1" ht="11.25">
      <c r="B139" s="194"/>
      <c r="C139" s="195"/>
      <c r="D139" s="196" t="s">
        <v>160</v>
      </c>
      <c r="E139" s="197" t="s">
        <v>1</v>
      </c>
      <c r="F139" s="198" t="s">
        <v>742</v>
      </c>
      <c r="G139" s="195"/>
      <c r="H139" s="199">
        <v>2.2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160</v>
      </c>
      <c r="AU139" s="205" t="s">
        <v>81</v>
      </c>
      <c r="AV139" s="12" t="s">
        <v>81</v>
      </c>
      <c r="AW139" s="12" t="s">
        <v>34</v>
      </c>
      <c r="AX139" s="12" t="s">
        <v>77</v>
      </c>
      <c r="AY139" s="205" t="s">
        <v>151</v>
      </c>
    </row>
    <row r="140" spans="2:65" s="1" customFormat="1" ht="16.5" customHeight="1">
      <c r="B140" s="33"/>
      <c r="C140" s="182" t="s">
        <v>7</v>
      </c>
      <c r="D140" s="182" t="s">
        <v>153</v>
      </c>
      <c r="E140" s="183" t="s">
        <v>283</v>
      </c>
      <c r="F140" s="184" t="s">
        <v>284</v>
      </c>
      <c r="G140" s="185" t="s">
        <v>156</v>
      </c>
      <c r="H140" s="186">
        <v>2.2</v>
      </c>
      <c r="I140" s="187"/>
      <c r="J140" s="188">
        <f>ROUND(I140*H140,2)</f>
        <v>0</v>
      </c>
      <c r="K140" s="184" t="s">
        <v>157</v>
      </c>
      <c r="L140" s="37"/>
      <c r="M140" s="189" t="s">
        <v>1</v>
      </c>
      <c r="N140" s="190" t="s">
        <v>44</v>
      </c>
      <c r="O140" s="59"/>
      <c r="P140" s="191">
        <f>O140*H140</f>
        <v>0</v>
      </c>
      <c r="Q140" s="191">
        <v>0.182928</v>
      </c>
      <c r="R140" s="191">
        <f>Q140*H140</f>
        <v>0.40244160000000007</v>
      </c>
      <c r="S140" s="191">
        <v>0</v>
      </c>
      <c r="T140" s="192">
        <f>S140*H140</f>
        <v>0</v>
      </c>
      <c r="AR140" s="16" t="s">
        <v>158</v>
      </c>
      <c r="AT140" s="16" t="s">
        <v>153</v>
      </c>
      <c r="AU140" s="16" t="s">
        <v>81</v>
      </c>
      <c r="AY140" s="16" t="s">
        <v>151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6" t="s">
        <v>77</v>
      </c>
      <c r="BK140" s="193">
        <f>ROUND(I140*H140,2)</f>
        <v>0</v>
      </c>
      <c r="BL140" s="16" t="s">
        <v>158</v>
      </c>
      <c r="BM140" s="16" t="s">
        <v>743</v>
      </c>
    </row>
    <row r="141" spans="2:51" s="12" customFormat="1" ht="11.25">
      <c r="B141" s="194"/>
      <c r="C141" s="195"/>
      <c r="D141" s="196" t="s">
        <v>160</v>
      </c>
      <c r="E141" s="197" t="s">
        <v>1</v>
      </c>
      <c r="F141" s="198" t="s">
        <v>742</v>
      </c>
      <c r="G141" s="195"/>
      <c r="H141" s="199">
        <v>2.2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160</v>
      </c>
      <c r="AU141" s="205" t="s">
        <v>81</v>
      </c>
      <c r="AV141" s="12" t="s">
        <v>81</v>
      </c>
      <c r="AW141" s="12" t="s">
        <v>34</v>
      </c>
      <c r="AX141" s="12" t="s">
        <v>77</v>
      </c>
      <c r="AY141" s="205" t="s">
        <v>151</v>
      </c>
    </row>
    <row r="142" spans="2:65" s="1" customFormat="1" ht="16.5" customHeight="1">
      <c r="B142" s="33"/>
      <c r="C142" s="229" t="s">
        <v>254</v>
      </c>
      <c r="D142" s="229" t="s">
        <v>287</v>
      </c>
      <c r="E142" s="230" t="s">
        <v>288</v>
      </c>
      <c r="F142" s="231" t="s">
        <v>289</v>
      </c>
      <c r="G142" s="232" t="s">
        <v>156</v>
      </c>
      <c r="H142" s="233">
        <v>2.2</v>
      </c>
      <c r="I142" s="234"/>
      <c r="J142" s="235">
        <f>ROUND(I142*H142,2)</f>
        <v>0</v>
      </c>
      <c r="K142" s="231" t="s">
        <v>1</v>
      </c>
      <c r="L142" s="236"/>
      <c r="M142" s="237" t="s">
        <v>1</v>
      </c>
      <c r="N142" s="238" t="s">
        <v>44</v>
      </c>
      <c r="O142" s="59"/>
      <c r="P142" s="191">
        <f>O142*H142</f>
        <v>0</v>
      </c>
      <c r="Q142" s="191">
        <v>2.4</v>
      </c>
      <c r="R142" s="191">
        <f>Q142*H142</f>
        <v>5.28</v>
      </c>
      <c r="S142" s="191">
        <v>0</v>
      </c>
      <c r="T142" s="192">
        <f>S142*H142</f>
        <v>0</v>
      </c>
      <c r="AR142" s="16" t="s">
        <v>191</v>
      </c>
      <c r="AT142" s="16" t="s">
        <v>287</v>
      </c>
      <c r="AU142" s="16" t="s">
        <v>81</v>
      </c>
      <c r="AY142" s="16" t="s">
        <v>151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6" t="s">
        <v>77</v>
      </c>
      <c r="BK142" s="193">
        <f>ROUND(I142*H142,2)</f>
        <v>0</v>
      </c>
      <c r="BL142" s="16" t="s">
        <v>158</v>
      </c>
      <c r="BM142" s="16" t="s">
        <v>744</v>
      </c>
    </row>
    <row r="143" spans="2:65" s="1" customFormat="1" ht="16.5" customHeight="1">
      <c r="B143" s="33"/>
      <c r="C143" s="182" t="s">
        <v>260</v>
      </c>
      <c r="D143" s="182" t="s">
        <v>153</v>
      </c>
      <c r="E143" s="183" t="s">
        <v>292</v>
      </c>
      <c r="F143" s="184" t="s">
        <v>293</v>
      </c>
      <c r="G143" s="185" t="s">
        <v>207</v>
      </c>
      <c r="H143" s="186">
        <v>0.65</v>
      </c>
      <c r="I143" s="187"/>
      <c r="J143" s="188">
        <f>ROUND(I143*H143,2)</f>
        <v>0</v>
      </c>
      <c r="K143" s="184" t="s">
        <v>157</v>
      </c>
      <c r="L143" s="37"/>
      <c r="M143" s="189" t="s">
        <v>1</v>
      </c>
      <c r="N143" s="190" t="s">
        <v>44</v>
      </c>
      <c r="O143" s="59"/>
      <c r="P143" s="191">
        <f>O143*H143</f>
        <v>0</v>
      </c>
      <c r="Q143" s="191">
        <v>0.01285</v>
      </c>
      <c r="R143" s="191">
        <f>Q143*H143</f>
        <v>0.0083525</v>
      </c>
      <c r="S143" s="191">
        <v>0</v>
      </c>
      <c r="T143" s="192">
        <f>S143*H143</f>
        <v>0</v>
      </c>
      <c r="AR143" s="16" t="s">
        <v>158</v>
      </c>
      <c r="AT143" s="16" t="s">
        <v>153</v>
      </c>
      <c r="AU143" s="16" t="s">
        <v>81</v>
      </c>
      <c r="AY143" s="16" t="s">
        <v>151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6" t="s">
        <v>77</v>
      </c>
      <c r="BK143" s="193">
        <f>ROUND(I143*H143,2)</f>
        <v>0</v>
      </c>
      <c r="BL143" s="16" t="s">
        <v>158</v>
      </c>
      <c r="BM143" s="16" t="s">
        <v>745</v>
      </c>
    </row>
    <row r="144" spans="2:47" s="1" customFormat="1" ht="19.5">
      <c r="B144" s="33"/>
      <c r="C144" s="34"/>
      <c r="D144" s="196" t="s">
        <v>240</v>
      </c>
      <c r="E144" s="34"/>
      <c r="F144" s="217" t="s">
        <v>295</v>
      </c>
      <c r="G144" s="34"/>
      <c r="H144" s="34"/>
      <c r="I144" s="111"/>
      <c r="J144" s="34"/>
      <c r="K144" s="34"/>
      <c r="L144" s="37"/>
      <c r="M144" s="218"/>
      <c r="N144" s="59"/>
      <c r="O144" s="59"/>
      <c r="P144" s="59"/>
      <c r="Q144" s="59"/>
      <c r="R144" s="59"/>
      <c r="S144" s="59"/>
      <c r="T144" s="60"/>
      <c r="AT144" s="16" t="s">
        <v>240</v>
      </c>
      <c r="AU144" s="16" t="s">
        <v>81</v>
      </c>
    </row>
    <row r="145" spans="2:51" s="12" customFormat="1" ht="11.25">
      <c r="B145" s="194"/>
      <c r="C145" s="195"/>
      <c r="D145" s="196" t="s">
        <v>160</v>
      </c>
      <c r="E145" s="197" t="s">
        <v>1</v>
      </c>
      <c r="F145" s="198" t="s">
        <v>642</v>
      </c>
      <c r="G145" s="195"/>
      <c r="H145" s="199">
        <v>0.65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160</v>
      </c>
      <c r="AU145" s="205" t="s">
        <v>81</v>
      </c>
      <c r="AV145" s="12" t="s">
        <v>81</v>
      </c>
      <c r="AW145" s="12" t="s">
        <v>34</v>
      </c>
      <c r="AX145" s="12" t="s">
        <v>77</v>
      </c>
      <c r="AY145" s="205" t="s">
        <v>151</v>
      </c>
    </row>
    <row r="146" spans="2:63" s="11" customFormat="1" ht="22.9" customHeight="1">
      <c r="B146" s="166"/>
      <c r="C146" s="167"/>
      <c r="D146" s="168" t="s">
        <v>72</v>
      </c>
      <c r="E146" s="180" t="s">
        <v>158</v>
      </c>
      <c r="F146" s="180" t="s">
        <v>297</v>
      </c>
      <c r="G146" s="167"/>
      <c r="H146" s="167"/>
      <c r="I146" s="170"/>
      <c r="J146" s="181">
        <f>BK146</f>
        <v>0</v>
      </c>
      <c r="K146" s="167"/>
      <c r="L146" s="172"/>
      <c r="M146" s="173"/>
      <c r="N146" s="174"/>
      <c r="O146" s="174"/>
      <c r="P146" s="175">
        <f>SUM(P147:P148)</f>
        <v>0</v>
      </c>
      <c r="Q146" s="174"/>
      <c r="R146" s="175">
        <f>SUM(R147:R148)</f>
        <v>0.9554083000000001</v>
      </c>
      <c r="S146" s="174"/>
      <c r="T146" s="176">
        <f>SUM(T147:T148)</f>
        <v>0</v>
      </c>
      <c r="AR146" s="177" t="s">
        <v>77</v>
      </c>
      <c r="AT146" s="178" t="s">
        <v>72</v>
      </c>
      <c r="AU146" s="178" t="s">
        <v>77</v>
      </c>
      <c r="AY146" s="177" t="s">
        <v>151</v>
      </c>
      <c r="BK146" s="179">
        <f>SUM(BK147:BK148)</f>
        <v>0</v>
      </c>
    </row>
    <row r="147" spans="2:65" s="1" customFormat="1" ht="16.5" customHeight="1">
      <c r="B147" s="33"/>
      <c r="C147" s="182" t="s">
        <v>265</v>
      </c>
      <c r="D147" s="182" t="s">
        <v>153</v>
      </c>
      <c r="E147" s="183" t="s">
        <v>305</v>
      </c>
      <c r="F147" s="184" t="s">
        <v>306</v>
      </c>
      <c r="G147" s="185" t="s">
        <v>156</v>
      </c>
      <c r="H147" s="186">
        <v>0.385</v>
      </c>
      <c r="I147" s="187"/>
      <c r="J147" s="188">
        <f>ROUND(I147*H147,2)</f>
        <v>0</v>
      </c>
      <c r="K147" s="184" t="s">
        <v>157</v>
      </c>
      <c r="L147" s="37"/>
      <c r="M147" s="189" t="s">
        <v>1</v>
      </c>
      <c r="N147" s="190" t="s">
        <v>44</v>
      </c>
      <c r="O147" s="59"/>
      <c r="P147" s="191">
        <f>O147*H147</f>
        <v>0</v>
      </c>
      <c r="Q147" s="191">
        <v>2.48158</v>
      </c>
      <c r="R147" s="191">
        <f>Q147*H147</f>
        <v>0.9554083000000001</v>
      </c>
      <c r="S147" s="191">
        <v>0</v>
      </c>
      <c r="T147" s="192">
        <f>S147*H147</f>
        <v>0</v>
      </c>
      <c r="AR147" s="16" t="s">
        <v>158</v>
      </c>
      <c r="AT147" s="16" t="s">
        <v>153</v>
      </c>
      <c r="AU147" s="16" t="s">
        <v>81</v>
      </c>
      <c r="AY147" s="16" t="s">
        <v>151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6" t="s">
        <v>77</v>
      </c>
      <c r="BK147" s="193">
        <f>ROUND(I147*H147,2)</f>
        <v>0</v>
      </c>
      <c r="BL147" s="16" t="s">
        <v>158</v>
      </c>
      <c r="BM147" s="16" t="s">
        <v>746</v>
      </c>
    </row>
    <row r="148" spans="2:51" s="12" customFormat="1" ht="11.25">
      <c r="B148" s="194"/>
      <c r="C148" s="195"/>
      <c r="D148" s="196" t="s">
        <v>160</v>
      </c>
      <c r="E148" s="197" t="s">
        <v>1</v>
      </c>
      <c r="F148" s="198" t="s">
        <v>747</v>
      </c>
      <c r="G148" s="195"/>
      <c r="H148" s="199">
        <v>0.385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160</v>
      </c>
      <c r="AU148" s="205" t="s">
        <v>81</v>
      </c>
      <c r="AV148" s="12" t="s">
        <v>81</v>
      </c>
      <c r="AW148" s="12" t="s">
        <v>34</v>
      </c>
      <c r="AX148" s="12" t="s">
        <v>77</v>
      </c>
      <c r="AY148" s="205" t="s">
        <v>151</v>
      </c>
    </row>
    <row r="149" spans="2:63" s="11" customFormat="1" ht="22.9" customHeight="1">
      <c r="B149" s="166"/>
      <c r="C149" s="167"/>
      <c r="D149" s="168" t="s">
        <v>72</v>
      </c>
      <c r="E149" s="180" t="s">
        <v>191</v>
      </c>
      <c r="F149" s="180" t="s">
        <v>314</v>
      </c>
      <c r="G149" s="167"/>
      <c r="H149" s="167"/>
      <c r="I149" s="170"/>
      <c r="J149" s="181">
        <f>BK149</f>
        <v>0</v>
      </c>
      <c r="K149" s="167"/>
      <c r="L149" s="172"/>
      <c r="M149" s="173"/>
      <c r="N149" s="174"/>
      <c r="O149" s="174"/>
      <c r="P149" s="175">
        <f>SUM(P150:P152)</f>
        <v>0</v>
      </c>
      <c r="Q149" s="174"/>
      <c r="R149" s="175">
        <f>SUM(R150:R152)</f>
        <v>0.0003</v>
      </c>
      <c r="S149" s="174"/>
      <c r="T149" s="176">
        <f>SUM(T150:T152)</f>
        <v>0</v>
      </c>
      <c r="AR149" s="177" t="s">
        <v>77</v>
      </c>
      <c r="AT149" s="178" t="s">
        <v>72</v>
      </c>
      <c r="AU149" s="178" t="s">
        <v>77</v>
      </c>
      <c r="AY149" s="177" t="s">
        <v>151</v>
      </c>
      <c r="BK149" s="179">
        <f>SUM(BK150:BK152)</f>
        <v>0</v>
      </c>
    </row>
    <row r="150" spans="2:65" s="1" customFormat="1" ht="16.5" customHeight="1">
      <c r="B150" s="33"/>
      <c r="C150" s="182" t="s">
        <v>270</v>
      </c>
      <c r="D150" s="182" t="s">
        <v>153</v>
      </c>
      <c r="E150" s="183" t="s">
        <v>316</v>
      </c>
      <c r="F150" s="184" t="s">
        <v>317</v>
      </c>
      <c r="G150" s="185" t="s">
        <v>164</v>
      </c>
      <c r="H150" s="186">
        <v>1</v>
      </c>
      <c r="I150" s="187"/>
      <c r="J150" s="188">
        <f>ROUND(I150*H150,2)</f>
        <v>0</v>
      </c>
      <c r="K150" s="184" t="s">
        <v>157</v>
      </c>
      <c r="L150" s="37"/>
      <c r="M150" s="189" t="s">
        <v>1</v>
      </c>
      <c r="N150" s="190" t="s">
        <v>44</v>
      </c>
      <c r="O150" s="59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AR150" s="16" t="s">
        <v>158</v>
      </c>
      <c r="AT150" s="16" t="s">
        <v>153</v>
      </c>
      <c r="AU150" s="16" t="s">
        <v>81</v>
      </c>
      <c r="AY150" s="16" t="s">
        <v>151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6" t="s">
        <v>77</v>
      </c>
      <c r="BK150" s="193">
        <f>ROUND(I150*H150,2)</f>
        <v>0</v>
      </c>
      <c r="BL150" s="16" t="s">
        <v>158</v>
      </c>
      <c r="BM150" s="16" t="s">
        <v>748</v>
      </c>
    </row>
    <row r="151" spans="2:51" s="12" customFormat="1" ht="11.25">
      <c r="B151" s="194"/>
      <c r="C151" s="195"/>
      <c r="D151" s="196" t="s">
        <v>160</v>
      </c>
      <c r="E151" s="197" t="s">
        <v>1</v>
      </c>
      <c r="F151" s="198" t="s">
        <v>646</v>
      </c>
      <c r="G151" s="195"/>
      <c r="H151" s="199">
        <v>1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160</v>
      </c>
      <c r="AU151" s="205" t="s">
        <v>81</v>
      </c>
      <c r="AV151" s="12" t="s">
        <v>81</v>
      </c>
      <c r="AW151" s="12" t="s">
        <v>34</v>
      </c>
      <c r="AX151" s="12" t="s">
        <v>77</v>
      </c>
      <c r="AY151" s="205" t="s">
        <v>151</v>
      </c>
    </row>
    <row r="152" spans="2:65" s="1" customFormat="1" ht="16.5" customHeight="1">
      <c r="B152" s="33"/>
      <c r="C152" s="229" t="s">
        <v>277</v>
      </c>
      <c r="D152" s="229" t="s">
        <v>287</v>
      </c>
      <c r="E152" s="230" t="s">
        <v>321</v>
      </c>
      <c r="F152" s="231" t="s">
        <v>322</v>
      </c>
      <c r="G152" s="232" t="s">
        <v>164</v>
      </c>
      <c r="H152" s="233">
        <v>1</v>
      </c>
      <c r="I152" s="234"/>
      <c r="J152" s="235">
        <f>ROUND(I152*H152,2)</f>
        <v>0</v>
      </c>
      <c r="K152" s="231" t="s">
        <v>157</v>
      </c>
      <c r="L152" s="236"/>
      <c r="M152" s="237" t="s">
        <v>1</v>
      </c>
      <c r="N152" s="238" t="s">
        <v>44</v>
      </c>
      <c r="O152" s="59"/>
      <c r="P152" s="191">
        <f>O152*H152</f>
        <v>0</v>
      </c>
      <c r="Q152" s="191">
        <v>0.0003</v>
      </c>
      <c r="R152" s="191">
        <f>Q152*H152</f>
        <v>0.0003</v>
      </c>
      <c r="S152" s="191">
        <v>0</v>
      </c>
      <c r="T152" s="192">
        <f>S152*H152</f>
        <v>0</v>
      </c>
      <c r="AR152" s="16" t="s">
        <v>191</v>
      </c>
      <c r="AT152" s="16" t="s">
        <v>287</v>
      </c>
      <c r="AU152" s="16" t="s">
        <v>81</v>
      </c>
      <c r="AY152" s="16" t="s">
        <v>151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6" t="s">
        <v>77</v>
      </c>
      <c r="BK152" s="193">
        <f>ROUND(I152*H152,2)</f>
        <v>0</v>
      </c>
      <c r="BL152" s="16" t="s">
        <v>158</v>
      </c>
      <c r="BM152" s="16" t="s">
        <v>749</v>
      </c>
    </row>
    <row r="153" spans="2:63" s="11" customFormat="1" ht="22.9" customHeight="1">
      <c r="B153" s="166"/>
      <c r="C153" s="167"/>
      <c r="D153" s="168" t="s">
        <v>72</v>
      </c>
      <c r="E153" s="180" t="s">
        <v>195</v>
      </c>
      <c r="F153" s="180" t="s">
        <v>334</v>
      </c>
      <c r="G153" s="167"/>
      <c r="H153" s="167"/>
      <c r="I153" s="170"/>
      <c r="J153" s="181">
        <f>BK153</f>
        <v>0</v>
      </c>
      <c r="K153" s="167"/>
      <c r="L153" s="172"/>
      <c r="M153" s="173"/>
      <c r="N153" s="174"/>
      <c r="O153" s="174"/>
      <c r="P153" s="175">
        <f>SUM(P154:P155)</f>
        <v>0</v>
      </c>
      <c r="Q153" s="174"/>
      <c r="R153" s="175">
        <f>SUM(R154:R155)</f>
        <v>0</v>
      </c>
      <c r="S153" s="174"/>
      <c r="T153" s="176">
        <f>SUM(T154:T155)</f>
        <v>2.145</v>
      </c>
      <c r="AR153" s="177" t="s">
        <v>77</v>
      </c>
      <c r="AT153" s="178" t="s">
        <v>72</v>
      </c>
      <c r="AU153" s="178" t="s">
        <v>77</v>
      </c>
      <c r="AY153" s="177" t="s">
        <v>151</v>
      </c>
      <c r="BK153" s="179">
        <f>SUM(BK154:BK155)</f>
        <v>0</v>
      </c>
    </row>
    <row r="154" spans="2:65" s="1" customFormat="1" ht="16.5" customHeight="1">
      <c r="B154" s="33"/>
      <c r="C154" s="182" t="s">
        <v>282</v>
      </c>
      <c r="D154" s="182" t="s">
        <v>153</v>
      </c>
      <c r="E154" s="183" t="s">
        <v>750</v>
      </c>
      <c r="F154" s="184" t="s">
        <v>751</v>
      </c>
      <c r="G154" s="185" t="s">
        <v>156</v>
      </c>
      <c r="H154" s="186">
        <v>1.1</v>
      </c>
      <c r="I154" s="187"/>
      <c r="J154" s="188">
        <f>ROUND(I154*H154,2)</f>
        <v>0</v>
      </c>
      <c r="K154" s="184" t="s">
        <v>157</v>
      </c>
      <c r="L154" s="37"/>
      <c r="M154" s="189" t="s">
        <v>1</v>
      </c>
      <c r="N154" s="190" t="s">
        <v>44</v>
      </c>
      <c r="O154" s="59"/>
      <c r="P154" s="191">
        <f>O154*H154</f>
        <v>0</v>
      </c>
      <c r="Q154" s="191">
        <v>0</v>
      </c>
      <c r="R154" s="191">
        <f>Q154*H154</f>
        <v>0</v>
      </c>
      <c r="S154" s="191">
        <v>1.95</v>
      </c>
      <c r="T154" s="192">
        <f>S154*H154</f>
        <v>2.145</v>
      </c>
      <c r="AR154" s="16" t="s">
        <v>158</v>
      </c>
      <c r="AT154" s="16" t="s">
        <v>153</v>
      </c>
      <c r="AU154" s="16" t="s">
        <v>81</v>
      </c>
      <c r="AY154" s="16" t="s">
        <v>151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6" t="s">
        <v>77</v>
      </c>
      <c r="BK154" s="193">
        <f>ROUND(I154*H154,2)</f>
        <v>0</v>
      </c>
      <c r="BL154" s="16" t="s">
        <v>158</v>
      </c>
      <c r="BM154" s="16" t="s">
        <v>752</v>
      </c>
    </row>
    <row r="155" spans="2:51" s="12" customFormat="1" ht="11.25">
      <c r="B155" s="194"/>
      <c r="C155" s="195"/>
      <c r="D155" s="196" t="s">
        <v>160</v>
      </c>
      <c r="E155" s="197" t="s">
        <v>1</v>
      </c>
      <c r="F155" s="198" t="s">
        <v>753</v>
      </c>
      <c r="G155" s="195"/>
      <c r="H155" s="199">
        <v>1.1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160</v>
      </c>
      <c r="AU155" s="205" t="s">
        <v>81</v>
      </c>
      <c r="AV155" s="12" t="s">
        <v>81</v>
      </c>
      <c r="AW155" s="12" t="s">
        <v>34</v>
      </c>
      <c r="AX155" s="12" t="s">
        <v>77</v>
      </c>
      <c r="AY155" s="205" t="s">
        <v>151</v>
      </c>
    </row>
    <row r="156" spans="2:63" s="11" customFormat="1" ht="22.9" customHeight="1">
      <c r="B156" s="166"/>
      <c r="C156" s="167"/>
      <c r="D156" s="168" t="s">
        <v>72</v>
      </c>
      <c r="E156" s="180" t="s">
        <v>340</v>
      </c>
      <c r="F156" s="180" t="s">
        <v>341</v>
      </c>
      <c r="G156" s="167"/>
      <c r="H156" s="167"/>
      <c r="I156" s="170"/>
      <c r="J156" s="181">
        <f>BK156</f>
        <v>0</v>
      </c>
      <c r="K156" s="167"/>
      <c r="L156" s="172"/>
      <c r="M156" s="173"/>
      <c r="N156" s="174"/>
      <c r="O156" s="174"/>
      <c r="P156" s="175">
        <f>SUM(P157:P159)</f>
        <v>0</v>
      </c>
      <c r="Q156" s="174"/>
      <c r="R156" s="175">
        <f>SUM(R157:R159)</f>
        <v>0</v>
      </c>
      <c r="S156" s="174"/>
      <c r="T156" s="176">
        <f>SUM(T157:T159)</f>
        <v>0</v>
      </c>
      <c r="AR156" s="177" t="s">
        <v>77</v>
      </c>
      <c r="AT156" s="178" t="s">
        <v>72</v>
      </c>
      <c r="AU156" s="178" t="s">
        <v>77</v>
      </c>
      <c r="AY156" s="177" t="s">
        <v>151</v>
      </c>
      <c r="BK156" s="179">
        <f>SUM(BK157:BK159)</f>
        <v>0</v>
      </c>
    </row>
    <row r="157" spans="2:65" s="1" customFormat="1" ht="16.5" customHeight="1">
      <c r="B157" s="33"/>
      <c r="C157" s="182" t="s">
        <v>286</v>
      </c>
      <c r="D157" s="182" t="s">
        <v>153</v>
      </c>
      <c r="E157" s="183" t="s">
        <v>754</v>
      </c>
      <c r="F157" s="184" t="s">
        <v>755</v>
      </c>
      <c r="G157" s="185" t="s">
        <v>329</v>
      </c>
      <c r="H157" s="186">
        <v>2.145</v>
      </c>
      <c r="I157" s="187"/>
      <c r="J157" s="188">
        <f>ROUND(I157*H157,2)</f>
        <v>0</v>
      </c>
      <c r="K157" s="184" t="s">
        <v>157</v>
      </c>
      <c r="L157" s="37"/>
      <c r="M157" s="189" t="s">
        <v>1</v>
      </c>
      <c r="N157" s="190" t="s">
        <v>44</v>
      </c>
      <c r="O157" s="59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AR157" s="16" t="s">
        <v>158</v>
      </c>
      <c r="AT157" s="16" t="s">
        <v>153</v>
      </c>
      <c r="AU157" s="16" t="s">
        <v>81</v>
      </c>
      <c r="AY157" s="16" t="s">
        <v>151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6" t="s">
        <v>77</v>
      </c>
      <c r="BK157" s="193">
        <f>ROUND(I157*H157,2)</f>
        <v>0</v>
      </c>
      <c r="BL157" s="16" t="s">
        <v>158</v>
      </c>
      <c r="BM157" s="16" t="s">
        <v>756</v>
      </c>
    </row>
    <row r="158" spans="2:65" s="1" customFormat="1" ht="16.5" customHeight="1">
      <c r="B158" s="33"/>
      <c r="C158" s="182" t="s">
        <v>291</v>
      </c>
      <c r="D158" s="182" t="s">
        <v>153</v>
      </c>
      <c r="E158" s="183" t="s">
        <v>757</v>
      </c>
      <c r="F158" s="184" t="s">
        <v>758</v>
      </c>
      <c r="G158" s="185" t="s">
        <v>329</v>
      </c>
      <c r="H158" s="186">
        <v>4.29</v>
      </c>
      <c r="I158" s="187"/>
      <c r="J158" s="188">
        <f>ROUND(I158*H158,2)</f>
        <v>0</v>
      </c>
      <c r="K158" s="184" t="s">
        <v>157</v>
      </c>
      <c r="L158" s="37"/>
      <c r="M158" s="189" t="s">
        <v>1</v>
      </c>
      <c r="N158" s="190" t="s">
        <v>44</v>
      </c>
      <c r="O158" s="59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16" t="s">
        <v>158</v>
      </c>
      <c r="AT158" s="16" t="s">
        <v>153</v>
      </c>
      <c r="AU158" s="16" t="s">
        <v>81</v>
      </c>
      <c r="AY158" s="16" t="s">
        <v>151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6" t="s">
        <v>77</v>
      </c>
      <c r="BK158" s="193">
        <f>ROUND(I158*H158,2)</f>
        <v>0</v>
      </c>
      <c r="BL158" s="16" t="s">
        <v>158</v>
      </c>
      <c r="BM158" s="16" t="s">
        <v>759</v>
      </c>
    </row>
    <row r="159" spans="2:51" s="12" customFormat="1" ht="11.25">
      <c r="B159" s="194"/>
      <c r="C159" s="195"/>
      <c r="D159" s="196" t="s">
        <v>160</v>
      </c>
      <c r="E159" s="197" t="s">
        <v>1</v>
      </c>
      <c r="F159" s="198" t="s">
        <v>760</v>
      </c>
      <c r="G159" s="195"/>
      <c r="H159" s="199">
        <v>4.29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160</v>
      </c>
      <c r="AU159" s="205" t="s">
        <v>81</v>
      </c>
      <c r="AV159" s="12" t="s">
        <v>81</v>
      </c>
      <c r="AW159" s="12" t="s">
        <v>34</v>
      </c>
      <c r="AX159" s="12" t="s">
        <v>77</v>
      </c>
      <c r="AY159" s="205" t="s">
        <v>151</v>
      </c>
    </row>
    <row r="160" spans="2:63" s="11" customFormat="1" ht="22.9" customHeight="1">
      <c r="B160" s="166"/>
      <c r="C160" s="167"/>
      <c r="D160" s="168" t="s">
        <v>72</v>
      </c>
      <c r="E160" s="180" t="s">
        <v>324</v>
      </c>
      <c r="F160" s="180" t="s">
        <v>325</v>
      </c>
      <c r="G160" s="167"/>
      <c r="H160" s="167"/>
      <c r="I160" s="170"/>
      <c r="J160" s="181">
        <f>BK160</f>
        <v>0</v>
      </c>
      <c r="K160" s="167"/>
      <c r="L160" s="172"/>
      <c r="M160" s="173"/>
      <c r="N160" s="174"/>
      <c r="O160" s="174"/>
      <c r="P160" s="175">
        <f>P161</f>
        <v>0</v>
      </c>
      <c r="Q160" s="174"/>
      <c r="R160" s="175">
        <f>R161</f>
        <v>0</v>
      </c>
      <c r="S160" s="174"/>
      <c r="T160" s="176">
        <f>T161</f>
        <v>0</v>
      </c>
      <c r="AR160" s="177" t="s">
        <v>77</v>
      </c>
      <c r="AT160" s="178" t="s">
        <v>72</v>
      </c>
      <c r="AU160" s="178" t="s">
        <v>77</v>
      </c>
      <c r="AY160" s="177" t="s">
        <v>151</v>
      </c>
      <c r="BK160" s="179">
        <f>BK161</f>
        <v>0</v>
      </c>
    </row>
    <row r="161" spans="2:65" s="1" customFormat="1" ht="16.5" customHeight="1">
      <c r="B161" s="33"/>
      <c r="C161" s="182" t="s">
        <v>298</v>
      </c>
      <c r="D161" s="182" t="s">
        <v>153</v>
      </c>
      <c r="E161" s="183" t="s">
        <v>327</v>
      </c>
      <c r="F161" s="184" t="s">
        <v>328</v>
      </c>
      <c r="G161" s="185" t="s">
        <v>329</v>
      </c>
      <c r="H161" s="186">
        <v>19.208</v>
      </c>
      <c r="I161" s="187"/>
      <c r="J161" s="188">
        <f>ROUND(I161*H161,2)</f>
        <v>0</v>
      </c>
      <c r="K161" s="184" t="s">
        <v>157</v>
      </c>
      <c r="L161" s="37"/>
      <c r="M161" s="239" t="s">
        <v>1</v>
      </c>
      <c r="N161" s="240" t="s">
        <v>44</v>
      </c>
      <c r="O161" s="241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16" t="s">
        <v>158</v>
      </c>
      <c r="AT161" s="16" t="s">
        <v>153</v>
      </c>
      <c r="AU161" s="16" t="s">
        <v>81</v>
      </c>
      <c r="AY161" s="16" t="s">
        <v>151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6" t="s">
        <v>77</v>
      </c>
      <c r="BK161" s="193">
        <f>ROUND(I161*H161,2)</f>
        <v>0</v>
      </c>
      <c r="BL161" s="16" t="s">
        <v>158</v>
      </c>
      <c r="BM161" s="16" t="s">
        <v>761</v>
      </c>
    </row>
    <row r="162" spans="2:12" s="1" customFormat="1" ht="6.95" customHeight="1">
      <c r="B162" s="45"/>
      <c r="C162" s="46"/>
      <c r="D162" s="46"/>
      <c r="E162" s="46"/>
      <c r="F162" s="46"/>
      <c r="G162" s="46"/>
      <c r="H162" s="46"/>
      <c r="I162" s="133"/>
      <c r="J162" s="46"/>
      <c r="K162" s="46"/>
      <c r="L162" s="37"/>
    </row>
  </sheetData>
  <sheetProtection algorithmName="SHA-512" hashValue="/wadv4RaISYPhJ7lpcAoO4ParTdsAFxpwYBhrB0xVuX7neH0pcwA64NL6eoWg956tDgDJ2C8L4nc4TVAa8e7gA==" saltValue="Wcxf6JJPp2mJROigbhy7Aa0xiUvUIK0CwIrjfZ5rREPB83PvDrFOsse4vQFcVlWqK4K0VSAXUc4oSvArjE7bKA==" spinCount="100000" sheet="1" objects="1" scenarios="1" formatColumns="0" formatRows="0" autoFilter="0"/>
  <autoFilter ref="C93:K161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116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customHeight="1">
      <c r="B4" s="19"/>
      <c r="D4" s="109" t="s">
        <v>119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0" t="s">
        <v>16</v>
      </c>
      <c r="L6" s="19"/>
    </row>
    <row r="7" spans="2:12" ht="16.5" customHeight="1">
      <c r="B7" s="19"/>
      <c r="E7" s="291" t="str">
        <f>'Rekapitulace stavby'!K6</f>
        <v>Smržovský potok 10101654, Smržovka, oprava koryta, ř. km 0,000 - 3,800</v>
      </c>
      <c r="F7" s="292"/>
      <c r="G7" s="292"/>
      <c r="H7" s="292"/>
      <c r="L7" s="19"/>
    </row>
    <row r="8" spans="2:12" ht="12" customHeight="1">
      <c r="B8" s="19"/>
      <c r="D8" s="110" t="s">
        <v>120</v>
      </c>
      <c r="L8" s="19"/>
    </row>
    <row r="9" spans="2:12" s="1" customFormat="1" ht="16.5" customHeight="1">
      <c r="B9" s="37"/>
      <c r="E9" s="291" t="s">
        <v>121</v>
      </c>
      <c r="F9" s="293"/>
      <c r="G9" s="293"/>
      <c r="H9" s="293"/>
      <c r="I9" s="111"/>
      <c r="L9" s="37"/>
    </row>
    <row r="10" spans="2:12" s="1" customFormat="1" ht="12" customHeight="1">
      <c r="B10" s="37"/>
      <c r="D10" s="110" t="s">
        <v>122</v>
      </c>
      <c r="I10" s="111"/>
      <c r="L10" s="37"/>
    </row>
    <row r="11" spans="2:12" s="1" customFormat="1" ht="36.95" customHeight="1">
      <c r="B11" s="37"/>
      <c r="E11" s="294" t="s">
        <v>762</v>
      </c>
      <c r="F11" s="293"/>
      <c r="G11" s="293"/>
      <c r="H11" s="293"/>
      <c r="I11" s="111"/>
      <c r="L11" s="37"/>
    </row>
    <row r="12" spans="2:12" s="1" customFormat="1" ht="11.25">
      <c r="B12" s="37"/>
      <c r="I12" s="111"/>
      <c r="L12" s="37"/>
    </row>
    <row r="13" spans="2:12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</v>
      </c>
      <c r="L13" s="37"/>
    </row>
    <row r="14" spans="2:12" s="1" customFormat="1" ht="12" customHeight="1">
      <c r="B14" s="37"/>
      <c r="D14" s="110" t="s">
        <v>22</v>
      </c>
      <c r="F14" s="16" t="s">
        <v>23</v>
      </c>
      <c r="I14" s="112" t="s">
        <v>24</v>
      </c>
      <c r="J14" s="113" t="str">
        <f>'Rekapitulace stavby'!AN8</f>
        <v>11. 3. 2019</v>
      </c>
      <c r="L14" s="37"/>
    </row>
    <row r="15" spans="2:12" s="1" customFormat="1" ht="10.9" customHeight="1">
      <c r="B15" s="37"/>
      <c r="I15" s="111"/>
      <c r="L15" s="37"/>
    </row>
    <row r="16" spans="2:12" s="1" customFormat="1" ht="12" customHeight="1">
      <c r="B16" s="37"/>
      <c r="D16" s="110" t="s">
        <v>26</v>
      </c>
      <c r="I16" s="112" t="s">
        <v>27</v>
      </c>
      <c r="J16" s="16" t="s">
        <v>1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30</v>
      </c>
      <c r="I19" s="112" t="s">
        <v>27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295" t="str">
        <f>'Rekapitulace stavby'!E14</f>
        <v>Vyplň údaj</v>
      </c>
      <c r="F20" s="296"/>
      <c r="G20" s="296"/>
      <c r="H20" s="29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32</v>
      </c>
      <c r="I22" s="112" t="s">
        <v>27</v>
      </c>
      <c r="J22" s="16" t="s">
        <v>1</v>
      </c>
      <c r="L22" s="37"/>
    </row>
    <row r="23" spans="2:12" s="1" customFormat="1" ht="18" customHeight="1">
      <c r="B23" s="37"/>
      <c r="E23" s="16" t="s">
        <v>33</v>
      </c>
      <c r="I23" s="112" t="s">
        <v>29</v>
      </c>
      <c r="J23" s="16" t="s">
        <v>1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35</v>
      </c>
      <c r="I25" s="112" t="s">
        <v>27</v>
      </c>
      <c r="J25" s="16" t="s">
        <v>1</v>
      </c>
      <c r="L25" s="37"/>
    </row>
    <row r="26" spans="2:12" s="1" customFormat="1" ht="18" customHeight="1">
      <c r="B26" s="37"/>
      <c r="E26" s="16" t="s">
        <v>36</v>
      </c>
      <c r="I26" s="112" t="s">
        <v>29</v>
      </c>
      <c r="J26" s="16" t="s">
        <v>1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37</v>
      </c>
      <c r="I28" s="111"/>
      <c r="L28" s="37"/>
    </row>
    <row r="29" spans="2:12" s="7" customFormat="1" ht="45" customHeight="1">
      <c r="B29" s="114"/>
      <c r="E29" s="297" t="s">
        <v>38</v>
      </c>
      <c r="F29" s="297"/>
      <c r="G29" s="297"/>
      <c r="H29" s="29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39</v>
      </c>
      <c r="I32" s="111"/>
      <c r="J32" s="118">
        <f>ROUND(J93,2)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41</v>
      </c>
      <c r="I34" s="120" t="s">
        <v>40</v>
      </c>
      <c r="J34" s="119" t="s">
        <v>42</v>
      </c>
      <c r="L34" s="37"/>
    </row>
    <row r="35" spans="2:12" s="1" customFormat="1" ht="14.45" customHeight="1">
      <c r="B35" s="37"/>
      <c r="D35" s="110" t="s">
        <v>43</v>
      </c>
      <c r="E35" s="110" t="s">
        <v>44</v>
      </c>
      <c r="F35" s="121">
        <f>ROUND((SUM(BE93:BE165)),2)</f>
        <v>0</v>
      </c>
      <c r="I35" s="122">
        <v>0.21</v>
      </c>
      <c r="J35" s="121">
        <f>ROUND(((SUM(BE93:BE165))*I35),2)</f>
        <v>0</v>
      </c>
      <c r="L35" s="37"/>
    </row>
    <row r="36" spans="2:12" s="1" customFormat="1" ht="14.45" customHeight="1">
      <c r="B36" s="37"/>
      <c r="E36" s="110" t="s">
        <v>45</v>
      </c>
      <c r="F36" s="121">
        <f>ROUND((SUM(BF93:BF165)),2)</f>
        <v>0</v>
      </c>
      <c r="I36" s="122">
        <v>0.15</v>
      </c>
      <c r="J36" s="121">
        <f>ROUND(((SUM(BF93:BF165))*I36),2)</f>
        <v>0</v>
      </c>
      <c r="L36" s="37"/>
    </row>
    <row r="37" spans="2:12" s="1" customFormat="1" ht="14.45" customHeight="1" hidden="1">
      <c r="B37" s="37"/>
      <c r="E37" s="110" t="s">
        <v>46</v>
      </c>
      <c r="F37" s="121">
        <f>ROUND((SUM(BG93:BG165)),2)</f>
        <v>0</v>
      </c>
      <c r="I37" s="122">
        <v>0.21</v>
      </c>
      <c r="J37" s="121">
        <f>0</f>
        <v>0</v>
      </c>
      <c r="L37" s="37"/>
    </row>
    <row r="38" spans="2:12" s="1" customFormat="1" ht="14.45" customHeight="1" hidden="1">
      <c r="B38" s="37"/>
      <c r="E38" s="110" t="s">
        <v>47</v>
      </c>
      <c r="F38" s="121">
        <f>ROUND((SUM(BH93:BH165)),2)</f>
        <v>0</v>
      </c>
      <c r="I38" s="122">
        <v>0.15</v>
      </c>
      <c r="J38" s="121">
        <f>0</f>
        <v>0</v>
      </c>
      <c r="L38" s="37"/>
    </row>
    <row r="39" spans="2:12" s="1" customFormat="1" ht="14.45" customHeight="1" hidden="1">
      <c r="B39" s="37"/>
      <c r="E39" s="110" t="s">
        <v>48</v>
      </c>
      <c r="F39" s="121">
        <f>ROUND((SUM(BI93:BI165)),2)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49</v>
      </c>
      <c r="E41" s="125"/>
      <c r="F41" s="125"/>
      <c r="G41" s="126" t="s">
        <v>50</v>
      </c>
      <c r="H41" s="127" t="s">
        <v>51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124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12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16.5" customHeight="1">
      <c r="B50" s="33"/>
      <c r="C50" s="34"/>
      <c r="D50" s="34"/>
      <c r="E50" s="298" t="str">
        <f>E7</f>
        <v>Smržovský potok 10101654, Smržovka, oprava koryta, ř. km 0,000 - 3,800</v>
      </c>
      <c r="F50" s="299"/>
      <c r="G50" s="299"/>
      <c r="H50" s="299"/>
      <c r="I50" s="111"/>
      <c r="J50" s="34"/>
      <c r="K50" s="34"/>
      <c r="L50" s="37"/>
    </row>
    <row r="51" spans="2:12" ht="12" customHeight="1">
      <c r="B51" s="20"/>
      <c r="C51" s="28" t="s">
        <v>120</v>
      </c>
      <c r="D51" s="21"/>
      <c r="E51" s="21"/>
      <c r="F51" s="21"/>
      <c r="G51" s="21"/>
      <c r="H51" s="21"/>
      <c r="J51" s="21"/>
      <c r="K51" s="21"/>
      <c r="L51" s="19"/>
    </row>
    <row r="52" spans="2:12" s="1" customFormat="1" ht="16.5" customHeight="1">
      <c r="B52" s="33"/>
      <c r="C52" s="34"/>
      <c r="D52" s="34"/>
      <c r="E52" s="298" t="s">
        <v>121</v>
      </c>
      <c r="F52" s="265"/>
      <c r="G52" s="265"/>
      <c r="H52" s="265"/>
      <c r="I52" s="111"/>
      <c r="J52" s="34"/>
      <c r="K52" s="34"/>
      <c r="L52" s="37"/>
    </row>
    <row r="53" spans="2:12" s="1" customFormat="1" ht="12" customHeight="1">
      <c r="B53" s="33"/>
      <c r="C53" s="28" t="s">
        <v>122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12" s="1" customFormat="1" ht="16.5" customHeight="1">
      <c r="B54" s="33"/>
      <c r="C54" s="34"/>
      <c r="D54" s="34"/>
      <c r="E54" s="266" t="str">
        <f>E11</f>
        <v>1.14 - SO 01.14 Oprava koryta - úsek č.14, ř. km 3,650 - 3,700</v>
      </c>
      <c r="F54" s="265"/>
      <c r="G54" s="265"/>
      <c r="H54" s="265"/>
      <c r="I54" s="111"/>
      <c r="J54" s="34"/>
      <c r="K54" s="34"/>
      <c r="L54" s="37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12" s="1" customFormat="1" ht="12" customHeight="1">
      <c r="B56" s="33"/>
      <c r="C56" s="28" t="s">
        <v>22</v>
      </c>
      <c r="D56" s="34"/>
      <c r="E56" s="34"/>
      <c r="F56" s="26" t="str">
        <f>F14</f>
        <v>k.ú Smržovka (751324)</v>
      </c>
      <c r="G56" s="34"/>
      <c r="H56" s="34"/>
      <c r="I56" s="112" t="s">
        <v>24</v>
      </c>
      <c r="J56" s="54" t="str">
        <f>IF(J14="","",J14)</f>
        <v>11. 3. 2019</v>
      </c>
      <c r="K56" s="34"/>
      <c r="L56" s="37"/>
    </row>
    <row r="57" spans="2:12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24.95" customHeight="1">
      <c r="B58" s="33"/>
      <c r="C58" s="28" t="s">
        <v>26</v>
      </c>
      <c r="D58" s="34"/>
      <c r="E58" s="34"/>
      <c r="F58" s="26" t="str">
        <f>E17</f>
        <v>Povodí Labe, státní podnik,Víta Nejedlého 951,HK3</v>
      </c>
      <c r="G58" s="34"/>
      <c r="H58" s="34"/>
      <c r="I58" s="112" t="s">
        <v>32</v>
      </c>
      <c r="J58" s="31" t="str">
        <f>E23</f>
        <v>Šindlar s.r.o., Na Brně 372/2a, Hradec Králové 6</v>
      </c>
      <c r="K58" s="34"/>
      <c r="L58" s="37"/>
    </row>
    <row r="59" spans="2:12" s="1" customFormat="1" ht="13.7" customHeight="1">
      <c r="B59" s="33"/>
      <c r="C59" s="28" t="s">
        <v>30</v>
      </c>
      <c r="D59" s="34"/>
      <c r="E59" s="34"/>
      <c r="F59" s="26" t="str">
        <f>IF(E20="","",E20)</f>
        <v>Vyplň údaj</v>
      </c>
      <c r="G59" s="34"/>
      <c r="H59" s="34"/>
      <c r="I59" s="112" t="s">
        <v>35</v>
      </c>
      <c r="J59" s="31" t="str">
        <f>E26</f>
        <v>Ing. Tomáš Konečný</v>
      </c>
      <c r="K59" s="34"/>
      <c r="L59" s="37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12" s="1" customFormat="1" ht="29.25" customHeight="1">
      <c r="B61" s="33"/>
      <c r="C61" s="137" t="s">
        <v>125</v>
      </c>
      <c r="D61" s="138"/>
      <c r="E61" s="138"/>
      <c r="F61" s="138"/>
      <c r="G61" s="138"/>
      <c r="H61" s="138"/>
      <c r="I61" s="139"/>
      <c r="J61" s="140" t="s">
        <v>126</v>
      </c>
      <c r="K61" s="138"/>
      <c r="L61" s="37"/>
    </row>
    <row r="62" spans="2:12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127</v>
      </c>
      <c r="D63" s="34"/>
      <c r="E63" s="34"/>
      <c r="F63" s="34"/>
      <c r="G63" s="34"/>
      <c r="H63" s="34"/>
      <c r="I63" s="111"/>
      <c r="J63" s="72">
        <f>J93</f>
        <v>0</v>
      </c>
      <c r="K63" s="34"/>
      <c r="L63" s="37"/>
      <c r="AU63" s="16" t="s">
        <v>128</v>
      </c>
    </row>
    <row r="64" spans="2:12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J94</f>
        <v>0</v>
      </c>
      <c r="K64" s="143"/>
      <c r="L64" s="148"/>
    </row>
    <row r="65" spans="2:12" s="9" customFormat="1" ht="19.9" customHeight="1">
      <c r="B65" s="149"/>
      <c r="C65" s="93"/>
      <c r="D65" s="150" t="s">
        <v>130</v>
      </c>
      <c r="E65" s="151"/>
      <c r="F65" s="151"/>
      <c r="G65" s="151"/>
      <c r="H65" s="151"/>
      <c r="I65" s="152"/>
      <c r="J65" s="153">
        <f>J95</f>
        <v>0</v>
      </c>
      <c r="K65" s="93"/>
      <c r="L65" s="154"/>
    </row>
    <row r="66" spans="2:12" s="9" customFormat="1" ht="19.9" customHeight="1">
      <c r="B66" s="149"/>
      <c r="C66" s="93"/>
      <c r="D66" s="150" t="s">
        <v>131</v>
      </c>
      <c r="E66" s="151"/>
      <c r="F66" s="151"/>
      <c r="G66" s="151"/>
      <c r="H66" s="151"/>
      <c r="I66" s="152"/>
      <c r="J66" s="153">
        <f>J133</f>
        <v>0</v>
      </c>
      <c r="K66" s="93"/>
      <c r="L66" s="154"/>
    </row>
    <row r="67" spans="2:12" s="9" customFormat="1" ht="19.9" customHeight="1">
      <c r="B67" s="149"/>
      <c r="C67" s="93"/>
      <c r="D67" s="150" t="s">
        <v>132</v>
      </c>
      <c r="E67" s="151"/>
      <c r="F67" s="151"/>
      <c r="G67" s="151"/>
      <c r="H67" s="151"/>
      <c r="I67" s="152"/>
      <c r="J67" s="153">
        <f>J141</f>
        <v>0</v>
      </c>
      <c r="K67" s="93"/>
      <c r="L67" s="154"/>
    </row>
    <row r="68" spans="2:12" s="9" customFormat="1" ht="19.9" customHeight="1">
      <c r="B68" s="149"/>
      <c r="C68" s="93"/>
      <c r="D68" s="150" t="s">
        <v>133</v>
      </c>
      <c r="E68" s="151"/>
      <c r="F68" s="151"/>
      <c r="G68" s="151"/>
      <c r="H68" s="151"/>
      <c r="I68" s="152"/>
      <c r="J68" s="153">
        <f>J154</f>
        <v>0</v>
      </c>
      <c r="K68" s="93"/>
      <c r="L68" s="154"/>
    </row>
    <row r="69" spans="2:12" s="9" customFormat="1" ht="19.9" customHeight="1">
      <c r="B69" s="149"/>
      <c r="C69" s="93"/>
      <c r="D69" s="150" t="s">
        <v>134</v>
      </c>
      <c r="E69" s="151"/>
      <c r="F69" s="151"/>
      <c r="G69" s="151"/>
      <c r="H69" s="151"/>
      <c r="I69" s="152"/>
      <c r="J69" s="153">
        <f>J157</f>
        <v>0</v>
      </c>
      <c r="K69" s="93"/>
      <c r="L69" s="154"/>
    </row>
    <row r="70" spans="2:12" s="9" customFormat="1" ht="19.9" customHeight="1">
      <c r="B70" s="149"/>
      <c r="C70" s="93"/>
      <c r="D70" s="150" t="s">
        <v>332</v>
      </c>
      <c r="E70" s="151"/>
      <c r="F70" s="151"/>
      <c r="G70" s="151"/>
      <c r="H70" s="151"/>
      <c r="I70" s="152"/>
      <c r="J70" s="153">
        <f>J161</f>
        <v>0</v>
      </c>
      <c r="K70" s="93"/>
      <c r="L70" s="154"/>
    </row>
    <row r="71" spans="2:12" s="9" customFormat="1" ht="19.9" customHeight="1">
      <c r="B71" s="149"/>
      <c r="C71" s="93"/>
      <c r="D71" s="150" t="s">
        <v>135</v>
      </c>
      <c r="E71" s="151"/>
      <c r="F71" s="151"/>
      <c r="G71" s="151"/>
      <c r="H71" s="151"/>
      <c r="I71" s="152"/>
      <c r="J71" s="153">
        <f>J164</f>
        <v>0</v>
      </c>
      <c r="K71" s="93"/>
      <c r="L71" s="154"/>
    </row>
    <row r="72" spans="2:12" s="1" customFormat="1" ht="21.75" customHeight="1">
      <c r="B72" s="33"/>
      <c r="C72" s="34"/>
      <c r="D72" s="34"/>
      <c r="E72" s="34"/>
      <c r="F72" s="34"/>
      <c r="G72" s="34"/>
      <c r="H72" s="34"/>
      <c r="I72" s="111"/>
      <c r="J72" s="34"/>
      <c r="K72" s="34"/>
      <c r="L72" s="37"/>
    </row>
    <row r="73" spans="2:12" s="1" customFormat="1" ht="6.95" customHeight="1">
      <c r="B73" s="45"/>
      <c r="C73" s="46"/>
      <c r="D73" s="46"/>
      <c r="E73" s="46"/>
      <c r="F73" s="46"/>
      <c r="G73" s="46"/>
      <c r="H73" s="46"/>
      <c r="I73" s="133"/>
      <c r="J73" s="46"/>
      <c r="K73" s="46"/>
      <c r="L73" s="37"/>
    </row>
    <row r="77" spans="2:12" s="1" customFormat="1" ht="6.95" customHeight="1">
      <c r="B77" s="47"/>
      <c r="C77" s="48"/>
      <c r="D77" s="48"/>
      <c r="E77" s="48"/>
      <c r="F77" s="48"/>
      <c r="G77" s="48"/>
      <c r="H77" s="48"/>
      <c r="I77" s="136"/>
      <c r="J77" s="48"/>
      <c r="K77" s="48"/>
      <c r="L77" s="37"/>
    </row>
    <row r="78" spans="2:12" s="1" customFormat="1" ht="24.95" customHeight="1">
      <c r="B78" s="33"/>
      <c r="C78" s="22" t="s">
        <v>136</v>
      </c>
      <c r="D78" s="34"/>
      <c r="E78" s="34"/>
      <c r="F78" s="34"/>
      <c r="G78" s="34"/>
      <c r="H78" s="34"/>
      <c r="I78" s="111"/>
      <c r="J78" s="34"/>
      <c r="K78" s="34"/>
      <c r="L78" s="37"/>
    </row>
    <row r="79" spans="2:12" s="1" customFormat="1" ht="6.95" customHeight="1">
      <c r="B79" s="33"/>
      <c r="C79" s="34"/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12" customHeight="1">
      <c r="B80" s="33"/>
      <c r="C80" s="28" t="s">
        <v>16</v>
      </c>
      <c r="D80" s="34"/>
      <c r="E80" s="34"/>
      <c r="F80" s="34"/>
      <c r="G80" s="34"/>
      <c r="H80" s="34"/>
      <c r="I80" s="111"/>
      <c r="J80" s="34"/>
      <c r="K80" s="34"/>
      <c r="L80" s="37"/>
    </row>
    <row r="81" spans="2:12" s="1" customFormat="1" ht="16.5" customHeight="1">
      <c r="B81" s="33"/>
      <c r="C81" s="34"/>
      <c r="D81" s="34"/>
      <c r="E81" s="298" t="str">
        <f>E7</f>
        <v>Smržovský potok 10101654, Smržovka, oprava koryta, ř. km 0,000 - 3,800</v>
      </c>
      <c r="F81" s="299"/>
      <c r="G81" s="299"/>
      <c r="H81" s="299"/>
      <c r="I81" s="111"/>
      <c r="J81" s="34"/>
      <c r="K81" s="34"/>
      <c r="L81" s="37"/>
    </row>
    <row r="82" spans="2:12" ht="12" customHeight="1">
      <c r="B82" s="20"/>
      <c r="C82" s="28" t="s">
        <v>120</v>
      </c>
      <c r="D82" s="21"/>
      <c r="E82" s="21"/>
      <c r="F82" s="21"/>
      <c r="G82" s="21"/>
      <c r="H82" s="21"/>
      <c r="J82" s="21"/>
      <c r="K82" s="21"/>
      <c r="L82" s="19"/>
    </row>
    <row r="83" spans="2:12" s="1" customFormat="1" ht="16.5" customHeight="1">
      <c r="B83" s="33"/>
      <c r="C83" s="34"/>
      <c r="D83" s="34"/>
      <c r="E83" s="298" t="s">
        <v>121</v>
      </c>
      <c r="F83" s="265"/>
      <c r="G83" s="265"/>
      <c r="H83" s="265"/>
      <c r="I83" s="111"/>
      <c r="J83" s="34"/>
      <c r="K83" s="34"/>
      <c r="L83" s="37"/>
    </row>
    <row r="84" spans="2:12" s="1" customFormat="1" ht="12" customHeight="1">
      <c r="B84" s="33"/>
      <c r="C84" s="28" t="s">
        <v>122</v>
      </c>
      <c r="D84" s="34"/>
      <c r="E84" s="34"/>
      <c r="F84" s="34"/>
      <c r="G84" s="34"/>
      <c r="H84" s="34"/>
      <c r="I84" s="111"/>
      <c r="J84" s="34"/>
      <c r="K84" s="34"/>
      <c r="L84" s="37"/>
    </row>
    <row r="85" spans="2:12" s="1" customFormat="1" ht="16.5" customHeight="1">
      <c r="B85" s="33"/>
      <c r="C85" s="34"/>
      <c r="D85" s="34"/>
      <c r="E85" s="266" t="str">
        <f>E11</f>
        <v>1.14 - SO 01.14 Oprava koryta - úsek č.14, ř. km 3,650 - 3,700</v>
      </c>
      <c r="F85" s="265"/>
      <c r="G85" s="265"/>
      <c r="H85" s="265"/>
      <c r="I85" s="111"/>
      <c r="J85" s="34"/>
      <c r="K85" s="34"/>
      <c r="L85" s="37"/>
    </row>
    <row r="86" spans="2:12" s="1" customFormat="1" ht="6.95" customHeight="1">
      <c r="B86" s="33"/>
      <c r="C86" s="34"/>
      <c r="D86" s="34"/>
      <c r="E86" s="34"/>
      <c r="F86" s="34"/>
      <c r="G86" s="34"/>
      <c r="H86" s="34"/>
      <c r="I86" s="111"/>
      <c r="J86" s="34"/>
      <c r="K86" s="34"/>
      <c r="L86" s="37"/>
    </row>
    <row r="87" spans="2:12" s="1" customFormat="1" ht="12" customHeight="1">
      <c r="B87" s="33"/>
      <c r="C87" s="28" t="s">
        <v>22</v>
      </c>
      <c r="D87" s="34"/>
      <c r="E87" s="34"/>
      <c r="F87" s="26" t="str">
        <f>F14</f>
        <v>k.ú Smržovka (751324)</v>
      </c>
      <c r="G87" s="34"/>
      <c r="H87" s="34"/>
      <c r="I87" s="112" t="s">
        <v>24</v>
      </c>
      <c r="J87" s="54" t="str">
        <f>IF(J14="","",J14)</f>
        <v>11. 3. 2019</v>
      </c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11"/>
      <c r="J88" s="34"/>
      <c r="K88" s="34"/>
      <c r="L88" s="37"/>
    </row>
    <row r="89" spans="2:12" s="1" customFormat="1" ht="24.95" customHeight="1">
      <c r="B89" s="33"/>
      <c r="C89" s="28" t="s">
        <v>26</v>
      </c>
      <c r="D89" s="34"/>
      <c r="E89" s="34"/>
      <c r="F89" s="26" t="str">
        <f>E17</f>
        <v>Povodí Labe, státní podnik,Víta Nejedlého 951,HK3</v>
      </c>
      <c r="G89" s="34"/>
      <c r="H89" s="34"/>
      <c r="I89" s="112" t="s">
        <v>32</v>
      </c>
      <c r="J89" s="31" t="str">
        <f>E23</f>
        <v>Šindlar s.r.o., Na Brně 372/2a, Hradec Králové 6</v>
      </c>
      <c r="K89" s="34"/>
      <c r="L89" s="37"/>
    </row>
    <row r="90" spans="2:12" s="1" customFormat="1" ht="13.7" customHeight="1">
      <c r="B90" s="33"/>
      <c r="C90" s="28" t="s">
        <v>30</v>
      </c>
      <c r="D90" s="34"/>
      <c r="E90" s="34"/>
      <c r="F90" s="26" t="str">
        <f>IF(E20="","",E20)</f>
        <v>Vyplň údaj</v>
      </c>
      <c r="G90" s="34"/>
      <c r="H90" s="34"/>
      <c r="I90" s="112" t="s">
        <v>35</v>
      </c>
      <c r="J90" s="31" t="str">
        <f>E26</f>
        <v>Ing. Tomáš Konečný</v>
      </c>
      <c r="K90" s="34"/>
      <c r="L90" s="37"/>
    </row>
    <row r="91" spans="2:12" s="1" customFormat="1" ht="10.35" customHeight="1">
      <c r="B91" s="33"/>
      <c r="C91" s="34"/>
      <c r="D91" s="34"/>
      <c r="E91" s="34"/>
      <c r="F91" s="34"/>
      <c r="G91" s="34"/>
      <c r="H91" s="34"/>
      <c r="I91" s="111"/>
      <c r="J91" s="34"/>
      <c r="K91" s="34"/>
      <c r="L91" s="37"/>
    </row>
    <row r="92" spans="2:20" s="10" customFormat="1" ht="29.25" customHeight="1">
      <c r="B92" s="155"/>
      <c r="C92" s="156" t="s">
        <v>137</v>
      </c>
      <c r="D92" s="157" t="s">
        <v>58</v>
      </c>
      <c r="E92" s="157" t="s">
        <v>54</v>
      </c>
      <c r="F92" s="157" t="s">
        <v>55</v>
      </c>
      <c r="G92" s="157" t="s">
        <v>138</v>
      </c>
      <c r="H92" s="157" t="s">
        <v>139</v>
      </c>
      <c r="I92" s="158" t="s">
        <v>140</v>
      </c>
      <c r="J92" s="159" t="s">
        <v>126</v>
      </c>
      <c r="K92" s="160" t="s">
        <v>141</v>
      </c>
      <c r="L92" s="161"/>
      <c r="M92" s="63" t="s">
        <v>1</v>
      </c>
      <c r="N92" s="64" t="s">
        <v>43</v>
      </c>
      <c r="O92" s="64" t="s">
        <v>142</v>
      </c>
      <c r="P92" s="64" t="s">
        <v>143</v>
      </c>
      <c r="Q92" s="64" t="s">
        <v>144</v>
      </c>
      <c r="R92" s="64" t="s">
        <v>145</v>
      </c>
      <c r="S92" s="64" t="s">
        <v>146</v>
      </c>
      <c r="T92" s="65" t="s">
        <v>147</v>
      </c>
    </row>
    <row r="93" spans="2:63" s="1" customFormat="1" ht="22.9" customHeight="1">
      <c r="B93" s="33"/>
      <c r="C93" s="70" t="s">
        <v>148</v>
      </c>
      <c r="D93" s="34"/>
      <c r="E93" s="34"/>
      <c r="F93" s="34"/>
      <c r="G93" s="34"/>
      <c r="H93" s="34"/>
      <c r="I93" s="111"/>
      <c r="J93" s="162">
        <f>BK93</f>
        <v>0</v>
      </c>
      <c r="K93" s="34"/>
      <c r="L93" s="37"/>
      <c r="M93" s="66"/>
      <c r="N93" s="67"/>
      <c r="O93" s="67"/>
      <c r="P93" s="163">
        <f>P94</f>
        <v>0</v>
      </c>
      <c r="Q93" s="67"/>
      <c r="R93" s="163">
        <f>R94</f>
        <v>247.97213585699998</v>
      </c>
      <c r="S93" s="67"/>
      <c r="T93" s="164">
        <f>T94</f>
        <v>0.0594</v>
      </c>
      <c r="AT93" s="16" t="s">
        <v>72</v>
      </c>
      <c r="AU93" s="16" t="s">
        <v>128</v>
      </c>
      <c r="BK93" s="165">
        <f>BK94</f>
        <v>0</v>
      </c>
    </row>
    <row r="94" spans="2:63" s="11" customFormat="1" ht="25.9" customHeight="1">
      <c r="B94" s="166"/>
      <c r="C94" s="167"/>
      <c r="D94" s="168" t="s">
        <v>72</v>
      </c>
      <c r="E94" s="169" t="s">
        <v>149</v>
      </c>
      <c r="F94" s="169" t="s">
        <v>150</v>
      </c>
      <c r="G94" s="167"/>
      <c r="H94" s="167"/>
      <c r="I94" s="170"/>
      <c r="J94" s="171">
        <f>BK94</f>
        <v>0</v>
      </c>
      <c r="K94" s="167"/>
      <c r="L94" s="172"/>
      <c r="M94" s="173"/>
      <c r="N94" s="174"/>
      <c r="O94" s="174"/>
      <c r="P94" s="175">
        <f>P95+P133+P141+P154+P157+P161+P164</f>
        <v>0</v>
      </c>
      <c r="Q94" s="174"/>
      <c r="R94" s="175">
        <f>R95+R133+R141+R154+R157+R161+R164</f>
        <v>247.97213585699998</v>
      </c>
      <c r="S94" s="174"/>
      <c r="T94" s="176">
        <f>T95+T133+T141+T154+T157+T161+T164</f>
        <v>0.0594</v>
      </c>
      <c r="AR94" s="177" t="s">
        <v>77</v>
      </c>
      <c r="AT94" s="178" t="s">
        <v>72</v>
      </c>
      <c r="AU94" s="178" t="s">
        <v>73</v>
      </c>
      <c r="AY94" s="177" t="s">
        <v>151</v>
      </c>
      <c r="BK94" s="179">
        <f>BK95+BK133+BK141+BK154+BK157+BK161+BK164</f>
        <v>0</v>
      </c>
    </row>
    <row r="95" spans="2:63" s="11" customFormat="1" ht="22.9" customHeight="1">
      <c r="B95" s="166"/>
      <c r="C95" s="167"/>
      <c r="D95" s="168" t="s">
        <v>72</v>
      </c>
      <c r="E95" s="180" t="s">
        <v>77</v>
      </c>
      <c r="F95" s="180" t="s">
        <v>152</v>
      </c>
      <c r="G95" s="167"/>
      <c r="H95" s="167"/>
      <c r="I95" s="170"/>
      <c r="J95" s="181">
        <f>BK95</f>
        <v>0</v>
      </c>
      <c r="K95" s="167"/>
      <c r="L95" s="172"/>
      <c r="M95" s="173"/>
      <c r="N95" s="174"/>
      <c r="O95" s="174"/>
      <c r="P95" s="175">
        <f>SUM(P96:P132)</f>
        <v>0</v>
      </c>
      <c r="Q95" s="174"/>
      <c r="R95" s="175">
        <f>SUM(R96:R132)</f>
        <v>0.898958557</v>
      </c>
      <c r="S95" s="174"/>
      <c r="T95" s="176">
        <f>SUM(T96:T132)</f>
        <v>0</v>
      </c>
      <c r="AR95" s="177" t="s">
        <v>77</v>
      </c>
      <c r="AT95" s="178" t="s">
        <v>72</v>
      </c>
      <c r="AU95" s="178" t="s">
        <v>77</v>
      </c>
      <c r="AY95" s="177" t="s">
        <v>151</v>
      </c>
      <c r="BK95" s="179">
        <f>SUM(BK96:BK132)</f>
        <v>0</v>
      </c>
    </row>
    <row r="96" spans="2:65" s="1" customFormat="1" ht="16.5" customHeight="1">
      <c r="B96" s="33"/>
      <c r="C96" s="182" t="s">
        <v>77</v>
      </c>
      <c r="D96" s="182" t="s">
        <v>153</v>
      </c>
      <c r="E96" s="183" t="s">
        <v>154</v>
      </c>
      <c r="F96" s="184" t="s">
        <v>155</v>
      </c>
      <c r="G96" s="185" t="s">
        <v>156</v>
      </c>
      <c r="H96" s="186">
        <v>53.592</v>
      </c>
      <c r="I96" s="187"/>
      <c r="J96" s="188">
        <f>ROUND(I96*H96,2)</f>
        <v>0</v>
      </c>
      <c r="K96" s="184" t="s">
        <v>157</v>
      </c>
      <c r="L96" s="37"/>
      <c r="M96" s="189" t="s">
        <v>1</v>
      </c>
      <c r="N96" s="190" t="s">
        <v>44</v>
      </c>
      <c r="O96" s="59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AR96" s="16" t="s">
        <v>158</v>
      </c>
      <c r="AT96" s="16" t="s">
        <v>153</v>
      </c>
      <c r="AU96" s="16" t="s">
        <v>81</v>
      </c>
      <c r="AY96" s="16" t="s">
        <v>151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6" t="s">
        <v>77</v>
      </c>
      <c r="BK96" s="193">
        <f>ROUND(I96*H96,2)</f>
        <v>0</v>
      </c>
      <c r="BL96" s="16" t="s">
        <v>158</v>
      </c>
      <c r="BM96" s="16" t="s">
        <v>763</v>
      </c>
    </row>
    <row r="97" spans="2:51" s="12" customFormat="1" ht="11.25">
      <c r="B97" s="194"/>
      <c r="C97" s="195"/>
      <c r="D97" s="196" t="s">
        <v>160</v>
      </c>
      <c r="E97" s="197" t="s">
        <v>1</v>
      </c>
      <c r="F97" s="198" t="s">
        <v>764</v>
      </c>
      <c r="G97" s="195"/>
      <c r="H97" s="199">
        <v>53.592</v>
      </c>
      <c r="I97" s="200"/>
      <c r="J97" s="195"/>
      <c r="K97" s="195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160</v>
      </c>
      <c r="AU97" s="205" t="s">
        <v>81</v>
      </c>
      <c r="AV97" s="12" t="s">
        <v>81</v>
      </c>
      <c r="AW97" s="12" t="s">
        <v>34</v>
      </c>
      <c r="AX97" s="12" t="s">
        <v>77</v>
      </c>
      <c r="AY97" s="205" t="s">
        <v>151</v>
      </c>
    </row>
    <row r="98" spans="2:65" s="1" customFormat="1" ht="16.5" customHeight="1">
      <c r="B98" s="33"/>
      <c r="C98" s="182" t="s">
        <v>81</v>
      </c>
      <c r="D98" s="182" t="s">
        <v>153</v>
      </c>
      <c r="E98" s="183" t="s">
        <v>172</v>
      </c>
      <c r="F98" s="184" t="s">
        <v>173</v>
      </c>
      <c r="G98" s="185" t="s">
        <v>156</v>
      </c>
      <c r="H98" s="186">
        <v>0.25</v>
      </c>
      <c r="I98" s="187"/>
      <c r="J98" s="188">
        <f>ROUND(I98*H98,2)</f>
        <v>0</v>
      </c>
      <c r="K98" s="184" t="s">
        <v>157</v>
      </c>
      <c r="L98" s="37"/>
      <c r="M98" s="189" t="s">
        <v>1</v>
      </c>
      <c r="N98" s="190" t="s">
        <v>44</v>
      </c>
      <c r="O98" s="59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16" t="s">
        <v>158</v>
      </c>
      <c r="AT98" s="16" t="s">
        <v>153</v>
      </c>
      <c r="AU98" s="16" t="s">
        <v>81</v>
      </c>
      <c r="AY98" s="16" t="s">
        <v>151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6" t="s">
        <v>77</v>
      </c>
      <c r="BK98" s="193">
        <f>ROUND(I98*H98,2)</f>
        <v>0</v>
      </c>
      <c r="BL98" s="16" t="s">
        <v>158</v>
      </c>
      <c r="BM98" s="16" t="s">
        <v>765</v>
      </c>
    </row>
    <row r="99" spans="2:51" s="12" customFormat="1" ht="11.25">
      <c r="B99" s="194"/>
      <c r="C99" s="195"/>
      <c r="D99" s="196" t="s">
        <v>160</v>
      </c>
      <c r="E99" s="197" t="s">
        <v>1</v>
      </c>
      <c r="F99" s="198" t="s">
        <v>766</v>
      </c>
      <c r="G99" s="195"/>
      <c r="H99" s="199">
        <v>0.25</v>
      </c>
      <c r="I99" s="200"/>
      <c r="J99" s="195"/>
      <c r="K99" s="195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160</v>
      </c>
      <c r="AU99" s="205" t="s">
        <v>81</v>
      </c>
      <c r="AV99" s="12" t="s">
        <v>81</v>
      </c>
      <c r="AW99" s="12" t="s">
        <v>34</v>
      </c>
      <c r="AX99" s="12" t="s">
        <v>77</v>
      </c>
      <c r="AY99" s="205" t="s">
        <v>151</v>
      </c>
    </row>
    <row r="100" spans="2:65" s="1" customFormat="1" ht="16.5" customHeight="1">
      <c r="B100" s="33"/>
      <c r="C100" s="182" t="s">
        <v>167</v>
      </c>
      <c r="D100" s="182" t="s">
        <v>153</v>
      </c>
      <c r="E100" s="183" t="s">
        <v>178</v>
      </c>
      <c r="F100" s="184" t="s">
        <v>179</v>
      </c>
      <c r="G100" s="185" t="s">
        <v>164</v>
      </c>
      <c r="H100" s="186">
        <v>5</v>
      </c>
      <c r="I100" s="187"/>
      <c r="J100" s="188">
        <f>ROUND(I100*H100,2)</f>
        <v>0</v>
      </c>
      <c r="K100" s="184" t="s">
        <v>157</v>
      </c>
      <c r="L100" s="37"/>
      <c r="M100" s="189" t="s">
        <v>1</v>
      </c>
      <c r="N100" s="190" t="s">
        <v>44</v>
      </c>
      <c r="O100" s="59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AR100" s="16" t="s">
        <v>158</v>
      </c>
      <c r="AT100" s="16" t="s">
        <v>153</v>
      </c>
      <c r="AU100" s="16" t="s">
        <v>81</v>
      </c>
      <c r="AY100" s="16" t="s">
        <v>151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6" t="s">
        <v>77</v>
      </c>
      <c r="BK100" s="193">
        <f>ROUND(I100*H100,2)</f>
        <v>0</v>
      </c>
      <c r="BL100" s="16" t="s">
        <v>158</v>
      </c>
      <c r="BM100" s="16" t="s">
        <v>767</v>
      </c>
    </row>
    <row r="101" spans="2:51" s="12" customFormat="1" ht="11.25">
      <c r="B101" s="194"/>
      <c r="C101" s="195"/>
      <c r="D101" s="196" t="s">
        <v>160</v>
      </c>
      <c r="E101" s="197" t="s">
        <v>1</v>
      </c>
      <c r="F101" s="198" t="s">
        <v>768</v>
      </c>
      <c r="G101" s="195"/>
      <c r="H101" s="199">
        <v>5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160</v>
      </c>
      <c r="AU101" s="205" t="s">
        <v>81</v>
      </c>
      <c r="AV101" s="12" t="s">
        <v>81</v>
      </c>
      <c r="AW101" s="12" t="s">
        <v>34</v>
      </c>
      <c r="AX101" s="12" t="s">
        <v>77</v>
      </c>
      <c r="AY101" s="205" t="s">
        <v>151</v>
      </c>
    </row>
    <row r="102" spans="2:65" s="1" customFormat="1" ht="16.5" customHeight="1">
      <c r="B102" s="33"/>
      <c r="C102" s="182" t="s">
        <v>158</v>
      </c>
      <c r="D102" s="182" t="s">
        <v>153</v>
      </c>
      <c r="E102" s="183" t="s">
        <v>182</v>
      </c>
      <c r="F102" s="184" t="s">
        <v>183</v>
      </c>
      <c r="G102" s="185" t="s">
        <v>164</v>
      </c>
      <c r="H102" s="186">
        <v>8</v>
      </c>
      <c r="I102" s="187"/>
      <c r="J102" s="188">
        <f>ROUND(I102*H102,2)</f>
        <v>0</v>
      </c>
      <c r="K102" s="184" t="s">
        <v>157</v>
      </c>
      <c r="L102" s="37"/>
      <c r="M102" s="189" t="s">
        <v>1</v>
      </c>
      <c r="N102" s="190" t="s">
        <v>44</v>
      </c>
      <c r="O102" s="59"/>
      <c r="P102" s="191">
        <f>O102*H102</f>
        <v>0</v>
      </c>
      <c r="Q102" s="191">
        <v>4.6394E-05</v>
      </c>
      <c r="R102" s="191">
        <f>Q102*H102</f>
        <v>0.000371152</v>
      </c>
      <c r="S102" s="191">
        <v>0</v>
      </c>
      <c r="T102" s="192">
        <f>S102*H102</f>
        <v>0</v>
      </c>
      <c r="AR102" s="16" t="s">
        <v>158</v>
      </c>
      <c r="AT102" s="16" t="s">
        <v>153</v>
      </c>
      <c r="AU102" s="16" t="s">
        <v>81</v>
      </c>
      <c r="AY102" s="16" t="s">
        <v>151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6" t="s">
        <v>77</v>
      </c>
      <c r="BK102" s="193">
        <f>ROUND(I102*H102,2)</f>
        <v>0</v>
      </c>
      <c r="BL102" s="16" t="s">
        <v>158</v>
      </c>
      <c r="BM102" s="16" t="s">
        <v>769</v>
      </c>
    </row>
    <row r="103" spans="2:51" s="12" customFormat="1" ht="11.25">
      <c r="B103" s="194"/>
      <c r="C103" s="195"/>
      <c r="D103" s="196" t="s">
        <v>160</v>
      </c>
      <c r="E103" s="197" t="s">
        <v>1</v>
      </c>
      <c r="F103" s="198" t="s">
        <v>770</v>
      </c>
      <c r="G103" s="195"/>
      <c r="H103" s="199">
        <v>8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160</v>
      </c>
      <c r="AU103" s="205" t="s">
        <v>81</v>
      </c>
      <c r="AV103" s="12" t="s">
        <v>81</v>
      </c>
      <c r="AW103" s="12" t="s">
        <v>34</v>
      </c>
      <c r="AX103" s="12" t="s">
        <v>77</v>
      </c>
      <c r="AY103" s="205" t="s">
        <v>151</v>
      </c>
    </row>
    <row r="104" spans="2:65" s="1" customFormat="1" ht="16.5" customHeight="1">
      <c r="B104" s="33"/>
      <c r="C104" s="182" t="s">
        <v>177</v>
      </c>
      <c r="D104" s="182" t="s">
        <v>153</v>
      </c>
      <c r="E104" s="183" t="s">
        <v>187</v>
      </c>
      <c r="F104" s="184" t="s">
        <v>188</v>
      </c>
      <c r="G104" s="185" t="s">
        <v>156</v>
      </c>
      <c r="H104" s="186">
        <v>53.592</v>
      </c>
      <c r="I104" s="187"/>
      <c r="J104" s="188">
        <f>ROUND(I104*H104,2)</f>
        <v>0</v>
      </c>
      <c r="K104" s="184" t="s">
        <v>157</v>
      </c>
      <c r="L104" s="37"/>
      <c r="M104" s="189" t="s">
        <v>1</v>
      </c>
      <c r="N104" s="190" t="s">
        <v>44</v>
      </c>
      <c r="O104" s="59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6" t="s">
        <v>158</v>
      </c>
      <c r="AT104" s="16" t="s">
        <v>153</v>
      </c>
      <c r="AU104" s="16" t="s">
        <v>81</v>
      </c>
      <c r="AY104" s="16" t="s">
        <v>151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6" t="s">
        <v>77</v>
      </c>
      <c r="BK104" s="193">
        <f>ROUND(I104*H104,2)</f>
        <v>0</v>
      </c>
      <c r="BL104" s="16" t="s">
        <v>158</v>
      </c>
      <c r="BM104" s="16" t="s">
        <v>771</v>
      </c>
    </row>
    <row r="105" spans="2:51" s="12" customFormat="1" ht="11.25">
      <c r="B105" s="194"/>
      <c r="C105" s="195"/>
      <c r="D105" s="196" t="s">
        <v>160</v>
      </c>
      <c r="E105" s="197" t="s">
        <v>1</v>
      </c>
      <c r="F105" s="198" t="s">
        <v>772</v>
      </c>
      <c r="G105" s="195"/>
      <c r="H105" s="199">
        <v>53.592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160</v>
      </c>
      <c r="AU105" s="205" t="s">
        <v>81</v>
      </c>
      <c r="AV105" s="12" t="s">
        <v>81</v>
      </c>
      <c r="AW105" s="12" t="s">
        <v>34</v>
      </c>
      <c r="AX105" s="12" t="s">
        <v>77</v>
      </c>
      <c r="AY105" s="205" t="s">
        <v>151</v>
      </c>
    </row>
    <row r="106" spans="2:65" s="1" customFormat="1" ht="16.5" customHeight="1">
      <c r="B106" s="33"/>
      <c r="C106" s="182" t="s">
        <v>181</v>
      </c>
      <c r="D106" s="182" t="s">
        <v>153</v>
      </c>
      <c r="E106" s="183" t="s">
        <v>192</v>
      </c>
      <c r="F106" s="184" t="s">
        <v>193</v>
      </c>
      <c r="G106" s="185" t="s">
        <v>156</v>
      </c>
      <c r="H106" s="186">
        <v>53.592</v>
      </c>
      <c r="I106" s="187"/>
      <c r="J106" s="188">
        <f>ROUND(I106*H106,2)</f>
        <v>0</v>
      </c>
      <c r="K106" s="184" t="s">
        <v>157</v>
      </c>
      <c r="L106" s="37"/>
      <c r="M106" s="189" t="s">
        <v>1</v>
      </c>
      <c r="N106" s="190" t="s">
        <v>44</v>
      </c>
      <c r="O106" s="59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16" t="s">
        <v>158</v>
      </c>
      <c r="AT106" s="16" t="s">
        <v>153</v>
      </c>
      <c r="AU106" s="16" t="s">
        <v>81</v>
      </c>
      <c r="AY106" s="16" t="s">
        <v>151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6" t="s">
        <v>77</v>
      </c>
      <c r="BK106" s="193">
        <f>ROUND(I106*H106,2)</f>
        <v>0</v>
      </c>
      <c r="BL106" s="16" t="s">
        <v>158</v>
      </c>
      <c r="BM106" s="16" t="s">
        <v>773</v>
      </c>
    </row>
    <row r="107" spans="2:51" s="12" customFormat="1" ht="11.25">
      <c r="B107" s="194"/>
      <c r="C107" s="195"/>
      <c r="D107" s="196" t="s">
        <v>160</v>
      </c>
      <c r="E107" s="197" t="s">
        <v>1</v>
      </c>
      <c r="F107" s="198" t="s">
        <v>772</v>
      </c>
      <c r="G107" s="195"/>
      <c r="H107" s="199">
        <v>53.592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160</v>
      </c>
      <c r="AU107" s="205" t="s">
        <v>81</v>
      </c>
      <c r="AV107" s="12" t="s">
        <v>81</v>
      </c>
      <c r="AW107" s="12" t="s">
        <v>34</v>
      </c>
      <c r="AX107" s="12" t="s">
        <v>77</v>
      </c>
      <c r="AY107" s="205" t="s">
        <v>151</v>
      </c>
    </row>
    <row r="108" spans="2:65" s="1" customFormat="1" ht="16.5" customHeight="1">
      <c r="B108" s="33"/>
      <c r="C108" s="182" t="s">
        <v>186</v>
      </c>
      <c r="D108" s="182" t="s">
        <v>153</v>
      </c>
      <c r="E108" s="183" t="s">
        <v>196</v>
      </c>
      <c r="F108" s="184" t="s">
        <v>197</v>
      </c>
      <c r="G108" s="185" t="s">
        <v>156</v>
      </c>
      <c r="H108" s="186">
        <v>53.592</v>
      </c>
      <c r="I108" s="187"/>
      <c r="J108" s="188">
        <f>ROUND(I108*H108,2)</f>
        <v>0</v>
      </c>
      <c r="K108" s="184" t="s">
        <v>157</v>
      </c>
      <c r="L108" s="37"/>
      <c r="M108" s="189" t="s">
        <v>1</v>
      </c>
      <c r="N108" s="190" t="s">
        <v>44</v>
      </c>
      <c r="O108" s="59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6" t="s">
        <v>158</v>
      </c>
      <c r="AT108" s="16" t="s">
        <v>153</v>
      </c>
      <c r="AU108" s="16" t="s">
        <v>81</v>
      </c>
      <c r="AY108" s="16" t="s">
        <v>151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6" t="s">
        <v>77</v>
      </c>
      <c r="BK108" s="193">
        <f>ROUND(I108*H108,2)</f>
        <v>0</v>
      </c>
      <c r="BL108" s="16" t="s">
        <v>158</v>
      </c>
      <c r="BM108" s="16" t="s">
        <v>774</v>
      </c>
    </row>
    <row r="109" spans="2:51" s="12" customFormat="1" ht="11.25">
      <c r="B109" s="194"/>
      <c r="C109" s="195"/>
      <c r="D109" s="196" t="s">
        <v>160</v>
      </c>
      <c r="E109" s="197" t="s">
        <v>1</v>
      </c>
      <c r="F109" s="198" t="s">
        <v>772</v>
      </c>
      <c r="G109" s="195"/>
      <c r="H109" s="199">
        <v>53.592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160</v>
      </c>
      <c r="AU109" s="205" t="s">
        <v>81</v>
      </c>
      <c r="AV109" s="12" t="s">
        <v>81</v>
      </c>
      <c r="AW109" s="12" t="s">
        <v>34</v>
      </c>
      <c r="AX109" s="12" t="s">
        <v>77</v>
      </c>
      <c r="AY109" s="205" t="s">
        <v>151</v>
      </c>
    </row>
    <row r="110" spans="2:65" s="1" customFormat="1" ht="16.5" customHeight="1">
      <c r="B110" s="33"/>
      <c r="C110" s="182" t="s">
        <v>191</v>
      </c>
      <c r="D110" s="182" t="s">
        <v>153</v>
      </c>
      <c r="E110" s="183" t="s">
        <v>200</v>
      </c>
      <c r="F110" s="184" t="s">
        <v>201</v>
      </c>
      <c r="G110" s="185" t="s">
        <v>156</v>
      </c>
      <c r="H110" s="186">
        <v>53.592</v>
      </c>
      <c r="I110" s="187"/>
      <c r="J110" s="188">
        <f>ROUND(I110*H110,2)</f>
        <v>0</v>
      </c>
      <c r="K110" s="184" t="s">
        <v>157</v>
      </c>
      <c r="L110" s="37"/>
      <c r="M110" s="189" t="s">
        <v>1</v>
      </c>
      <c r="N110" s="190" t="s">
        <v>44</v>
      </c>
      <c r="O110" s="59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6" t="s">
        <v>158</v>
      </c>
      <c r="AT110" s="16" t="s">
        <v>153</v>
      </c>
      <c r="AU110" s="16" t="s">
        <v>81</v>
      </c>
      <c r="AY110" s="16" t="s">
        <v>151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6" t="s">
        <v>77</v>
      </c>
      <c r="BK110" s="193">
        <f>ROUND(I110*H110,2)</f>
        <v>0</v>
      </c>
      <c r="BL110" s="16" t="s">
        <v>158</v>
      </c>
      <c r="BM110" s="16" t="s">
        <v>775</v>
      </c>
    </row>
    <row r="111" spans="2:51" s="12" customFormat="1" ht="11.25">
      <c r="B111" s="194"/>
      <c r="C111" s="195"/>
      <c r="D111" s="196" t="s">
        <v>160</v>
      </c>
      <c r="E111" s="197" t="s">
        <v>1</v>
      </c>
      <c r="F111" s="198" t="s">
        <v>776</v>
      </c>
      <c r="G111" s="195"/>
      <c r="H111" s="199">
        <v>53.592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160</v>
      </c>
      <c r="AU111" s="205" t="s">
        <v>81</v>
      </c>
      <c r="AV111" s="12" t="s">
        <v>81</v>
      </c>
      <c r="AW111" s="12" t="s">
        <v>34</v>
      </c>
      <c r="AX111" s="12" t="s">
        <v>77</v>
      </c>
      <c r="AY111" s="205" t="s">
        <v>151</v>
      </c>
    </row>
    <row r="112" spans="2:65" s="1" customFormat="1" ht="16.5" customHeight="1">
      <c r="B112" s="33"/>
      <c r="C112" s="182" t="s">
        <v>195</v>
      </c>
      <c r="D112" s="182" t="s">
        <v>153</v>
      </c>
      <c r="E112" s="183" t="s">
        <v>205</v>
      </c>
      <c r="F112" s="184" t="s">
        <v>206</v>
      </c>
      <c r="G112" s="185" t="s">
        <v>207</v>
      </c>
      <c r="H112" s="186">
        <v>50</v>
      </c>
      <c r="I112" s="187"/>
      <c r="J112" s="188">
        <f>ROUND(I112*H112,2)</f>
        <v>0</v>
      </c>
      <c r="K112" s="184" t="s">
        <v>157</v>
      </c>
      <c r="L112" s="37"/>
      <c r="M112" s="189" t="s">
        <v>1</v>
      </c>
      <c r="N112" s="190" t="s">
        <v>44</v>
      </c>
      <c r="O112" s="59"/>
      <c r="P112" s="191">
        <f>O112*H112</f>
        <v>0</v>
      </c>
      <c r="Q112" s="191">
        <v>0.0179717481</v>
      </c>
      <c r="R112" s="191">
        <f>Q112*H112</f>
        <v>0.898587405</v>
      </c>
      <c r="S112" s="191">
        <v>0</v>
      </c>
      <c r="T112" s="192">
        <f>S112*H112</f>
        <v>0</v>
      </c>
      <c r="AR112" s="16" t="s">
        <v>158</v>
      </c>
      <c r="AT112" s="16" t="s">
        <v>153</v>
      </c>
      <c r="AU112" s="16" t="s">
        <v>81</v>
      </c>
      <c r="AY112" s="16" t="s">
        <v>151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6" t="s">
        <v>77</v>
      </c>
      <c r="BK112" s="193">
        <f>ROUND(I112*H112,2)</f>
        <v>0</v>
      </c>
      <c r="BL112" s="16" t="s">
        <v>158</v>
      </c>
      <c r="BM112" s="16" t="s">
        <v>777</v>
      </c>
    </row>
    <row r="113" spans="2:51" s="12" customFormat="1" ht="11.25">
      <c r="B113" s="194"/>
      <c r="C113" s="195"/>
      <c r="D113" s="196" t="s">
        <v>160</v>
      </c>
      <c r="E113" s="197" t="s">
        <v>1</v>
      </c>
      <c r="F113" s="198" t="s">
        <v>778</v>
      </c>
      <c r="G113" s="195"/>
      <c r="H113" s="199">
        <v>50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160</v>
      </c>
      <c r="AU113" s="205" t="s">
        <v>81</v>
      </c>
      <c r="AV113" s="12" t="s">
        <v>81</v>
      </c>
      <c r="AW113" s="12" t="s">
        <v>34</v>
      </c>
      <c r="AX113" s="12" t="s">
        <v>77</v>
      </c>
      <c r="AY113" s="205" t="s">
        <v>151</v>
      </c>
    </row>
    <row r="114" spans="2:65" s="1" customFormat="1" ht="16.5" customHeight="1">
      <c r="B114" s="33"/>
      <c r="C114" s="182" t="s">
        <v>199</v>
      </c>
      <c r="D114" s="182" t="s">
        <v>153</v>
      </c>
      <c r="E114" s="183" t="s">
        <v>211</v>
      </c>
      <c r="F114" s="184" t="s">
        <v>212</v>
      </c>
      <c r="G114" s="185" t="s">
        <v>213</v>
      </c>
      <c r="H114" s="186">
        <v>480</v>
      </c>
      <c r="I114" s="187"/>
      <c r="J114" s="188">
        <f>ROUND(I114*H114,2)</f>
        <v>0</v>
      </c>
      <c r="K114" s="184" t="s">
        <v>157</v>
      </c>
      <c r="L114" s="37"/>
      <c r="M114" s="189" t="s">
        <v>1</v>
      </c>
      <c r="N114" s="190" t="s">
        <v>44</v>
      </c>
      <c r="O114" s="59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6" t="s">
        <v>158</v>
      </c>
      <c r="AT114" s="16" t="s">
        <v>153</v>
      </c>
      <c r="AU114" s="16" t="s">
        <v>81</v>
      </c>
      <c r="AY114" s="16" t="s">
        <v>151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6" t="s">
        <v>77</v>
      </c>
      <c r="BK114" s="193">
        <f>ROUND(I114*H114,2)</f>
        <v>0</v>
      </c>
      <c r="BL114" s="16" t="s">
        <v>158</v>
      </c>
      <c r="BM114" s="16" t="s">
        <v>779</v>
      </c>
    </row>
    <row r="115" spans="2:51" s="12" customFormat="1" ht="11.25">
      <c r="B115" s="194"/>
      <c r="C115" s="195"/>
      <c r="D115" s="196" t="s">
        <v>160</v>
      </c>
      <c r="E115" s="197" t="s">
        <v>1</v>
      </c>
      <c r="F115" s="198" t="s">
        <v>513</v>
      </c>
      <c r="G115" s="195"/>
      <c r="H115" s="199">
        <v>480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160</v>
      </c>
      <c r="AU115" s="205" t="s">
        <v>81</v>
      </c>
      <c r="AV115" s="12" t="s">
        <v>81</v>
      </c>
      <c r="AW115" s="12" t="s">
        <v>34</v>
      </c>
      <c r="AX115" s="12" t="s">
        <v>77</v>
      </c>
      <c r="AY115" s="205" t="s">
        <v>151</v>
      </c>
    </row>
    <row r="116" spans="2:65" s="1" customFormat="1" ht="16.5" customHeight="1">
      <c r="B116" s="33"/>
      <c r="C116" s="182" t="s">
        <v>204</v>
      </c>
      <c r="D116" s="182" t="s">
        <v>153</v>
      </c>
      <c r="E116" s="183" t="s">
        <v>217</v>
      </c>
      <c r="F116" s="184" t="s">
        <v>218</v>
      </c>
      <c r="G116" s="185" t="s">
        <v>219</v>
      </c>
      <c r="H116" s="186">
        <v>20</v>
      </c>
      <c r="I116" s="187"/>
      <c r="J116" s="188">
        <f>ROUND(I116*H116,2)</f>
        <v>0</v>
      </c>
      <c r="K116" s="184" t="s">
        <v>157</v>
      </c>
      <c r="L116" s="37"/>
      <c r="M116" s="189" t="s">
        <v>1</v>
      </c>
      <c r="N116" s="190" t="s">
        <v>44</v>
      </c>
      <c r="O116" s="59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6" t="s">
        <v>158</v>
      </c>
      <c r="AT116" s="16" t="s">
        <v>153</v>
      </c>
      <c r="AU116" s="16" t="s">
        <v>81</v>
      </c>
      <c r="AY116" s="16" t="s">
        <v>151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6" t="s">
        <v>77</v>
      </c>
      <c r="BK116" s="193">
        <f>ROUND(I116*H116,2)</f>
        <v>0</v>
      </c>
      <c r="BL116" s="16" t="s">
        <v>158</v>
      </c>
      <c r="BM116" s="16" t="s">
        <v>780</v>
      </c>
    </row>
    <row r="117" spans="2:65" s="1" customFormat="1" ht="16.5" customHeight="1">
      <c r="B117" s="33"/>
      <c r="C117" s="182" t="s">
        <v>210</v>
      </c>
      <c r="D117" s="182" t="s">
        <v>153</v>
      </c>
      <c r="E117" s="183" t="s">
        <v>227</v>
      </c>
      <c r="F117" s="184" t="s">
        <v>228</v>
      </c>
      <c r="G117" s="185" t="s">
        <v>156</v>
      </c>
      <c r="H117" s="186">
        <v>178.002</v>
      </c>
      <c r="I117" s="187"/>
      <c r="J117" s="188">
        <f>ROUND(I117*H117,2)</f>
        <v>0</v>
      </c>
      <c r="K117" s="184" t="s">
        <v>157</v>
      </c>
      <c r="L117" s="37"/>
      <c r="M117" s="189" t="s">
        <v>1</v>
      </c>
      <c r="N117" s="190" t="s">
        <v>44</v>
      </c>
      <c r="O117" s="59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6" t="s">
        <v>158</v>
      </c>
      <c r="AT117" s="16" t="s">
        <v>153</v>
      </c>
      <c r="AU117" s="16" t="s">
        <v>81</v>
      </c>
      <c r="AY117" s="16" t="s">
        <v>151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6" t="s">
        <v>77</v>
      </c>
      <c r="BK117" s="193">
        <f>ROUND(I117*H117,2)</f>
        <v>0</v>
      </c>
      <c r="BL117" s="16" t="s">
        <v>158</v>
      </c>
      <c r="BM117" s="16" t="s">
        <v>781</v>
      </c>
    </row>
    <row r="118" spans="2:51" s="12" customFormat="1" ht="11.25">
      <c r="B118" s="194"/>
      <c r="C118" s="195"/>
      <c r="D118" s="196" t="s">
        <v>160</v>
      </c>
      <c r="E118" s="197" t="s">
        <v>1</v>
      </c>
      <c r="F118" s="198" t="s">
        <v>782</v>
      </c>
      <c r="G118" s="195"/>
      <c r="H118" s="199">
        <v>178.002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160</v>
      </c>
      <c r="AU118" s="205" t="s">
        <v>81</v>
      </c>
      <c r="AV118" s="12" t="s">
        <v>81</v>
      </c>
      <c r="AW118" s="12" t="s">
        <v>34</v>
      </c>
      <c r="AX118" s="12" t="s">
        <v>77</v>
      </c>
      <c r="AY118" s="205" t="s">
        <v>151</v>
      </c>
    </row>
    <row r="119" spans="2:65" s="1" customFormat="1" ht="16.5" customHeight="1">
      <c r="B119" s="33"/>
      <c r="C119" s="182" t="s">
        <v>216</v>
      </c>
      <c r="D119" s="182" t="s">
        <v>153</v>
      </c>
      <c r="E119" s="183" t="s">
        <v>232</v>
      </c>
      <c r="F119" s="184" t="s">
        <v>233</v>
      </c>
      <c r="G119" s="185" t="s">
        <v>156</v>
      </c>
      <c r="H119" s="186">
        <v>53.4</v>
      </c>
      <c r="I119" s="187"/>
      <c r="J119" s="188">
        <f>ROUND(I119*H119,2)</f>
        <v>0</v>
      </c>
      <c r="K119" s="184" t="s">
        <v>157</v>
      </c>
      <c r="L119" s="37"/>
      <c r="M119" s="189" t="s">
        <v>1</v>
      </c>
      <c r="N119" s="190" t="s">
        <v>44</v>
      </c>
      <c r="O119" s="59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6" t="s">
        <v>158</v>
      </c>
      <c r="AT119" s="16" t="s">
        <v>153</v>
      </c>
      <c r="AU119" s="16" t="s">
        <v>81</v>
      </c>
      <c r="AY119" s="16" t="s">
        <v>151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6" t="s">
        <v>77</v>
      </c>
      <c r="BK119" s="193">
        <f>ROUND(I119*H119,2)</f>
        <v>0</v>
      </c>
      <c r="BL119" s="16" t="s">
        <v>158</v>
      </c>
      <c r="BM119" s="16" t="s">
        <v>783</v>
      </c>
    </row>
    <row r="120" spans="2:51" s="12" customFormat="1" ht="11.25">
      <c r="B120" s="194"/>
      <c r="C120" s="195"/>
      <c r="D120" s="196" t="s">
        <v>160</v>
      </c>
      <c r="E120" s="197" t="s">
        <v>1</v>
      </c>
      <c r="F120" s="198" t="s">
        <v>784</v>
      </c>
      <c r="G120" s="195"/>
      <c r="H120" s="199">
        <v>53.4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160</v>
      </c>
      <c r="AU120" s="205" t="s">
        <v>81</v>
      </c>
      <c r="AV120" s="12" t="s">
        <v>81</v>
      </c>
      <c r="AW120" s="12" t="s">
        <v>34</v>
      </c>
      <c r="AX120" s="12" t="s">
        <v>77</v>
      </c>
      <c r="AY120" s="205" t="s">
        <v>151</v>
      </c>
    </row>
    <row r="121" spans="2:65" s="1" customFormat="1" ht="16.5" customHeight="1">
      <c r="B121" s="33"/>
      <c r="C121" s="182" t="s">
        <v>320</v>
      </c>
      <c r="D121" s="182" t="s">
        <v>153</v>
      </c>
      <c r="E121" s="183" t="s">
        <v>237</v>
      </c>
      <c r="F121" s="184" t="s">
        <v>238</v>
      </c>
      <c r="G121" s="185" t="s">
        <v>156</v>
      </c>
      <c r="H121" s="186">
        <v>89.956</v>
      </c>
      <c r="I121" s="187"/>
      <c r="J121" s="188">
        <f>ROUND(I121*H121,2)</f>
        <v>0</v>
      </c>
      <c r="K121" s="184" t="s">
        <v>1</v>
      </c>
      <c r="L121" s="37"/>
      <c r="M121" s="189" t="s">
        <v>1</v>
      </c>
      <c r="N121" s="190" t="s">
        <v>44</v>
      </c>
      <c r="O121" s="59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AR121" s="16" t="s">
        <v>158</v>
      </c>
      <c r="AT121" s="16" t="s">
        <v>153</v>
      </c>
      <c r="AU121" s="16" t="s">
        <v>81</v>
      </c>
      <c r="AY121" s="16" t="s">
        <v>151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6" t="s">
        <v>77</v>
      </c>
      <c r="BK121" s="193">
        <f>ROUND(I121*H121,2)</f>
        <v>0</v>
      </c>
      <c r="BL121" s="16" t="s">
        <v>158</v>
      </c>
      <c r="BM121" s="16" t="s">
        <v>785</v>
      </c>
    </row>
    <row r="122" spans="2:47" s="1" customFormat="1" ht="19.5">
      <c r="B122" s="33"/>
      <c r="C122" s="34"/>
      <c r="D122" s="196" t="s">
        <v>240</v>
      </c>
      <c r="E122" s="34"/>
      <c r="F122" s="217" t="s">
        <v>241</v>
      </c>
      <c r="G122" s="34"/>
      <c r="H122" s="34"/>
      <c r="I122" s="111"/>
      <c r="J122" s="34"/>
      <c r="K122" s="34"/>
      <c r="L122" s="37"/>
      <c r="M122" s="218"/>
      <c r="N122" s="59"/>
      <c r="O122" s="59"/>
      <c r="P122" s="59"/>
      <c r="Q122" s="59"/>
      <c r="R122" s="59"/>
      <c r="S122" s="59"/>
      <c r="T122" s="60"/>
      <c r="AT122" s="16" t="s">
        <v>240</v>
      </c>
      <c r="AU122" s="16" t="s">
        <v>81</v>
      </c>
    </row>
    <row r="123" spans="2:51" s="12" customFormat="1" ht="11.25">
      <c r="B123" s="194"/>
      <c r="C123" s="195"/>
      <c r="D123" s="196" t="s">
        <v>160</v>
      </c>
      <c r="E123" s="197" t="s">
        <v>1</v>
      </c>
      <c r="F123" s="198" t="s">
        <v>786</v>
      </c>
      <c r="G123" s="195"/>
      <c r="H123" s="199">
        <v>89.956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160</v>
      </c>
      <c r="AU123" s="205" t="s">
        <v>81</v>
      </c>
      <c r="AV123" s="12" t="s">
        <v>81</v>
      </c>
      <c r="AW123" s="12" t="s">
        <v>34</v>
      </c>
      <c r="AX123" s="12" t="s">
        <v>77</v>
      </c>
      <c r="AY123" s="205" t="s">
        <v>151</v>
      </c>
    </row>
    <row r="124" spans="2:65" s="1" customFormat="1" ht="16.5" customHeight="1">
      <c r="B124" s="33"/>
      <c r="C124" s="182" t="s">
        <v>416</v>
      </c>
      <c r="D124" s="182" t="s">
        <v>153</v>
      </c>
      <c r="E124" s="183" t="s">
        <v>244</v>
      </c>
      <c r="F124" s="184" t="s">
        <v>245</v>
      </c>
      <c r="G124" s="185" t="s">
        <v>246</v>
      </c>
      <c r="H124" s="186">
        <v>1</v>
      </c>
      <c r="I124" s="187"/>
      <c r="J124" s="188">
        <f>ROUND(I124*H124,2)</f>
        <v>0</v>
      </c>
      <c r="K124" s="184" t="s">
        <v>1</v>
      </c>
      <c r="L124" s="37"/>
      <c r="M124" s="189" t="s">
        <v>1</v>
      </c>
      <c r="N124" s="190" t="s">
        <v>44</v>
      </c>
      <c r="O124" s="59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AR124" s="16" t="s">
        <v>158</v>
      </c>
      <c r="AT124" s="16" t="s">
        <v>153</v>
      </c>
      <c r="AU124" s="16" t="s">
        <v>81</v>
      </c>
      <c r="AY124" s="16" t="s">
        <v>151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6" t="s">
        <v>77</v>
      </c>
      <c r="BK124" s="193">
        <f>ROUND(I124*H124,2)</f>
        <v>0</v>
      </c>
      <c r="BL124" s="16" t="s">
        <v>158</v>
      </c>
      <c r="BM124" s="16" t="s">
        <v>787</v>
      </c>
    </row>
    <row r="125" spans="2:47" s="1" customFormat="1" ht="19.5">
      <c r="B125" s="33"/>
      <c r="C125" s="34"/>
      <c r="D125" s="196" t="s">
        <v>240</v>
      </c>
      <c r="E125" s="34"/>
      <c r="F125" s="217" t="s">
        <v>241</v>
      </c>
      <c r="G125" s="34"/>
      <c r="H125" s="34"/>
      <c r="I125" s="111"/>
      <c r="J125" s="34"/>
      <c r="K125" s="34"/>
      <c r="L125" s="37"/>
      <c r="M125" s="218"/>
      <c r="N125" s="59"/>
      <c r="O125" s="59"/>
      <c r="P125" s="59"/>
      <c r="Q125" s="59"/>
      <c r="R125" s="59"/>
      <c r="S125" s="59"/>
      <c r="T125" s="60"/>
      <c r="AT125" s="16" t="s">
        <v>240</v>
      </c>
      <c r="AU125" s="16" t="s">
        <v>81</v>
      </c>
    </row>
    <row r="126" spans="2:51" s="14" customFormat="1" ht="11.25">
      <c r="B126" s="219"/>
      <c r="C126" s="220"/>
      <c r="D126" s="196" t="s">
        <v>160</v>
      </c>
      <c r="E126" s="221" t="s">
        <v>1</v>
      </c>
      <c r="F126" s="222" t="s">
        <v>522</v>
      </c>
      <c r="G126" s="220"/>
      <c r="H126" s="221" t="s">
        <v>1</v>
      </c>
      <c r="I126" s="223"/>
      <c r="J126" s="220"/>
      <c r="K126" s="220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160</v>
      </c>
      <c r="AU126" s="228" t="s">
        <v>81</v>
      </c>
      <c r="AV126" s="14" t="s">
        <v>77</v>
      </c>
      <c r="AW126" s="14" t="s">
        <v>34</v>
      </c>
      <c r="AX126" s="14" t="s">
        <v>73</v>
      </c>
      <c r="AY126" s="228" t="s">
        <v>151</v>
      </c>
    </row>
    <row r="127" spans="2:51" s="12" customFormat="1" ht="11.25">
      <c r="B127" s="194"/>
      <c r="C127" s="195"/>
      <c r="D127" s="196" t="s">
        <v>160</v>
      </c>
      <c r="E127" s="197" t="s">
        <v>1</v>
      </c>
      <c r="F127" s="198" t="s">
        <v>77</v>
      </c>
      <c r="G127" s="195"/>
      <c r="H127" s="199">
        <v>1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160</v>
      </c>
      <c r="AU127" s="205" t="s">
        <v>81</v>
      </c>
      <c r="AV127" s="12" t="s">
        <v>81</v>
      </c>
      <c r="AW127" s="12" t="s">
        <v>34</v>
      </c>
      <c r="AX127" s="12" t="s">
        <v>77</v>
      </c>
      <c r="AY127" s="205" t="s">
        <v>151</v>
      </c>
    </row>
    <row r="128" spans="2:65" s="1" customFormat="1" ht="16.5" customHeight="1">
      <c r="B128" s="33"/>
      <c r="C128" s="182" t="s">
        <v>231</v>
      </c>
      <c r="D128" s="182" t="s">
        <v>153</v>
      </c>
      <c r="E128" s="183" t="s">
        <v>250</v>
      </c>
      <c r="F128" s="184" t="s">
        <v>251</v>
      </c>
      <c r="G128" s="185" t="s">
        <v>246</v>
      </c>
      <c r="H128" s="186">
        <v>1</v>
      </c>
      <c r="I128" s="187"/>
      <c r="J128" s="188">
        <f>ROUND(I128*H128,2)</f>
        <v>0</v>
      </c>
      <c r="K128" s="184" t="s">
        <v>1</v>
      </c>
      <c r="L128" s="37"/>
      <c r="M128" s="189" t="s">
        <v>1</v>
      </c>
      <c r="N128" s="190" t="s">
        <v>44</v>
      </c>
      <c r="O128" s="59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AR128" s="16" t="s">
        <v>158</v>
      </c>
      <c r="AT128" s="16" t="s">
        <v>153</v>
      </c>
      <c r="AU128" s="16" t="s">
        <v>81</v>
      </c>
      <c r="AY128" s="16" t="s">
        <v>151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6" t="s">
        <v>77</v>
      </c>
      <c r="BK128" s="193">
        <f>ROUND(I128*H128,2)</f>
        <v>0</v>
      </c>
      <c r="BL128" s="16" t="s">
        <v>158</v>
      </c>
      <c r="BM128" s="16" t="s">
        <v>788</v>
      </c>
    </row>
    <row r="129" spans="2:51" s="14" customFormat="1" ht="11.25">
      <c r="B129" s="219"/>
      <c r="C129" s="220"/>
      <c r="D129" s="196" t="s">
        <v>160</v>
      </c>
      <c r="E129" s="221" t="s">
        <v>1</v>
      </c>
      <c r="F129" s="222" t="s">
        <v>253</v>
      </c>
      <c r="G129" s="220"/>
      <c r="H129" s="221" t="s">
        <v>1</v>
      </c>
      <c r="I129" s="223"/>
      <c r="J129" s="220"/>
      <c r="K129" s="220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160</v>
      </c>
      <c r="AU129" s="228" t="s">
        <v>81</v>
      </c>
      <c r="AV129" s="14" t="s">
        <v>77</v>
      </c>
      <c r="AW129" s="14" t="s">
        <v>34</v>
      </c>
      <c r="AX129" s="14" t="s">
        <v>73</v>
      </c>
      <c r="AY129" s="228" t="s">
        <v>151</v>
      </c>
    </row>
    <row r="130" spans="2:51" s="12" customFormat="1" ht="11.25">
      <c r="B130" s="194"/>
      <c r="C130" s="195"/>
      <c r="D130" s="196" t="s">
        <v>160</v>
      </c>
      <c r="E130" s="197" t="s">
        <v>1</v>
      </c>
      <c r="F130" s="198" t="s">
        <v>77</v>
      </c>
      <c r="G130" s="195"/>
      <c r="H130" s="199">
        <v>1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160</v>
      </c>
      <c r="AU130" s="205" t="s">
        <v>81</v>
      </c>
      <c r="AV130" s="12" t="s">
        <v>81</v>
      </c>
      <c r="AW130" s="12" t="s">
        <v>34</v>
      </c>
      <c r="AX130" s="12" t="s">
        <v>77</v>
      </c>
      <c r="AY130" s="205" t="s">
        <v>151</v>
      </c>
    </row>
    <row r="131" spans="2:65" s="1" customFormat="1" ht="16.5" customHeight="1">
      <c r="B131" s="33"/>
      <c r="C131" s="182" t="s">
        <v>381</v>
      </c>
      <c r="D131" s="182" t="s">
        <v>153</v>
      </c>
      <c r="E131" s="183" t="s">
        <v>255</v>
      </c>
      <c r="F131" s="184" t="s">
        <v>256</v>
      </c>
      <c r="G131" s="185" t="s">
        <v>156</v>
      </c>
      <c r="H131" s="186">
        <v>88.044</v>
      </c>
      <c r="I131" s="187"/>
      <c r="J131" s="188">
        <f>ROUND(I131*H131,2)</f>
        <v>0</v>
      </c>
      <c r="K131" s="184" t="s">
        <v>157</v>
      </c>
      <c r="L131" s="37"/>
      <c r="M131" s="189" t="s">
        <v>1</v>
      </c>
      <c r="N131" s="190" t="s">
        <v>44</v>
      </c>
      <c r="O131" s="59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16" t="s">
        <v>158</v>
      </c>
      <c r="AT131" s="16" t="s">
        <v>153</v>
      </c>
      <c r="AU131" s="16" t="s">
        <v>81</v>
      </c>
      <c r="AY131" s="16" t="s">
        <v>151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6" t="s">
        <v>77</v>
      </c>
      <c r="BK131" s="193">
        <f>ROUND(I131*H131,2)</f>
        <v>0</v>
      </c>
      <c r="BL131" s="16" t="s">
        <v>158</v>
      </c>
      <c r="BM131" s="16" t="s">
        <v>789</v>
      </c>
    </row>
    <row r="132" spans="2:51" s="12" customFormat="1" ht="11.25">
      <c r="B132" s="194"/>
      <c r="C132" s="195"/>
      <c r="D132" s="196" t="s">
        <v>160</v>
      </c>
      <c r="E132" s="197" t="s">
        <v>1</v>
      </c>
      <c r="F132" s="198" t="s">
        <v>790</v>
      </c>
      <c r="G132" s="195"/>
      <c r="H132" s="199">
        <v>88.044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160</v>
      </c>
      <c r="AU132" s="205" t="s">
        <v>81</v>
      </c>
      <c r="AV132" s="12" t="s">
        <v>81</v>
      </c>
      <c r="AW132" s="12" t="s">
        <v>34</v>
      </c>
      <c r="AX132" s="12" t="s">
        <v>77</v>
      </c>
      <c r="AY132" s="205" t="s">
        <v>151</v>
      </c>
    </row>
    <row r="133" spans="2:63" s="11" customFormat="1" ht="22.9" customHeight="1">
      <c r="B133" s="166"/>
      <c r="C133" s="167"/>
      <c r="D133" s="168" t="s">
        <v>72</v>
      </c>
      <c r="E133" s="180" t="s">
        <v>81</v>
      </c>
      <c r="F133" s="180" t="s">
        <v>259</v>
      </c>
      <c r="G133" s="167"/>
      <c r="H133" s="167"/>
      <c r="I133" s="170"/>
      <c r="J133" s="181">
        <f>BK133</f>
        <v>0</v>
      </c>
      <c r="K133" s="167"/>
      <c r="L133" s="172"/>
      <c r="M133" s="173"/>
      <c r="N133" s="174"/>
      <c r="O133" s="174"/>
      <c r="P133" s="175">
        <f>SUM(P134:P140)</f>
        <v>0</v>
      </c>
      <c r="Q133" s="174"/>
      <c r="R133" s="175">
        <f>SUM(R134:R140)</f>
        <v>79.57686594</v>
      </c>
      <c r="S133" s="174"/>
      <c r="T133" s="176">
        <f>SUM(T134:T140)</f>
        <v>0</v>
      </c>
      <c r="AR133" s="177" t="s">
        <v>77</v>
      </c>
      <c r="AT133" s="178" t="s">
        <v>72</v>
      </c>
      <c r="AU133" s="178" t="s">
        <v>77</v>
      </c>
      <c r="AY133" s="177" t="s">
        <v>151</v>
      </c>
      <c r="BK133" s="179">
        <f>SUM(BK134:BK140)</f>
        <v>0</v>
      </c>
    </row>
    <row r="134" spans="2:65" s="1" customFormat="1" ht="16.5" customHeight="1">
      <c r="B134" s="33"/>
      <c r="C134" s="182" t="s">
        <v>384</v>
      </c>
      <c r="D134" s="182" t="s">
        <v>153</v>
      </c>
      <c r="E134" s="183" t="s">
        <v>261</v>
      </c>
      <c r="F134" s="184" t="s">
        <v>262</v>
      </c>
      <c r="G134" s="185" t="s">
        <v>156</v>
      </c>
      <c r="H134" s="186">
        <v>13.398</v>
      </c>
      <c r="I134" s="187"/>
      <c r="J134" s="188">
        <f>ROUND(I134*H134,2)</f>
        <v>0</v>
      </c>
      <c r="K134" s="184" t="s">
        <v>157</v>
      </c>
      <c r="L134" s="37"/>
      <c r="M134" s="189" t="s">
        <v>1</v>
      </c>
      <c r="N134" s="190" t="s">
        <v>44</v>
      </c>
      <c r="O134" s="59"/>
      <c r="P134" s="191">
        <f>O134*H134</f>
        <v>0</v>
      </c>
      <c r="Q134" s="191">
        <v>1.9205</v>
      </c>
      <c r="R134" s="191">
        <f>Q134*H134</f>
        <v>25.730859000000002</v>
      </c>
      <c r="S134" s="191">
        <v>0</v>
      </c>
      <c r="T134" s="192">
        <f>S134*H134</f>
        <v>0</v>
      </c>
      <c r="AR134" s="16" t="s">
        <v>158</v>
      </c>
      <c r="AT134" s="16" t="s">
        <v>153</v>
      </c>
      <c r="AU134" s="16" t="s">
        <v>81</v>
      </c>
      <c r="AY134" s="16" t="s">
        <v>151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6" t="s">
        <v>77</v>
      </c>
      <c r="BK134" s="193">
        <f>ROUND(I134*H134,2)</f>
        <v>0</v>
      </c>
      <c r="BL134" s="16" t="s">
        <v>158</v>
      </c>
      <c r="BM134" s="16" t="s">
        <v>791</v>
      </c>
    </row>
    <row r="135" spans="2:51" s="12" customFormat="1" ht="11.25">
      <c r="B135" s="194"/>
      <c r="C135" s="195"/>
      <c r="D135" s="196" t="s">
        <v>160</v>
      </c>
      <c r="E135" s="197" t="s">
        <v>1</v>
      </c>
      <c r="F135" s="198" t="s">
        <v>792</v>
      </c>
      <c r="G135" s="195"/>
      <c r="H135" s="199">
        <v>13.398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160</v>
      </c>
      <c r="AU135" s="205" t="s">
        <v>81</v>
      </c>
      <c r="AV135" s="12" t="s">
        <v>81</v>
      </c>
      <c r="AW135" s="12" t="s">
        <v>34</v>
      </c>
      <c r="AX135" s="12" t="s">
        <v>77</v>
      </c>
      <c r="AY135" s="205" t="s">
        <v>151</v>
      </c>
    </row>
    <row r="136" spans="2:65" s="1" customFormat="1" ht="16.5" customHeight="1">
      <c r="B136" s="33"/>
      <c r="C136" s="182" t="s">
        <v>249</v>
      </c>
      <c r="D136" s="182" t="s">
        <v>153</v>
      </c>
      <c r="E136" s="183" t="s">
        <v>266</v>
      </c>
      <c r="F136" s="184" t="s">
        <v>267</v>
      </c>
      <c r="G136" s="185" t="s">
        <v>207</v>
      </c>
      <c r="H136" s="186">
        <v>95.7</v>
      </c>
      <c r="I136" s="187"/>
      <c r="J136" s="188">
        <f>ROUND(I136*H136,2)</f>
        <v>0</v>
      </c>
      <c r="K136" s="184" t="s">
        <v>157</v>
      </c>
      <c r="L136" s="37"/>
      <c r="M136" s="189" t="s">
        <v>1</v>
      </c>
      <c r="N136" s="190" t="s">
        <v>44</v>
      </c>
      <c r="O136" s="59"/>
      <c r="P136" s="191">
        <f>O136*H136</f>
        <v>0</v>
      </c>
      <c r="Q136" s="191">
        <v>0.00048</v>
      </c>
      <c r="R136" s="191">
        <f>Q136*H136</f>
        <v>0.045936000000000005</v>
      </c>
      <c r="S136" s="191">
        <v>0</v>
      </c>
      <c r="T136" s="192">
        <f>S136*H136</f>
        <v>0</v>
      </c>
      <c r="AR136" s="16" t="s">
        <v>158</v>
      </c>
      <c r="AT136" s="16" t="s">
        <v>153</v>
      </c>
      <c r="AU136" s="16" t="s">
        <v>81</v>
      </c>
      <c r="AY136" s="16" t="s">
        <v>151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6" t="s">
        <v>77</v>
      </c>
      <c r="BK136" s="193">
        <f>ROUND(I136*H136,2)</f>
        <v>0</v>
      </c>
      <c r="BL136" s="16" t="s">
        <v>158</v>
      </c>
      <c r="BM136" s="16" t="s">
        <v>793</v>
      </c>
    </row>
    <row r="137" spans="2:51" s="12" customFormat="1" ht="11.25">
      <c r="B137" s="194"/>
      <c r="C137" s="195"/>
      <c r="D137" s="196" t="s">
        <v>160</v>
      </c>
      <c r="E137" s="197" t="s">
        <v>1</v>
      </c>
      <c r="F137" s="198" t="s">
        <v>794</v>
      </c>
      <c r="G137" s="195"/>
      <c r="H137" s="199">
        <v>95.7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160</v>
      </c>
      <c r="AU137" s="205" t="s">
        <v>81</v>
      </c>
      <c r="AV137" s="12" t="s">
        <v>81</v>
      </c>
      <c r="AW137" s="12" t="s">
        <v>34</v>
      </c>
      <c r="AX137" s="12" t="s">
        <v>77</v>
      </c>
      <c r="AY137" s="205" t="s">
        <v>151</v>
      </c>
    </row>
    <row r="138" spans="2:65" s="1" customFormat="1" ht="16.5" customHeight="1">
      <c r="B138" s="33"/>
      <c r="C138" s="182" t="s">
        <v>7</v>
      </c>
      <c r="D138" s="182" t="s">
        <v>153</v>
      </c>
      <c r="E138" s="183" t="s">
        <v>271</v>
      </c>
      <c r="F138" s="184" t="s">
        <v>272</v>
      </c>
      <c r="G138" s="185" t="s">
        <v>156</v>
      </c>
      <c r="H138" s="186">
        <v>20.097</v>
      </c>
      <c r="I138" s="187"/>
      <c r="J138" s="188">
        <f>ROUND(I138*H138,2)</f>
        <v>0</v>
      </c>
      <c r="K138" s="184" t="s">
        <v>157</v>
      </c>
      <c r="L138" s="37"/>
      <c r="M138" s="189" t="s">
        <v>1</v>
      </c>
      <c r="N138" s="190" t="s">
        <v>44</v>
      </c>
      <c r="O138" s="59"/>
      <c r="P138" s="191">
        <f>O138*H138</f>
        <v>0</v>
      </c>
      <c r="Q138" s="191">
        <v>2.67702</v>
      </c>
      <c r="R138" s="191">
        <f>Q138*H138</f>
        <v>53.800070940000005</v>
      </c>
      <c r="S138" s="191">
        <v>0</v>
      </c>
      <c r="T138" s="192">
        <f>S138*H138</f>
        <v>0</v>
      </c>
      <c r="AR138" s="16" t="s">
        <v>158</v>
      </c>
      <c r="AT138" s="16" t="s">
        <v>153</v>
      </c>
      <c r="AU138" s="16" t="s">
        <v>81</v>
      </c>
      <c r="AY138" s="16" t="s">
        <v>151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6" t="s">
        <v>77</v>
      </c>
      <c r="BK138" s="193">
        <f>ROUND(I138*H138,2)</f>
        <v>0</v>
      </c>
      <c r="BL138" s="16" t="s">
        <v>158</v>
      </c>
      <c r="BM138" s="16" t="s">
        <v>795</v>
      </c>
    </row>
    <row r="139" spans="2:47" s="1" customFormat="1" ht="19.5">
      <c r="B139" s="33"/>
      <c r="C139" s="34"/>
      <c r="D139" s="196" t="s">
        <v>240</v>
      </c>
      <c r="E139" s="34"/>
      <c r="F139" s="217" t="s">
        <v>274</v>
      </c>
      <c r="G139" s="34"/>
      <c r="H139" s="34"/>
      <c r="I139" s="111"/>
      <c r="J139" s="34"/>
      <c r="K139" s="34"/>
      <c r="L139" s="37"/>
      <c r="M139" s="218"/>
      <c r="N139" s="59"/>
      <c r="O139" s="59"/>
      <c r="P139" s="59"/>
      <c r="Q139" s="59"/>
      <c r="R139" s="59"/>
      <c r="S139" s="59"/>
      <c r="T139" s="60"/>
      <c r="AT139" s="16" t="s">
        <v>240</v>
      </c>
      <c r="AU139" s="16" t="s">
        <v>81</v>
      </c>
    </row>
    <row r="140" spans="2:51" s="12" customFormat="1" ht="11.25">
      <c r="B140" s="194"/>
      <c r="C140" s="195"/>
      <c r="D140" s="196" t="s">
        <v>160</v>
      </c>
      <c r="E140" s="197" t="s">
        <v>1</v>
      </c>
      <c r="F140" s="198" t="s">
        <v>796</v>
      </c>
      <c r="G140" s="195"/>
      <c r="H140" s="199">
        <v>20.097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160</v>
      </c>
      <c r="AU140" s="205" t="s">
        <v>81</v>
      </c>
      <c r="AV140" s="12" t="s">
        <v>81</v>
      </c>
      <c r="AW140" s="12" t="s">
        <v>34</v>
      </c>
      <c r="AX140" s="12" t="s">
        <v>77</v>
      </c>
      <c r="AY140" s="205" t="s">
        <v>151</v>
      </c>
    </row>
    <row r="141" spans="2:63" s="11" customFormat="1" ht="22.9" customHeight="1">
      <c r="B141" s="166"/>
      <c r="C141" s="167"/>
      <c r="D141" s="168" t="s">
        <v>72</v>
      </c>
      <c r="E141" s="180" t="s">
        <v>167</v>
      </c>
      <c r="F141" s="180" t="s">
        <v>276</v>
      </c>
      <c r="G141" s="167"/>
      <c r="H141" s="167"/>
      <c r="I141" s="170"/>
      <c r="J141" s="181">
        <f>BK141</f>
        <v>0</v>
      </c>
      <c r="K141" s="167"/>
      <c r="L141" s="172"/>
      <c r="M141" s="173"/>
      <c r="N141" s="174"/>
      <c r="O141" s="174"/>
      <c r="P141" s="175">
        <f>SUM(P142:P153)</f>
        <v>0</v>
      </c>
      <c r="Q141" s="174"/>
      <c r="R141" s="175">
        <f>SUM(R142:R153)</f>
        <v>150.86650693999997</v>
      </c>
      <c r="S141" s="174"/>
      <c r="T141" s="176">
        <f>SUM(T142:T153)</f>
        <v>0</v>
      </c>
      <c r="AR141" s="177" t="s">
        <v>77</v>
      </c>
      <c r="AT141" s="178" t="s">
        <v>72</v>
      </c>
      <c r="AU141" s="178" t="s">
        <v>77</v>
      </c>
      <c r="AY141" s="177" t="s">
        <v>151</v>
      </c>
      <c r="BK141" s="179">
        <f>SUM(BK142:BK153)</f>
        <v>0</v>
      </c>
    </row>
    <row r="142" spans="2:65" s="1" customFormat="1" ht="16.5" customHeight="1">
      <c r="B142" s="33"/>
      <c r="C142" s="182" t="s">
        <v>254</v>
      </c>
      <c r="D142" s="182" t="s">
        <v>153</v>
      </c>
      <c r="E142" s="183" t="s">
        <v>278</v>
      </c>
      <c r="F142" s="184" t="s">
        <v>279</v>
      </c>
      <c r="G142" s="185" t="s">
        <v>156</v>
      </c>
      <c r="H142" s="186">
        <v>38.28</v>
      </c>
      <c r="I142" s="187"/>
      <c r="J142" s="188">
        <f>ROUND(I142*H142,2)</f>
        <v>0</v>
      </c>
      <c r="K142" s="184" t="s">
        <v>157</v>
      </c>
      <c r="L142" s="37"/>
      <c r="M142" s="189" t="s">
        <v>1</v>
      </c>
      <c r="N142" s="190" t="s">
        <v>44</v>
      </c>
      <c r="O142" s="59"/>
      <c r="P142" s="191">
        <f>O142*H142</f>
        <v>0</v>
      </c>
      <c r="Q142" s="191">
        <v>2.67702</v>
      </c>
      <c r="R142" s="191">
        <f>Q142*H142</f>
        <v>102.47632560000001</v>
      </c>
      <c r="S142" s="191">
        <v>0</v>
      </c>
      <c r="T142" s="192">
        <f>S142*H142</f>
        <v>0</v>
      </c>
      <c r="AR142" s="16" t="s">
        <v>158</v>
      </c>
      <c r="AT142" s="16" t="s">
        <v>153</v>
      </c>
      <c r="AU142" s="16" t="s">
        <v>81</v>
      </c>
      <c r="AY142" s="16" t="s">
        <v>151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6" t="s">
        <v>77</v>
      </c>
      <c r="BK142" s="193">
        <f>ROUND(I142*H142,2)</f>
        <v>0</v>
      </c>
      <c r="BL142" s="16" t="s">
        <v>158</v>
      </c>
      <c r="BM142" s="16" t="s">
        <v>797</v>
      </c>
    </row>
    <row r="143" spans="2:47" s="1" customFormat="1" ht="19.5">
      <c r="B143" s="33"/>
      <c r="C143" s="34"/>
      <c r="D143" s="196" t="s">
        <v>240</v>
      </c>
      <c r="E143" s="34"/>
      <c r="F143" s="217" t="s">
        <v>274</v>
      </c>
      <c r="G143" s="34"/>
      <c r="H143" s="34"/>
      <c r="I143" s="111"/>
      <c r="J143" s="34"/>
      <c r="K143" s="34"/>
      <c r="L143" s="37"/>
      <c r="M143" s="218"/>
      <c r="N143" s="59"/>
      <c r="O143" s="59"/>
      <c r="P143" s="59"/>
      <c r="Q143" s="59"/>
      <c r="R143" s="59"/>
      <c r="S143" s="59"/>
      <c r="T143" s="60"/>
      <c r="AT143" s="16" t="s">
        <v>240</v>
      </c>
      <c r="AU143" s="16" t="s">
        <v>81</v>
      </c>
    </row>
    <row r="144" spans="2:51" s="12" customFormat="1" ht="11.25">
      <c r="B144" s="194"/>
      <c r="C144" s="195"/>
      <c r="D144" s="196" t="s">
        <v>160</v>
      </c>
      <c r="E144" s="197" t="s">
        <v>1</v>
      </c>
      <c r="F144" s="198" t="s">
        <v>798</v>
      </c>
      <c r="G144" s="195"/>
      <c r="H144" s="199">
        <v>38.28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160</v>
      </c>
      <c r="AU144" s="205" t="s">
        <v>81</v>
      </c>
      <c r="AV144" s="12" t="s">
        <v>81</v>
      </c>
      <c r="AW144" s="12" t="s">
        <v>34</v>
      </c>
      <c r="AX144" s="12" t="s">
        <v>77</v>
      </c>
      <c r="AY144" s="205" t="s">
        <v>151</v>
      </c>
    </row>
    <row r="145" spans="2:65" s="1" customFormat="1" ht="16.5" customHeight="1">
      <c r="B145" s="33"/>
      <c r="C145" s="182" t="s">
        <v>260</v>
      </c>
      <c r="D145" s="182" t="s">
        <v>153</v>
      </c>
      <c r="E145" s="183" t="s">
        <v>283</v>
      </c>
      <c r="F145" s="184" t="s">
        <v>284</v>
      </c>
      <c r="G145" s="185" t="s">
        <v>156</v>
      </c>
      <c r="H145" s="186">
        <v>38.28</v>
      </c>
      <c r="I145" s="187"/>
      <c r="J145" s="188">
        <f>ROUND(I145*H145,2)</f>
        <v>0</v>
      </c>
      <c r="K145" s="184" t="s">
        <v>157</v>
      </c>
      <c r="L145" s="37"/>
      <c r="M145" s="189" t="s">
        <v>1</v>
      </c>
      <c r="N145" s="190" t="s">
        <v>44</v>
      </c>
      <c r="O145" s="59"/>
      <c r="P145" s="191">
        <f>O145*H145</f>
        <v>0</v>
      </c>
      <c r="Q145" s="191">
        <v>0.182928</v>
      </c>
      <c r="R145" s="191">
        <f>Q145*H145</f>
        <v>7.002483840000001</v>
      </c>
      <c r="S145" s="191">
        <v>0</v>
      </c>
      <c r="T145" s="192">
        <f>S145*H145</f>
        <v>0</v>
      </c>
      <c r="AR145" s="16" t="s">
        <v>158</v>
      </c>
      <c r="AT145" s="16" t="s">
        <v>153</v>
      </c>
      <c r="AU145" s="16" t="s">
        <v>81</v>
      </c>
      <c r="AY145" s="16" t="s">
        <v>151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6" t="s">
        <v>77</v>
      </c>
      <c r="BK145" s="193">
        <f>ROUND(I145*H145,2)</f>
        <v>0</v>
      </c>
      <c r="BL145" s="16" t="s">
        <v>158</v>
      </c>
      <c r="BM145" s="16" t="s">
        <v>799</v>
      </c>
    </row>
    <row r="146" spans="2:51" s="12" customFormat="1" ht="11.25">
      <c r="B146" s="194"/>
      <c r="C146" s="195"/>
      <c r="D146" s="196" t="s">
        <v>160</v>
      </c>
      <c r="E146" s="197" t="s">
        <v>1</v>
      </c>
      <c r="F146" s="198" t="s">
        <v>798</v>
      </c>
      <c r="G146" s="195"/>
      <c r="H146" s="199">
        <v>38.28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160</v>
      </c>
      <c r="AU146" s="205" t="s">
        <v>81</v>
      </c>
      <c r="AV146" s="12" t="s">
        <v>81</v>
      </c>
      <c r="AW146" s="12" t="s">
        <v>34</v>
      </c>
      <c r="AX146" s="12" t="s">
        <v>77</v>
      </c>
      <c r="AY146" s="205" t="s">
        <v>151</v>
      </c>
    </row>
    <row r="147" spans="2:65" s="1" customFormat="1" ht="16.5" customHeight="1">
      <c r="B147" s="33"/>
      <c r="C147" s="229" t="s">
        <v>265</v>
      </c>
      <c r="D147" s="229" t="s">
        <v>287</v>
      </c>
      <c r="E147" s="230" t="s">
        <v>288</v>
      </c>
      <c r="F147" s="231" t="s">
        <v>289</v>
      </c>
      <c r="G147" s="232" t="s">
        <v>156</v>
      </c>
      <c r="H147" s="233">
        <v>17.16</v>
      </c>
      <c r="I147" s="234"/>
      <c r="J147" s="235">
        <f>ROUND(I147*H147,2)</f>
        <v>0</v>
      </c>
      <c r="K147" s="231" t="s">
        <v>1</v>
      </c>
      <c r="L147" s="236"/>
      <c r="M147" s="237" t="s">
        <v>1</v>
      </c>
      <c r="N147" s="238" t="s">
        <v>44</v>
      </c>
      <c r="O147" s="59"/>
      <c r="P147" s="191">
        <f>O147*H147</f>
        <v>0</v>
      </c>
      <c r="Q147" s="191">
        <v>2.4</v>
      </c>
      <c r="R147" s="191">
        <f>Q147*H147</f>
        <v>41.184</v>
      </c>
      <c r="S147" s="191">
        <v>0</v>
      </c>
      <c r="T147" s="192">
        <f>S147*H147</f>
        <v>0</v>
      </c>
      <c r="AR147" s="16" t="s">
        <v>191</v>
      </c>
      <c r="AT147" s="16" t="s">
        <v>287</v>
      </c>
      <c r="AU147" s="16" t="s">
        <v>81</v>
      </c>
      <c r="AY147" s="16" t="s">
        <v>151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6" t="s">
        <v>77</v>
      </c>
      <c r="BK147" s="193">
        <f>ROUND(I147*H147,2)</f>
        <v>0</v>
      </c>
      <c r="BL147" s="16" t="s">
        <v>158</v>
      </c>
      <c r="BM147" s="16" t="s">
        <v>800</v>
      </c>
    </row>
    <row r="148" spans="2:65" s="1" customFormat="1" ht="16.5" customHeight="1">
      <c r="B148" s="33"/>
      <c r="C148" s="182" t="s">
        <v>270</v>
      </c>
      <c r="D148" s="182" t="s">
        <v>153</v>
      </c>
      <c r="E148" s="183" t="s">
        <v>292</v>
      </c>
      <c r="F148" s="184" t="s">
        <v>293</v>
      </c>
      <c r="G148" s="185" t="s">
        <v>207</v>
      </c>
      <c r="H148" s="186">
        <v>12.35</v>
      </c>
      <c r="I148" s="187"/>
      <c r="J148" s="188">
        <f>ROUND(I148*H148,2)</f>
        <v>0</v>
      </c>
      <c r="K148" s="184" t="s">
        <v>157</v>
      </c>
      <c r="L148" s="37"/>
      <c r="M148" s="189" t="s">
        <v>1</v>
      </c>
      <c r="N148" s="190" t="s">
        <v>44</v>
      </c>
      <c r="O148" s="59"/>
      <c r="P148" s="191">
        <f>O148*H148</f>
        <v>0</v>
      </c>
      <c r="Q148" s="191">
        <v>0.01285</v>
      </c>
      <c r="R148" s="191">
        <f>Q148*H148</f>
        <v>0.1586975</v>
      </c>
      <c r="S148" s="191">
        <v>0</v>
      </c>
      <c r="T148" s="192">
        <f>S148*H148</f>
        <v>0</v>
      </c>
      <c r="AR148" s="16" t="s">
        <v>158</v>
      </c>
      <c r="AT148" s="16" t="s">
        <v>153</v>
      </c>
      <c r="AU148" s="16" t="s">
        <v>81</v>
      </c>
      <c r="AY148" s="16" t="s">
        <v>151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6" t="s">
        <v>77</v>
      </c>
      <c r="BK148" s="193">
        <f>ROUND(I148*H148,2)</f>
        <v>0</v>
      </c>
      <c r="BL148" s="16" t="s">
        <v>158</v>
      </c>
      <c r="BM148" s="16" t="s">
        <v>801</v>
      </c>
    </row>
    <row r="149" spans="2:47" s="1" customFormat="1" ht="19.5">
      <c r="B149" s="33"/>
      <c r="C149" s="34"/>
      <c r="D149" s="196" t="s">
        <v>240</v>
      </c>
      <c r="E149" s="34"/>
      <c r="F149" s="217" t="s">
        <v>295</v>
      </c>
      <c r="G149" s="34"/>
      <c r="H149" s="34"/>
      <c r="I149" s="111"/>
      <c r="J149" s="34"/>
      <c r="K149" s="34"/>
      <c r="L149" s="37"/>
      <c r="M149" s="218"/>
      <c r="N149" s="59"/>
      <c r="O149" s="59"/>
      <c r="P149" s="59"/>
      <c r="Q149" s="59"/>
      <c r="R149" s="59"/>
      <c r="S149" s="59"/>
      <c r="T149" s="60"/>
      <c r="AT149" s="16" t="s">
        <v>240</v>
      </c>
      <c r="AU149" s="16" t="s">
        <v>81</v>
      </c>
    </row>
    <row r="150" spans="2:51" s="12" customFormat="1" ht="11.25">
      <c r="B150" s="194"/>
      <c r="C150" s="195"/>
      <c r="D150" s="196" t="s">
        <v>160</v>
      </c>
      <c r="E150" s="197" t="s">
        <v>1</v>
      </c>
      <c r="F150" s="198" t="s">
        <v>802</v>
      </c>
      <c r="G150" s="195"/>
      <c r="H150" s="199">
        <v>12.35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160</v>
      </c>
      <c r="AU150" s="205" t="s">
        <v>81</v>
      </c>
      <c r="AV150" s="12" t="s">
        <v>81</v>
      </c>
      <c r="AW150" s="12" t="s">
        <v>34</v>
      </c>
      <c r="AX150" s="12" t="s">
        <v>77</v>
      </c>
      <c r="AY150" s="205" t="s">
        <v>151</v>
      </c>
    </row>
    <row r="151" spans="2:65" s="1" customFormat="1" ht="16.5" customHeight="1">
      <c r="B151" s="33"/>
      <c r="C151" s="182" t="s">
        <v>277</v>
      </c>
      <c r="D151" s="182" t="s">
        <v>153</v>
      </c>
      <c r="E151" s="183" t="s">
        <v>803</v>
      </c>
      <c r="F151" s="184" t="s">
        <v>804</v>
      </c>
      <c r="G151" s="185" t="s">
        <v>207</v>
      </c>
      <c r="H151" s="186">
        <v>30</v>
      </c>
      <c r="I151" s="187"/>
      <c r="J151" s="188">
        <f>ROUND(I151*H151,2)</f>
        <v>0</v>
      </c>
      <c r="K151" s="184" t="s">
        <v>157</v>
      </c>
      <c r="L151" s="37"/>
      <c r="M151" s="189" t="s">
        <v>1</v>
      </c>
      <c r="N151" s="190" t="s">
        <v>44</v>
      </c>
      <c r="O151" s="59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AR151" s="16" t="s">
        <v>158</v>
      </c>
      <c r="AT151" s="16" t="s">
        <v>153</v>
      </c>
      <c r="AU151" s="16" t="s">
        <v>81</v>
      </c>
      <c r="AY151" s="16" t="s">
        <v>151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6" t="s">
        <v>77</v>
      </c>
      <c r="BK151" s="193">
        <f>ROUND(I151*H151,2)</f>
        <v>0</v>
      </c>
      <c r="BL151" s="16" t="s">
        <v>158</v>
      </c>
      <c r="BM151" s="16" t="s">
        <v>805</v>
      </c>
    </row>
    <row r="152" spans="2:51" s="12" customFormat="1" ht="11.25">
      <c r="B152" s="194"/>
      <c r="C152" s="195"/>
      <c r="D152" s="196" t="s">
        <v>160</v>
      </c>
      <c r="E152" s="197" t="s">
        <v>1</v>
      </c>
      <c r="F152" s="198" t="s">
        <v>806</v>
      </c>
      <c r="G152" s="195"/>
      <c r="H152" s="199">
        <v>30</v>
      </c>
      <c r="I152" s="200"/>
      <c r="J152" s="195"/>
      <c r="K152" s="195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160</v>
      </c>
      <c r="AU152" s="205" t="s">
        <v>81</v>
      </c>
      <c r="AV152" s="12" t="s">
        <v>81</v>
      </c>
      <c r="AW152" s="12" t="s">
        <v>34</v>
      </c>
      <c r="AX152" s="12" t="s">
        <v>77</v>
      </c>
      <c r="AY152" s="205" t="s">
        <v>151</v>
      </c>
    </row>
    <row r="153" spans="2:65" s="1" customFormat="1" ht="16.5" customHeight="1">
      <c r="B153" s="33"/>
      <c r="C153" s="229" t="s">
        <v>282</v>
      </c>
      <c r="D153" s="229" t="s">
        <v>287</v>
      </c>
      <c r="E153" s="230" t="s">
        <v>807</v>
      </c>
      <c r="F153" s="231" t="s">
        <v>808</v>
      </c>
      <c r="G153" s="232" t="s">
        <v>207</v>
      </c>
      <c r="H153" s="233">
        <v>30</v>
      </c>
      <c r="I153" s="234"/>
      <c r="J153" s="235">
        <f>ROUND(I153*H153,2)</f>
        <v>0</v>
      </c>
      <c r="K153" s="231" t="s">
        <v>157</v>
      </c>
      <c r="L153" s="236"/>
      <c r="M153" s="237" t="s">
        <v>1</v>
      </c>
      <c r="N153" s="238" t="s">
        <v>44</v>
      </c>
      <c r="O153" s="59"/>
      <c r="P153" s="191">
        <f>O153*H153</f>
        <v>0</v>
      </c>
      <c r="Q153" s="191">
        <v>0.0015</v>
      </c>
      <c r="R153" s="191">
        <f>Q153*H153</f>
        <v>0.045</v>
      </c>
      <c r="S153" s="191">
        <v>0</v>
      </c>
      <c r="T153" s="192">
        <f>S153*H153</f>
        <v>0</v>
      </c>
      <c r="AR153" s="16" t="s">
        <v>191</v>
      </c>
      <c r="AT153" s="16" t="s">
        <v>287</v>
      </c>
      <c r="AU153" s="16" t="s">
        <v>81</v>
      </c>
      <c r="AY153" s="16" t="s">
        <v>151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6" t="s">
        <v>77</v>
      </c>
      <c r="BK153" s="193">
        <f>ROUND(I153*H153,2)</f>
        <v>0</v>
      </c>
      <c r="BL153" s="16" t="s">
        <v>158</v>
      </c>
      <c r="BM153" s="16" t="s">
        <v>809</v>
      </c>
    </row>
    <row r="154" spans="2:63" s="11" customFormat="1" ht="22.9" customHeight="1">
      <c r="B154" s="166"/>
      <c r="C154" s="167"/>
      <c r="D154" s="168" t="s">
        <v>72</v>
      </c>
      <c r="E154" s="180" t="s">
        <v>158</v>
      </c>
      <c r="F154" s="180" t="s">
        <v>297</v>
      </c>
      <c r="G154" s="167"/>
      <c r="H154" s="167"/>
      <c r="I154" s="170"/>
      <c r="J154" s="181">
        <f>BK154</f>
        <v>0</v>
      </c>
      <c r="K154" s="167"/>
      <c r="L154" s="172"/>
      <c r="M154" s="173"/>
      <c r="N154" s="174"/>
      <c r="O154" s="174"/>
      <c r="P154" s="175">
        <f>SUM(P155:P156)</f>
        <v>0</v>
      </c>
      <c r="Q154" s="174"/>
      <c r="R154" s="175">
        <f>SUM(R155:R156)</f>
        <v>16.624104420000002</v>
      </c>
      <c r="S154" s="174"/>
      <c r="T154" s="176">
        <f>SUM(T155:T156)</f>
        <v>0</v>
      </c>
      <c r="AR154" s="177" t="s">
        <v>77</v>
      </c>
      <c r="AT154" s="178" t="s">
        <v>72</v>
      </c>
      <c r="AU154" s="178" t="s">
        <v>77</v>
      </c>
      <c r="AY154" s="177" t="s">
        <v>151</v>
      </c>
      <c r="BK154" s="179">
        <f>SUM(BK155:BK156)</f>
        <v>0</v>
      </c>
    </row>
    <row r="155" spans="2:65" s="1" customFormat="1" ht="16.5" customHeight="1">
      <c r="B155" s="33"/>
      <c r="C155" s="182" t="s">
        <v>286</v>
      </c>
      <c r="D155" s="182" t="s">
        <v>153</v>
      </c>
      <c r="E155" s="183" t="s">
        <v>305</v>
      </c>
      <c r="F155" s="184" t="s">
        <v>306</v>
      </c>
      <c r="G155" s="185" t="s">
        <v>156</v>
      </c>
      <c r="H155" s="186">
        <v>6.699</v>
      </c>
      <c r="I155" s="187"/>
      <c r="J155" s="188">
        <f>ROUND(I155*H155,2)</f>
        <v>0</v>
      </c>
      <c r="K155" s="184" t="s">
        <v>157</v>
      </c>
      <c r="L155" s="37"/>
      <c r="M155" s="189" t="s">
        <v>1</v>
      </c>
      <c r="N155" s="190" t="s">
        <v>44</v>
      </c>
      <c r="O155" s="59"/>
      <c r="P155" s="191">
        <f>O155*H155</f>
        <v>0</v>
      </c>
      <c r="Q155" s="191">
        <v>2.48158</v>
      </c>
      <c r="R155" s="191">
        <f>Q155*H155</f>
        <v>16.624104420000002</v>
      </c>
      <c r="S155" s="191">
        <v>0</v>
      </c>
      <c r="T155" s="192">
        <f>S155*H155</f>
        <v>0</v>
      </c>
      <c r="AR155" s="16" t="s">
        <v>158</v>
      </c>
      <c r="AT155" s="16" t="s">
        <v>153</v>
      </c>
      <c r="AU155" s="16" t="s">
        <v>81</v>
      </c>
      <c r="AY155" s="16" t="s">
        <v>151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6" t="s">
        <v>77</v>
      </c>
      <c r="BK155" s="193">
        <f>ROUND(I155*H155,2)</f>
        <v>0</v>
      </c>
      <c r="BL155" s="16" t="s">
        <v>158</v>
      </c>
      <c r="BM155" s="16" t="s">
        <v>810</v>
      </c>
    </row>
    <row r="156" spans="2:51" s="12" customFormat="1" ht="11.25">
      <c r="B156" s="194"/>
      <c r="C156" s="195"/>
      <c r="D156" s="196" t="s">
        <v>160</v>
      </c>
      <c r="E156" s="197" t="s">
        <v>1</v>
      </c>
      <c r="F156" s="198" t="s">
        <v>811</v>
      </c>
      <c r="G156" s="195"/>
      <c r="H156" s="199">
        <v>6.699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160</v>
      </c>
      <c r="AU156" s="205" t="s">
        <v>81</v>
      </c>
      <c r="AV156" s="12" t="s">
        <v>81</v>
      </c>
      <c r="AW156" s="12" t="s">
        <v>34</v>
      </c>
      <c r="AX156" s="12" t="s">
        <v>77</v>
      </c>
      <c r="AY156" s="205" t="s">
        <v>151</v>
      </c>
    </row>
    <row r="157" spans="2:63" s="11" customFormat="1" ht="22.9" customHeight="1">
      <c r="B157" s="166"/>
      <c r="C157" s="167"/>
      <c r="D157" s="168" t="s">
        <v>72</v>
      </c>
      <c r="E157" s="180" t="s">
        <v>191</v>
      </c>
      <c r="F157" s="180" t="s">
        <v>314</v>
      </c>
      <c r="G157" s="167"/>
      <c r="H157" s="167"/>
      <c r="I157" s="170"/>
      <c r="J157" s="181">
        <f>BK157</f>
        <v>0</v>
      </c>
      <c r="K157" s="167"/>
      <c r="L157" s="172"/>
      <c r="M157" s="173"/>
      <c r="N157" s="174"/>
      <c r="O157" s="174"/>
      <c r="P157" s="175">
        <f>SUM(P158:P160)</f>
        <v>0</v>
      </c>
      <c r="Q157" s="174"/>
      <c r="R157" s="175">
        <f>SUM(R158:R160)</f>
        <v>0.005699999999999999</v>
      </c>
      <c r="S157" s="174"/>
      <c r="T157" s="176">
        <f>SUM(T158:T160)</f>
        <v>0</v>
      </c>
      <c r="AR157" s="177" t="s">
        <v>77</v>
      </c>
      <c r="AT157" s="178" t="s">
        <v>72</v>
      </c>
      <c r="AU157" s="178" t="s">
        <v>77</v>
      </c>
      <c r="AY157" s="177" t="s">
        <v>151</v>
      </c>
      <c r="BK157" s="179">
        <f>SUM(BK158:BK160)</f>
        <v>0</v>
      </c>
    </row>
    <row r="158" spans="2:65" s="1" customFormat="1" ht="16.5" customHeight="1">
      <c r="B158" s="33"/>
      <c r="C158" s="182" t="s">
        <v>291</v>
      </c>
      <c r="D158" s="182" t="s">
        <v>153</v>
      </c>
      <c r="E158" s="183" t="s">
        <v>316</v>
      </c>
      <c r="F158" s="184" t="s">
        <v>317</v>
      </c>
      <c r="G158" s="185" t="s">
        <v>164</v>
      </c>
      <c r="H158" s="186">
        <v>19</v>
      </c>
      <c r="I158" s="187"/>
      <c r="J158" s="188">
        <f>ROUND(I158*H158,2)</f>
        <v>0</v>
      </c>
      <c r="K158" s="184" t="s">
        <v>157</v>
      </c>
      <c r="L158" s="37"/>
      <c r="M158" s="189" t="s">
        <v>1</v>
      </c>
      <c r="N158" s="190" t="s">
        <v>44</v>
      </c>
      <c r="O158" s="59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16" t="s">
        <v>158</v>
      </c>
      <c r="AT158" s="16" t="s">
        <v>153</v>
      </c>
      <c r="AU158" s="16" t="s">
        <v>81</v>
      </c>
      <c r="AY158" s="16" t="s">
        <v>151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6" t="s">
        <v>77</v>
      </c>
      <c r="BK158" s="193">
        <f>ROUND(I158*H158,2)</f>
        <v>0</v>
      </c>
      <c r="BL158" s="16" t="s">
        <v>158</v>
      </c>
      <c r="BM158" s="16" t="s">
        <v>812</v>
      </c>
    </row>
    <row r="159" spans="2:51" s="12" customFormat="1" ht="11.25">
      <c r="B159" s="194"/>
      <c r="C159" s="195"/>
      <c r="D159" s="196" t="s">
        <v>160</v>
      </c>
      <c r="E159" s="197" t="s">
        <v>1</v>
      </c>
      <c r="F159" s="198" t="s">
        <v>813</v>
      </c>
      <c r="G159" s="195"/>
      <c r="H159" s="199">
        <v>19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160</v>
      </c>
      <c r="AU159" s="205" t="s">
        <v>81</v>
      </c>
      <c r="AV159" s="12" t="s">
        <v>81</v>
      </c>
      <c r="AW159" s="12" t="s">
        <v>34</v>
      </c>
      <c r="AX159" s="12" t="s">
        <v>77</v>
      </c>
      <c r="AY159" s="205" t="s">
        <v>151</v>
      </c>
    </row>
    <row r="160" spans="2:65" s="1" customFormat="1" ht="16.5" customHeight="1">
      <c r="B160" s="33"/>
      <c r="C160" s="229" t="s">
        <v>298</v>
      </c>
      <c r="D160" s="229" t="s">
        <v>287</v>
      </c>
      <c r="E160" s="230" t="s">
        <v>321</v>
      </c>
      <c r="F160" s="231" t="s">
        <v>322</v>
      </c>
      <c r="G160" s="232" t="s">
        <v>164</v>
      </c>
      <c r="H160" s="233">
        <v>19</v>
      </c>
      <c r="I160" s="234"/>
      <c r="J160" s="235">
        <f>ROUND(I160*H160,2)</f>
        <v>0</v>
      </c>
      <c r="K160" s="231" t="s">
        <v>157</v>
      </c>
      <c r="L160" s="236"/>
      <c r="M160" s="237" t="s">
        <v>1</v>
      </c>
      <c r="N160" s="238" t="s">
        <v>44</v>
      </c>
      <c r="O160" s="59"/>
      <c r="P160" s="191">
        <f>O160*H160</f>
        <v>0</v>
      </c>
      <c r="Q160" s="191">
        <v>0.0003</v>
      </c>
      <c r="R160" s="191">
        <f>Q160*H160</f>
        <v>0.005699999999999999</v>
      </c>
      <c r="S160" s="191">
        <v>0</v>
      </c>
      <c r="T160" s="192">
        <f>S160*H160</f>
        <v>0</v>
      </c>
      <c r="AR160" s="16" t="s">
        <v>191</v>
      </c>
      <c r="AT160" s="16" t="s">
        <v>287</v>
      </c>
      <c r="AU160" s="16" t="s">
        <v>81</v>
      </c>
      <c r="AY160" s="16" t="s">
        <v>151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6" t="s">
        <v>77</v>
      </c>
      <c r="BK160" s="193">
        <f>ROUND(I160*H160,2)</f>
        <v>0</v>
      </c>
      <c r="BL160" s="16" t="s">
        <v>158</v>
      </c>
      <c r="BM160" s="16" t="s">
        <v>814</v>
      </c>
    </row>
    <row r="161" spans="2:63" s="11" customFormat="1" ht="22.9" customHeight="1">
      <c r="B161" s="166"/>
      <c r="C161" s="167"/>
      <c r="D161" s="168" t="s">
        <v>72</v>
      </c>
      <c r="E161" s="180" t="s">
        <v>195</v>
      </c>
      <c r="F161" s="180" t="s">
        <v>334</v>
      </c>
      <c r="G161" s="167"/>
      <c r="H161" s="167"/>
      <c r="I161" s="170"/>
      <c r="J161" s="181">
        <f>BK161</f>
        <v>0</v>
      </c>
      <c r="K161" s="167"/>
      <c r="L161" s="172"/>
      <c r="M161" s="173"/>
      <c r="N161" s="174"/>
      <c r="O161" s="174"/>
      <c r="P161" s="175">
        <f>SUM(P162:P163)</f>
        <v>0</v>
      </c>
      <c r="Q161" s="174"/>
      <c r="R161" s="175">
        <f>SUM(R162:R163)</f>
        <v>0</v>
      </c>
      <c r="S161" s="174"/>
      <c r="T161" s="176">
        <f>SUM(T162:T163)</f>
        <v>0.0594</v>
      </c>
      <c r="AR161" s="177" t="s">
        <v>77</v>
      </c>
      <c r="AT161" s="178" t="s">
        <v>72</v>
      </c>
      <c r="AU161" s="178" t="s">
        <v>77</v>
      </c>
      <c r="AY161" s="177" t="s">
        <v>151</v>
      </c>
      <c r="BK161" s="179">
        <f>SUM(BK162:BK163)</f>
        <v>0</v>
      </c>
    </row>
    <row r="162" spans="2:65" s="1" customFormat="1" ht="16.5" customHeight="1">
      <c r="B162" s="33"/>
      <c r="C162" s="182" t="s">
        <v>304</v>
      </c>
      <c r="D162" s="182" t="s">
        <v>153</v>
      </c>
      <c r="E162" s="183" t="s">
        <v>815</v>
      </c>
      <c r="F162" s="184" t="s">
        <v>816</v>
      </c>
      <c r="G162" s="185" t="s">
        <v>207</v>
      </c>
      <c r="H162" s="186">
        <v>30</v>
      </c>
      <c r="I162" s="187"/>
      <c r="J162" s="188">
        <f>ROUND(I162*H162,2)</f>
        <v>0</v>
      </c>
      <c r="K162" s="184" t="s">
        <v>157</v>
      </c>
      <c r="L162" s="37"/>
      <c r="M162" s="189" t="s">
        <v>1</v>
      </c>
      <c r="N162" s="190" t="s">
        <v>44</v>
      </c>
      <c r="O162" s="59"/>
      <c r="P162" s="191">
        <f>O162*H162</f>
        <v>0</v>
      </c>
      <c r="Q162" s="191">
        <v>0</v>
      </c>
      <c r="R162" s="191">
        <f>Q162*H162</f>
        <v>0</v>
      </c>
      <c r="S162" s="191">
        <v>0.00198</v>
      </c>
      <c r="T162" s="192">
        <f>S162*H162</f>
        <v>0.0594</v>
      </c>
      <c r="AR162" s="16" t="s">
        <v>158</v>
      </c>
      <c r="AT162" s="16" t="s">
        <v>153</v>
      </c>
      <c r="AU162" s="16" t="s">
        <v>81</v>
      </c>
      <c r="AY162" s="16" t="s">
        <v>151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6" t="s">
        <v>77</v>
      </c>
      <c r="BK162" s="193">
        <f>ROUND(I162*H162,2)</f>
        <v>0</v>
      </c>
      <c r="BL162" s="16" t="s">
        <v>158</v>
      </c>
      <c r="BM162" s="16" t="s">
        <v>817</v>
      </c>
    </row>
    <row r="163" spans="2:51" s="12" customFormat="1" ht="11.25">
      <c r="B163" s="194"/>
      <c r="C163" s="195"/>
      <c r="D163" s="196" t="s">
        <v>160</v>
      </c>
      <c r="E163" s="197" t="s">
        <v>1</v>
      </c>
      <c r="F163" s="198" t="s">
        <v>818</v>
      </c>
      <c r="G163" s="195"/>
      <c r="H163" s="199">
        <v>30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160</v>
      </c>
      <c r="AU163" s="205" t="s">
        <v>81</v>
      </c>
      <c r="AV163" s="12" t="s">
        <v>81</v>
      </c>
      <c r="AW163" s="12" t="s">
        <v>34</v>
      </c>
      <c r="AX163" s="12" t="s">
        <v>77</v>
      </c>
      <c r="AY163" s="205" t="s">
        <v>151</v>
      </c>
    </row>
    <row r="164" spans="2:63" s="11" customFormat="1" ht="22.9" customHeight="1">
      <c r="B164" s="166"/>
      <c r="C164" s="167"/>
      <c r="D164" s="168" t="s">
        <v>72</v>
      </c>
      <c r="E164" s="180" t="s">
        <v>324</v>
      </c>
      <c r="F164" s="180" t="s">
        <v>325</v>
      </c>
      <c r="G164" s="167"/>
      <c r="H164" s="167"/>
      <c r="I164" s="170"/>
      <c r="J164" s="181">
        <f>BK164</f>
        <v>0</v>
      </c>
      <c r="K164" s="167"/>
      <c r="L164" s="172"/>
      <c r="M164" s="173"/>
      <c r="N164" s="174"/>
      <c r="O164" s="174"/>
      <c r="P164" s="175">
        <f>P165</f>
        <v>0</v>
      </c>
      <c r="Q164" s="174"/>
      <c r="R164" s="175">
        <f>R165</f>
        <v>0</v>
      </c>
      <c r="S164" s="174"/>
      <c r="T164" s="176">
        <f>T165</f>
        <v>0</v>
      </c>
      <c r="AR164" s="177" t="s">
        <v>77</v>
      </c>
      <c r="AT164" s="178" t="s">
        <v>72</v>
      </c>
      <c r="AU164" s="178" t="s">
        <v>77</v>
      </c>
      <c r="AY164" s="177" t="s">
        <v>151</v>
      </c>
      <c r="BK164" s="179">
        <f>BK165</f>
        <v>0</v>
      </c>
    </row>
    <row r="165" spans="2:65" s="1" customFormat="1" ht="16.5" customHeight="1">
      <c r="B165" s="33"/>
      <c r="C165" s="182" t="s">
        <v>315</v>
      </c>
      <c r="D165" s="182" t="s">
        <v>153</v>
      </c>
      <c r="E165" s="183" t="s">
        <v>327</v>
      </c>
      <c r="F165" s="184" t="s">
        <v>328</v>
      </c>
      <c r="G165" s="185" t="s">
        <v>329</v>
      </c>
      <c r="H165" s="186">
        <v>247.972</v>
      </c>
      <c r="I165" s="187"/>
      <c r="J165" s="188">
        <f>ROUND(I165*H165,2)</f>
        <v>0</v>
      </c>
      <c r="K165" s="184" t="s">
        <v>157</v>
      </c>
      <c r="L165" s="37"/>
      <c r="M165" s="239" t="s">
        <v>1</v>
      </c>
      <c r="N165" s="240" t="s">
        <v>44</v>
      </c>
      <c r="O165" s="241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AR165" s="16" t="s">
        <v>158</v>
      </c>
      <c r="AT165" s="16" t="s">
        <v>153</v>
      </c>
      <c r="AU165" s="16" t="s">
        <v>81</v>
      </c>
      <c r="AY165" s="16" t="s">
        <v>151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6" t="s">
        <v>77</v>
      </c>
      <c r="BK165" s="193">
        <f>ROUND(I165*H165,2)</f>
        <v>0</v>
      </c>
      <c r="BL165" s="16" t="s">
        <v>158</v>
      </c>
      <c r="BM165" s="16" t="s">
        <v>819</v>
      </c>
    </row>
    <row r="166" spans="2:12" s="1" customFormat="1" ht="6.95" customHeight="1">
      <c r="B166" s="45"/>
      <c r="C166" s="46"/>
      <c r="D166" s="46"/>
      <c r="E166" s="46"/>
      <c r="F166" s="46"/>
      <c r="G166" s="46"/>
      <c r="H166" s="46"/>
      <c r="I166" s="133"/>
      <c r="J166" s="46"/>
      <c r="K166" s="46"/>
      <c r="L166" s="37"/>
    </row>
  </sheetData>
  <sheetProtection algorithmName="SHA-512" hashValue="I6BlT7RpXkTtZpsLUJn5YRHQq9JbJC/TDDyALpzeWHqPX3tguMCC9gU2oUIU+KzhAld9Wj98T+Pyd6Grpxx5wQ==" saltValue="wGgJuSyOF7WksD3veYWAWvKDG1jDb7T3eJJCbQnUepRta2AhBQniZpTA9XimQrLMH4QkrCRVuRPQ3AJjqDPXsw==" spinCount="100000" sheet="1" objects="1" scenarios="1" formatColumns="0" formatRows="0" autoFilter="0"/>
  <autoFilter ref="C92:K165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118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customHeight="1">
      <c r="B4" s="19"/>
      <c r="D4" s="109" t="s">
        <v>119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0" t="s">
        <v>16</v>
      </c>
      <c r="L6" s="19"/>
    </row>
    <row r="7" spans="2:12" ht="16.5" customHeight="1">
      <c r="B7" s="19"/>
      <c r="E7" s="291" t="str">
        <f>'Rekapitulace stavby'!K6</f>
        <v>Smržovský potok 10101654, Smržovka, oprava koryta, ř. km 0,000 - 3,800</v>
      </c>
      <c r="F7" s="292"/>
      <c r="G7" s="292"/>
      <c r="H7" s="292"/>
      <c r="L7" s="19"/>
    </row>
    <row r="8" spans="2:12" s="1" customFormat="1" ht="12" customHeight="1">
      <c r="B8" s="37"/>
      <c r="D8" s="110" t="s">
        <v>120</v>
      </c>
      <c r="I8" s="111"/>
      <c r="L8" s="37"/>
    </row>
    <row r="9" spans="2:12" s="1" customFormat="1" ht="36.95" customHeight="1">
      <c r="B9" s="37"/>
      <c r="E9" s="294" t="s">
        <v>820</v>
      </c>
      <c r="F9" s="293"/>
      <c r="G9" s="293"/>
      <c r="H9" s="293"/>
      <c r="I9" s="111"/>
      <c r="L9" s="37"/>
    </row>
    <row r="10" spans="2:12" s="1" customFormat="1" ht="11.25">
      <c r="B10" s="37"/>
      <c r="I10" s="111"/>
      <c r="L10" s="37"/>
    </row>
    <row r="11" spans="2:12" s="1" customFormat="1" ht="12" customHeight="1">
      <c r="B11" s="37"/>
      <c r="D11" s="110" t="s">
        <v>18</v>
      </c>
      <c r="F11" s="16" t="s">
        <v>19</v>
      </c>
      <c r="I11" s="112" t="s">
        <v>20</v>
      </c>
      <c r="J11" s="16" t="s">
        <v>1</v>
      </c>
      <c r="L11" s="37"/>
    </row>
    <row r="12" spans="2:12" s="1" customFormat="1" ht="12" customHeight="1">
      <c r="B12" s="37"/>
      <c r="D12" s="110" t="s">
        <v>22</v>
      </c>
      <c r="F12" s="16" t="s">
        <v>23</v>
      </c>
      <c r="I12" s="112" t="s">
        <v>24</v>
      </c>
      <c r="J12" s="113" t="str">
        <f>'Rekapitulace stavby'!AN8</f>
        <v>11. 3. 2019</v>
      </c>
      <c r="L12" s="37"/>
    </row>
    <row r="13" spans="2:12" s="1" customFormat="1" ht="10.9" customHeight="1">
      <c r="B13" s="37"/>
      <c r="I13" s="111"/>
      <c r="L13" s="37"/>
    </row>
    <row r="14" spans="2:12" s="1" customFormat="1" ht="12" customHeight="1">
      <c r="B14" s="37"/>
      <c r="D14" s="110" t="s">
        <v>26</v>
      </c>
      <c r="I14" s="112" t="s">
        <v>27</v>
      </c>
      <c r="J14" s="16" t="s">
        <v>1</v>
      </c>
      <c r="L14" s="37"/>
    </row>
    <row r="15" spans="2:12" s="1" customFormat="1" ht="18" customHeight="1">
      <c r="B15" s="37"/>
      <c r="E15" s="16" t="s">
        <v>28</v>
      </c>
      <c r="I15" s="112" t="s">
        <v>29</v>
      </c>
      <c r="J15" s="16" t="s">
        <v>1</v>
      </c>
      <c r="L15" s="37"/>
    </row>
    <row r="16" spans="2:12" s="1" customFormat="1" ht="6.95" customHeight="1">
      <c r="B16" s="37"/>
      <c r="I16" s="111"/>
      <c r="L16" s="37"/>
    </row>
    <row r="17" spans="2:12" s="1" customFormat="1" ht="12" customHeight="1">
      <c r="B17" s="37"/>
      <c r="D17" s="110" t="s">
        <v>30</v>
      </c>
      <c r="I17" s="112" t="s">
        <v>27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295" t="str">
        <f>'Rekapitulace stavby'!E14</f>
        <v>Vyplň údaj</v>
      </c>
      <c r="F18" s="296"/>
      <c r="G18" s="296"/>
      <c r="H18" s="296"/>
      <c r="I18" s="112" t="s">
        <v>29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11"/>
      <c r="L19" s="37"/>
    </row>
    <row r="20" spans="2:12" s="1" customFormat="1" ht="12" customHeight="1">
      <c r="B20" s="37"/>
      <c r="D20" s="110" t="s">
        <v>32</v>
      </c>
      <c r="I20" s="112" t="s">
        <v>27</v>
      </c>
      <c r="J20" s="16" t="s">
        <v>1</v>
      </c>
      <c r="L20" s="37"/>
    </row>
    <row r="21" spans="2:12" s="1" customFormat="1" ht="18" customHeight="1">
      <c r="B21" s="37"/>
      <c r="E21" s="16" t="s">
        <v>33</v>
      </c>
      <c r="I21" s="112" t="s">
        <v>29</v>
      </c>
      <c r="J21" s="16" t="s">
        <v>1</v>
      </c>
      <c r="L21" s="37"/>
    </row>
    <row r="22" spans="2:12" s="1" customFormat="1" ht="6.95" customHeight="1">
      <c r="B22" s="37"/>
      <c r="I22" s="111"/>
      <c r="L22" s="37"/>
    </row>
    <row r="23" spans="2:12" s="1" customFormat="1" ht="12" customHeight="1">
      <c r="B23" s="37"/>
      <c r="D23" s="110" t="s">
        <v>35</v>
      </c>
      <c r="I23" s="112" t="s">
        <v>27</v>
      </c>
      <c r="J23" s="16" t="s">
        <v>1</v>
      </c>
      <c r="L23" s="37"/>
    </row>
    <row r="24" spans="2:12" s="1" customFormat="1" ht="18" customHeight="1">
      <c r="B24" s="37"/>
      <c r="E24" s="16" t="s">
        <v>36</v>
      </c>
      <c r="I24" s="112" t="s">
        <v>29</v>
      </c>
      <c r="J24" s="16" t="s">
        <v>1</v>
      </c>
      <c r="L24" s="37"/>
    </row>
    <row r="25" spans="2:12" s="1" customFormat="1" ht="6.95" customHeight="1">
      <c r="B25" s="37"/>
      <c r="I25" s="111"/>
      <c r="L25" s="37"/>
    </row>
    <row r="26" spans="2:12" s="1" customFormat="1" ht="12" customHeight="1">
      <c r="B26" s="37"/>
      <c r="D26" s="110" t="s">
        <v>37</v>
      </c>
      <c r="I26" s="111"/>
      <c r="L26" s="37"/>
    </row>
    <row r="27" spans="2:12" s="7" customFormat="1" ht="16.5" customHeight="1">
      <c r="B27" s="114"/>
      <c r="E27" s="297" t="s">
        <v>1</v>
      </c>
      <c r="F27" s="297"/>
      <c r="G27" s="297"/>
      <c r="H27" s="297"/>
      <c r="I27" s="115"/>
      <c r="L27" s="114"/>
    </row>
    <row r="28" spans="2:12" s="1" customFormat="1" ht="6.95" customHeight="1">
      <c r="B28" s="37"/>
      <c r="I28" s="111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16"/>
      <c r="J29" s="55"/>
      <c r="K29" s="55"/>
      <c r="L29" s="37"/>
    </row>
    <row r="30" spans="2:12" s="1" customFormat="1" ht="25.35" customHeight="1">
      <c r="B30" s="37"/>
      <c r="D30" s="117" t="s">
        <v>39</v>
      </c>
      <c r="I30" s="111"/>
      <c r="J30" s="118">
        <f>ROUND(J81,2)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14.45" customHeight="1">
      <c r="B32" s="37"/>
      <c r="F32" s="119" t="s">
        <v>41</v>
      </c>
      <c r="I32" s="120" t="s">
        <v>40</v>
      </c>
      <c r="J32" s="119" t="s">
        <v>42</v>
      </c>
      <c r="L32" s="37"/>
    </row>
    <row r="33" spans="2:12" s="1" customFormat="1" ht="14.45" customHeight="1">
      <c r="B33" s="37"/>
      <c r="D33" s="110" t="s">
        <v>43</v>
      </c>
      <c r="E33" s="110" t="s">
        <v>44</v>
      </c>
      <c r="F33" s="121">
        <f>ROUND((SUM(BE81:BE123)),2)</f>
        <v>0</v>
      </c>
      <c r="I33" s="122">
        <v>0.21</v>
      </c>
      <c r="J33" s="121">
        <f>ROUND(((SUM(BE81:BE123))*I33),2)</f>
        <v>0</v>
      </c>
      <c r="L33" s="37"/>
    </row>
    <row r="34" spans="2:12" s="1" customFormat="1" ht="14.45" customHeight="1">
      <c r="B34" s="37"/>
      <c r="E34" s="110" t="s">
        <v>45</v>
      </c>
      <c r="F34" s="121">
        <f>ROUND((SUM(BF81:BF123)),2)</f>
        <v>0</v>
      </c>
      <c r="I34" s="122">
        <v>0.15</v>
      </c>
      <c r="J34" s="121">
        <f>ROUND(((SUM(BF81:BF123))*I34),2)</f>
        <v>0</v>
      </c>
      <c r="L34" s="37"/>
    </row>
    <row r="35" spans="2:12" s="1" customFormat="1" ht="14.45" customHeight="1" hidden="1">
      <c r="B35" s="37"/>
      <c r="E35" s="110" t="s">
        <v>46</v>
      </c>
      <c r="F35" s="121">
        <f>ROUND((SUM(BG81:BG123)),2)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10" t="s">
        <v>47</v>
      </c>
      <c r="F36" s="121">
        <f>ROUND((SUM(BH81:BH123)),2)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10" t="s">
        <v>48</v>
      </c>
      <c r="F37" s="121">
        <f>ROUND((SUM(BI81:BI123)),2)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11"/>
      <c r="L38" s="37"/>
    </row>
    <row r="39" spans="2:12" s="1" customFormat="1" ht="25.35" customHeight="1">
      <c r="B39" s="37"/>
      <c r="C39" s="123"/>
      <c r="D39" s="124" t="s">
        <v>49</v>
      </c>
      <c r="E39" s="125"/>
      <c r="F39" s="125"/>
      <c r="G39" s="126" t="s">
        <v>50</v>
      </c>
      <c r="H39" s="127" t="s">
        <v>51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131"/>
      <c r="C40" s="132"/>
      <c r="D40" s="132"/>
      <c r="E40" s="132"/>
      <c r="F40" s="132"/>
      <c r="G40" s="132"/>
      <c r="H40" s="132"/>
      <c r="I40" s="133"/>
      <c r="J40" s="132"/>
      <c r="K40" s="132"/>
      <c r="L40" s="37"/>
    </row>
    <row r="44" spans="2:12" s="1" customFormat="1" ht="6.95" customHeight="1">
      <c r="B44" s="134"/>
      <c r="C44" s="135"/>
      <c r="D44" s="135"/>
      <c r="E44" s="135"/>
      <c r="F44" s="135"/>
      <c r="G44" s="135"/>
      <c r="H44" s="135"/>
      <c r="I44" s="136"/>
      <c r="J44" s="135"/>
      <c r="K44" s="135"/>
      <c r="L44" s="37"/>
    </row>
    <row r="45" spans="2:12" s="1" customFormat="1" ht="24.95" customHeight="1">
      <c r="B45" s="33"/>
      <c r="C45" s="22" t="s">
        <v>124</v>
      </c>
      <c r="D45" s="34"/>
      <c r="E45" s="34"/>
      <c r="F45" s="34"/>
      <c r="G45" s="34"/>
      <c r="H45" s="34"/>
      <c r="I45" s="111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11"/>
      <c r="J46" s="34"/>
      <c r="K46" s="34"/>
      <c r="L46" s="37"/>
    </row>
    <row r="47" spans="2:12" s="1" customFormat="1" ht="12" customHeight="1">
      <c r="B47" s="33"/>
      <c r="C47" s="28" t="s">
        <v>16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16.5" customHeight="1">
      <c r="B48" s="33"/>
      <c r="C48" s="34"/>
      <c r="D48" s="34"/>
      <c r="E48" s="298" t="str">
        <f>E7</f>
        <v>Smržovský potok 10101654, Smržovka, oprava koryta, ř. km 0,000 - 3,800</v>
      </c>
      <c r="F48" s="299"/>
      <c r="G48" s="299"/>
      <c r="H48" s="299"/>
      <c r="I48" s="111"/>
      <c r="J48" s="34"/>
      <c r="K48" s="34"/>
      <c r="L48" s="37"/>
    </row>
    <row r="49" spans="2:12" s="1" customFormat="1" ht="12" customHeight="1">
      <c r="B49" s="33"/>
      <c r="C49" s="28" t="s">
        <v>120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16.5" customHeight="1">
      <c r="B50" s="33"/>
      <c r="C50" s="34"/>
      <c r="D50" s="34"/>
      <c r="E50" s="266" t="str">
        <f>E9</f>
        <v>2 - VON Vedlejší a ostatní náklady</v>
      </c>
      <c r="F50" s="265"/>
      <c r="G50" s="265"/>
      <c r="H50" s="265"/>
      <c r="I50" s="111"/>
      <c r="J50" s="34"/>
      <c r="K50" s="34"/>
      <c r="L50" s="37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11"/>
      <c r="J51" s="34"/>
      <c r="K51" s="34"/>
      <c r="L51" s="37"/>
    </row>
    <row r="52" spans="2:12" s="1" customFormat="1" ht="12" customHeight="1">
      <c r="B52" s="33"/>
      <c r="C52" s="28" t="s">
        <v>22</v>
      </c>
      <c r="D52" s="34"/>
      <c r="E52" s="34"/>
      <c r="F52" s="26" t="str">
        <f>F12</f>
        <v>k.ú Smržovka (751324)</v>
      </c>
      <c r="G52" s="34"/>
      <c r="H52" s="34"/>
      <c r="I52" s="112" t="s">
        <v>24</v>
      </c>
      <c r="J52" s="54" t="str">
        <f>IF(J12="","",J12)</f>
        <v>11. 3. 2019</v>
      </c>
      <c r="K52" s="34"/>
      <c r="L52" s="37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11"/>
      <c r="J53" s="34"/>
      <c r="K53" s="34"/>
      <c r="L53" s="37"/>
    </row>
    <row r="54" spans="2:12" s="1" customFormat="1" ht="24.95" customHeight="1">
      <c r="B54" s="33"/>
      <c r="C54" s="28" t="s">
        <v>26</v>
      </c>
      <c r="D54" s="34"/>
      <c r="E54" s="34"/>
      <c r="F54" s="26" t="str">
        <f>E15</f>
        <v>Povodí Labe, státní podnik,Víta Nejedlého 951,HK3</v>
      </c>
      <c r="G54" s="34"/>
      <c r="H54" s="34"/>
      <c r="I54" s="112" t="s">
        <v>32</v>
      </c>
      <c r="J54" s="31" t="str">
        <f>E21</f>
        <v>Šindlar s.r.o., Na Brně 372/2a, Hradec Králové 6</v>
      </c>
      <c r="K54" s="34"/>
      <c r="L54" s="37"/>
    </row>
    <row r="55" spans="2:12" s="1" customFormat="1" ht="13.7" customHeight="1">
      <c r="B55" s="33"/>
      <c r="C55" s="28" t="s">
        <v>30</v>
      </c>
      <c r="D55" s="34"/>
      <c r="E55" s="34"/>
      <c r="F55" s="26" t="str">
        <f>IF(E18="","",E18)</f>
        <v>Vyplň údaj</v>
      </c>
      <c r="G55" s="34"/>
      <c r="H55" s="34"/>
      <c r="I55" s="112" t="s">
        <v>35</v>
      </c>
      <c r="J55" s="31" t="str">
        <f>E24</f>
        <v>Ing. Tomáš Konečný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11"/>
      <c r="J56" s="34"/>
      <c r="K56" s="34"/>
      <c r="L56" s="37"/>
    </row>
    <row r="57" spans="2:12" s="1" customFormat="1" ht="29.25" customHeight="1">
      <c r="B57" s="33"/>
      <c r="C57" s="137" t="s">
        <v>125</v>
      </c>
      <c r="D57" s="138"/>
      <c r="E57" s="138"/>
      <c r="F57" s="138"/>
      <c r="G57" s="138"/>
      <c r="H57" s="138"/>
      <c r="I57" s="139"/>
      <c r="J57" s="140" t="s">
        <v>126</v>
      </c>
      <c r="K57" s="138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11"/>
      <c r="J58" s="34"/>
      <c r="K58" s="34"/>
      <c r="L58" s="37"/>
    </row>
    <row r="59" spans="2:47" s="1" customFormat="1" ht="22.9" customHeight="1">
      <c r="B59" s="33"/>
      <c r="C59" s="141" t="s">
        <v>127</v>
      </c>
      <c r="D59" s="34"/>
      <c r="E59" s="34"/>
      <c r="F59" s="34"/>
      <c r="G59" s="34"/>
      <c r="H59" s="34"/>
      <c r="I59" s="111"/>
      <c r="J59" s="72">
        <f>J81</f>
        <v>0</v>
      </c>
      <c r="K59" s="34"/>
      <c r="L59" s="37"/>
      <c r="AU59" s="16" t="s">
        <v>128</v>
      </c>
    </row>
    <row r="60" spans="2:12" s="8" customFormat="1" ht="24.95" customHeight="1">
      <c r="B60" s="142"/>
      <c r="C60" s="143"/>
      <c r="D60" s="144" t="s">
        <v>821</v>
      </c>
      <c r="E60" s="145"/>
      <c r="F60" s="145"/>
      <c r="G60" s="145"/>
      <c r="H60" s="145"/>
      <c r="I60" s="146"/>
      <c r="J60" s="147">
        <f>J82</f>
        <v>0</v>
      </c>
      <c r="K60" s="143"/>
      <c r="L60" s="148"/>
    </row>
    <row r="61" spans="2:12" s="9" customFormat="1" ht="19.9" customHeight="1">
      <c r="B61" s="149"/>
      <c r="C61" s="93"/>
      <c r="D61" s="150" t="s">
        <v>822</v>
      </c>
      <c r="E61" s="151"/>
      <c r="F61" s="151"/>
      <c r="G61" s="151"/>
      <c r="H61" s="151"/>
      <c r="I61" s="152"/>
      <c r="J61" s="153">
        <f>J83</f>
        <v>0</v>
      </c>
      <c r="K61" s="93"/>
      <c r="L61" s="154"/>
    </row>
    <row r="62" spans="2:12" s="1" customFormat="1" ht="21.7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12" s="1" customFormat="1" ht="6.95" customHeight="1">
      <c r="B63" s="45"/>
      <c r="C63" s="46"/>
      <c r="D63" s="46"/>
      <c r="E63" s="46"/>
      <c r="F63" s="46"/>
      <c r="G63" s="46"/>
      <c r="H63" s="46"/>
      <c r="I63" s="133"/>
      <c r="J63" s="46"/>
      <c r="K63" s="46"/>
      <c r="L63" s="37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36"/>
      <c r="J67" s="48"/>
      <c r="K67" s="48"/>
      <c r="L67" s="37"/>
    </row>
    <row r="68" spans="2:12" s="1" customFormat="1" ht="24.95" customHeight="1">
      <c r="B68" s="33"/>
      <c r="C68" s="22" t="s">
        <v>136</v>
      </c>
      <c r="D68" s="34"/>
      <c r="E68" s="34"/>
      <c r="F68" s="34"/>
      <c r="G68" s="34"/>
      <c r="H68" s="34"/>
      <c r="I68" s="111"/>
      <c r="J68" s="34"/>
      <c r="K68" s="34"/>
      <c r="L68" s="37"/>
    </row>
    <row r="69" spans="2:12" s="1" customFormat="1" ht="6.95" customHeight="1">
      <c r="B69" s="33"/>
      <c r="C69" s="34"/>
      <c r="D69" s="34"/>
      <c r="E69" s="34"/>
      <c r="F69" s="34"/>
      <c r="G69" s="34"/>
      <c r="H69" s="34"/>
      <c r="I69" s="111"/>
      <c r="J69" s="34"/>
      <c r="K69" s="34"/>
      <c r="L69" s="37"/>
    </row>
    <row r="70" spans="2:12" s="1" customFormat="1" ht="12" customHeight="1">
      <c r="B70" s="33"/>
      <c r="C70" s="28" t="s">
        <v>16</v>
      </c>
      <c r="D70" s="34"/>
      <c r="E70" s="34"/>
      <c r="F70" s="34"/>
      <c r="G70" s="34"/>
      <c r="H70" s="34"/>
      <c r="I70" s="111"/>
      <c r="J70" s="34"/>
      <c r="K70" s="34"/>
      <c r="L70" s="37"/>
    </row>
    <row r="71" spans="2:12" s="1" customFormat="1" ht="16.5" customHeight="1">
      <c r="B71" s="33"/>
      <c r="C71" s="34"/>
      <c r="D71" s="34"/>
      <c r="E71" s="298" t="str">
        <f>E7</f>
        <v>Smržovský potok 10101654, Smržovka, oprava koryta, ř. km 0,000 - 3,800</v>
      </c>
      <c r="F71" s="299"/>
      <c r="G71" s="299"/>
      <c r="H71" s="299"/>
      <c r="I71" s="111"/>
      <c r="J71" s="34"/>
      <c r="K71" s="34"/>
      <c r="L71" s="37"/>
    </row>
    <row r="72" spans="2:12" s="1" customFormat="1" ht="12" customHeight="1">
      <c r="B72" s="33"/>
      <c r="C72" s="28" t="s">
        <v>120</v>
      </c>
      <c r="D72" s="34"/>
      <c r="E72" s="34"/>
      <c r="F72" s="34"/>
      <c r="G72" s="34"/>
      <c r="H72" s="34"/>
      <c r="I72" s="111"/>
      <c r="J72" s="34"/>
      <c r="K72" s="34"/>
      <c r="L72" s="37"/>
    </row>
    <row r="73" spans="2:12" s="1" customFormat="1" ht="16.5" customHeight="1">
      <c r="B73" s="33"/>
      <c r="C73" s="34"/>
      <c r="D73" s="34"/>
      <c r="E73" s="266" t="str">
        <f>E9</f>
        <v>2 - VON Vedlejší a ostatní náklady</v>
      </c>
      <c r="F73" s="265"/>
      <c r="G73" s="265"/>
      <c r="H73" s="265"/>
      <c r="I73" s="111"/>
      <c r="J73" s="34"/>
      <c r="K73" s="34"/>
      <c r="L73" s="37"/>
    </row>
    <row r="74" spans="2:12" s="1" customFormat="1" ht="6.95" customHeight="1">
      <c r="B74" s="33"/>
      <c r="C74" s="34"/>
      <c r="D74" s="34"/>
      <c r="E74" s="34"/>
      <c r="F74" s="34"/>
      <c r="G74" s="34"/>
      <c r="H74" s="34"/>
      <c r="I74" s="111"/>
      <c r="J74" s="34"/>
      <c r="K74" s="34"/>
      <c r="L74" s="37"/>
    </row>
    <row r="75" spans="2:12" s="1" customFormat="1" ht="12" customHeight="1">
      <c r="B75" s="33"/>
      <c r="C75" s="28" t="s">
        <v>22</v>
      </c>
      <c r="D75" s="34"/>
      <c r="E75" s="34"/>
      <c r="F75" s="26" t="str">
        <f>F12</f>
        <v>k.ú Smržovka (751324)</v>
      </c>
      <c r="G75" s="34"/>
      <c r="H75" s="34"/>
      <c r="I75" s="112" t="s">
        <v>24</v>
      </c>
      <c r="J75" s="54" t="str">
        <f>IF(J12="","",J12)</f>
        <v>11. 3. 2019</v>
      </c>
      <c r="K75" s="34"/>
      <c r="L75" s="37"/>
    </row>
    <row r="76" spans="2:12" s="1" customFormat="1" ht="6.95" customHeight="1">
      <c r="B76" s="33"/>
      <c r="C76" s="34"/>
      <c r="D76" s="34"/>
      <c r="E76" s="34"/>
      <c r="F76" s="34"/>
      <c r="G76" s="34"/>
      <c r="H76" s="34"/>
      <c r="I76" s="111"/>
      <c r="J76" s="34"/>
      <c r="K76" s="34"/>
      <c r="L76" s="37"/>
    </row>
    <row r="77" spans="2:12" s="1" customFormat="1" ht="24.95" customHeight="1">
      <c r="B77" s="33"/>
      <c r="C77" s="28" t="s">
        <v>26</v>
      </c>
      <c r="D77" s="34"/>
      <c r="E77" s="34"/>
      <c r="F77" s="26" t="str">
        <f>E15</f>
        <v>Povodí Labe, státní podnik,Víta Nejedlého 951,HK3</v>
      </c>
      <c r="G77" s="34"/>
      <c r="H77" s="34"/>
      <c r="I77" s="112" t="s">
        <v>32</v>
      </c>
      <c r="J77" s="31" t="str">
        <f>E21</f>
        <v>Šindlar s.r.o., Na Brně 372/2a, Hradec Králové 6</v>
      </c>
      <c r="K77" s="34"/>
      <c r="L77" s="37"/>
    </row>
    <row r="78" spans="2:12" s="1" customFormat="1" ht="13.7" customHeight="1">
      <c r="B78" s="33"/>
      <c r="C78" s="28" t="s">
        <v>30</v>
      </c>
      <c r="D78" s="34"/>
      <c r="E78" s="34"/>
      <c r="F78" s="26" t="str">
        <f>IF(E18="","",E18)</f>
        <v>Vyplň údaj</v>
      </c>
      <c r="G78" s="34"/>
      <c r="H78" s="34"/>
      <c r="I78" s="112" t="s">
        <v>35</v>
      </c>
      <c r="J78" s="31" t="str">
        <f>E24</f>
        <v>Ing. Tomáš Konečný</v>
      </c>
      <c r="K78" s="34"/>
      <c r="L78" s="37"/>
    </row>
    <row r="79" spans="2:12" s="1" customFormat="1" ht="10.35" customHeight="1">
      <c r="B79" s="33"/>
      <c r="C79" s="34"/>
      <c r="D79" s="34"/>
      <c r="E79" s="34"/>
      <c r="F79" s="34"/>
      <c r="G79" s="34"/>
      <c r="H79" s="34"/>
      <c r="I79" s="111"/>
      <c r="J79" s="34"/>
      <c r="K79" s="34"/>
      <c r="L79" s="37"/>
    </row>
    <row r="80" spans="2:20" s="10" customFormat="1" ht="29.25" customHeight="1">
      <c r="B80" s="155"/>
      <c r="C80" s="156" t="s">
        <v>137</v>
      </c>
      <c r="D80" s="157" t="s">
        <v>58</v>
      </c>
      <c r="E80" s="157" t="s">
        <v>54</v>
      </c>
      <c r="F80" s="157" t="s">
        <v>55</v>
      </c>
      <c r="G80" s="157" t="s">
        <v>138</v>
      </c>
      <c r="H80" s="157" t="s">
        <v>139</v>
      </c>
      <c r="I80" s="158" t="s">
        <v>140</v>
      </c>
      <c r="J80" s="159" t="s">
        <v>126</v>
      </c>
      <c r="K80" s="160" t="s">
        <v>141</v>
      </c>
      <c r="L80" s="161"/>
      <c r="M80" s="63" t="s">
        <v>1</v>
      </c>
      <c r="N80" s="64" t="s">
        <v>43</v>
      </c>
      <c r="O80" s="64" t="s">
        <v>142</v>
      </c>
      <c r="P80" s="64" t="s">
        <v>143</v>
      </c>
      <c r="Q80" s="64" t="s">
        <v>144</v>
      </c>
      <c r="R80" s="64" t="s">
        <v>145</v>
      </c>
      <c r="S80" s="64" t="s">
        <v>146</v>
      </c>
      <c r="T80" s="65" t="s">
        <v>147</v>
      </c>
    </row>
    <row r="81" spans="2:63" s="1" customFormat="1" ht="22.9" customHeight="1">
      <c r="B81" s="33"/>
      <c r="C81" s="70" t="s">
        <v>148</v>
      </c>
      <c r="D81" s="34"/>
      <c r="E81" s="34"/>
      <c r="F81" s="34"/>
      <c r="G81" s="34"/>
      <c r="H81" s="34"/>
      <c r="I81" s="111"/>
      <c r="J81" s="162">
        <f>BK81</f>
        <v>0</v>
      </c>
      <c r="K81" s="34"/>
      <c r="L81" s="37"/>
      <c r="M81" s="66"/>
      <c r="N81" s="67"/>
      <c r="O81" s="67"/>
      <c r="P81" s="163">
        <f>P82</f>
        <v>0</v>
      </c>
      <c r="Q81" s="67"/>
      <c r="R81" s="163">
        <f>R82</f>
        <v>0</v>
      </c>
      <c r="S81" s="67"/>
      <c r="T81" s="164">
        <f>T82</f>
        <v>0</v>
      </c>
      <c r="AT81" s="16" t="s">
        <v>72</v>
      </c>
      <c r="AU81" s="16" t="s">
        <v>128</v>
      </c>
      <c r="BK81" s="165">
        <f>BK82</f>
        <v>0</v>
      </c>
    </row>
    <row r="82" spans="2:63" s="11" customFormat="1" ht="25.9" customHeight="1">
      <c r="B82" s="166"/>
      <c r="C82" s="167"/>
      <c r="D82" s="168" t="s">
        <v>72</v>
      </c>
      <c r="E82" s="169" t="s">
        <v>823</v>
      </c>
      <c r="F82" s="169" t="s">
        <v>824</v>
      </c>
      <c r="G82" s="167"/>
      <c r="H82" s="167"/>
      <c r="I82" s="170"/>
      <c r="J82" s="171">
        <f>BK82</f>
        <v>0</v>
      </c>
      <c r="K82" s="167"/>
      <c r="L82" s="172"/>
      <c r="M82" s="173"/>
      <c r="N82" s="174"/>
      <c r="O82" s="174"/>
      <c r="P82" s="175">
        <f>P83</f>
        <v>0</v>
      </c>
      <c r="Q82" s="174"/>
      <c r="R82" s="175">
        <f>R83</f>
        <v>0</v>
      </c>
      <c r="S82" s="174"/>
      <c r="T82" s="176">
        <f>T83</f>
        <v>0</v>
      </c>
      <c r="AR82" s="177" t="s">
        <v>158</v>
      </c>
      <c r="AT82" s="178" t="s">
        <v>72</v>
      </c>
      <c r="AU82" s="178" t="s">
        <v>73</v>
      </c>
      <c r="AY82" s="177" t="s">
        <v>151</v>
      </c>
      <c r="BK82" s="179">
        <f>BK83</f>
        <v>0</v>
      </c>
    </row>
    <row r="83" spans="2:63" s="11" customFormat="1" ht="22.9" customHeight="1">
      <c r="B83" s="166"/>
      <c r="C83" s="167"/>
      <c r="D83" s="168" t="s">
        <v>72</v>
      </c>
      <c r="E83" s="180" t="s">
        <v>825</v>
      </c>
      <c r="F83" s="180" t="s">
        <v>826</v>
      </c>
      <c r="G83" s="167"/>
      <c r="H83" s="167"/>
      <c r="I83" s="170"/>
      <c r="J83" s="181">
        <f>BK83</f>
        <v>0</v>
      </c>
      <c r="K83" s="167"/>
      <c r="L83" s="172"/>
      <c r="M83" s="173"/>
      <c r="N83" s="174"/>
      <c r="O83" s="174"/>
      <c r="P83" s="175">
        <f>SUM(P84:P123)</f>
        <v>0</v>
      </c>
      <c r="Q83" s="174"/>
      <c r="R83" s="175">
        <f>SUM(R84:R123)</f>
        <v>0</v>
      </c>
      <c r="S83" s="174"/>
      <c r="T83" s="176">
        <f>SUM(T84:T123)</f>
        <v>0</v>
      </c>
      <c r="AR83" s="177" t="s">
        <v>158</v>
      </c>
      <c r="AT83" s="178" t="s">
        <v>72</v>
      </c>
      <c r="AU83" s="178" t="s">
        <v>77</v>
      </c>
      <c r="AY83" s="177" t="s">
        <v>151</v>
      </c>
      <c r="BK83" s="179">
        <f>SUM(BK84:BK123)</f>
        <v>0</v>
      </c>
    </row>
    <row r="84" spans="2:65" s="1" customFormat="1" ht="16.5" customHeight="1">
      <c r="B84" s="33"/>
      <c r="C84" s="182" t="s">
        <v>77</v>
      </c>
      <c r="D84" s="182" t="s">
        <v>153</v>
      </c>
      <c r="E84" s="183" t="s">
        <v>827</v>
      </c>
      <c r="F84" s="184" t="s">
        <v>828</v>
      </c>
      <c r="G84" s="185" t="s">
        <v>246</v>
      </c>
      <c r="H84" s="186">
        <v>3</v>
      </c>
      <c r="I84" s="187"/>
      <c r="J84" s="188">
        <f>ROUND(I84*H84,2)</f>
        <v>0</v>
      </c>
      <c r="K84" s="184" t="s">
        <v>1</v>
      </c>
      <c r="L84" s="37"/>
      <c r="M84" s="189" t="s">
        <v>1</v>
      </c>
      <c r="N84" s="190" t="s">
        <v>44</v>
      </c>
      <c r="O84" s="59"/>
      <c r="P84" s="191">
        <f>O84*H84</f>
        <v>0</v>
      </c>
      <c r="Q84" s="191">
        <v>0</v>
      </c>
      <c r="R84" s="191">
        <f>Q84*H84</f>
        <v>0</v>
      </c>
      <c r="S84" s="191">
        <v>0</v>
      </c>
      <c r="T84" s="192">
        <f>S84*H84</f>
        <v>0</v>
      </c>
      <c r="AR84" s="16" t="s">
        <v>829</v>
      </c>
      <c r="AT84" s="16" t="s">
        <v>153</v>
      </c>
      <c r="AU84" s="16" t="s">
        <v>81</v>
      </c>
      <c r="AY84" s="16" t="s">
        <v>151</v>
      </c>
      <c r="BE84" s="193">
        <f>IF(N84="základní",J84,0)</f>
        <v>0</v>
      </c>
      <c r="BF84" s="193">
        <f>IF(N84="snížená",J84,0)</f>
        <v>0</v>
      </c>
      <c r="BG84" s="193">
        <f>IF(N84="zákl. přenesená",J84,0)</f>
        <v>0</v>
      </c>
      <c r="BH84" s="193">
        <f>IF(N84="sníž. přenesená",J84,0)</f>
        <v>0</v>
      </c>
      <c r="BI84" s="193">
        <f>IF(N84="nulová",J84,0)</f>
        <v>0</v>
      </c>
      <c r="BJ84" s="16" t="s">
        <v>77</v>
      </c>
      <c r="BK84" s="193">
        <f>ROUND(I84*H84,2)</f>
        <v>0</v>
      </c>
      <c r="BL84" s="16" t="s">
        <v>829</v>
      </c>
      <c r="BM84" s="16" t="s">
        <v>830</v>
      </c>
    </row>
    <row r="85" spans="2:51" s="14" customFormat="1" ht="11.25">
      <c r="B85" s="219"/>
      <c r="C85" s="220"/>
      <c r="D85" s="196" t="s">
        <v>160</v>
      </c>
      <c r="E85" s="221" t="s">
        <v>1</v>
      </c>
      <c r="F85" s="222" t="s">
        <v>831</v>
      </c>
      <c r="G85" s="220"/>
      <c r="H85" s="221" t="s">
        <v>1</v>
      </c>
      <c r="I85" s="223"/>
      <c r="J85" s="220"/>
      <c r="K85" s="220"/>
      <c r="L85" s="224"/>
      <c r="M85" s="225"/>
      <c r="N85" s="226"/>
      <c r="O85" s="226"/>
      <c r="P85" s="226"/>
      <c r="Q85" s="226"/>
      <c r="R85" s="226"/>
      <c r="S85" s="226"/>
      <c r="T85" s="227"/>
      <c r="AT85" s="228" t="s">
        <v>160</v>
      </c>
      <c r="AU85" s="228" t="s">
        <v>81</v>
      </c>
      <c r="AV85" s="14" t="s">
        <v>77</v>
      </c>
      <c r="AW85" s="14" t="s">
        <v>34</v>
      </c>
      <c r="AX85" s="14" t="s">
        <v>73</v>
      </c>
      <c r="AY85" s="228" t="s">
        <v>151</v>
      </c>
    </row>
    <row r="86" spans="2:51" s="14" customFormat="1" ht="11.25">
      <c r="B86" s="219"/>
      <c r="C86" s="220"/>
      <c r="D86" s="196" t="s">
        <v>160</v>
      </c>
      <c r="E86" s="221" t="s">
        <v>1</v>
      </c>
      <c r="F86" s="222" t="s">
        <v>832</v>
      </c>
      <c r="G86" s="220"/>
      <c r="H86" s="221" t="s">
        <v>1</v>
      </c>
      <c r="I86" s="223"/>
      <c r="J86" s="220"/>
      <c r="K86" s="220"/>
      <c r="L86" s="224"/>
      <c r="M86" s="225"/>
      <c r="N86" s="226"/>
      <c r="O86" s="226"/>
      <c r="P86" s="226"/>
      <c r="Q86" s="226"/>
      <c r="R86" s="226"/>
      <c r="S86" s="226"/>
      <c r="T86" s="227"/>
      <c r="AT86" s="228" t="s">
        <v>160</v>
      </c>
      <c r="AU86" s="228" t="s">
        <v>81</v>
      </c>
      <c r="AV86" s="14" t="s">
        <v>77</v>
      </c>
      <c r="AW86" s="14" t="s">
        <v>34</v>
      </c>
      <c r="AX86" s="14" t="s">
        <v>73</v>
      </c>
      <c r="AY86" s="228" t="s">
        <v>151</v>
      </c>
    </row>
    <row r="87" spans="2:51" s="14" customFormat="1" ht="11.25">
      <c r="B87" s="219"/>
      <c r="C87" s="220"/>
      <c r="D87" s="196" t="s">
        <v>160</v>
      </c>
      <c r="E87" s="221" t="s">
        <v>1</v>
      </c>
      <c r="F87" s="222" t="s">
        <v>833</v>
      </c>
      <c r="G87" s="220"/>
      <c r="H87" s="221" t="s">
        <v>1</v>
      </c>
      <c r="I87" s="223"/>
      <c r="J87" s="220"/>
      <c r="K87" s="220"/>
      <c r="L87" s="224"/>
      <c r="M87" s="225"/>
      <c r="N87" s="226"/>
      <c r="O87" s="226"/>
      <c r="P87" s="226"/>
      <c r="Q87" s="226"/>
      <c r="R87" s="226"/>
      <c r="S87" s="226"/>
      <c r="T87" s="227"/>
      <c r="AT87" s="228" t="s">
        <v>160</v>
      </c>
      <c r="AU87" s="228" t="s">
        <v>81</v>
      </c>
      <c r="AV87" s="14" t="s">
        <v>77</v>
      </c>
      <c r="AW87" s="14" t="s">
        <v>34</v>
      </c>
      <c r="AX87" s="14" t="s">
        <v>73</v>
      </c>
      <c r="AY87" s="228" t="s">
        <v>151</v>
      </c>
    </row>
    <row r="88" spans="2:51" s="14" customFormat="1" ht="11.25">
      <c r="B88" s="219"/>
      <c r="C88" s="220"/>
      <c r="D88" s="196" t="s">
        <v>160</v>
      </c>
      <c r="E88" s="221" t="s">
        <v>1</v>
      </c>
      <c r="F88" s="222" t="s">
        <v>834</v>
      </c>
      <c r="G88" s="220"/>
      <c r="H88" s="221" t="s">
        <v>1</v>
      </c>
      <c r="I88" s="223"/>
      <c r="J88" s="220"/>
      <c r="K88" s="220"/>
      <c r="L88" s="224"/>
      <c r="M88" s="225"/>
      <c r="N88" s="226"/>
      <c r="O88" s="226"/>
      <c r="P88" s="226"/>
      <c r="Q88" s="226"/>
      <c r="R88" s="226"/>
      <c r="S88" s="226"/>
      <c r="T88" s="227"/>
      <c r="AT88" s="228" t="s">
        <v>160</v>
      </c>
      <c r="AU88" s="228" t="s">
        <v>81</v>
      </c>
      <c r="AV88" s="14" t="s">
        <v>77</v>
      </c>
      <c r="AW88" s="14" t="s">
        <v>34</v>
      </c>
      <c r="AX88" s="14" t="s">
        <v>73</v>
      </c>
      <c r="AY88" s="228" t="s">
        <v>151</v>
      </c>
    </row>
    <row r="89" spans="2:51" s="14" customFormat="1" ht="11.25">
      <c r="B89" s="219"/>
      <c r="C89" s="220"/>
      <c r="D89" s="196" t="s">
        <v>160</v>
      </c>
      <c r="E89" s="221" t="s">
        <v>1</v>
      </c>
      <c r="F89" s="222" t="s">
        <v>835</v>
      </c>
      <c r="G89" s="220"/>
      <c r="H89" s="221" t="s">
        <v>1</v>
      </c>
      <c r="I89" s="223"/>
      <c r="J89" s="220"/>
      <c r="K89" s="220"/>
      <c r="L89" s="224"/>
      <c r="M89" s="225"/>
      <c r="N89" s="226"/>
      <c r="O89" s="226"/>
      <c r="P89" s="226"/>
      <c r="Q89" s="226"/>
      <c r="R89" s="226"/>
      <c r="S89" s="226"/>
      <c r="T89" s="227"/>
      <c r="AT89" s="228" t="s">
        <v>160</v>
      </c>
      <c r="AU89" s="228" t="s">
        <v>81</v>
      </c>
      <c r="AV89" s="14" t="s">
        <v>77</v>
      </c>
      <c r="AW89" s="14" t="s">
        <v>34</v>
      </c>
      <c r="AX89" s="14" t="s">
        <v>73</v>
      </c>
      <c r="AY89" s="228" t="s">
        <v>151</v>
      </c>
    </row>
    <row r="90" spans="2:51" s="14" customFormat="1" ht="11.25">
      <c r="B90" s="219"/>
      <c r="C90" s="220"/>
      <c r="D90" s="196" t="s">
        <v>160</v>
      </c>
      <c r="E90" s="221" t="s">
        <v>1</v>
      </c>
      <c r="F90" s="222" t="s">
        <v>836</v>
      </c>
      <c r="G90" s="220"/>
      <c r="H90" s="221" t="s">
        <v>1</v>
      </c>
      <c r="I90" s="223"/>
      <c r="J90" s="220"/>
      <c r="K90" s="220"/>
      <c r="L90" s="224"/>
      <c r="M90" s="225"/>
      <c r="N90" s="226"/>
      <c r="O90" s="226"/>
      <c r="P90" s="226"/>
      <c r="Q90" s="226"/>
      <c r="R90" s="226"/>
      <c r="S90" s="226"/>
      <c r="T90" s="227"/>
      <c r="AT90" s="228" t="s">
        <v>160</v>
      </c>
      <c r="AU90" s="228" t="s">
        <v>81</v>
      </c>
      <c r="AV90" s="14" t="s">
        <v>77</v>
      </c>
      <c r="AW90" s="14" t="s">
        <v>34</v>
      </c>
      <c r="AX90" s="14" t="s">
        <v>73</v>
      </c>
      <c r="AY90" s="228" t="s">
        <v>151</v>
      </c>
    </row>
    <row r="91" spans="2:51" s="14" customFormat="1" ht="22.5">
      <c r="B91" s="219"/>
      <c r="C91" s="220"/>
      <c r="D91" s="196" t="s">
        <v>160</v>
      </c>
      <c r="E91" s="221" t="s">
        <v>1</v>
      </c>
      <c r="F91" s="222" t="s">
        <v>837</v>
      </c>
      <c r="G91" s="220"/>
      <c r="H91" s="221" t="s">
        <v>1</v>
      </c>
      <c r="I91" s="223"/>
      <c r="J91" s="220"/>
      <c r="K91" s="220"/>
      <c r="L91" s="224"/>
      <c r="M91" s="225"/>
      <c r="N91" s="226"/>
      <c r="O91" s="226"/>
      <c r="P91" s="226"/>
      <c r="Q91" s="226"/>
      <c r="R91" s="226"/>
      <c r="S91" s="226"/>
      <c r="T91" s="227"/>
      <c r="AT91" s="228" t="s">
        <v>160</v>
      </c>
      <c r="AU91" s="228" t="s">
        <v>81</v>
      </c>
      <c r="AV91" s="14" t="s">
        <v>77</v>
      </c>
      <c r="AW91" s="14" t="s">
        <v>34</v>
      </c>
      <c r="AX91" s="14" t="s">
        <v>73</v>
      </c>
      <c r="AY91" s="228" t="s">
        <v>151</v>
      </c>
    </row>
    <row r="92" spans="2:51" s="14" customFormat="1" ht="11.25">
      <c r="B92" s="219"/>
      <c r="C92" s="220"/>
      <c r="D92" s="196" t="s">
        <v>160</v>
      </c>
      <c r="E92" s="221" t="s">
        <v>1</v>
      </c>
      <c r="F92" s="222" t="s">
        <v>838</v>
      </c>
      <c r="G92" s="220"/>
      <c r="H92" s="221" t="s">
        <v>1</v>
      </c>
      <c r="I92" s="223"/>
      <c r="J92" s="220"/>
      <c r="K92" s="220"/>
      <c r="L92" s="224"/>
      <c r="M92" s="225"/>
      <c r="N92" s="226"/>
      <c r="O92" s="226"/>
      <c r="P92" s="226"/>
      <c r="Q92" s="226"/>
      <c r="R92" s="226"/>
      <c r="S92" s="226"/>
      <c r="T92" s="227"/>
      <c r="AT92" s="228" t="s">
        <v>160</v>
      </c>
      <c r="AU92" s="228" t="s">
        <v>81</v>
      </c>
      <c r="AV92" s="14" t="s">
        <v>77</v>
      </c>
      <c r="AW92" s="14" t="s">
        <v>34</v>
      </c>
      <c r="AX92" s="14" t="s">
        <v>73</v>
      </c>
      <c r="AY92" s="228" t="s">
        <v>151</v>
      </c>
    </row>
    <row r="93" spans="2:51" s="14" customFormat="1" ht="22.5">
      <c r="B93" s="219"/>
      <c r="C93" s="220"/>
      <c r="D93" s="196" t="s">
        <v>160</v>
      </c>
      <c r="E93" s="221" t="s">
        <v>1</v>
      </c>
      <c r="F93" s="222" t="s">
        <v>839</v>
      </c>
      <c r="G93" s="220"/>
      <c r="H93" s="221" t="s">
        <v>1</v>
      </c>
      <c r="I93" s="223"/>
      <c r="J93" s="220"/>
      <c r="K93" s="220"/>
      <c r="L93" s="224"/>
      <c r="M93" s="225"/>
      <c r="N93" s="226"/>
      <c r="O93" s="226"/>
      <c r="P93" s="226"/>
      <c r="Q93" s="226"/>
      <c r="R93" s="226"/>
      <c r="S93" s="226"/>
      <c r="T93" s="227"/>
      <c r="AT93" s="228" t="s">
        <v>160</v>
      </c>
      <c r="AU93" s="228" t="s">
        <v>81</v>
      </c>
      <c r="AV93" s="14" t="s">
        <v>77</v>
      </c>
      <c r="AW93" s="14" t="s">
        <v>34</v>
      </c>
      <c r="AX93" s="14" t="s">
        <v>73</v>
      </c>
      <c r="AY93" s="228" t="s">
        <v>151</v>
      </c>
    </row>
    <row r="94" spans="2:51" s="14" customFormat="1" ht="11.25">
      <c r="B94" s="219"/>
      <c r="C94" s="220"/>
      <c r="D94" s="196" t="s">
        <v>160</v>
      </c>
      <c r="E94" s="221" t="s">
        <v>1</v>
      </c>
      <c r="F94" s="222" t="s">
        <v>840</v>
      </c>
      <c r="G94" s="220"/>
      <c r="H94" s="221" t="s">
        <v>1</v>
      </c>
      <c r="I94" s="223"/>
      <c r="J94" s="220"/>
      <c r="K94" s="220"/>
      <c r="L94" s="224"/>
      <c r="M94" s="225"/>
      <c r="N94" s="226"/>
      <c r="O94" s="226"/>
      <c r="P94" s="226"/>
      <c r="Q94" s="226"/>
      <c r="R94" s="226"/>
      <c r="S94" s="226"/>
      <c r="T94" s="227"/>
      <c r="AT94" s="228" t="s">
        <v>160</v>
      </c>
      <c r="AU94" s="228" t="s">
        <v>81</v>
      </c>
      <c r="AV94" s="14" t="s">
        <v>77</v>
      </c>
      <c r="AW94" s="14" t="s">
        <v>34</v>
      </c>
      <c r="AX94" s="14" t="s">
        <v>73</v>
      </c>
      <c r="AY94" s="228" t="s">
        <v>151</v>
      </c>
    </row>
    <row r="95" spans="2:51" s="14" customFormat="1" ht="11.25">
      <c r="B95" s="219"/>
      <c r="C95" s="220"/>
      <c r="D95" s="196" t="s">
        <v>160</v>
      </c>
      <c r="E95" s="221" t="s">
        <v>1</v>
      </c>
      <c r="F95" s="222" t="s">
        <v>841</v>
      </c>
      <c r="G95" s="220"/>
      <c r="H95" s="221" t="s">
        <v>1</v>
      </c>
      <c r="I95" s="223"/>
      <c r="J95" s="220"/>
      <c r="K95" s="220"/>
      <c r="L95" s="224"/>
      <c r="M95" s="225"/>
      <c r="N95" s="226"/>
      <c r="O95" s="226"/>
      <c r="P95" s="226"/>
      <c r="Q95" s="226"/>
      <c r="R95" s="226"/>
      <c r="S95" s="226"/>
      <c r="T95" s="227"/>
      <c r="AT95" s="228" t="s">
        <v>160</v>
      </c>
      <c r="AU95" s="228" t="s">
        <v>81</v>
      </c>
      <c r="AV95" s="14" t="s">
        <v>77</v>
      </c>
      <c r="AW95" s="14" t="s">
        <v>34</v>
      </c>
      <c r="AX95" s="14" t="s">
        <v>73</v>
      </c>
      <c r="AY95" s="228" t="s">
        <v>151</v>
      </c>
    </row>
    <row r="96" spans="2:51" s="14" customFormat="1" ht="22.5">
      <c r="B96" s="219"/>
      <c r="C96" s="220"/>
      <c r="D96" s="196" t="s">
        <v>160</v>
      </c>
      <c r="E96" s="221" t="s">
        <v>1</v>
      </c>
      <c r="F96" s="222" t="s">
        <v>842</v>
      </c>
      <c r="G96" s="220"/>
      <c r="H96" s="221" t="s">
        <v>1</v>
      </c>
      <c r="I96" s="223"/>
      <c r="J96" s="220"/>
      <c r="K96" s="220"/>
      <c r="L96" s="224"/>
      <c r="M96" s="225"/>
      <c r="N96" s="226"/>
      <c r="O96" s="226"/>
      <c r="P96" s="226"/>
      <c r="Q96" s="226"/>
      <c r="R96" s="226"/>
      <c r="S96" s="226"/>
      <c r="T96" s="227"/>
      <c r="AT96" s="228" t="s">
        <v>160</v>
      </c>
      <c r="AU96" s="228" t="s">
        <v>81</v>
      </c>
      <c r="AV96" s="14" t="s">
        <v>77</v>
      </c>
      <c r="AW96" s="14" t="s">
        <v>34</v>
      </c>
      <c r="AX96" s="14" t="s">
        <v>73</v>
      </c>
      <c r="AY96" s="228" t="s">
        <v>151</v>
      </c>
    </row>
    <row r="97" spans="2:51" s="12" customFormat="1" ht="11.25">
      <c r="B97" s="194"/>
      <c r="C97" s="195"/>
      <c r="D97" s="196" t="s">
        <v>160</v>
      </c>
      <c r="E97" s="197" t="s">
        <v>1</v>
      </c>
      <c r="F97" s="198" t="s">
        <v>167</v>
      </c>
      <c r="G97" s="195"/>
      <c r="H97" s="199">
        <v>3</v>
      </c>
      <c r="I97" s="200"/>
      <c r="J97" s="195"/>
      <c r="K97" s="195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160</v>
      </c>
      <c r="AU97" s="205" t="s">
        <v>81</v>
      </c>
      <c r="AV97" s="12" t="s">
        <v>81</v>
      </c>
      <c r="AW97" s="12" t="s">
        <v>34</v>
      </c>
      <c r="AX97" s="12" t="s">
        <v>77</v>
      </c>
      <c r="AY97" s="205" t="s">
        <v>151</v>
      </c>
    </row>
    <row r="98" spans="2:65" s="1" customFormat="1" ht="16.5" customHeight="1">
      <c r="B98" s="33"/>
      <c r="C98" s="182" t="s">
        <v>81</v>
      </c>
      <c r="D98" s="182" t="s">
        <v>153</v>
      </c>
      <c r="E98" s="183" t="s">
        <v>843</v>
      </c>
      <c r="F98" s="184" t="s">
        <v>844</v>
      </c>
      <c r="G98" s="185" t="s">
        <v>246</v>
      </c>
      <c r="H98" s="186">
        <v>1</v>
      </c>
      <c r="I98" s="187"/>
      <c r="J98" s="188">
        <f>ROUND(I98*H98,2)</f>
        <v>0</v>
      </c>
      <c r="K98" s="184" t="s">
        <v>1</v>
      </c>
      <c r="L98" s="37"/>
      <c r="M98" s="189" t="s">
        <v>1</v>
      </c>
      <c r="N98" s="190" t="s">
        <v>44</v>
      </c>
      <c r="O98" s="59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16" t="s">
        <v>829</v>
      </c>
      <c r="AT98" s="16" t="s">
        <v>153</v>
      </c>
      <c r="AU98" s="16" t="s">
        <v>81</v>
      </c>
      <c r="AY98" s="16" t="s">
        <v>151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6" t="s">
        <v>77</v>
      </c>
      <c r="BK98" s="193">
        <f>ROUND(I98*H98,2)</f>
        <v>0</v>
      </c>
      <c r="BL98" s="16" t="s">
        <v>829</v>
      </c>
      <c r="BM98" s="16" t="s">
        <v>845</v>
      </c>
    </row>
    <row r="99" spans="2:51" s="12" customFormat="1" ht="11.25">
      <c r="B99" s="194"/>
      <c r="C99" s="195"/>
      <c r="D99" s="196" t="s">
        <v>160</v>
      </c>
      <c r="E99" s="197" t="s">
        <v>1</v>
      </c>
      <c r="F99" s="198" t="s">
        <v>77</v>
      </c>
      <c r="G99" s="195"/>
      <c r="H99" s="199">
        <v>1</v>
      </c>
      <c r="I99" s="200"/>
      <c r="J99" s="195"/>
      <c r="K99" s="195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160</v>
      </c>
      <c r="AU99" s="205" t="s">
        <v>81</v>
      </c>
      <c r="AV99" s="12" t="s">
        <v>81</v>
      </c>
      <c r="AW99" s="12" t="s">
        <v>34</v>
      </c>
      <c r="AX99" s="12" t="s">
        <v>77</v>
      </c>
      <c r="AY99" s="205" t="s">
        <v>151</v>
      </c>
    </row>
    <row r="100" spans="2:65" s="1" customFormat="1" ht="22.5" customHeight="1">
      <c r="B100" s="33"/>
      <c r="C100" s="182" t="s">
        <v>167</v>
      </c>
      <c r="D100" s="182" t="s">
        <v>153</v>
      </c>
      <c r="E100" s="183" t="s">
        <v>846</v>
      </c>
      <c r="F100" s="184" t="s">
        <v>847</v>
      </c>
      <c r="G100" s="185" t="s">
        <v>246</v>
      </c>
      <c r="H100" s="186">
        <v>1</v>
      </c>
      <c r="I100" s="187"/>
      <c r="J100" s="188">
        <f aca="true" t="shared" si="0" ref="J100:J110">ROUND(I100*H100,2)</f>
        <v>0</v>
      </c>
      <c r="K100" s="184" t="s">
        <v>1</v>
      </c>
      <c r="L100" s="37"/>
      <c r="M100" s="189" t="s">
        <v>1</v>
      </c>
      <c r="N100" s="190" t="s">
        <v>44</v>
      </c>
      <c r="O100" s="59"/>
      <c r="P100" s="191">
        <f aca="true" t="shared" si="1" ref="P100:P110">O100*H100</f>
        <v>0</v>
      </c>
      <c r="Q100" s="191">
        <v>0</v>
      </c>
      <c r="R100" s="191">
        <f aca="true" t="shared" si="2" ref="R100:R110">Q100*H100</f>
        <v>0</v>
      </c>
      <c r="S100" s="191">
        <v>0</v>
      </c>
      <c r="T100" s="192">
        <f aca="true" t="shared" si="3" ref="T100:T110">S100*H100</f>
        <v>0</v>
      </c>
      <c r="AR100" s="16" t="s">
        <v>829</v>
      </c>
      <c r="AT100" s="16" t="s">
        <v>153</v>
      </c>
      <c r="AU100" s="16" t="s">
        <v>81</v>
      </c>
      <c r="AY100" s="16" t="s">
        <v>151</v>
      </c>
      <c r="BE100" s="193">
        <f aca="true" t="shared" si="4" ref="BE100:BE110">IF(N100="základní",J100,0)</f>
        <v>0</v>
      </c>
      <c r="BF100" s="193">
        <f aca="true" t="shared" si="5" ref="BF100:BF110">IF(N100="snížená",J100,0)</f>
        <v>0</v>
      </c>
      <c r="BG100" s="193">
        <f aca="true" t="shared" si="6" ref="BG100:BG110">IF(N100="zákl. přenesená",J100,0)</f>
        <v>0</v>
      </c>
      <c r="BH100" s="193">
        <f aca="true" t="shared" si="7" ref="BH100:BH110">IF(N100="sníž. přenesená",J100,0)</f>
        <v>0</v>
      </c>
      <c r="BI100" s="193">
        <f aca="true" t="shared" si="8" ref="BI100:BI110">IF(N100="nulová",J100,0)</f>
        <v>0</v>
      </c>
      <c r="BJ100" s="16" t="s">
        <v>77</v>
      </c>
      <c r="BK100" s="193">
        <f aca="true" t="shared" si="9" ref="BK100:BK110">ROUND(I100*H100,2)</f>
        <v>0</v>
      </c>
      <c r="BL100" s="16" t="s">
        <v>829</v>
      </c>
      <c r="BM100" s="16" t="s">
        <v>848</v>
      </c>
    </row>
    <row r="101" spans="2:65" s="1" customFormat="1" ht="16.5" customHeight="1">
      <c r="B101" s="33"/>
      <c r="C101" s="182" t="s">
        <v>158</v>
      </c>
      <c r="D101" s="182" t="s">
        <v>153</v>
      </c>
      <c r="E101" s="183" t="s">
        <v>849</v>
      </c>
      <c r="F101" s="184" t="s">
        <v>850</v>
      </c>
      <c r="G101" s="185" t="s">
        <v>246</v>
      </c>
      <c r="H101" s="186">
        <v>1</v>
      </c>
      <c r="I101" s="187"/>
      <c r="J101" s="188">
        <f t="shared" si="0"/>
        <v>0</v>
      </c>
      <c r="K101" s="184" t="s">
        <v>1</v>
      </c>
      <c r="L101" s="37"/>
      <c r="M101" s="189" t="s">
        <v>1</v>
      </c>
      <c r="N101" s="190" t="s">
        <v>44</v>
      </c>
      <c r="O101" s="59"/>
      <c r="P101" s="191">
        <f t="shared" si="1"/>
        <v>0</v>
      </c>
      <c r="Q101" s="191">
        <v>0</v>
      </c>
      <c r="R101" s="191">
        <f t="shared" si="2"/>
        <v>0</v>
      </c>
      <c r="S101" s="191">
        <v>0</v>
      </c>
      <c r="T101" s="192">
        <f t="shared" si="3"/>
        <v>0</v>
      </c>
      <c r="AR101" s="16" t="s">
        <v>829</v>
      </c>
      <c r="AT101" s="16" t="s">
        <v>153</v>
      </c>
      <c r="AU101" s="16" t="s">
        <v>81</v>
      </c>
      <c r="AY101" s="16" t="s">
        <v>151</v>
      </c>
      <c r="BE101" s="193">
        <f t="shared" si="4"/>
        <v>0</v>
      </c>
      <c r="BF101" s="193">
        <f t="shared" si="5"/>
        <v>0</v>
      </c>
      <c r="BG101" s="193">
        <f t="shared" si="6"/>
        <v>0</v>
      </c>
      <c r="BH101" s="193">
        <f t="shared" si="7"/>
        <v>0</v>
      </c>
      <c r="BI101" s="193">
        <f t="shared" si="8"/>
        <v>0</v>
      </c>
      <c r="BJ101" s="16" t="s">
        <v>77</v>
      </c>
      <c r="BK101" s="193">
        <f t="shared" si="9"/>
        <v>0</v>
      </c>
      <c r="BL101" s="16" t="s">
        <v>829</v>
      </c>
      <c r="BM101" s="16" t="s">
        <v>851</v>
      </c>
    </row>
    <row r="102" spans="2:65" s="1" customFormat="1" ht="16.5" customHeight="1">
      <c r="B102" s="33"/>
      <c r="C102" s="182" t="s">
        <v>177</v>
      </c>
      <c r="D102" s="182" t="s">
        <v>153</v>
      </c>
      <c r="E102" s="183" t="s">
        <v>852</v>
      </c>
      <c r="F102" s="184" t="s">
        <v>853</v>
      </c>
      <c r="G102" s="185" t="s">
        <v>246</v>
      </c>
      <c r="H102" s="186">
        <v>1</v>
      </c>
      <c r="I102" s="187"/>
      <c r="J102" s="188">
        <f t="shared" si="0"/>
        <v>0</v>
      </c>
      <c r="K102" s="184" t="s">
        <v>1</v>
      </c>
      <c r="L102" s="37"/>
      <c r="M102" s="189" t="s">
        <v>1</v>
      </c>
      <c r="N102" s="190" t="s">
        <v>44</v>
      </c>
      <c r="O102" s="59"/>
      <c r="P102" s="191">
        <f t="shared" si="1"/>
        <v>0</v>
      </c>
      <c r="Q102" s="191">
        <v>0</v>
      </c>
      <c r="R102" s="191">
        <f t="shared" si="2"/>
        <v>0</v>
      </c>
      <c r="S102" s="191">
        <v>0</v>
      </c>
      <c r="T102" s="192">
        <f t="shared" si="3"/>
        <v>0</v>
      </c>
      <c r="AR102" s="16" t="s">
        <v>829</v>
      </c>
      <c r="AT102" s="16" t="s">
        <v>153</v>
      </c>
      <c r="AU102" s="16" t="s">
        <v>81</v>
      </c>
      <c r="AY102" s="16" t="s">
        <v>151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16" t="s">
        <v>77</v>
      </c>
      <c r="BK102" s="193">
        <f t="shared" si="9"/>
        <v>0</v>
      </c>
      <c r="BL102" s="16" t="s">
        <v>829</v>
      </c>
      <c r="BM102" s="16" t="s">
        <v>854</v>
      </c>
    </row>
    <row r="103" spans="2:65" s="1" customFormat="1" ht="16.5" customHeight="1">
      <c r="B103" s="33"/>
      <c r="C103" s="182" t="s">
        <v>181</v>
      </c>
      <c r="D103" s="182" t="s">
        <v>153</v>
      </c>
      <c r="E103" s="183" t="s">
        <v>855</v>
      </c>
      <c r="F103" s="184" t="s">
        <v>856</v>
      </c>
      <c r="G103" s="185" t="s">
        <v>246</v>
      </c>
      <c r="H103" s="186">
        <v>1</v>
      </c>
      <c r="I103" s="187"/>
      <c r="J103" s="188">
        <f t="shared" si="0"/>
        <v>0</v>
      </c>
      <c r="K103" s="184" t="s">
        <v>1</v>
      </c>
      <c r="L103" s="37"/>
      <c r="M103" s="189" t="s">
        <v>1</v>
      </c>
      <c r="N103" s="190" t="s">
        <v>44</v>
      </c>
      <c r="O103" s="59"/>
      <c r="P103" s="191">
        <f t="shared" si="1"/>
        <v>0</v>
      </c>
      <c r="Q103" s="191">
        <v>0</v>
      </c>
      <c r="R103" s="191">
        <f t="shared" si="2"/>
        <v>0</v>
      </c>
      <c r="S103" s="191">
        <v>0</v>
      </c>
      <c r="T103" s="192">
        <f t="shared" si="3"/>
        <v>0</v>
      </c>
      <c r="AR103" s="16" t="s">
        <v>829</v>
      </c>
      <c r="AT103" s="16" t="s">
        <v>153</v>
      </c>
      <c r="AU103" s="16" t="s">
        <v>81</v>
      </c>
      <c r="AY103" s="16" t="s">
        <v>151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16" t="s">
        <v>77</v>
      </c>
      <c r="BK103" s="193">
        <f t="shared" si="9"/>
        <v>0</v>
      </c>
      <c r="BL103" s="16" t="s">
        <v>829</v>
      </c>
      <c r="BM103" s="16" t="s">
        <v>857</v>
      </c>
    </row>
    <row r="104" spans="2:65" s="1" customFormat="1" ht="22.5" customHeight="1">
      <c r="B104" s="33"/>
      <c r="C104" s="182" t="s">
        <v>186</v>
      </c>
      <c r="D104" s="182" t="s">
        <v>153</v>
      </c>
      <c r="E104" s="183" t="s">
        <v>858</v>
      </c>
      <c r="F104" s="184" t="s">
        <v>859</v>
      </c>
      <c r="G104" s="185" t="s">
        <v>246</v>
      </c>
      <c r="H104" s="186">
        <v>1</v>
      </c>
      <c r="I104" s="187"/>
      <c r="J104" s="188">
        <f t="shared" si="0"/>
        <v>0</v>
      </c>
      <c r="K104" s="184" t="s">
        <v>1</v>
      </c>
      <c r="L104" s="37"/>
      <c r="M104" s="189" t="s">
        <v>1</v>
      </c>
      <c r="N104" s="190" t="s">
        <v>44</v>
      </c>
      <c r="O104" s="59"/>
      <c r="P104" s="191">
        <f t="shared" si="1"/>
        <v>0</v>
      </c>
      <c r="Q104" s="191">
        <v>0</v>
      </c>
      <c r="R104" s="191">
        <f t="shared" si="2"/>
        <v>0</v>
      </c>
      <c r="S104" s="191">
        <v>0</v>
      </c>
      <c r="T104" s="192">
        <f t="shared" si="3"/>
        <v>0</v>
      </c>
      <c r="AR104" s="16" t="s">
        <v>829</v>
      </c>
      <c r="AT104" s="16" t="s">
        <v>153</v>
      </c>
      <c r="AU104" s="16" t="s">
        <v>81</v>
      </c>
      <c r="AY104" s="16" t="s">
        <v>151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16" t="s">
        <v>77</v>
      </c>
      <c r="BK104" s="193">
        <f t="shared" si="9"/>
        <v>0</v>
      </c>
      <c r="BL104" s="16" t="s">
        <v>829</v>
      </c>
      <c r="BM104" s="16" t="s">
        <v>860</v>
      </c>
    </row>
    <row r="105" spans="2:65" s="1" customFormat="1" ht="16.5" customHeight="1">
      <c r="B105" s="33"/>
      <c r="C105" s="182" t="s">
        <v>191</v>
      </c>
      <c r="D105" s="182" t="s">
        <v>153</v>
      </c>
      <c r="E105" s="183" t="s">
        <v>861</v>
      </c>
      <c r="F105" s="184" t="s">
        <v>862</v>
      </c>
      <c r="G105" s="185" t="s">
        <v>246</v>
      </c>
      <c r="H105" s="186">
        <v>1</v>
      </c>
      <c r="I105" s="187"/>
      <c r="J105" s="188">
        <f t="shared" si="0"/>
        <v>0</v>
      </c>
      <c r="K105" s="184" t="s">
        <v>1</v>
      </c>
      <c r="L105" s="37"/>
      <c r="M105" s="189" t="s">
        <v>1</v>
      </c>
      <c r="N105" s="190" t="s">
        <v>44</v>
      </c>
      <c r="O105" s="59"/>
      <c r="P105" s="191">
        <f t="shared" si="1"/>
        <v>0</v>
      </c>
      <c r="Q105" s="191">
        <v>0</v>
      </c>
      <c r="R105" s="191">
        <f t="shared" si="2"/>
        <v>0</v>
      </c>
      <c r="S105" s="191">
        <v>0</v>
      </c>
      <c r="T105" s="192">
        <f t="shared" si="3"/>
        <v>0</v>
      </c>
      <c r="AR105" s="16" t="s">
        <v>829</v>
      </c>
      <c r="AT105" s="16" t="s">
        <v>153</v>
      </c>
      <c r="AU105" s="16" t="s">
        <v>81</v>
      </c>
      <c r="AY105" s="16" t="s">
        <v>151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16" t="s">
        <v>77</v>
      </c>
      <c r="BK105" s="193">
        <f t="shared" si="9"/>
        <v>0</v>
      </c>
      <c r="BL105" s="16" t="s">
        <v>829</v>
      </c>
      <c r="BM105" s="16" t="s">
        <v>863</v>
      </c>
    </row>
    <row r="106" spans="2:65" s="1" customFormat="1" ht="22.5" customHeight="1">
      <c r="B106" s="33"/>
      <c r="C106" s="182" t="s">
        <v>195</v>
      </c>
      <c r="D106" s="182" t="s">
        <v>153</v>
      </c>
      <c r="E106" s="183" t="s">
        <v>864</v>
      </c>
      <c r="F106" s="184" t="s">
        <v>865</v>
      </c>
      <c r="G106" s="185" t="s">
        <v>246</v>
      </c>
      <c r="H106" s="186">
        <v>1</v>
      </c>
      <c r="I106" s="187"/>
      <c r="J106" s="188">
        <f t="shared" si="0"/>
        <v>0</v>
      </c>
      <c r="K106" s="184" t="s">
        <v>1</v>
      </c>
      <c r="L106" s="37"/>
      <c r="M106" s="189" t="s">
        <v>1</v>
      </c>
      <c r="N106" s="190" t="s">
        <v>44</v>
      </c>
      <c r="O106" s="59"/>
      <c r="P106" s="191">
        <f t="shared" si="1"/>
        <v>0</v>
      </c>
      <c r="Q106" s="191">
        <v>0</v>
      </c>
      <c r="R106" s="191">
        <f t="shared" si="2"/>
        <v>0</v>
      </c>
      <c r="S106" s="191">
        <v>0</v>
      </c>
      <c r="T106" s="192">
        <f t="shared" si="3"/>
        <v>0</v>
      </c>
      <c r="AR106" s="16" t="s">
        <v>829</v>
      </c>
      <c r="AT106" s="16" t="s">
        <v>153</v>
      </c>
      <c r="AU106" s="16" t="s">
        <v>81</v>
      </c>
      <c r="AY106" s="16" t="s">
        <v>151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16" t="s">
        <v>77</v>
      </c>
      <c r="BK106" s="193">
        <f t="shared" si="9"/>
        <v>0</v>
      </c>
      <c r="BL106" s="16" t="s">
        <v>829</v>
      </c>
      <c r="BM106" s="16" t="s">
        <v>866</v>
      </c>
    </row>
    <row r="107" spans="2:65" s="1" customFormat="1" ht="22.5" customHeight="1">
      <c r="B107" s="33"/>
      <c r="C107" s="182" t="s">
        <v>199</v>
      </c>
      <c r="D107" s="182" t="s">
        <v>153</v>
      </c>
      <c r="E107" s="183" t="s">
        <v>867</v>
      </c>
      <c r="F107" s="184" t="s">
        <v>868</v>
      </c>
      <c r="G107" s="185" t="s">
        <v>246</v>
      </c>
      <c r="H107" s="186">
        <v>1</v>
      </c>
      <c r="I107" s="187"/>
      <c r="J107" s="188">
        <f t="shared" si="0"/>
        <v>0</v>
      </c>
      <c r="K107" s="184" t="s">
        <v>1</v>
      </c>
      <c r="L107" s="37"/>
      <c r="M107" s="189" t="s">
        <v>1</v>
      </c>
      <c r="N107" s="190" t="s">
        <v>44</v>
      </c>
      <c r="O107" s="59"/>
      <c r="P107" s="191">
        <f t="shared" si="1"/>
        <v>0</v>
      </c>
      <c r="Q107" s="191">
        <v>0</v>
      </c>
      <c r="R107" s="191">
        <f t="shared" si="2"/>
        <v>0</v>
      </c>
      <c r="S107" s="191">
        <v>0</v>
      </c>
      <c r="T107" s="192">
        <f t="shared" si="3"/>
        <v>0</v>
      </c>
      <c r="AR107" s="16" t="s">
        <v>829</v>
      </c>
      <c r="AT107" s="16" t="s">
        <v>153</v>
      </c>
      <c r="AU107" s="16" t="s">
        <v>81</v>
      </c>
      <c r="AY107" s="16" t="s">
        <v>151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16" t="s">
        <v>77</v>
      </c>
      <c r="BK107" s="193">
        <f t="shared" si="9"/>
        <v>0</v>
      </c>
      <c r="BL107" s="16" t="s">
        <v>829</v>
      </c>
      <c r="BM107" s="16" t="s">
        <v>869</v>
      </c>
    </row>
    <row r="108" spans="2:65" s="1" customFormat="1" ht="16.5" customHeight="1">
      <c r="B108" s="33"/>
      <c r="C108" s="182" t="s">
        <v>204</v>
      </c>
      <c r="D108" s="182" t="s">
        <v>153</v>
      </c>
      <c r="E108" s="183" t="s">
        <v>870</v>
      </c>
      <c r="F108" s="184" t="s">
        <v>871</v>
      </c>
      <c r="G108" s="185" t="s">
        <v>246</v>
      </c>
      <c r="H108" s="186">
        <v>1</v>
      </c>
      <c r="I108" s="187"/>
      <c r="J108" s="188">
        <f t="shared" si="0"/>
        <v>0</v>
      </c>
      <c r="K108" s="184" t="s">
        <v>1</v>
      </c>
      <c r="L108" s="37"/>
      <c r="M108" s="189" t="s">
        <v>1</v>
      </c>
      <c r="N108" s="190" t="s">
        <v>44</v>
      </c>
      <c r="O108" s="59"/>
      <c r="P108" s="191">
        <f t="shared" si="1"/>
        <v>0</v>
      </c>
      <c r="Q108" s="191">
        <v>0</v>
      </c>
      <c r="R108" s="191">
        <f t="shared" si="2"/>
        <v>0</v>
      </c>
      <c r="S108" s="191">
        <v>0</v>
      </c>
      <c r="T108" s="192">
        <f t="shared" si="3"/>
        <v>0</v>
      </c>
      <c r="AR108" s="16" t="s">
        <v>829</v>
      </c>
      <c r="AT108" s="16" t="s">
        <v>153</v>
      </c>
      <c r="AU108" s="16" t="s">
        <v>81</v>
      </c>
      <c r="AY108" s="16" t="s">
        <v>151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16" t="s">
        <v>77</v>
      </c>
      <c r="BK108" s="193">
        <f t="shared" si="9"/>
        <v>0</v>
      </c>
      <c r="BL108" s="16" t="s">
        <v>829</v>
      </c>
      <c r="BM108" s="16" t="s">
        <v>872</v>
      </c>
    </row>
    <row r="109" spans="2:65" s="1" customFormat="1" ht="16.5" customHeight="1">
      <c r="B109" s="33"/>
      <c r="C109" s="182" t="s">
        <v>210</v>
      </c>
      <c r="D109" s="182" t="s">
        <v>153</v>
      </c>
      <c r="E109" s="183" t="s">
        <v>873</v>
      </c>
      <c r="F109" s="184" t="s">
        <v>874</v>
      </c>
      <c r="G109" s="185" t="s">
        <v>246</v>
      </c>
      <c r="H109" s="186">
        <v>1</v>
      </c>
      <c r="I109" s="187"/>
      <c r="J109" s="188">
        <f t="shared" si="0"/>
        <v>0</v>
      </c>
      <c r="K109" s="184" t="s">
        <v>1</v>
      </c>
      <c r="L109" s="37"/>
      <c r="M109" s="189" t="s">
        <v>1</v>
      </c>
      <c r="N109" s="190" t="s">
        <v>44</v>
      </c>
      <c r="O109" s="59"/>
      <c r="P109" s="191">
        <f t="shared" si="1"/>
        <v>0</v>
      </c>
      <c r="Q109" s="191">
        <v>0</v>
      </c>
      <c r="R109" s="191">
        <f t="shared" si="2"/>
        <v>0</v>
      </c>
      <c r="S109" s="191">
        <v>0</v>
      </c>
      <c r="T109" s="192">
        <f t="shared" si="3"/>
        <v>0</v>
      </c>
      <c r="AR109" s="16" t="s">
        <v>829</v>
      </c>
      <c r="AT109" s="16" t="s">
        <v>153</v>
      </c>
      <c r="AU109" s="16" t="s">
        <v>81</v>
      </c>
      <c r="AY109" s="16" t="s">
        <v>151</v>
      </c>
      <c r="BE109" s="193">
        <f t="shared" si="4"/>
        <v>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16" t="s">
        <v>77</v>
      </c>
      <c r="BK109" s="193">
        <f t="shared" si="9"/>
        <v>0</v>
      </c>
      <c r="BL109" s="16" t="s">
        <v>829</v>
      </c>
      <c r="BM109" s="16" t="s">
        <v>875</v>
      </c>
    </row>
    <row r="110" spans="2:65" s="1" customFormat="1" ht="16.5" customHeight="1">
      <c r="B110" s="33"/>
      <c r="C110" s="182" t="s">
        <v>216</v>
      </c>
      <c r="D110" s="182" t="s">
        <v>153</v>
      </c>
      <c r="E110" s="183" t="s">
        <v>876</v>
      </c>
      <c r="F110" s="184" t="s">
        <v>877</v>
      </c>
      <c r="G110" s="185" t="s">
        <v>246</v>
      </c>
      <c r="H110" s="186">
        <v>1</v>
      </c>
      <c r="I110" s="187"/>
      <c r="J110" s="188">
        <f t="shared" si="0"/>
        <v>0</v>
      </c>
      <c r="K110" s="184" t="s">
        <v>1</v>
      </c>
      <c r="L110" s="37"/>
      <c r="M110" s="189" t="s">
        <v>1</v>
      </c>
      <c r="N110" s="190" t="s">
        <v>44</v>
      </c>
      <c r="O110" s="59"/>
      <c r="P110" s="191">
        <f t="shared" si="1"/>
        <v>0</v>
      </c>
      <c r="Q110" s="191">
        <v>0</v>
      </c>
      <c r="R110" s="191">
        <f t="shared" si="2"/>
        <v>0</v>
      </c>
      <c r="S110" s="191">
        <v>0</v>
      </c>
      <c r="T110" s="192">
        <f t="shared" si="3"/>
        <v>0</v>
      </c>
      <c r="AR110" s="16" t="s">
        <v>829</v>
      </c>
      <c r="AT110" s="16" t="s">
        <v>153</v>
      </c>
      <c r="AU110" s="16" t="s">
        <v>81</v>
      </c>
      <c r="AY110" s="16" t="s">
        <v>151</v>
      </c>
      <c r="BE110" s="193">
        <f t="shared" si="4"/>
        <v>0</v>
      </c>
      <c r="BF110" s="193">
        <f t="shared" si="5"/>
        <v>0</v>
      </c>
      <c r="BG110" s="193">
        <f t="shared" si="6"/>
        <v>0</v>
      </c>
      <c r="BH110" s="193">
        <f t="shared" si="7"/>
        <v>0</v>
      </c>
      <c r="BI110" s="193">
        <f t="shared" si="8"/>
        <v>0</v>
      </c>
      <c r="BJ110" s="16" t="s">
        <v>77</v>
      </c>
      <c r="BK110" s="193">
        <f t="shared" si="9"/>
        <v>0</v>
      </c>
      <c r="BL110" s="16" t="s">
        <v>829</v>
      </c>
      <c r="BM110" s="16" t="s">
        <v>878</v>
      </c>
    </row>
    <row r="111" spans="2:51" s="14" customFormat="1" ht="11.25">
      <c r="B111" s="219"/>
      <c r="C111" s="220"/>
      <c r="D111" s="196" t="s">
        <v>160</v>
      </c>
      <c r="E111" s="221" t="s">
        <v>1</v>
      </c>
      <c r="F111" s="222" t="s">
        <v>879</v>
      </c>
      <c r="G111" s="220"/>
      <c r="H111" s="221" t="s">
        <v>1</v>
      </c>
      <c r="I111" s="223"/>
      <c r="J111" s="220"/>
      <c r="K111" s="220"/>
      <c r="L111" s="224"/>
      <c r="M111" s="225"/>
      <c r="N111" s="226"/>
      <c r="O111" s="226"/>
      <c r="P111" s="226"/>
      <c r="Q111" s="226"/>
      <c r="R111" s="226"/>
      <c r="S111" s="226"/>
      <c r="T111" s="227"/>
      <c r="AT111" s="228" t="s">
        <v>160</v>
      </c>
      <c r="AU111" s="228" t="s">
        <v>81</v>
      </c>
      <c r="AV111" s="14" t="s">
        <v>77</v>
      </c>
      <c r="AW111" s="14" t="s">
        <v>34</v>
      </c>
      <c r="AX111" s="14" t="s">
        <v>73</v>
      </c>
      <c r="AY111" s="228" t="s">
        <v>151</v>
      </c>
    </row>
    <row r="112" spans="2:51" s="14" customFormat="1" ht="11.25">
      <c r="B112" s="219"/>
      <c r="C112" s="220"/>
      <c r="D112" s="196" t="s">
        <v>160</v>
      </c>
      <c r="E112" s="221" t="s">
        <v>1</v>
      </c>
      <c r="F112" s="222" t="s">
        <v>880</v>
      </c>
      <c r="G112" s="220"/>
      <c r="H112" s="221" t="s">
        <v>1</v>
      </c>
      <c r="I112" s="223"/>
      <c r="J112" s="220"/>
      <c r="K112" s="220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160</v>
      </c>
      <c r="AU112" s="228" t="s">
        <v>81</v>
      </c>
      <c r="AV112" s="14" t="s">
        <v>77</v>
      </c>
      <c r="AW112" s="14" t="s">
        <v>34</v>
      </c>
      <c r="AX112" s="14" t="s">
        <v>73</v>
      </c>
      <c r="AY112" s="228" t="s">
        <v>151</v>
      </c>
    </row>
    <row r="113" spans="2:51" s="14" customFormat="1" ht="11.25">
      <c r="B113" s="219"/>
      <c r="C113" s="220"/>
      <c r="D113" s="196" t="s">
        <v>160</v>
      </c>
      <c r="E113" s="221" t="s">
        <v>1</v>
      </c>
      <c r="F113" s="222" t="s">
        <v>881</v>
      </c>
      <c r="G113" s="220"/>
      <c r="H113" s="221" t="s">
        <v>1</v>
      </c>
      <c r="I113" s="223"/>
      <c r="J113" s="220"/>
      <c r="K113" s="220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160</v>
      </c>
      <c r="AU113" s="228" t="s">
        <v>81</v>
      </c>
      <c r="AV113" s="14" t="s">
        <v>77</v>
      </c>
      <c r="AW113" s="14" t="s">
        <v>34</v>
      </c>
      <c r="AX113" s="14" t="s">
        <v>73</v>
      </c>
      <c r="AY113" s="228" t="s">
        <v>151</v>
      </c>
    </row>
    <row r="114" spans="2:51" s="12" customFormat="1" ht="11.25">
      <c r="B114" s="194"/>
      <c r="C114" s="195"/>
      <c r="D114" s="196" t="s">
        <v>160</v>
      </c>
      <c r="E114" s="197" t="s">
        <v>1</v>
      </c>
      <c r="F114" s="198" t="s">
        <v>77</v>
      </c>
      <c r="G114" s="195"/>
      <c r="H114" s="199">
        <v>1</v>
      </c>
      <c r="I114" s="200"/>
      <c r="J114" s="195"/>
      <c r="K114" s="195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160</v>
      </c>
      <c r="AU114" s="205" t="s">
        <v>81</v>
      </c>
      <c r="AV114" s="12" t="s">
        <v>81</v>
      </c>
      <c r="AW114" s="12" t="s">
        <v>34</v>
      </c>
      <c r="AX114" s="12" t="s">
        <v>77</v>
      </c>
      <c r="AY114" s="205" t="s">
        <v>151</v>
      </c>
    </row>
    <row r="115" spans="2:65" s="1" customFormat="1" ht="16.5" customHeight="1">
      <c r="B115" s="33"/>
      <c r="C115" s="182" t="s">
        <v>221</v>
      </c>
      <c r="D115" s="182" t="s">
        <v>153</v>
      </c>
      <c r="E115" s="183" t="s">
        <v>882</v>
      </c>
      <c r="F115" s="184" t="s">
        <v>883</v>
      </c>
      <c r="G115" s="185" t="s">
        <v>246</v>
      </c>
      <c r="H115" s="186">
        <v>1</v>
      </c>
      <c r="I115" s="187"/>
      <c r="J115" s="188">
        <f>ROUND(I115*H115,2)</f>
        <v>0</v>
      </c>
      <c r="K115" s="184" t="s">
        <v>1</v>
      </c>
      <c r="L115" s="37"/>
      <c r="M115" s="189" t="s">
        <v>1</v>
      </c>
      <c r="N115" s="190" t="s">
        <v>44</v>
      </c>
      <c r="O115" s="59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AR115" s="16" t="s">
        <v>829</v>
      </c>
      <c r="AT115" s="16" t="s">
        <v>153</v>
      </c>
      <c r="AU115" s="16" t="s">
        <v>81</v>
      </c>
      <c r="AY115" s="16" t="s">
        <v>151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6" t="s">
        <v>77</v>
      </c>
      <c r="BK115" s="193">
        <f>ROUND(I115*H115,2)</f>
        <v>0</v>
      </c>
      <c r="BL115" s="16" t="s">
        <v>829</v>
      </c>
      <c r="BM115" s="16" t="s">
        <v>884</v>
      </c>
    </row>
    <row r="116" spans="2:47" s="1" customFormat="1" ht="48.75">
      <c r="B116" s="33"/>
      <c r="C116" s="34"/>
      <c r="D116" s="196" t="s">
        <v>240</v>
      </c>
      <c r="E116" s="34"/>
      <c r="F116" s="217" t="s">
        <v>885</v>
      </c>
      <c r="G116" s="34"/>
      <c r="H116" s="34"/>
      <c r="I116" s="111"/>
      <c r="J116" s="34"/>
      <c r="K116" s="34"/>
      <c r="L116" s="37"/>
      <c r="M116" s="218"/>
      <c r="N116" s="59"/>
      <c r="O116" s="59"/>
      <c r="P116" s="59"/>
      <c r="Q116" s="59"/>
      <c r="R116" s="59"/>
      <c r="S116" s="59"/>
      <c r="T116" s="60"/>
      <c r="AT116" s="16" t="s">
        <v>240</v>
      </c>
      <c r="AU116" s="16" t="s">
        <v>81</v>
      </c>
    </row>
    <row r="117" spans="2:51" s="14" customFormat="1" ht="11.25">
      <c r="B117" s="219"/>
      <c r="C117" s="220"/>
      <c r="D117" s="196" t="s">
        <v>160</v>
      </c>
      <c r="E117" s="221" t="s">
        <v>1</v>
      </c>
      <c r="F117" s="222" t="s">
        <v>886</v>
      </c>
      <c r="G117" s="220"/>
      <c r="H117" s="221" t="s">
        <v>1</v>
      </c>
      <c r="I117" s="223"/>
      <c r="J117" s="220"/>
      <c r="K117" s="220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160</v>
      </c>
      <c r="AU117" s="228" t="s">
        <v>81</v>
      </c>
      <c r="AV117" s="14" t="s">
        <v>77</v>
      </c>
      <c r="AW117" s="14" t="s">
        <v>34</v>
      </c>
      <c r="AX117" s="14" t="s">
        <v>73</v>
      </c>
      <c r="AY117" s="228" t="s">
        <v>151</v>
      </c>
    </row>
    <row r="118" spans="2:51" s="14" customFormat="1" ht="11.25">
      <c r="B118" s="219"/>
      <c r="C118" s="220"/>
      <c r="D118" s="196" t="s">
        <v>160</v>
      </c>
      <c r="E118" s="221" t="s">
        <v>1</v>
      </c>
      <c r="F118" s="222" t="s">
        <v>887</v>
      </c>
      <c r="G118" s="220"/>
      <c r="H118" s="221" t="s">
        <v>1</v>
      </c>
      <c r="I118" s="223"/>
      <c r="J118" s="220"/>
      <c r="K118" s="220"/>
      <c r="L118" s="224"/>
      <c r="M118" s="225"/>
      <c r="N118" s="226"/>
      <c r="O118" s="226"/>
      <c r="P118" s="226"/>
      <c r="Q118" s="226"/>
      <c r="R118" s="226"/>
      <c r="S118" s="226"/>
      <c r="T118" s="227"/>
      <c r="AT118" s="228" t="s">
        <v>160</v>
      </c>
      <c r="AU118" s="228" t="s">
        <v>81</v>
      </c>
      <c r="AV118" s="14" t="s">
        <v>77</v>
      </c>
      <c r="AW118" s="14" t="s">
        <v>34</v>
      </c>
      <c r="AX118" s="14" t="s">
        <v>73</v>
      </c>
      <c r="AY118" s="228" t="s">
        <v>151</v>
      </c>
    </row>
    <row r="119" spans="2:51" s="14" customFormat="1" ht="11.25">
      <c r="B119" s="219"/>
      <c r="C119" s="220"/>
      <c r="D119" s="196" t="s">
        <v>160</v>
      </c>
      <c r="E119" s="221" t="s">
        <v>1</v>
      </c>
      <c r="F119" s="222" t="s">
        <v>888</v>
      </c>
      <c r="G119" s="220"/>
      <c r="H119" s="221" t="s">
        <v>1</v>
      </c>
      <c r="I119" s="223"/>
      <c r="J119" s="220"/>
      <c r="K119" s="220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160</v>
      </c>
      <c r="AU119" s="228" t="s">
        <v>81</v>
      </c>
      <c r="AV119" s="14" t="s">
        <v>77</v>
      </c>
      <c r="AW119" s="14" t="s">
        <v>34</v>
      </c>
      <c r="AX119" s="14" t="s">
        <v>73</v>
      </c>
      <c r="AY119" s="228" t="s">
        <v>151</v>
      </c>
    </row>
    <row r="120" spans="2:51" s="12" customFormat="1" ht="11.25">
      <c r="B120" s="194"/>
      <c r="C120" s="195"/>
      <c r="D120" s="196" t="s">
        <v>160</v>
      </c>
      <c r="E120" s="197" t="s">
        <v>1</v>
      </c>
      <c r="F120" s="198" t="s">
        <v>77</v>
      </c>
      <c r="G120" s="195"/>
      <c r="H120" s="199">
        <v>1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160</v>
      </c>
      <c r="AU120" s="205" t="s">
        <v>81</v>
      </c>
      <c r="AV120" s="12" t="s">
        <v>81</v>
      </c>
      <c r="AW120" s="12" t="s">
        <v>34</v>
      </c>
      <c r="AX120" s="12" t="s">
        <v>77</v>
      </c>
      <c r="AY120" s="205" t="s">
        <v>151</v>
      </c>
    </row>
    <row r="121" spans="2:65" s="1" customFormat="1" ht="22.5" customHeight="1">
      <c r="B121" s="33"/>
      <c r="C121" s="182" t="s">
        <v>8</v>
      </c>
      <c r="D121" s="182" t="s">
        <v>153</v>
      </c>
      <c r="E121" s="183" t="s">
        <v>889</v>
      </c>
      <c r="F121" s="184" t="s">
        <v>890</v>
      </c>
      <c r="G121" s="185" t="s">
        <v>246</v>
      </c>
      <c r="H121" s="186">
        <v>1</v>
      </c>
      <c r="I121" s="187"/>
      <c r="J121" s="188">
        <f>ROUND(I121*H121,2)</f>
        <v>0</v>
      </c>
      <c r="K121" s="184" t="s">
        <v>1</v>
      </c>
      <c r="L121" s="37"/>
      <c r="M121" s="189" t="s">
        <v>1</v>
      </c>
      <c r="N121" s="190" t="s">
        <v>44</v>
      </c>
      <c r="O121" s="59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AR121" s="16" t="s">
        <v>829</v>
      </c>
      <c r="AT121" s="16" t="s">
        <v>153</v>
      </c>
      <c r="AU121" s="16" t="s">
        <v>81</v>
      </c>
      <c r="AY121" s="16" t="s">
        <v>151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6" t="s">
        <v>77</v>
      </c>
      <c r="BK121" s="193">
        <f>ROUND(I121*H121,2)</f>
        <v>0</v>
      </c>
      <c r="BL121" s="16" t="s">
        <v>829</v>
      </c>
      <c r="BM121" s="16" t="s">
        <v>891</v>
      </c>
    </row>
    <row r="122" spans="2:65" s="1" customFormat="1" ht="16.5" customHeight="1">
      <c r="B122" s="33"/>
      <c r="C122" s="182" t="s">
        <v>231</v>
      </c>
      <c r="D122" s="182" t="s">
        <v>153</v>
      </c>
      <c r="E122" s="183" t="s">
        <v>892</v>
      </c>
      <c r="F122" s="184" t="s">
        <v>893</v>
      </c>
      <c r="G122" s="185" t="s">
        <v>246</v>
      </c>
      <c r="H122" s="186">
        <v>1</v>
      </c>
      <c r="I122" s="187"/>
      <c r="J122" s="188">
        <f>ROUND(I122*H122,2)</f>
        <v>0</v>
      </c>
      <c r="K122" s="184" t="s">
        <v>1</v>
      </c>
      <c r="L122" s="37"/>
      <c r="M122" s="189" t="s">
        <v>1</v>
      </c>
      <c r="N122" s="190" t="s">
        <v>44</v>
      </c>
      <c r="O122" s="59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6" t="s">
        <v>829</v>
      </c>
      <c r="AT122" s="16" t="s">
        <v>153</v>
      </c>
      <c r="AU122" s="16" t="s">
        <v>81</v>
      </c>
      <c r="AY122" s="16" t="s">
        <v>151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6" t="s">
        <v>77</v>
      </c>
      <c r="BK122" s="193">
        <f>ROUND(I122*H122,2)</f>
        <v>0</v>
      </c>
      <c r="BL122" s="16" t="s">
        <v>829</v>
      </c>
      <c r="BM122" s="16" t="s">
        <v>894</v>
      </c>
    </row>
    <row r="123" spans="2:51" s="12" customFormat="1" ht="11.25">
      <c r="B123" s="194"/>
      <c r="C123" s="195"/>
      <c r="D123" s="196" t="s">
        <v>160</v>
      </c>
      <c r="E123" s="197" t="s">
        <v>1</v>
      </c>
      <c r="F123" s="198" t="s">
        <v>77</v>
      </c>
      <c r="G123" s="195"/>
      <c r="H123" s="199">
        <v>1</v>
      </c>
      <c r="I123" s="200"/>
      <c r="J123" s="195"/>
      <c r="K123" s="195"/>
      <c r="L123" s="201"/>
      <c r="M123" s="244"/>
      <c r="N123" s="245"/>
      <c r="O123" s="245"/>
      <c r="P123" s="245"/>
      <c r="Q123" s="245"/>
      <c r="R123" s="245"/>
      <c r="S123" s="245"/>
      <c r="T123" s="246"/>
      <c r="AT123" s="205" t="s">
        <v>160</v>
      </c>
      <c r="AU123" s="205" t="s">
        <v>81</v>
      </c>
      <c r="AV123" s="12" t="s">
        <v>81</v>
      </c>
      <c r="AW123" s="12" t="s">
        <v>34</v>
      </c>
      <c r="AX123" s="12" t="s">
        <v>77</v>
      </c>
      <c r="AY123" s="205" t="s">
        <v>151</v>
      </c>
    </row>
    <row r="124" spans="2:12" s="1" customFormat="1" ht="6.95" customHeight="1">
      <c r="B124" s="45"/>
      <c r="C124" s="46"/>
      <c r="D124" s="46"/>
      <c r="E124" s="46"/>
      <c r="F124" s="46"/>
      <c r="G124" s="46"/>
      <c r="H124" s="46"/>
      <c r="I124" s="133"/>
      <c r="J124" s="46"/>
      <c r="K124" s="46"/>
      <c r="L124" s="37"/>
    </row>
  </sheetData>
  <sheetProtection algorithmName="SHA-512" hashValue="1IC7q9a/8r0ZJFZdx0A/6tMXIWEd2s5rNG4FN8vcJjSrPTDkxIJKqHmE2NutH5Y+YImmLo54mJwe4GXF70b6bw==" saltValue="oI/0KIj630PyIEvgmLDG3jSzW932CRb/DzELk0bnLmQoXKRDVHXYIUlbCVBdlEn139BO0Dulu/3EycYI5tF9JQ==" spinCount="100000" sheet="1" objects="1" scenarios="1" formatColumns="0" formatRows="0" autoFilter="0"/>
  <autoFilter ref="C80:K12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86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customHeight="1">
      <c r="B4" s="19"/>
      <c r="D4" s="109" t="s">
        <v>119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0" t="s">
        <v>16</v>
      </c>
      <c r="L6" s="19"/>
    </row>
    <row r="7" spans="2:12" ht="16.5" customHeight="1">
      <c r="B7" s="19"/>
      <c r="E7" s="291" t="str">
        <f>'Rekapitulace stavby'!K6</f>
        <v>Smržovský potok 10101654, Smržovka, oprava koryta, ř. km 0,000 - 3,800</v>
      </c>
      <c r="F7" s="292"/>
      <c r="G7" s="292"/>
      <c r="H7" s="292"/>
      <c r="L7" s="19"/>
    </row>
    <row r="8" spans="2:12" ht="12" customHeight="1">
      <c r="B8" s="19"/>
      <c r="D8" s="110" t="s">
        <v>120</v>
      </c>
      <c r="L8" s="19"/>
    </row>
    <row r="9" spans="2:12" s="1" customFormat="1" ht="16.5" customHeight="1">
      <c r="B9" s="37"/>
      <c r="E9" s="291" t="s">
        <v>121</v>
      </c>
      <c r="F9" s="293"/>
      <c r="G9" s="293"/>
      <c r="H9" s="293"/>
      <c r="I9" s="111"/>
      <c r="L9" s="37"/>
    </row>
    <row r="10" spans="2:12" s="1" customFormat="1" ht="12" customHeight="1">
      <c r="B10" s="37"/>
      <c r="D10" s="110" t="s">
        <v>122</v>
      </c>
      <c r="I10" s="111"/>
      <c r="L10" s="37"/>
    </row>
    <row r="11" spans="2:12" s="1" customFormat="1" ht="36.95" customHeight="1">
      <c r="B11" s="37"/>
      <c r="E11" s="294" t="s">
        <v>123</v>
      </c>
      <c r="F11" s="293"/>
      <c r="G11" s="293"/>
      <c r="H11" s="293"/>
      <c r="I11" s="111"/>
      <c r="L11" s="37"/>
    </row>
    <row r="12" spans="2:12" s="1" customFormat="1" ht="11.25">
      <c r="B12" s="37"/>
      <c r="I12" s="111"/>
      <c r="L12" s="37"/>
    </row>
    <row r="13" spans="2:12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</v>
      </c>
      <c r="L13" s="37"/>
    </row>
    <row r="14" spans="2:12" s="1" customFormat="1" ht="12" customHeight="1">
      <c r="B14" s="37"/>
      <c r="D14" s="110" t="s">
        <v>22</v>
      </c>
      <c r="F14" s="16" t="s">
        <v>23</v>
      </c>
      <c r="I14" s="112" t="s">
        <v>24</v>
      </c>
      <c r="J14" s="113" t="str">
        <f>'Rekapitulace stavby'!AN8</f>
        <v>11. 3. 2019</v>
      </c>
      <c r="L14" s="37"/>
    </row>
    <row r="15" spans="2:12" s="1" customFormat="1" ht="10.9" customHeight="1">
      <c r="B15" s="37"/>
      <c r="I15" s="111"/>
      <c r="L15" s="37"/>
    </row>
    <row r="16" spans="2:12" s="1" customFormat="1" ht="12" customHeight="1">
      <c r="B16" s="37"/>
      <c r="D16" s="110" t="s">
        <v>26</v>
      </c>
      <c r="I16" s="112" t="s">
        <v>27</v>
      </c>
      <c r="J16" s="16" t="s">
        <v>1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30</v>
      </c>
      <c r="I19" s="112" t="s">
        <v>27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295" t="str">
        <f>'Rekapitulace stavby'!E14</f>
        <v>Vyplň údaj</v>
      </c>
      <c r="F20" s="296"/>
      <c r="G20" s="296"/>
      <c r="H20" s="29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32</v>
      </c>
      <c r="I22" s="112" t="s">
        <v>27</v>
      </c>
      <c r="J22" s="16" t="s">
        <v>1</v>
      </c>
      <c r="L22" s="37"/>
    </row>
    <row r="23" spans="2:12" s="1" customFormat="1" ht="18" customHeight="1">
      <c r="B23" s="37"/>
      <c r="E23" s="16" t="s">
        <v>33</v>
      </c>
      <c r="I23" s="112" t="s">
        <v>29</v>
      </c>
      <c r="J23" s="16" t="s">
        <v>1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35</v>
      </c>
      <c r="I25" s="112" t="s">
        <v>27</v>
      </c>
      <c r="J25" s="16" t="s">
        <v>1</v>
      </c>
      <c r="L25" s="37"/>
    </row>
    <row r="26" spans="2:12" s="1" customFormat="1" ht="18" customHeight="1">
      <c r="B26" s="37"/>
      <c r="E26" s="16" t="s">
        <v>36</v>
      </c>
      <c r="I26" s="112" t="s">
        <v>29</v>
      </c>
      <c r="J26" s="16" t="s">
        <v>1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37</v>
      </c>
      <c r="I28" s="111"/>
      <c r="L28" s="37"/>
    </row>
    <row r="29" spans="2:12" s="7" customFormat="1" ht="45" customHeight="1">
      <c r="B29" s="114"/>
      <c r="E29" s="297" t="s">
        <v>38</v>
      </c>
      <c r="F29" s="297"/>
      <c r="G29" s="297"/>
      <c r="H29" s="29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39</v>
      </c>
      <c r="I32" s="111"/>
      <c r="J32" s="118">
        <f>ROUND(J92,2)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41</v>
      </c>
      <c r="I34" s="120" t="s">
        <v>40</v>
      </c>
      <c r="J34" s="119" t="s">
        <v>42</v>
      </c>
      <c r="L34" s="37"/>
    </row>
    <row r="35" spans="2:12" s="1" customFormat="1" ht="14.45" customHeight="1">
      <c r="B35" s="37"/>
      <c r="D35" s="110" t="s">
        <v>43</v>
      </c>
      <c r="E35" s="110" t="s">
        <v>44</v>
      </c>
      <c r="F35" s="121">
        <f>ROUND((SUM(BE92:BE170)),2)</f>
        <v>0</v>
      </c>
      <c r="I35" s="122">
        <v>0.21</v>
      </c>
      <c r="J35" s="121">
        <f>ROUND(((SUM(BE92:BE170))*I35),2)</f>
        <v>0</v>
      </c>
      <c r="L35" s="37"/>
    </row>
    <row r="36" spans="2:12" s="1" customFormat="1" ht="14.45" customHeight="1">
      <c r="B36" s="37"/>
      <c r="E36" s="110" t="s">
        <v>45</v>
      </c>
      <c r="F36" s="121">
        <f>ROUND((SUM(BF92:BF170)),2)</f>
        <v>0</v>
      </c>
      <c r="I36" s="122">
        <v>0.15</v>
      </c>
      <c r="J36" s="121">
        <f>ROUND(((SUM(BF92:BF170))*I36),2)</f>
        <v>0</v>
      </c>
      <c r="L36" s="37"/>
    </row>
    <row r="37" spans="2:12" s="1" customFormat="1" ht="14.45" customHeight="1" hidden="1">
      <c r="B37" s="37"/>
      <c r="E37" s="110" t="s">
        <v>46</v>
      </c>
      <c r="F37" s="121">
        <f>ROUND((SUM(BG92:BG170)),2)</f>
        <v>0</v>
      </c>
      <c r="I37" s="122">
        <v>0.21</v>
      </c>
      <c r="J37" s="121">
        <f>0</f>
        <v>0</v>
      </c>
      <c r="L37" s="37"/>
    </row>
    <row r="38" spans="2:12" s="1" customFormat="1" ht="14.45" customHeight="1" hidden="1">
      <c r="B38" s="37"/>
      <c r="E38" s="110" t="s">
        <v>47</v>
      </c>
      <c r="F38" s="121">
        <f>ROUND((SUM(BH92:BH170)),2)</f>
        <v>0</v>
      </c>
      <c r="I38" s="122">
        <v>0.15</v>
      </c>
      <c r="J38" s="121">
        <f>0</f>
        <v>0</v>
      </c>
      <c r="L38" s="37"/>
    </row>
    <row r="39" spans="2:12" s="1" customFormat="1" ht="14.45" customHeight="1" hidden="1">
      <c r="B39" s="37"/>
      <c r="E39" s="110" t="s">
        <v>48</v>
      </c>
      <c r="F39" s="121">
        <f>ROUND((SUM(BI92:BI170)),2)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49</v>
      </c>
      <c r="E41" s="125"/>
      <c r="F41" s="125"/>
      <c r="G41" s="126" t="s">
        <v>50</v>
      </c>
      <c r="H41" s="127" t="s">
        <v>51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124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12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16.5" customHeight="1">
      <c r="B50" s="33"/>
      <c r="C50" s="34"/>
      <c r="D50" s="34"/>
      <c r="E50" s="298" t="str">
        <f>E7</f>
        <v>Smržovský potok 10101654, Smržovka, oprava koryta, ř. km 0,000 - 3,800</v>
      </c>
      <c r="F50" s="299"/>
      <c r="G50" s="299"/>
      <c r="H50" s="299"/>
      <c r="I50" s="111"/>
      <c r="J50" s="34"/>
      <c r="K50" s="34"/>
      <c r="L50" s="37"/>
    </row>
    <row r="51" spans="2:12" ht="12" customHeight="1">
      <c r="B51" s="20"/>
      <c r="C51" s="28" t="s">
        <v>120</v>
      </c>
      <c r="D51" s="21"/>
      <c r="E51" s="21"/>
      <c r="F51" s="21"/>
      <c r="G51" s="21"/>
      <c r="H51" s="21"/>
      <c r="J51" s="21"/>
      <c r="K51" s="21"/>
      <c r="L51" s="19"/>
    </row>
    <row r="52" spans="2:12" s="1" customFormat="1" ht="16.5" customHeight="1">
      <c r="B52" s="33"/>
      <c r="C52" s="34"/>
      <c r="D52" s="34"/>
      <c r="E52" s="298" t="s">
        <v>121</v>
      </c>
      <c r="F52" s="265"/>
      <c r="G52" s="265"/>
      <c r="H52" s="265"/>
      <c r="I52" s="111"/>
      <c r="J52" s="34"/>
      <c r="K52" s="34"/>
      <c r="L52" s="37"/>
    </row>
    <row r="53" spans="2:12" s="1" customFormat="1" ht="12" customHeight="1">
      <c r="B53" s="33"/>
      <c r="C53" s="28" t="s">
        <v>122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12" s="1" customFormat="1" ht="16.5" customHeight="1">
      <c r="B54" s="33"/>
      <c r="C54" s="34"/>
      <c r="D54" s="34"/>
      <c r="E54" s="266" t="str">
        <f>E11</f>
        <v>1.1 - SO 01.1 Oprava koryta - úsek č.1, ř. km 0,000 - 0,300</v>
      </c>
      <c r="F54" s="265"/>
      <c r="G54" s="265"/>
      <c r="H54" s="265"/>
      <c r="I54" s="111"/>
      <c r="J54" s="34"/>
      <c r="K54" s="34"/>
      <c r="L54" s="37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12" s="1" customFormat="1" ht="12" customHeight="1">
      <c r="B56" s="33"/>
      <c r="C56" s="28" t="s">
        <v>22</v>
      </c>
      <c r="D56" s="34"/>
      <c r="E56" s="34"/>
      <c r="F56" s="26" t="str">
        <f>F14</f>
        <v>k.ú Smržovka (751324)</v>
      </c>
      <c r="G56" s="34"/>
      <c r="H56" s="34"/>
      <c r="I56" s="112" t="s">
        <v>24</v>
      </c>
      <c r="J56" s="54" t="str">
        <f>IF(J14="","",J14)</f>
        <v>11. 3. 2019</v>
      </c>
      <c r="K56" s="34"/>
      <c r="L56" s="37"/>
    </row>
    <row r="57" spans="2:12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24.95" customHeight="1">
      <c r="B58" s="33"/>
      <c r="C58" s="28" t="s">
        <v>26</v>
      </c>
      <c r="D58" s="34"/>
      <c r="E58" s="34"/>
      <c r="F58" s="26" t="str">
        <f>E17</f>
        <v>Povodí Labe, státní podnik,Víta Nejedlého 951,HK3</v>
      </c>
      <c r="G58" s="34"/>
      <c r="H58" s="34"/>
      <c r="I58" s="112" t="s">
        <v>32</v>
      </c>
      <c r="J58" s="31" t="str">
        <f>E23</f>
        <v>Šindlar s.r.o., Na Brně 372/2a, Hradec Králové 6</v>
      </c>
      <c r="K58" s="34"/>
      <c r="L58" s="37"/>
    </row>
    <row r="59" spans="2:12" s="1" customFormat="1" ht="13.7" customHeight="1">
      <c r="B59" s="33"/>
      <c r="C59" s="28" t="s">
        <v>30</v>
      </c>
      <c r="D59" s="34"/>
      <c r="E59" s="34"/>
      <c r="F59" s="26" t="str">
        <f>IF(E20="","",E20)</f>
        <v>Vyplň údaj</v>
      </c>
      <c r="G59" s="34"/>
      <c r="H59" s="34"/>
      <c r="I59" s="112" t="s">
        <v>35</v>
      </c>
      <c r="J59" s="31" t="str">
        <f>E26</f>
        <v>Ing. Tomáš Konečný</v>
      </c>
      <c r="K59" s="34"/>
      <c r="L59" s="37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12" s="1" customFormat="1" ht="29.25" customHeight="1">
      <c r="B61" s="33"/>
      <c r="C61" s="137" t="s">
        <v>125</v>
      </c>
      <c r="D61" s="138"/>
      <c r="E61" s="138"/>
      <c r="F61" s="138"/>
      <c r="G61" s="138"/>
      <c r="H61" s="138"/>
      <c r="I61" s="139"/>
      <c r="J61" s="140" t="s">
        <v>126</v>
      </c>
      <c r="K61" s="138"/>
      <c r="L61" s="37"/>
    </row>
    <row r="62" spans="2:12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127</v>
      </c>
      <c r="D63" s="34"/>
      <c r="E63" s="34"/>
      <c r="F63" s="34"/>
      <c r="G63" s="34"/>
      <c r="H63" s="34"/>
      <c r="I63" s="111"/>
      <c r="J63" s="72">
        <f>J92</f>
        <v>0</v>
      </c>
      <c r="K63" s="34"/>
      <c r="L63" s="37"/>
      <c r="AU63" s="16" t="s">
        <v>128</v>
      </c>
    </row>
    <row r="64" spans="2:12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J93</f>
        <v>0</v>
      </c>
      <c r="K64" s="143"/>
      <c r="L64" s="148"/>
    </row>
    <row r="65" spans="2:12" s="9" customFormat="1" ht="19.9" customHeight="1">
      <c r="B65" s="149"/>
      <c r="C65" s="93"/>
      <c r="D65" s="150" t="s">
        <v>130</v>
      </c>
      <c r="E65" s="151"/>
      <c r="F65" s="151"/>
      <c r="G65" s="151"/>
      <c r="H65" s="151"/>
      <c r="I65" s="152"/>
      <c r="J65" s="153">
        <f>J94</f>
        <v>0</v>
      </c>
      <c r="K65" s="93"/>
      <c r="L65" s="154"/>
    </row>
    <row r="66" spans="2:12" s="9" customFormat="1" ht="19.9" customHeight="1">
      <c r="B66" s="149"/>
      <c r="C66" s="93"/>
      <c r="D66" s="150" t="s">
        <v>131</v>
      </c>
      <c r="E66" s="151"/>
      <c r="F66" s="151"/>
      <c r="G66" s="151"/>
      <c r="H66" s="151"/>
      <c r="I66" s="152"/>
      <c r="J66" s="153">
        <f>J141</f>
        <v>0</v>
      </c>
      <c r="K66" s="93"/>
      <c r="L66" s="154"/>
    </row>
    <row r="67" spans="2:12" s="9" customFormat="1" ht="19.9" customHeight="1">
      <c r="B67" s="149"/>
      <c r="C67" s="93"/>
      <c r="D67" s="150" t="s">
        <v>132</v>
      </c>
      <c r="E67" s="151"/>
      <c r="F67" s="151"/>
      <c r="G67" s="151"/>
      <c r="H67" s="151"/>
      <c r="I67" s="152"/>
      <c r="J67" s="153">
        <f>J149</f>
        <v>0</v>
      </c>
      <c r="K67" s="93"/>
      <c r="L67" s="154"/>
    </row>
    <row r="68" spans="2:12" s="9" customFormat="1" ht="19.9" customHeight="1">
      <c r="B68" s="149"/>
      <c r="C68" s="93"/>
      <c r="D68" s="150" t="s">
        <v>133</v>
      </c>
      <c r="E68" s="151"/>
      <c r="F68" s="151"/>
      <c r="G68" s="151"/>
      <c r="H68" s="151"/>
      <c r="I68" s="152"/>
      <c r="J68" s="153">
        <f>J158</f>
        <v>0</v>
      </c>
      <c r="K68" s="93"/>
      <c r="L68" s="154"/>
    </row>
    <row r="69" spans="2:12" s="9" customFormat="1" ht="19.9" customHeight="1">
      <c r="B69" s="149"/>
      <c r="C69" s="93"/>
      <c r="D69" s="150" t="s">
        <v>134</v>
      </c>
      <c r="E69" s="151"/>
      <c r="F69" s="151"/>
      <c r="G69" s="151"/>
      <c r="H69" s="151"/>
      <c r="I69" s="152"/>
      <c r="J69" s="153">
        <f>J165</f>
        <v>0</v>
      </c>
      <c r="K69" s="93"/>
      <c r="L69" s="154"/>
    </row>
    <row r="70" spans="2:12" s="9" customFormat="1" ht="19.9" customHeight="1">
      <c r="B70" s="149"/>
      <c r="C70" s="93"/>
      <c r="D70" s="150" t="s">
        <v>135</v>
      </c>
      <c r="E70" s="151"/>
      <c r="F70" s="151"/>
      <c r="G70" s="151"/>
      <c r="H70" s="151"/>
      <c r="I70" s="152"/>
      <c r="J70" s="153">
        <f>J169</f>
        <v>0</v>
      </c>
      <c r="K70" s="93"/>
      <c r="L70" s="154"/>
    </row>
    <row r="71" spans="2:12" s="1" customFormat="1" ht="21.75" customHeight="1">
      <c r="B71" s="33"/>
      <c r="C71" s="34"/>
      <c r="D71" s="34"/>
      <c r="E71" s="34"/>
      <c r="F71" s="34"/>
      <c r="G71" s="34"/>
      <c r="H71" s="34"/>
      <c r="I71" s="111"/>
      <c r="J71" s="34"/>
      <c r="K71" s="34"/>
      <c r="L71" s="37"/>
    </row>
    <row r="72" spans="2:12" s="1" customFormat="1" ht="6.95" customHeight="1">
      <c r="B72" s="45"/>
      <c r="C72" s="46"/>
      <c r="D72" s="46"/>
      <c r="E72" s="46"/>
      <c r="F72" s="46"/>
      <c r="G72" s="46"/>
      <c r="H72" s="46"/>
      <c r="I72" s="133"/>
      <c r="J72" s="46"/>
      <c r="K72" s="46"/>
      <c r="L72" s="37"/>
    </row>
    <row r="76" spans="2:12" s="1" customFormat="1" ht="6.95" customHeight="1">
      <c r="B76" s="47"/>
      <c r="C76" s="48"/>
      <c r="D76" s="48"/>
      <c r="E76" s="48"/>
      <c r="F76" s="48"/>
      <c r="G76" s="48"/>
      <c r="H76" s="48"/>
      <c r="I76" s="136"/>
      <c r="J76" s="48"/>
      <c r="K76" s="48"/>
      <c r="L76" s="37"/>
    </row>
    <row r="77" spans="2:12" s="1" customFormat="1" ht="24.95" customHeight="1">
      <c r="B77" s="33"/>
      <c r="C77" s="22" t="s">
        <v>136</v>
      </c>
      <c r="D77" s="34"/>
      <c r="E77" s="34"/>
      <c r="F77" s="34"/>
      <c r="G77" s="34"/>
      <c r="H77" s="34"/>
      <c r="I77" s="111"/>
      <c r="J77" s="34"/>
      <c r="K77" s="34"/>
      <c r="L77" s="37"/>
    </row>
    <row r="78" spans="2:12" s="1" customFormat="1" ht="6.95" customHeight="1">
      <c r="B78" s="33"/>
      <c r="C78" s="34"/>
      <c r="D78" s="34"/>
      <c r="E78" s="34"/>
      <c r="F78" s="34"/>
      <c r="G78" s="34"/>
      <c r="H78" s="34"/>
      <c r="I78" s="111"/>
      <c r="J78" s="34"/>
      <c r="K78" s="34"/>
      <c r="L78" s="37"/>
    </row>
    <row r="79" spans="2:12" s="1" customFormat="1" ht="12" customHeight="1">
      <c r="B79" s="33"/>
      <c r="C79" s="28" t="s">
        <v>16</v>
      </c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16.5" customHeight="1">
      <c r="B80" s="33"/>
      <c r="C80" s="34"/>
      <c r="D80" s="34"/>
      <c r="E80" s="298" t="str">
        <f>E7</f>
        <v>Smržovský potok 10101654, Smržovka, oprava koryta, ř. km 0,000 - 3,800</v>
      </c>
      <c r="F80" s="299"/>
      <c r="G80" s="299"/>
      <c r="H80" s="299"/>
      <c r="I80" s="111"/>
      <c r="J80" s="34"/>
      <c r="K80" s="34"/>
      <c r="L80" s="37"/>
    </row>
    <row r="81" spans="2:12" ht="12" customHeight="1">
      <c r="B81" s="20"/>
      <c r="C81" s="28" t="s">
        <v>120</v>
      </c>
      <c r="D81" s="21"/>
      <c r="E81" s="21"/>
      <c r="F81" s="21"/>
      <c r="G81" s="21"/>
      <c r="H81" s="21"/>
      <c r="J81" s="21"/>
      <c r="K81" s="21"/>
      <c r="L81" s="19"/>
    </row>
    <row r="82" spans="2:12" s="1" customFormat="1" ht="16.5" customHeight="1">
      <c r="B82" s="33"/>
      <c r="C82" s="34"/>
      <c r="D82" s="34"/>
      <c r="E82" s="298" t="s">
        <v>121</v>
      </c>
      <c r="F82" s="265"/>
      <c r="G82" s="265"/>
      <c r="H82" s="265"/>
      <c r="I82" s="111"/>
      <c r="J82" s="34"/>
      <c r="K82" s="34"/>
      <c r="L82" s="37"/>
    </row>
    <row r="83" spans="2:12" s="1" customFormat="1" ht="12" customHeight="1">
      <c r="B83" s="33"/>
      <c r="C83" s="28" t="s">
        <v>122</v>
      </c>
      <c r="D83" s="34"/>
      <c r="E83" s="34"/>
      <c r="F83" s="34"/>
      <c r="G83" s="34"/>
      <c r="H83" s="34"/>
      <c r="I83" s="111"/>
      <c r="J83" s="34"/>
      <c r="K83" s="34"/>
      <c r="L83" s="37"/>
    </row>
    <row r="84" spans="2:12" s="1" customFormat="1" ht="16.5" customHeight="1">
      <c r="B84" s="33"/>
      <c r="C84" s="34"/>
      <c r="D84" s="34"/>
      <c r="E84" s="266" t="str">
        <f>E11</f>
        <v>1.1 - SO 01.1 Oprava koryta - úsek č.1, ř. km 0,000 - 0,300</v>
      </c>
      <c r="F84" s="265"/>
      <c r="G84" s="265"/>
      <c r="H84" s="265"/>
      <c r="I84" s="111"/>
      <c r="J84" s="34"/>
      <c r="K84" s="34"/>
      <c r="L84" s="37"/>
    </row>
    <row r="85" spans="2:12" s="1" customFormat="1" ht="6.95" customHeight="1">
      <c r="B85" s="33"/>
      <c r="C85" s="34"/>
      <c r="D85" s="34"/>
      <c r="E85" s="34"/>
      <c r="F85" s="34"/>
      <c r="G85" s="34"/>
      <c r="H85" s="34"/>
      <c r="I85" s="111"/>
      <c r="J85" s="34"/>
      <c r="K85" s="34"/>
      <c r="L85" s="37"/>
    </row>
    <row r="86" spans="2:12" s="1" customFormat="1" ht="12" customHeight="1">
      <c r="B86" s="33"/>
      <c r="C86" s="28" t="s">
        <v>22</v>
      </c>
      <c r="D86" s="34"/>
      <c r="E86" s="34"/>
      <c r="F86" s="26" t="str">
        <f>F14</f>
        <v>k.ú Smržovka (751324)</v>
      </c>
      <c r="G86" s="34"/>
      <c r="H86" s="34"/>
      <c r="I86" s="112" t="s">
        <v>24</v>
      </c>
      <c r="J86" s="54" t="str">
        <f>IF(J14="","",J14)</f>
        <v>11. 3. 2019</v>
      </c>
      <c r="K86" s="34"/>
      <c r="L86" s="37"/>
    </row>
    <row r="87" spans="2:12" s="1" customFormat="1" ht="6.95" customHeight="1">
      <c r="B87" s="33"/>
      <c r="C87" s="34"/>
      <c r="D87" s="34"/>
      <c r="E87" s="34"/>
      <c r="F87" s="34"/>
      <c r="G87" s="34"/>
      <c r="H87" s="34"/>
      <c r="I87" s="111"/>
      <c r="J87" s="34"/>
      <c r="K87" s="34"/>
      <c r="L87" s="37"/>
    </row>
    <row r="88" spans="2:12" s="1" customFormat="1" ht="24.95" customHeight="1">
      <c r="B88" s="33"/>
      <c r="C88" s="28" t="s">
        <v>26</v>
      </c>
      <c r="D88" s="34"/>
      <c r="E88" s="34"/>
      <c r="F88" s="26" t="str">
        <f>E17</f>
        <v>Povodí Labe, státní podnik,Víta Nejedlého 951,HK3</v>
      </c>
      <c r="G88" s="34"/>
      <c r="H88" s="34"/>
      <c r="I88" s="112" t="s">
        <v>32</v>
      </c>
      <c r="J88" s="31" t="str">
        <f>E23</f>
        <v>Šindlar s.r.o., Na Brně 372/2a, Hradec Králové 6</v>
      </c>
      <c r="K88" s="34"/>
      <c r="L88" s="37"/>
    </row>
    <row r="89" spans="2:12" s="1" customFormat="1" ht="13.7" customHeight="1">
      <c r="B89" s="33"/>
      <c r="C89" s="28" t="s">
        <v>30</v>
      </c>
      <c r="D89" s="34"/>
      <c r="E89" s="34"/>
      <c r="F89" s="26" t="str">
        <f>IF(E20="","",E20)</f>
        <v>Vyplň údaj</v>
      </c>
      <c r="G89" s="34"/>
      <c r="H89" s="34"/>
      <c r="I89" s="112" t="s">
        <v>35</v>
      </c>
      <c r="J89" s="31" t="str">
        <f>E26</f>
        <v>Ing. Tomáš Konečný</v>
      </c>
      <c r="K89" s="34"/>
      <c r="L89" s="37"/>
    </row>
    <row r="90" spans="2:12" s="1" customFormat="1" ht="10.35" customHeight="1">
      <c r="B90" s="33"/>
      <c r="C90" s="34"/>
      <c r="D90" s="34"/>
      <c r="E90" s="34"/>
      <c r="F90" s="34"/>
      <c r="G90" s="34"/>
      <c r="H90" s="34"/>
      <c r="I90" s="111"/>
      <c r="J90" s="34"/>
      <c r="K90" s="34"/>
      <c r="L90" s="37"/>
    </row>
    <row r="91" spans="2:20" s="10" customFormat="1" ht="29.25" customHeight="1">
      <c r="B91" s="155"/>
      <c r="C91" s="156" t="s">
        <v>137</v>
      </c>
      <c r="D91" s="157" t="s">
        <v>58</v>
      </c>
      <c r="E91" s="157" t="s">
        <v>54</v>
      </c>
      <c r="F91" s="157" t="s">
        <v>55</v>
      </c>
      <c r="G91" s="157" t="s">
        <v>138</v>
      </c>
      <c r="H91" s="157" t="s">
        <v>139</v>
      </c>
      <c r="I91" s="158" t="s">
        <v>140</v>
      </c>
      <c r="J91" s="159" t="s">
        <v>126</v>
      </c>
      <c r="K91" s="160" t="s">
        <v>141</v>
      </c>
      <c r="L91" s="161"/>
      <c r="M91" s="63" t="s">
        <v>1</v>
      </c>
      <c r="N91" s="64" t="s">
        <v>43</v>
      </c>
      <c r="O91" s="64" t="s">
        <v>142</v>
      </c>
      <c r="P91" s="64" t="s">
        <v>143</v>
      </c>
      <c r="Q91" s="64" t="s">
        <v>144</v>
      </c>
      <c r="R91" s="64" t="s">
        <v>145</v>
      </c>
      <c r="S91" s="64" t="s">
        <v>146</v>
      </c>
      <c r="T91" s="65" t="s">
        <v>147</v>
      </c>
    </row>
    <row r="92" spans="2:63" s="1" customFormat="1" ht="22.9" customHeight="1">
      <c r="B92" s="33"/>
      <c r="C92" s="70" t="s">
        <v>148</v>
      </c>
      <c r="D92" s="34"/>
      <c r="E92" s="34"/>
      <c r="F92" s="34"/>
      <c r="G92" s="34"/>
      <c r="H92" s="34"/>
      <c r="I92" s="111"/>
      <c r="J92" s="162">
        <f>BK92</f>
        <v>0</v>
      </c>
      <c r="K92" s="34"/>
      <c r="L92" s="37"/>
      <c r="M92" s="66"/>
      <c r="N92" s="67"/>
      <c r="O92" s="67"/>
      <c r="P92" s="163">
        <f>P93</f>
        <v>0</v>
      </c>
      <c r="Q92" s="67"/>
      <c r="R92" s="163">
        <f>R93</f>
        <v>197.4233574545</v>
      </c>
      <c r="S92" s="67"/>
      <c r="T92" s="164">
        <f>T93</f>
        <v>0</v>
      </c>
      <c r="AT92" s="16" t="s">
        <v>72</v>
      </c>
      <c r="AU92" s="16" t="s">
        <v>128</v>
      </c>
      <c r="BK92" s="165">
        <f>BK93</f>
        <v>0</v>
      </c>
    </row>
    <row r="93" spans="2:63" s="11" customFormat="1" ht="25.9" customHeight="1">
      <c r="B93" s="166"/>
      <c r="C93" s="167"/>
      <c r="D93" s="168" t="s">
        <v>72</v>
      </c>
      <c r="E93" s="169" t="s">
        <v>149</v>
      </c>
      <c r="F93" s="169" t="s">
        <v>150</v>
      </c>
      <c r="G93" s="167"/>
      <c r="H93" s="167"/>
      <c r="I93" s="170"/>
      <c r="J93" s="171">
        <f>BK93</f>
        <v>0</v>
      </c>
      <c r="K93" s="167"/>
      <c r="L93" s="172"/>
      <c r="M93" s="173"/>
      <c r="N93" s="174"/>
      <c r="O93" s="174"/>
      <c r="P93" s="175">
        <f>P94+P141+P149+P158+P165+P169</f>
        <v>0</v>
      </c>
      <c r="Q93" s="174"/>
      <c r="R93" s="175">
        <f>R94+R141+R149+R158+R165+R169</f>
        <v>197.4233574545</v>
      </c>
      <c r="S93" s="174"/>
      <c r="T93" s="176">
        <f>T94+T141+T149+T158+T165+T169</f>
        <v>0</v>
      </c>
      <c r="AR93" s="177" t="s">
        <v>77</v>
      </c>
      <c r="AT93" s="178" t="s">
        <v>72</v>
      </c>
      <c r="AU93" s="178" t="s">
        <v>73</v>
      </c>
      <c r="AY93" s="177" t="s">
        <v>151</v>
      </c>
      <c r="BK93" s="179">
        <f>BK94+BK141+BK149+BK158+BK165+BK169</f>
        <v>0</v>
      </c>
    </row>
    <row r="94" spans="2:63" s="11" customFormat="1" ht="22.9" customHeight="1">
      <c r="B94" s="166"/>
      <c r="C94" s="167"/>
      <c r="D94" s="168" t="s">
        <v>72</v>
      </c>
      <c r="E94" s="180" t="s">
        <v>77</v>
      </c>
      <c r="F94" s="180" t="s">
        <v>152</v>
      </c>
      <c r="G94" s="167"/>
      <c r="H94" s="167"/>
      <c r="I94" s="170"/>
      <c r="J94" s="181">
        <f>BK94</f>
        <v>0</v>
      </c>
      <c r="K94" s="167"/>
      <c r="L94" s="172"/>
      <c r="M94" s="173"/>
      <c r="N94" s="174"/>
      <c r="O94" s="174"/>
      <c r="P94" s="175">
        <f>SUM(P95:P140)</f>
        <v>0</v>
      </c>
      <c r="Q94" s="174"/>
      <c r="R94" s="175">
        <f>SUM(R95:R140)</f>
        <v>0.4496648545</v>
      </c>
      <c r="S94" s="174"/>
      <c r="T94" s="176">
        <f>SUM(T95:T140)</f>
        <v>0</v>
      </c>
      <c r="AR94" s="177" t="s">
        <v>77</v>
      </c>
      <c r="AT94" s="178" t="s">
        <v>72</v>
      </c>
      <c r="AU94" s="178" t="s">
        <v>77</v>
      </c>
      <c r="AY94" s="177" t="s">
        <v>151</v>
      </c>
      <c r="BK94" s="179">
        <f>SUM(BK95:BK140)</f>
        <v>0</v>
      </c>
    </row>
    <row r="95" spans="2:65" s="1" customFormat="1" ht="16.5" customHeight="1">
      <c r="B95" s="33"/>
      <c r="C95" s="182" t="s">
        <v>77</v>
      </c>
      <c r="D95" s="182" t="s">
        <v>153</v>
      </c>
      <c r="E95" s="183" t="s">
        <v>154</v>
      </c>
      <c r="F95" s="184" t="s">
        <v>155</v>
      </c>
      <c r="G95" s="185" t="s">
        <v>156</v>
      </c>
      <c r="H95" s="186">
        <v>9.76</v>
      </c>
      <c r="I95" s="187"/>
      <c r="J95" s="188">
        <f>ROUND(I95*H95,2)</f>
        <v>0</v>
      </c>
      <c r="K95" s="184" t="s">
        <v>157</v>
      </c>
      <c r="L95" s="37"/>
      <c r="M95" s="189" t="s">
        <v>1</v>
      </c>
      <c r="N95" s="190" t="s">
        <v>44</v>
      </c>
      <c r="O95" s="59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16" t="s">
        <v>158</v>
      </c>
      <c r="AT95" s="16" t="s">
        <v>153</v>
      </c>
      <c r="AU95" s="16" t="s">
        <v>81</v>
      </c>
      <c r="AY95" s="16" t="s">
        <v>151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6" t="s">
        <v>77</v>
      </c>
      <c r="BK95" s="193">
        <f>ROUND(I95*H95,2)</f>
        <v>0</v>
      </c>
      <c r="BL95" s="16" t="s">
        <v>158</v>
      </c>
      <c r="BM95" s="16" t="s">
        <v>159</v>
      </c>
    </row>
    <row r="96" spans="2:51" s="12" customFormat="1" ht="11.25">
      <c r="B96" s="194"/>
      <c r="C96" s="195"/>
      <c r="D96" s="196" t="s">
        <v>160</v>
      </c>
      <c r="E96" s="197" t="s">
        <v>1</v>
      </c>
      <c r="F96" s="198" t="s">
        <v>161</v>
      </c>
      <c r="G96" s="195"/>
      <c r="H96" s="199">
        <v>9.76</v>
      </c>
      <c r="I96" s="200"/>
      <c r="J96" s="195"/>
      <c r="K96" s="195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160</v>
      </c>
      <c r="AU96" s="205" t="s">
        <v>81</v>
      </c>
      <c r="AV96" s="12" t="s">
        <v>81</v>
      </c>
      <c r="AW96" s="12" t="s">
        <v>34</v>
      </c>
      <c r="AX96" s="12" t="s">
        <v>77</v>
      </c>
      <c r="AY96" s="205" t="s">
        <v>151</v>
      </c>
    </row>
    <row r="97" spans="2:65" s="1" customFormat="1" ht="16.5" customHeight="1">
      <c r="B97" s="33"/>
      <c r="C97" s="182" t="s">
        <v>81</v>
      </c>
      <c r="D97" s="182" t="s">
        <v>153</v>
      </c>
      <c r="E97" s="183" t="s">
        <v>162</v>
      </c>
      <c r="F97" s="184" t="s">
        <v>163</v>
      </c>
      <c r="G97" s="185" t="s">
        <v>164</v>
      </c>
      <c r="H97" s="186">
        <v>3</v>
      </c>
      <c r="I97" s="187"/>
      <c r="J97" s="188">
        <f>ROUND(I97*H97,2)</f>
        <v>0</v>
      </c>
      <c r="K97" s="184" t="s">
        <v>157</v>
      </c>
      <c r="L97" s="37"/>
      <c r="M97" s="189" t="s">
        <v>1</v>
      </c>
      <c r="N97" s="190" t="s">
        <v>44</v>
      </c>
      <c r="O97" s="59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16" t="s">
        <v>158</v>
      </c>
      <c r="AT97" s="16" t="s">
        <v>153</v>
      </c>
      <c r="AU97" s="16" t="s">
        <v>81</v>
      </c>
      <c r="AY97" s="16" t="s">
        <v>151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6" t="s">
        <v>77</v>
      </c>
      <c r="BK97" s="193">
        <f>ROUND(I97*H97,2)</f>
        <v>0</v>
      </c>
      <c r="BL97" s="16" t="s">
        <v>158</v>
      </c>
      <c r="BM97" s="16" t="s">
        <v>165</v>
      </c>
    </row>
    <row r="98" spans="2:51" s="12" customFormat="1" ht="11.25">
      <c r="B98" s="194"/>
      <c r="C98" s="195"/>
      <c r="D98" s="196" t="s">
        <v>160</v>
      </c>
      <c r="E98" s="197" t="s">
        <v>1</v>
      </c>
      <c r="F98" s="198" t="s">
        <v>166</v>
      </c>
      <c r="G98" s="195"/>
      <c r="H98" s="199">
        <v>3</v>
      </c>
      <c r="I98" s="200"/>
      <c r="J98" s="195"/>
      <c r="K98" s="195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160</v>
      </c>
      <c r="AU98" s="205" t="s">
        <v>81</v>
      </c>
      <c r="AV98" s="12" t="s">
        <v>81</v>
      </c>
      <c r="AW98" s="12" t="s">
        <v>34</v>
      </c>
      <c r="AX98" s="12" t="s">
        <v>77</v>
      </c>
      <c r="AY98" s="205" t="s">
        <v>151</v>
      </c>
    </row>
    <row r="99" spans="2:65" s="1" customFormat="1" ht="16.5" customHeight="1">
      <c r="B99" s="33"/>
      <c r="C99" s="182" t="s">
        <v>167</v>
      </c>
      <c r="D99" s="182" t="s">
        <v>153</v>
      </c>
      <c r="E99" s="183" t="s">
        <v>168</v>
      </c>
      <c r="F99" s="184" t="s">
        <v>169</v>
      </c>
      <c r="G99" s="185" t="s">
        <v>164</v>
      </c>
      <c r="H99" s="186">
        <v>3</v>
      </c>
      <c r="I99" s="187"/>
      <c r="J99" s="188">
        <f>ROUND(I99*H99,2)</f>
        <v>0</v>
      </c>
      <c r="K99" s="184" t="s">
        <v>157</v>
      </c>
      <c r="L99" s="37"/>
      <c r="M99" s="189" t="s">
        <v>1</v>
      </c>
      <c r="N99" s="190" t="s">
        <v>44</v>
      </c>
      <c r="O99" s="59"/>
      <c r="P99" s="191">
        <f>O99*H99</f>
        <v>0</v>
      </c>
      <c r="Q99" s="191">
        <v>4.6394E-05</v>
      </c>
      <c r="R99" s="191">
        <f>Q99*H99</f>
        <v>0.000139182</v>
      </c>
      <c r="S99" s="191">
        <v>0</v>
      </c>
      <c r="T99" s="192">
        <f>S99*H99</f>
        <v>0</v>
      </c>
      <c r="AR99" s="16" t="s">
        <v>158</v>
      </c>
      <c r="AT99" s="16" t="s">
        <v>153</v>
      </c>
      <c r="AU99" s="16" t="s">
        <v>81</v>
      </c>
      <c r="AY99" s="16" t="s">
        <v>151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6" t="s">
        <v>77</v>
      </c>
      <c r="BK99" s="193">
        <f>ROUND(I99*H99,2)</f>
        <v>0</v>
      </c>
      <c r="BL99" s="16" t="s">
        <v>158</v>
      </c>
      <c r="BM99" s="16" t="s">
        <v>170</v>
      </c>
    </row>
    <row r="100" spans="2:51" s="12" customFormat="1" ht="11.25">
      <c r="B100" s="194"/>
      <c r="C100" s="195"/>
      <c r="D100" s="196" t="s">
        <v>160</v>
      </c>
      <c r="E100" s="197" t="s">
        <v>1</v>
      </c>
      <c r="F100" s="198" t="s">
        <v>171</v>
      </c>
      <c r="G100" s="195"/>
      <c r="H100" s="199">
        <v>3</v>
      </c>
      <c r="I100" s="200"/>
      <c r="J100" s="195"/>
      <c r="K100" s="195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160</v>
      </c>
      <c r="AU100" s="205" t="s">
        <v>81</v>
      </c>
      <c r="AV100" s="12" t="s">
        <v>81</v>
      </c>
      <c r="AW100" s="12" t="s">
        <v>34</v>
      </c>
      <c r="AX100" s="12" t="s">
        <v>77</v>
      </c>
      <c r="AY100" s="205" t="s">
        <v>151</v>
      </c>
    </row>
    <row r="101" spans="2:65" s="1" customFormat="1" ht="16.5" customHeight="1">
      <c r="B101" s="33"/>
      <c r="C101" s="182" t="s">
        <v>158</v>
      </c>
      <c r="D101" s="182" t="s">
        <v>153</v>
      </c>
      <c r="E101" s="183" t="s">
        <v>172</v>
      </c>
      <c r="F101" s="184" t="s">
        <v>173</v>
      </c>
      <c r="G101" s="185" t="s">
        <v>156</v>
      </c>
      <c r="H101" s="186">
        <v>0.3</v>
      </c>
      <c r="I101" s="187"/>
      <c r="J101" s="188">
        <f>ROUND(I101*H101,2)</f>
        <v>0</v>
      </c>
      <c r="K101" s="184" t="s">
        <v>157</v>
      </c>
      <c r="L101" s="37"/>
      <c r="M101" s="189" t="s">
        <v>1</v>
      </c>
      <c r="N101" s="190" t="s">
        <v>44</v>
      </c>
      <c r="O101" s="59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6" t="s">
        <v>158</v>
      </c>
      <c r="AT101" s="16" t="s">
        <v>153</v>
      </c>
      <c r="AU101" s="16" t="s">
        <v>81</v>
      </c>
      <c r="AY101" s="16" t="s">
        <v>151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6" t="s">
        <v>77</v>
      </c>
      <c r="BK101" s="193">
        <f>ROUND(I101*H101,2)</f>
        <v>0</v>
      </c>
      <c r="BL101" s="16" t="s">
        <v>158</v>
      </c>
      <c r="BM101" s="16" t="s">
        <v>174</v>
      </c>
    </row>
    <row r="102" spans="2:51" s="12" customFormat="1" ht="11.25">
      <c r="B102" s="194"/>
      <c r="C102" s="195"/>
      <c r="D102" s="196" t="s">
        <v>160</v>
      </c>
      <c r="E102" s="197" t="s">
        <v>1</v>
      </c>
      <c r="F102" s="198" t="s">
        <v>175</v>
      </c>
      <c r="G102" s="195"/>
      <c r="H102" s="199">
        <v>0.3</v>
      </c>
      <c r="I102" s="200"/>
      <c r="J102" s="195"/>
      <c r="K102" s="195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160</v>
      </c>
      <c r="AU102" s="205" t="s">
        <v>81</v>
      </c>
      <c r="AV102" s="12" t="s">
        <v>81</v>
      </c>
      <c r="AW102" s="12" t="s">
        <v>34</v>
      </c>
      <c r="AX102" s="12" t="s">
        <v>73</v>
      </c>
      <c r="AY102" s="205" t="s">
        <v>151</v>
      </c>
    </row>
    <row r="103" spans="2:51" s="13" customFormat="1" ht="11.25">
      <c r="B103" s="206"/>
      <c r="C103" s="207"/>
      <c r="D103" s="196" t="s">
        <v>160</v>
      </c>
      <c r="E103" s="208" t="s">
        <v>1</v>
      </c>
      <c r="F103" s="209" t="s">
        <v>176</v>
      </c>
      <c r="G103" s="207"/>
      <c r="H103" s="210">
        <v>0.3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160</v>
      </c>
      <c r="AU103" s="216" t="s">
        <v>81</v>
      </c>
      <c r="AV103" s="13" t="s">
        <v>158</v>
      </c>
      <c r="AW103" s="13" t="s">
        <v>34</v>
      </c>
      <c r="AX103" s="13" t="s">
        <v>77</v>
      </c>
      <c r="AY103" s="216" t="s">
        <v>151</v>
      </c>
    </row>
    <row r="104" spans="2:65" s="1" customFormat="1" ht="16.5" customHeight="1">
      <c r="B104" s="33"/>
      <c r="C104" s="182" t="s">
        <v>177</v>
      </c>
      <c r="D104" s="182" t="s">
        <v>153</v>
      </c>
      <c r="E104" s="183" t="s">
        <v>178</v>
      </c>
      <c r="F104" s="184" t="s">
        <v>179</v>
      </c>
      <c r="G104" s="185" t="s">
        <v>164</v>
      </c>
      <c r="H104" s="186">
        <v>3</v>
      </c>
      <c r="I104" s="187"/>
      <c r="J104" s="188">
        <f>ROUND(I104*H104,2)</f>
        <v>0</v>
      </c>
      <c r="K104" s="184" t="s">
        <v>157</v>
      </c>
      <c r="L104" s="37"/>
      <c r="M104" s="189" t="s">
        <v>1</v>
      </c>
      <c r="N104" s="190" t="s">
        <v>44</v>
      </c>
      <c r="O104" s="59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6" t="s">
        <v>158</v>
      </c>
      <c r="AT104" s="16" t="s">
        <v>153</v>
      </c>
      <c r="AU104" s="16" t="s">
        <v>81</v>
      </c>
      <c r="AY104" s="16" t="s">
        <v>151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6" t="s">
        <v>77</v>
      </c>
      <c r="BK104" s="193">
        <f>ROUND(I104*H104,2)</f>
        <v>0</v>
      </c>
      <c r="BL104" s="16" t="s">
        <v>158</v>
      </c>
      <c r="BM104" s="16" t="s">
        <v>180</v>
      </c>
    </row>
    <row r="105" spans="2:51" s="12" customFormat="1" ht="11.25">
      <c r="B105" s="194"/>
      <c r="C105" s="195"/>
      <c r="D105" s="196" t="s">
        <v>160</v>
      </c>
      <c r="E105" s="197" t="s">
        <v>1</v>
      </c>
      <c r="F105" s="198" t="s">
        <v>166</v>
      </c>
      <c r="G105" s="195"/>
      <c r="H105" s="199">
        <v>3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160</v>
      </c>
      <c r="AU105" s="205" t="s">
        <v>81</v>
      </c>
      <c r="AV105" s="12" t="s">
        <v>81</v>
      </c>
      <c r="AW105" s="12" t="s">
        <v>34</v>
      </c>
      <c r="AX105" s="12" t="s">
        <v>77</v>
      </c>
      <c r="AY105" s="205" t="s">
        <v>151</v>
      </c>
    </row>
    <row r="106" spans="2:65" s="1" customFormat="1" ht="16.5" customHeight="1">
      <c r="B106" s="33"/>
      <c r="C106" s="182" t="s">
        <v>181</v>
      </c>
      <c r="D106" s="182" t="s">
        <v>153</v>
      </c>
      <c r="E106" s="183" t="s">
        <v>182</v>
      </c>
      <c r="F106" s="184" t="s">
        <v>183</v>
      </c>
      <c r="G106" s="185" t="s">
        <v>164</v>
      </c>
      <c r="H106" s="186">
        <v>5</v>
      </c>
      <c r="I106" s="187"/>
      <c r="J106" s="188">
        <f>ROUND(I106*H106,2)</f>
        <v>0</v>
      </c>
      <c r="K106" s="184" t="s">
        <v>157</v>
      </c>
      <c r="L106" s="37"/>
      <c r="M106" s="189" t="s">
        <v>1</v>
      </c>
      <c r="N106" s="190" t="s">
        <v>44</v>
      </c>
      <c r="O106" s="59"/>
      <c r="P106" s="191">
        <f>O106*H106</f>
        <v>0</v>
      </c>
      <c r="Q106" s="191">
        <v>4.6394E-05</v>
      </c>
      <c r="R106" s="191">
        <f>Q106*H106</f>
        <v>0.00023197000000000002</v>
      </c>
      <c r="S106" s="191">
        <v>0</v>
      </c>
      <c r="T106" s="192">
        <f>S106*H106</f>
        <v>0</v>
      </c>
      <c r="AR106" s="16" t="s">
        <v>158</v>
      </c>
      <c r="AT106" s="16" t="s">
        <v>153</v>
      </c>
      <c r="AU106" s="16" t="s">
        <v>81</v>
      </c>
      <c r="AY106" s="16" t="s">
        <v>151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6" t="s">
        <v>77</v>
      </c>
      <c r="BK106" s="193">
        <f>ROUND(I106*H106,2)</f>
        <v>0</v>
      </c>
      <c r="BL106" s="16" t="s">
        <v>158</v>
      </c>
      <c r="BM106" s="16" t="s">
        <v>184</v>
      </c>
    </row>
    <row r="107" spans="2:51" s="12" customFormat="1" ht="11.25">
      <c r="B107" s="194"/>
      <c r="C107" s="195"/>
      <c r="D107" s="196" t="s">
        <v>160</v>
      </c>
      <c r="E107" s="197" t="s">
        <v>1</v>
      </c>
      <c r="F107" s="198" t="s">
        <v>185</v>
      </c>
      <c r="G107" s="195"/>
      <c r="H107" s="199">
        <v>5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160</v>
      </c>
      <c r="AU107" s="205" t="s">
        <v>81</v>
      </c>
      <c r="AV107" s="12" t="s">
        <v>81</v>
      </c>
      <c r="AW107" s="12" t="s">
        <v>34</v>
      </c>
      <c r="AX107" s="12" t="s">
        <v>77</v>
      </c>
      <c r="AY107" s="205" t="s">
        <v>151</v>
      </c>
    </row>
    <row r="108" spans="2:65" s="1" customFormat="1" ht="16.5" customHeight="1">
      <c r="B108" s="33"/>
      <c r="C108" s="182" t="s">
        <v>186</v>
      </c>
      <c r="D108" s="182" t="s">
        <v>153</v>
      </c>
      <c r="E108" s="183" t="s">
        <v>187</v>
      </c>
      <c r="F108" s="184" t="s">
        <v>188</v>
      </c>
      <c r="G108" s="185" t="s">
        <v>156</v>
      </c>
      <c r="H108" s="186">
        <v>9.76</v>
      </c>
      <c r="I108" s="187"/>
      <c r="J108" s="188">
        <f>ROUND(I108*H108,2)</f>
        <v>0</v>
      </c>
      <c r="K108" s="184" t="s">
        <v>157</v>
      </c>
      <c r="L108" s="37"/>
      <c r="M108" s="189" t="s">
        <v>1</v>
      </c>
      <c r="N108" s="190" t="s">
        <v>44</v>
      </c>
      <c r="O108" s="59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6" t="s">
        <v>158</v>
      </c>
      <c r="AT108" s="16" t="s">
        <v>153</v>
      </c>
      <c r="AU108" s="16" t="s">
        <v>81</v>
      </c>
      <c r="AY108" s="16" t="s">
        <v>151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6" t="s">
        <v>77</v>
      </c>
      <c r="BK108" s="193">
        <f>ROUND(I108*H108,2)</f>
        <v>0</v>
      </c>
      <c r="BL108" s="16" t="s">
        <v>158</v>
      </c>
      <c r="BM108" s="16" t="s">
        <v>189</v>
      </c>
    </row>
    <row r="109" spans="2:51" s="12" customFormat="1" ht="11.25">
      <c r="B109" s="194"/>
      <c r="C109" s="195"/>
      <c r="D109" s="196" t="s">
        <v>160</v>
      </c>
      <c r="E109" s="197" t="s">
        <v>1</v>
      </c>
      <c r="F109" s="198" t="s">
        <v>190</v>
      </c>
      <c r="G109" s="195"/>
      <c r="H109" s="199">
        <v>9.76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160</v>
      </c>
      <c r="AU109" s="205" t="s">
        <v>81</v>
      </c>
      <c r="AV109" s="12" t="s">
        <v>81</v>
      </c>
      <c r="AW109" s="12" t="s">
        <v>34</v>
      </c>
      <c r="AX109" s="12" t="s">
        <v>77</v>
      </c>
      <c r="AY109" s="205" t="s">
        <v>151</v>
      </c>
    </row>
    <row r="110" spans="2:65" s="1" customFormat="1" ht="16.5" customHeight="1">
      <c r="B110" s="33"/>
      <c r="C110" s="182" t="s">
        <v>191</v>
      </c>
      <c r="D110" s="182" t="s">
        <v>153</v>
      </c>
      <c r="E110" s="183" t="s">
        <v>192</v>
      </c>
      <c r="F110" s="184" t="s">
        <v>193</v>
      </c>
      <c r="G110" s="185" t="s">
        <v>156</v>
      </c>
      <c r="H110" s="186">
        <v>9.76</v>
      </c>
      <c r="I110" s="187"/>
      <c r="J110" s="188">
        <f>ROUND(I110*H110,2)</f>
        <v>0</v>
      </c>
      <c r="K110" s="184" t="s">
        <v>157</v>
      </c>
      <c r="L110" s="37"/>
      <c r="M110" s="189" t="s">
        <v>1</v>
      </c>
      <c r="N110" s="190" t="s">
        <v>44</v>
      </c>
      <c r="O110" s="59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6" t="s">
        <v>158</v>
      </c>
      <c r="AT110" s="16" t="s">
        <v>153</v>
      </c>
      <c r="AU110" s="16" t="s">
        <v>81</v>
      </c>
      <c r="AY110" s="16" t="s">
        <v>151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6" t="s">
        <v>77</v>
      </c>
      <c r="BK110" s="193">
        <f>ROUND(I110*H110,2)</f>
        <v>0</v>
      </c>
      <c r="BL110" s="16" t="s">
        <v>158</v>
      </c>
      <c r="BM110" s="16" t="s">
        <v>194</v>
      </c>
    </row>
    <row r="111" spans="2:51" s="12" customFormat="1" ht="11.25">
      <c r="B111" s="194"/>
      <c r="C111" s="195"/>
      <c r="D111" s="196" t="s">
        <v>160</v>
      </c>
      <c r="E111" s="197" t="s">
        <v>1</v>
      </c>
      <c r="F111" s="198" t="s">
        <v>190</v>
      </c>
      <c r="G111" s="195"/>
      <c r="H111" s="199">
        <v>9.76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160</v>
      </c>
      <c r="AU111" s="205" t="s">
        <v>81</v>
      </c>
      <c r="AV111" s="12" t="s">
        <v>81</v>
      </c>
      <c r="AW111" s="12" t="s">
        <v>34</v>
      </c>
      <c r="AX111" s="12" t="s">
        <v>77</v>
      </c>
      <c r="AY111" s="205" t="s">
        <v>151</v>
      </c>
    </row>
    <row r="112" spans="2:65" s="1" customFormat="1" ht="16.5" customHeight="1">
      <c r="B112" s="33"/>
      <c r="C112" s="182" t="s">
        <v>195</v>
      </c>
      <c r="D112" s="182" t="s">
        <v>153</v>
      </c>
      <c r="E112" s="183" t="s">
        <v>196</v>
      </c>
      <c r="F112" s="184" t="s">
        <v>197</v>
      </c>
      <c r="G112" s="185" t="s">
        <v>156</v>
      </c>
      <c r="H112" s="186">
        <v>9.76</v>
      </c>
      <c r="I112" s="187"/>
      <c r="J112" s="188">
        <f>ROUND(I112*H112,2)</f>
        <v>0</v>
      </c>
      <c r="K112" s="184" t="s">
        <v>157</v>
      </c>
      <c r="L112" s="37"/>
      <c r="M112" s="189" t="s">
        <v>1</v>
      </c>
      <c r="N112" s="190" t="s">
        <v>44</v>
      </c>
      <c r="O112" s="59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16" t="s">
        <v>158</v>
      </c>
      <c r="AT112" s="16" t="s">
        <v>153</v>
      </c>
      <c r="AU112" s="16" t="s">
        <v>81</v>
      </c>
      <c r="AY112" s="16" t="s">
        <v>151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6" t="s">
        <v>77</v>
      </c>
      <c r="BK112" s="193">
        <f>ROUND(I112*H112,2)</f>
        <v>0</v>
      </c>
      <c r="BL112" s="16" t="s">
        <v>158</v>
      </c>
      <c r="BM112" s="16" t="s">
        <v>198</v>
      </c>
    </row>
    <row r="113" spans="2:51" s="12" customFormat="1" ht="11.25">
      <c r="B113" s="194"/>
      <c r="C113" s="195"/>
      <c r="D113" s="196" t="s">
        <v>160</v>
      </c>
      <c r="E113" s="197" t="s">
        <v>1</v>
      </c>
      <c r="F113" s="198" t="s">
        <v>190</v>
      </c>
      <c r="G113" s="195"/>
      <c r="H113" s="199">
        <v>9.76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160</v>
      </c>
      <c r="AU113" s="205" t="s">
        <v>81</v>
      </c>
      <c r="AV113" s="12" t="s">
        <v>81</v>
      </c>
      <c r="AW113" s="12" t="s">
        <v>34</v>
      </c>
      <c r="AX113" s="12" t="s">
        <v>77</v>
      </c>
      <c r="AY113" s="205" t="s">
        <v>151</v>
      </c>
    </row>
    <row r="114" spans="2:65" s="1" customFormat="1" ht="16.5" customHeight="1">
      <c r="B114" s="33"/>
      <c r="C114" s="182" t="s">
        <v>199</v>
      </c>
      <c r="D114" s="182" t="s">
        <v>153</v>
      </c>
      <c r="E114" s="183" t="s">
        <v>200</v>
      </c>
      <c r="F114" s="184" t="s">
        <v>201</v>
      </c>
      <c r="G114" s="185" t="s">
        <v>156</v>
      </c>
      <c r="H114" s="186">
        <v>9.76</v>
      </c>
      <c r="I114" s="187"/>
      <c r="J114" s="188">
        <f>ROUND(I114*H114,2)</f>
        <v>0</v>
      </c>
      <c r="K114" s="184" t="s">
        <v>157</v>
      </c>
      <c r="L114" s="37"/>
      <c r="M114" s="189" t="s">
        <v>1</v>
      </c>
      <c r="N114" s="190" t="s">
        <v>44</v>
      </c>
      <c r="O114" s="59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6" t="s">
        <v>158</v>
      </c>
      <c r="AT114" s="16" t="s">
        <v>153</v>
      </c>
      <c r="AU114" s="16" t="s">
        <v>81</v>
      </c>
      <c r="AY114" s="16" t="s">
        <v>151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6" t="s">
        <v>77</v>
      </c>
      <c r="BK114" s="193">
        <f>ROUND(I114*H114,2)</f>
        <v>0</v>
      </c>
      <c r="BL114" s="16" t="s">
        <v>158</v>
      </c>
      <c r="BM114" s="16" t="s">
        <v>202</v>
      </c>
    </row>
    <row r="115" spans="2:51" s="12" customFormat="1" ht="11.25">
      <c r="B115" s="194"/>
      <c r="C115" s="195"/>
      <c r="D115" s="196" t="s">
        <v>160</v>
      </c>
      <c r="E115" s="197" t="s">
        <v>1</v>
      </c>
      <c r="F115" s="198" t="s">
        <v>203</v>
      </c>
      <c r="G115" s="195"/>
      <c r="H115" s="199">
        <v>9.76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160</v>
      </c>
      <c r="AU115" s="205" t="s">
        <v>81</v>
      </c>
      <c r="AV115" s="12" t="s">
        <v>81</v>
      </c>
      <c r="AW115" s="12" t="s">
        <v>34</v>
      </c>
      <c r="AX115" s="12" t="s">
        <v>77</v>
      </c>
      <c r="AY115" s="205" t="s">
        <v>151</v>
      </c>
    </row>
    <row r="116" spans="2:65" s="1" customFormat="1" ht="16.5" customHeight="1">
      <c r="B116" s="33"/>
      <c r="C116" s="182" t="s">
        <v>204</v>
      </c>
      <c r="D116" s="182" t="s">
        <v>153</v>
      </c>
      <c r="E116" s="183" t="s">
        <v>205</v>
      </c>
      <c r="F116" s="184" t="s">
        <v>206</v>
      </c>
      <c r="G116" s="185" t="s">
        <v>207</v>
      </c>
      <c r="H116" s="186">
        <v>25</v>
      </c>
      <c r="I116" s="187"/>
      <c r="J116" s="188">
        <f>ROUND(I116*H116,2)</f>
        <v>0</v>
      </c>
      <c r="K116" s="184" t="s">
        <v>157</v>
      </c>
      <c r="L116" s="37"/>
      <c r="M116" s="189" t="s">
        <v>1</v>
      </c>
      <c r="N116" s="190" t="s">
        <v>44</v>
      </c>
      <c r="O116" s="59"/>
      <c r="P116" s="191">
        <f>O116*H116</f>
        <v>0</v>
      </c>
      <c r="Q116" s="191">
        <v>0.0179717481</v>
      </c>
      <c r="R116" s="191">
        <f>Q116*H116</f>
        <v>0.4492937025</v>
      </c>
      <c r="S116" s="191">
        <v>0</v>
      </c>
      <c r="T116" s="192">
        <f>S116*H116</f>
        <v>0</v>
      </c>
      <c r="AR116" s="16" t="s">
        <v>158</v>
      </c>
      <c r="AT116" s="16" t="s">
        <v>153</v>
      </c>
      <c r="AU116" s="16" t="s">
        <v>81</v>
      </c>
      <c r="AY116" s="16" t="s">
        <v>151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6" t="s">
        <v>77</v>
      </c>
      <c r="BK116" s="193">
        <f>ROUND(I116*H116,2)</f>
        <v>0</v>
      </c>
      <c r="BL116" s="16" t="s">
        <v>158</v>
      </c>
      <c r="BM116" s="16" t="s">
        <v>208</v>
      </c>
    </row>
    <row r="117" spans="2:51" s="12" customFormat="1" ht="11.25">
      <c r="B117" s="194"/>
      <c r="C117" s="195"/>
      <c r="D117" s="196" t="s">
        <v>160</v>
      </c>
      <c r="E117" s="197" t="s">
        <v>1</v>
      </c>
      <c r="F117" s="198" t="s">
        <v>209</v>
      </c>
      <c r="G117" s="195"/>
      <c r="H117" s="199">
        <v>25</v>
      </c>
      <c r="I117" s="200"/>
      <c r="J117" s="195"/>
      <c r="K117" s="195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160</v>
      </c>
      <c r="AU117" s="205" t="s">
        <v>81</v>
      </c>
      <c r="AV117" s="12" t="s">
        <v>81</v>
      </c>
      <c r="AW117" s="12" t="s">
        <v>34</v>
      </c>
      <c r="AX117" s="12" t="s">
        <v>77</v>
      </c>
      <c r="AY117" s="205" t="s">
        <v>151</v>
      </c>
    </row>
    <row r="118" spans="2:65" s="1" customFormat="1" ht="16.5" customHeight="1">
      <c r="B118" s="33"/>
      <c r="C118" s="182" t="s">
        <v>210</v>
      </c>
      <c r="D118" s="182" t="s">
        <v>153</v>
      </c>
      <c r="E118" s="183" t="s">
        <v>211</v>
      </c>
      <c r="F118" s="184" t="s">
        <v>212</v>
      </c>
      <c r="G118" s="185" t="s">
        <v>213</v>
      </c>
      <c r="H118" s="186">
        <v>240</v>
      </c>
      <c r="I118" s="187"/>
      <c r="J118" s="188">
        <f>ROUND(I118*H118,2)</f>
        <v>0</v>
      </c>
      <c r="K118" s="184" t="s">
        <v>157</v>
      </c>
      <c r="L118" s="37"/>
      <c r="M118" s="189" t="s">
        <v>1</v>
      </c>
      <c r="N118" s="190" t="s">
        <v>44</v>
      </c>
      <c r="O118" s="59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16" t="s">
        <v>158</v>
      </c>
      <c r="AT118" s="16" t="s">
        <v>153</v>
      </c>
      <c r="AU118" s="16" t="s">
        <v>81</v>
      </c>
      <c r="AY118" s="16" t="s">
        <v>151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6" t="s">
        <v>77</v>
      </c>
      <c r="BK118" s="193">
        <f>ROUND(I118*H118,2)</f>
        <v>0</v>
      </c>
      <c r="BL118" s="16" t="s">
        <v>158</v>
      </c>
      <c r="BM118" s="16" t="s">
        <v>214</v>
      </c>
    </row>
    <row r="119" spans="2:51" s="12" customFormat="1" ht="11.25">
      <c r="B119" s="194"/>
      <c r="C119" s="195"/>
      <c r="D119" s="196" t="s">
        <v>160</v>
      </c>
      <c r="E119" s="197" t="s">
        <v>1</v>
      </c>
      <c r="F119" s="198" t="s">
        <v>215</v>
      </c>
      <c r="G119" s="195"/>
      <c r="H119" s="199">
        <v>240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160</v>
      </c>
      <c r="AU119" s="205" t="s">
        <v>81</v>
      </c>
      <c r="AV119" s="12" t="s">
        <v>81</v>
      </c>
      <c r="AW119" s="12" t="s">
        <v>34</v>
      </c>
      <c r="AX119" s="12" t="s">
        <v>77</v>
      </c>
      <c r="AY119" s="205" t="s">
        <v>151</v>
      </c>
    </row>
    <row r="120" spans="2:65" s="1" customFormat="1" ht="16.5" customHeight="1">
      <c r="B120" s="33"/>
      <c r="C120" s="182" t="s">
        <v>216</v>
      </c>
      <c r="D120" s="182" t="s">
        <v>153</v>
      </c>
      <c r="E120" s="183" t="s">
        <v>217</v>
      </c>
      <c r="F120" s="184" t="s">
        <v>218</v>
      </c>
      <c r="G120" s="185" t="s">
        <v>219</v>
      </c>
      <c r="H120" s="186">
        <v>10</v>
      </c>
      <c r="I120" s="187"/>
      <c r="J120" s="188">
        <f>ROUND(I120*H120,2)</f>
        <v>0</v>
      </c>
      <c r="K120" s="184" t="s">
        <v>157</v>
      </c>
      <c r="L120" s="37"/>
      <c r="M120" s="189" t="s">
        <v>1</v>
      </c>
      <c r="N120" s="190" t="s">
        <v>44</v>
      </c>
      <c r="O120" s="59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6" t="s">
        <v>158</v>
      </c>
      <c r="AT120" s="16" t="s">
        <v>153</v>
      </c>
      <c r="AU120" s="16" t="s">
        <v>81</v>
      </c>
      <c r="AY120" s="16" t="s">
        <v>151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6" t="s">
        <v>77</v>
      </c>
      <c r="BK120" s="193">
        <f>ROUND(I120*H120,2)</f>
        <v>0</v>
      </c>
      <c r="BL120" s="16" t="s">
        <v>158</v>
      </c>
      <c r="BM120" s="16" t="s">
        <v>220</v>
      </c>
    </row>
    <row r="121" spans="2:65" s="1" customFormat="1" ht="16.5" customHeight="1">
      <c r="B121" s="33"/>
      <c r="C121" s="182" t="s">
        <v>221</v>
      </c>
      <c r="D121" s="182" t="s">
        <v>153</v>
      </c>
      <c r="E121" s="183" t="s">
        <v>222</v>
      </c>
      <c r="F121" s="184" t="s">
        <v>223</v>
      </c>
      <c r="G121" s="185" t="s">
        <v>156</v>
      </c>
      <c r="H121" s="186">
        <v>52.56</v>
      </c>
      <c r="I121" s="187"/>
      <c r="J121" s="188">
        <f>ROUND(I121*H121,2)</f>
        <v>0</v>
      </c>
      <c r="K121" s="184" t="s">
        <v>157</v>
      </c>
      <c r="L121" s="37"/>
      <c r="M121" s="189" t="s">
        <v>1</v>
      </c>
      <c r="N121" s="190" t="s">
        <v>44</v>
      </c>
      <c r="O121" s="59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AR121" s="16" t="s">
        <v>158</v>
      </c>
      <c r="AT121" s="16" t="s">
        <v>153</v>
      </c>
      <c r="AU121" s="16" t="s">
        <v>81</v>
      </c>
      <c r="AY121" s="16" t="s">
        <v>151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6" t="s">
        <v>77</v>
      </c>
      <c r="BK121" s="193">
        <f>ROUND(I121*H121,2)</f>
        <v>0</v>
      </c>
      <c r="BL121" s="16" t="s">
        <v>158</v>
      </c>
      <c r="BM121" s="16" t="s">
        <v>224</v>
      </c>
    </row>
    <row r="122" spans="2:51" s="12" customFormat="1" ht="11.25">
      <c r="B122" s="194"/>
      <c r="C122" s="195"/>
      <c r="D122" s="196" t="s">
        <v>160</v>
      </c>
      <c r="E122" s="197" t="s">
        <v>1</v>
      </c>
      <c r="F122" s="198" t="s">
        <v>225</v>
      </c>
      <c r="G122" s="195"/>
      <c r="H122" s="199">
        <v>4.5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160</v>
      </c>
      <c r="AU122" s="205" t="s">
        <v>81</v>
      </c>
      <c r="AV122" s="12" t="s">
        <v>81</v>
      </c>
      <c r="AW122" s="12" t="s">
        <v>34</v>
      </c>
      <c r="AX122" s="12" t="s">
        <v>73</v>
      </c>
      <c r="AY122" s="205" t="s">
        <v>151</v>
      </c>
    </row>
    <row r="123" spans="2:51" s="12" customFormat="1" ht="11.25">
      <c r="B123" s="194"/>
      <c r="C123" s="195"/>
      <c r="D123" s="196" t="s">
        <v>160</v>
      </c>
      <c r="E123" s="197" t="s">
        <v>1</v>
      </c>
      <c r="F123" s="198" t="s">
        <v>226</v>
      </c>
      <c r="G123" s="195"/>
      <c r="H123" s="199">
        <v>48.06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160</v>
      </c>
      <c r="AU123" s="205" t="s">
        <v>81</v>
      </c>
      <c r="AV123" s="12" t="s">
        <v>81</v>
      </c>
      <c r="AW123" s="12" t="s">
        <v>34</v>
      </c>
      <c r="AX123" s="12" t="s">
        <v>73</v>
      </c>
      <c r="AY123" s="205" t="s">
        <v>151</v>
      </c>
    </row>
    <row r="124" spans="2:51" s="13" customFormat="1" ht="11.25">
      <c r="B124" s="206"/>
      <c r="C124" s="207"/>
      <c r="D124" s="196" t="s">
        <v>160</v>
      </c>
      <c r="E124" s="208" t="s">
        <v>1</v>
      </c>
      <c r="F124" s="209" t="s">
        <v>176</v>
      </c>
      <c r="G124" s="207"/>
      <c r="H124" s="210">
        <v>52.56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160</v>
      </c>
      <c r="AU124" s="216" t="s">
        <v>81</v>
      </c>
      <c r="AV124" s="13" t="s">
        <v>158</v>
      </c>
      <c r="AW124" s="13" t="s">
        <v>34</v>
      </c>
      <c r="AX124" s="13" t="s">
        <v>77</v>
      </c>
      <c r="AY124" s="216" t="s">
        <v>151</v>
      </c>
    </row>
    <row r="125" spans="2:65" s="1" customFormat="1" ht="16.5" customHeight="1">
      <c r="B125" s="33"/>
      <c r="C125" s="182" t="s">
        <v>8</v>
      </c>
      <c r="D125" s="182" t="s">
        <v>153</v>
      </c>
      <c r="E125" s="183" t="s">
        <v>227</v>
      </c>
      <c r="F125" s="184" t="s">
        <v>228</v>
      </c>
      <c r="G125" s="185" t="s">
        <v>156</v>
      </c>
      <c r="H125" s="186">
        <v>79.794</v>
      </c>
      <c r="I125" s="187"/>
      <c r="J125" s="188">
        <f>ROUND(I125*H125,2)</f>
        <v>0</v>
      </c>
      <c r="K125" s="184" t="s">
        <v>157</v>
      </c>
      <c r="L125" s="37"/>
      <c r="M125" s="189" t="s">
        <v>1</v>
      </c>
      <c r="N125" s="190" t="s">
        <v>44</v>
      </c>
      <c r="O125" s="59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6" t="s">
        <v>158</v>
      </c>
      <c r="AT125" s="16" t="s">
        <v>153</v>
      </c>
      <c r="AU125" s="16" t="s">
        <v>81</v>
      </c>
      <c r="AY125" s="16" t="s">
        <v>151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6" t="s">
        <v>77</v>
      </c>
      <c r="BK125" s="193">
        <f>ROUND(I125*H125,2)</f>
        <v>0</v>
      </c>
      <c r="BL125" s="16" t="s">
        <v>158</v>
      </c>
      <c r="BM125" s="16" t="s">
        <v>229</v>
      </c>
    </row>
    <row r="126" spans="2:51" s="12" customFormat="1" ht="11.25">
      <c r="B126" s="194"/>
      <c r="C126" s="195"/>
      <c r="D126" s="196" t="s">
        <v>160</v>
      </c>
      <c r="E126" s="197" t="s">
        <v>1</v>
      </c>
      <c r="F126" s="198" t="s">
        <v>230</v>
      </c>
      <c r="G126" s="195"/>
      <c r="H126" s="199">
        <v>79.794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160</v>
      </c>
      <c r="AU126" s="205" t="s">
        <v>81</v>
      </c>
      <c r="AV126" s="12" t="s">
        <v>81</v>
      </c>
      <c r="AW126" s="12" t="s">
        <v>34</v>
      </c>
      <c r="AX126" s="12" t="s">
        <v>77</v>
      </c>
      <c r="AY126" s="205" t="s">
        <v>151</v>
      </c>
    </row>
    <row r="127" spans="2:65" s="1" customFormat="1" ht="16.5" customHeight="1">
      <c r="B127" s="33"/>
      <c r="C127" s="182" t="s">
        <v>231</v>
      </c>
      <c r="D127" s="182" t="s">
        <v>153</v>
      </c>
      <c r="E127" s="183" t="s">
        <v>232</v>
      </c>
      <c r="F127" s="184" t="s">
        <v>233</v>
      </c>
      <c r="G127" s="185" t="s">
        <v>156</v>
      </c>
      <c r="H127" s="186">
        <v>23.938</v>
      </c>
      <c r="I127" s="187"/>
      <c r="J127" s="188">
        <f>ROUND(I127*H127,2)</f>
        <v>0</v>
      </c>
      <c r="K127" s="184" t="s">
        <v>157</v>
      </c>
      <c r="L127" s="37"/>
      <c r="M127" s="189" t="s">
        <v>1</v>
      </c>
      <c r="N127" s="190" t="s">
        <v>44</v>
      </c>
      <c r="O127" s="59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6" t="s">
        <v>158</v>
      </c>
      <c r="AT127" s="16" t="s">
        <v>153</v>
      </c>
      <c r="AU127" s="16" t="s">
        <v>81</v>
      </c>
      <c r="AY127" s="16" t="s">
        <v>151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6" t="s">
        <v>77</v>
      </c>
      <c r="BK127" s="193">
        <f>ROUND(I127*H127,2)</f>
        <v>0</v>
      </c>
      <c r="BL127" s="16" t="s">
        <v>158</v>
      </c>
      <c r="BM127" s="16" t="s">
        <v>234</v>
      </c>
    </row>
    <row r="128" spans="2:51" s="12" customFormat="1" ht="11.25">
      <c r="B128" s="194"/>
      <c r="C128" s="195"/>
      <c r="D128" s="196" t="s">
        <v>160</v>
      </c>
      <c r="E128" s="197" t="s">
        <v>1</v>
      </c>
      <c r="F128" s="198" t="s">
        <v>235</v>
      </c>
      <c r="G128" s="195"/>
      <c r="H128" s="199">
        <v>23.938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160</v>
      </c>
      <c r="AU128" s="205" t="s">
        <v>81</v>
      </c>
      <c r="AV128" s="12" t="s">
        <v>81</v>
      </c>
      <c r="AW128" s="12" t="s">
        <v>34</v>
      </c>
      <c r="AX128" s="12" t="s">
        <v>77</v>
      </c>
      <c r="AY128" s="205" t="s">
        <v>151</v>
      </c>
    </row>
    <row r="129" spans="2:65" s="1" customFormat="1" ht="16.5" customHeight="1">
      <c r="B129" s="33"/>
      <c r="C129" s="182" t="s">
        <v>236</v>
      </c>
      <c r="D129" s="182" t="s">
        <v>153</v>
      </c>
      <c r="E129" s="183" t="s">
        <v>237</v>
      </c>
      <c r="F129" s="184" t="s">
        <v>238</v>
      </c>
      <c r="G129" s="185" t="s">
        <v>156</v>
      </c>
      <c r="H129" s="186">
        <v>92.886</v>
      </c>
      <c r="I129" s="187"/>
      <c r="J129" s="188">
        <f>ROUND(I129*H129,2)</f>
        <v>0</v>
      </c>
      <c r="K129" s="184" t="s">
        <v>1</v>
      </c>
      <c r="L129" s="37"/>
      <c r="M129" s="189" t="s">
        <v>1</v>
      </c>
      <c r="N129" s="190" t="s">
        <v>44</v>
      </c>
      <c r="O129" s="59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AR129" s="16" t="s">
        <v>158</v>
      </c>
      <c r="AT129" s="16" t="s">
        <v>153</v>
      </c>
      <c r="AU129" s="16" t="s">
        <v>81</v>
      </c>
      <c r="AY129" s="16" t="s">
        <v>151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6" t="s">
        <v>77</v>
      </c>
      <c r="BK129" s="193">
        <f>ROUND(I129*H129,2)</f>
        <v>0</v>
      </c>
      <c r="BL129" s="16" t="s">
        <v>158</v>
      </c>
      <c r="BM129" s="16" t="s">
        <v>239</v>
      </c>
    </row>
    <row r="130" spans="2:47" s="1" customFormat="1" ht="19.5">
      <c r="B130" s="33"/>
      <c r="C130" s="34"/>
      <c r="D130" s="196" t="s">
        <v>240</v>
      </c>
      <c r="E130" s="34"/>
      <c r="F130" s="217" t="s">
        <v>241</v>
      </c>
      <c r="G130" s="34"/>
      <c r="H130" s="34"/>
      <c r="I130" s="111"/>
      <c r="J130" s="34"/>
      <c r="K130" s="34"/>
      <c r="L130" s="37"/>
      <c r="M130" s="218"/>
      <c r="N130" s="59"/>
      <c r="O130" s="59"/>
      <c r="P130" s="59"/>
      <c r="Q130" s="59"/>
      <c r="R130" s="59"/>
      <c r="S130" s="59"/>
      <c r="T130" s="60"/>
      <c r="AT130" s="16" t="s">
        <v>240</v>
      </c>
      <c r="AU130" s="16" t="s">
        <v>81</v>
      </c>
    </row>
    <row r="131" spans="2:51" s="12" customFormat="1" ht="11.25">
      <c r="B131" s="194"/>
      <c r="C131" s="195"/>
      <c r="D131" s="196" t="s">
        <v>160</v>
      </c>
      <c r="E131" s="197" t="s">
        <v>1</v>
      </c>
      <c r="F131" s="198" t="s">
        <v>242</v>
      </c>
      <c r="G131" s="195"/>
      <c r="H131" s="199">
        <v>92.886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160</v>
      </c>
      <c r="AU131" s="205" t="s">
        <v>81</v>
      </c>
      <c r="AV131" s="12" t="s">
        <v>81</v>
      </c>
      <c r="AW131" s="12" t="s">
        <v>34</v>
      </c>
      <c r="AX131" s="12" t="s">
        <v>77</v>
      </c>
      <c r="AY131" s="205" t="s">
        <v>151</v>
      </c>
    </row>
    <row r="132" spans="2:65" s="1" customFormat="1" ht="16.5" customHeight="1">
      <c r="B132" s="33"/>
      <c r="C132" s="182" t="s">
        <v>243</v>
      </c>
      <c r="D132" s="182" t="s">
        <v>153</v>
      </c>
      <c r="E132" s="183" t="s">
        <v>244</v>
      </c>
      <c r="F132" s="184" t="s">
        <v>245</v>
      </c>
      <c r="G132" s="185" t="s">
        <v>246</v>
      </c>
      <c r="H132" s="186">
        <v>1</v>
      </c>
      <c r="I132" s="187"/>
      <c r="J132" s="188">
        <f>ROUND(I132*H132,2)</f>
        <v>0</v>
      </c>
      <c r="K132" s="184" t="s">
        <v>1</v>
      </c>
      <c r="L132" s="37"/>
      <c r="M132" s="189" t="s">
        <v>1</v>
      </c>
      <c r="N132" s="190" t="s">
        <v>44</v>
      </c>
      <c r="O132" s="59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16" t="s">
        <v>158</v>
      </c>
      <c r="AT132" s="16" t="s">
        <v>153</v>
      </c>
      <c r="AU132" s="16" t="s">
        <v>81</v>
      </c>
      <c r="AY132" s="16" t="s">
        <v>151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6" t="s">
        <v>77</v>
      </c>
      <c r="BK132" s="193">
        <f>ROUND(I132*H132,2)</f>
        <v>0</v>
      </c>
      <c r="BL132" s="16" t="s">
        <v>158</v>
      </c>
      <c r="BM132" s="16" t="s">
        <v>247</v>
      </c>
    </row>
    <row r="133" spans="2:47" s="1" customFormat="1" ht="19.5">
      <c r="B133" s="33"/>
      <c r="C133" s="34"/>
      <c r="D133" s="196" t="s">
        <v>240</v>
      </c>
      <c r="E133" s="34"/>
      <c r="F133" s="217" t="s">
        <v>241</v>
      </c>
      <c r="G133" s="34"/>
      <c r="H133" s="34"/>
      <c r="I133" s="111"/>
      <c r="J133" s="34"/>
      <c r="K133" s="34"/>
      <c r="L133" s="37"/>
      <c r="M133" s="218"/>
      <c r="N133" s="59"/>
      <c r="O133" s="59"/>
      <c r="P133" s="59"/>
      <c r="Q133" s="59"/>
      <c r="R133" s="59"/>
      <c r="S133" s="59"/>
      <c r="T133" s="60"/>
      <c r="AT133" s="16" t="s">
        <v>240</v>
      </c>
      <c r="AU133" s="16" t="s">
        <v>81</v>
      </c>
    </row>
    <row r="134" spans="2:51" s="14" customFormat="1" ht="11.25">
      <c r="B134" s="219"/>
      <c r="C134" s="220"/>
      <c r="D134" s="196" t="s">
        <v>160</v>
      </c>
      <c r="E134" s="221" t="s">
        <v>1</v>
      </c>
      <c r="F134" s="222" t="s">
        <v>248</v>
      </c>
      <c r="G134" s="220"/>
      <c r="H134" s="221" t="s">
        <v>1</v>
      </c>
      <c r="I134" s="223"/>
      <c r="J134" s="220"/>
      <c r="K134" s="220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160</v>
      </c>
      <c r="AU134" s="228" t="s">
        <v>81</v>
      </c>
      <c r="AV134" s="14" t="s">
        <v>77</v>
      </c>
      <c r="AW134" s="14" t="s">
        <v>34</v>
      </c>
      <c r="AX134" s="14" t="s">
        <v>73</v>
      </c>
      <c r="AY134" s="228" t="s">
        <v>151</v>
      </c>
    </row>
    <row r="135" spans="2:51" s="12" customFormat="1" ht="11.25">
      <c r="B135" s="194"/>
      <c r="C135" s="195"/>
      <c r="D135" s="196" t="s">
        <v>160</v>
      </c>
      <c r="E135" s="197" t="s">
        <v>1</v>
      </c>
      <c r="F135" s="198" t="s">
        <v>77</v>
      </c>
      <c r="G135" s="195"/>
      <c r="H135" s="199">
        <v>1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160</v>
      </c>
      <c r="AU135" s="205" t="s">
        <v>81</v>
      </c>
      <c r="AV135" s="12" t="s">
        <v>81</v>
      </c>
      <c r="AW135" s="12" t="s">
        <v>34</v>
      </c>
      <c r="AX135" s="12" t="s">
        <v>77</v>
      </c>
      <c r="AY135" s="205" t="s">
        <v>151</v>
      </c>
    </row>
    <row r="136" spans="2:65" s="1" customFormat="1" ht="16.5" customHeight="1">
      <c r="B136" s="33"/>
      <c r="C136" s="182" t="s">
        <v>249</v>
      </c>
      <c r="D136" s="182" t="s">
        <v>153</v>
      </c>
      <c r="E136" s="183" t="s">
        <v>250</v>
      </c>
      <c r="F136" s="184" t="s">
        <v>251</v>
      </c>
      <c r="G136" s="185" t="s">
        <v>246</v>
      </c>
      <c r="H136" s="186">
        <v>1</v>
      </c>
      <c r="I136" s="187"/>
      <c r="J136" s="188">
        <f>ROUND(I136*H136,2)</f>
        <v>0</v>
      </c>
      <c r="K136" s="184" t="s">
        <v>1</v>
      </c>
      <c r="L136" s="37"/>
      <c r="M136" s="189" t="s">
        <v>1</v>
      </c>
      <c r="N136" s="190" t="s">
        <v>44</v>
      </c>
      <c r="O136" s="59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AR136" s="16" t="s">
        <v>158</v>
      </c>
      <c r="AT136" s="16" t="s">
        <v>153</v>
      </c>
      <c r="AU136" s="16" t="s">
        <v>81</v>
      </c>
      <c r="AY136" s="16" t="s">
        <v>151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6" t="s">
        <v>77</v>
      </c>
      <c r="BK136" s="193">
        <f>ROUND(I136*H136,2)</f>
        <v>0</v>
      </c>
      <c r="BL136" s="16" t="s">
        <v>158</v>
      </c>
      <c r="BM136" s="16" t="s">
        <v>252</v>
      </c>
    </row>
    <row r="137" spans="2:51" s="14" customFormat="1" ht="11.25">
      <c r="B137" s="219"/>
      <c r="C137" s="220"/>
      <c r="D137" s="196" t="s">
        <v>160</v>
      </c>
      <c r="E137" s="221" t="s">
        <v>1</v>
      </c>
      <c r="F137" s="222" t="s">
        <v>253</v>
      </c>
      <c r="G137" s="220"/>
      <c r="H137" s="221" t="s">
        <v>1</v>
      </c>
      <c r="I137" s="223"/>
      <c r="J137" s="220"/>
      <c r="K137" s="220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160</v>
      </c>
      <c r="AU137" s="228" t="s">
        <v>81</v>
      </c>
      <c r="AV137" s="14" t="s">
        <v>77</v>
      </c>
      <c r="AW137" s="14" t="s">
        <v>34</v>
      </c>
      <c r="AX137" s="14" t="s">
        <v>73</v>
      </c>
      <c r="AY137" s="228" t="s">
        <v>151</v>
      </c>
    </row>
    <row r="138" spans="2:51" s="12" customFormat="1" ht="11.25">
      <c r="B138" s="194"/>
      <c r="C138" s="195"/>
      <c r="D138" s="196" t="s">
        <v>160</v>
      </c>
      <c r="E138" s="197" t="s">
        <v>1</v>
      </c>
      <c r="F138" s="198" t="s">
        <v>77</v>
      </c>
      <c r="G138" s="195"/>
      <c r="H138" s="199">
        <v>1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160</v>
      </c>
      <c r="AU138" s="205" t="s">
        <v>81</v>
      </c>
      <c r="AV138" s="12" t="s">
        <v>81</v>
      </c>
      <c r="AW138" s="12" t="s">
        <v>34</v>
      </c>
      <c r="AX138" s="12" t="s">
        <v>77</v>
      </c>
      <c r="AY138" s="205" t="s">
        <v>151</v>
      </c>
    </row>
    <row r="139" spans="2:65" s="1" customFormat="1" ht="16.5" customHeight="1">
      <c r="B139" s="33"/>
      <c r="C139" s="182" t="s">
        <v>254</v>
      </c>
      <c r="D139" s="182" t="s">
        <v>153</v>
      </c>
      <c r="E139" s="183" t="s">
        <v>255</v>
      </c>
      <c r="F139" s="184" t="s">
        <v>256</v>
      </c>
      <c r="G139" s="185" t="s">
        <v>156</v>
      </c>
      <c r="H139" s="186">
        <v>39.468</v>
      </c>
      <c r="I139" s="187"/>
      <c r="J139" s="188">
        <f>ROUND(I139*H139,2)</f>
        <v>0</v>
      </c>
      <c r="K139" s="184" t="s">
        <v>157</v>
      </c>
      <c r="L139" s="37"/>
      <c r="M139" s="189" t="s">
        <v>1</v>
      </c>
      <c r="N139" s="190" t="s">
        <v>44</v>
      </c>
      <c r="O139" s="59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16" t="s">
        <v>158</v>
      </c>
      <c r="AT139" s="16" t="s">
        <v>153</v>
      </c>
      <c r="AU139" s="16" t="s">
        <v>81</v>
      </c>
      <c r="AY139" s="16" t="s">
        <v>151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6" t="s">
        <v>77</v>
      </c>
      <c r="BK139" s="193">
        <f>ROUND(I139*H139,2)</f>
        <v>0</v>
      </c>
      <c r="BL139" s="16" t="s">
        <v>158</v>
      </c>
      <c r="BM139" s="16" t="s">
        <v>257</v>
      </c>
    </row>
    <row r="140" spans="2:51" s="12" customFormat="1" ht="11.25">
      <c r="B140" s="194"/>
      <c r="C140" s="195"/>
      <c r="D140" s="196" t="s">
        <v>160</v>
      </c>
      <c r="E140" s="197" t="s">
        <v>1</v>
      </c>
      <c r="F140" s="198" t="s">
        <v>258</v>
      </c>
      <c r="G140" s="195"/>
      <c r="H140" s="199">
        <v>39.468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160</v>
      </c>
      <c r="AU140" s="205" t="s">
        <v>81</v>
      </c>
      <c r="AV140" s="12" t="s">
        <v>81</v>
      </c>
      <c r="AW140" s="12" t="s">
        <v>34</v>
      </c>
      <c r="AX140" s="12" t="s">
        <v>77</v>
      </c>
      <c r="AY140" s="205" t="s">
        <v>151</v>
      </c>
    </row>
    <row r="141" spans="2:63" s="11" customFormat="1" ht="22.9" customHeight="1">
      <c r="B141" s="166"/>
      <c r="C141" s="167"/>
      <c r="D141" s="168" t="s">
        <v>72</v>
      </c>
      <c r="E141" s="180" t="s">
        <v>81</v>
      </c>
      <c r="F141" s="180" t="s">
        <v>259</v>
      </c>
      <c r="G141" s="167"/>
      <c r="H141" s="167"/>
      <c r="I141" s="170"/>
      <c r="J141" s="181">
        <f>BK141</f>
        <v>0</v>
      </c>
      <c r="K141" s="167"/>
      <c r="L141" s="172"/>
      <c r="M141" s="173"/>
      <c r="N141" s="174"/>
      <c r="O141" s="174"/>
      <c r="P141" s="175">
        <f>SUM(P142:P148)</f>
        <v>0</v>
      </c>
      <c r="Q141" s="174"/>
      <c r="R141" s="175">
        <f>SUM(R142:R148)</f>
        <v>35.672388180000006</v>
      </c>
      <c r="S141" s="174"/>
      <c r="T141" s="176">
        <f>SUM(T142:T148)</f>
        <v>0</v>
      </c>
      <c r="AR141" s="177" t="s">
        <v>77</v>
      </c>
      <c r="AT141" s="178" t="s">
        <v>72</v>
      </c>
      <c r="AU141" s="178" t="s">
        <v>77</v>
      </c>
      <c r="AY141" s="177" t="s">
        <v>151</v>
      </c>
      <c r="BK141" s="179">
        <f>SUM(BK142:BK148)</f>
        <v>0</v>
      </c>
    </row>
    <row r="142" spans="2:65" s="1" customFormat="1" ht="16.5" customHeight="1">
      <c r="B142" s="33"/>
      <c r="C142" s="182" t="s">
        <v>260</v>
      </c>
      <c r="D142" s="182" t="s">
        <v>153</v>
      </c>
      <c r="E142" s="183" t="s">
        <v>261</v>
      </c>
      <c r="F142" s="184" t="s">
        <v>262</v>
      </c>
      <c r="G142" s="185" t="s">
        <v>156</v>
      </c>
      <c r="H142" s="186">
        <v>6.006</v>
      </c>
      <c r="I142" s="187"/>
      <c r="J142" s="188">
        <f>ROUND(I142*H142,2)</f>
        <v>0</v>
      </c>
      <c r="K142" s="184" t="s">
        <v>157</v>
      </c>
      <c r="L142" s="37"/>
      <c r="M142" s="189" t="s">
        <v>1</v>
      </c>
      <c r="N142" s="190" t="s">
        <v>44</v>
      </c>
      <c r="O142" s="59"/>
      <c r="P142" s="191">
        <f>O142*H142</f>
        <v>0</v>
      </c>
      <c r="Q142" s="191">
        <v>1.9205</v>
      </c>
      <c r="R142" s="191">
        <f>Q142*H142</f>
        <v>11.534523000000002</v>
      </c>
      <c r="S142" s="191">
        <v>0</v>
      </c>
      <c r="T142" s="192">
        <f>S142*H142</f>
        <v>0</v>
      </c>
      <c r="AR142" s="16" t="s">
        <v>158</v>
      </c>
      <c r="AT142" s="16" t="s">
        <v>153</v>
      </c>
      <c r="AU142" s="16" t="s">
        <v>81</v>
      </c>
      <c r="AY142" s="16" t="s">
        <v>151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6" t="s">
        <v>77</v>
      </c>
      <c r="BK142" s="193">
        <f>ROUND(I142*H142,2)</f>
        <v>0</v>
      </c>
      <c r="BL142" s="16" t="s">
        <v>158</v>
      </c>
      <c r="BM142" s="16" t="s">
        <v>263</v>
      </c>
    </row>
    <row r="143" spans="2:51" s="12" customFormat="1" ht="11.25">
      <c r="B143" s="194"/>
      <c r="C143" s="195"/>
      <c r="D143" s="196" t="s">
        <v>160</v>
      </c>
      <c r="E143" s="197" t="s">
        <v>1</v>
      </c>
      <c r="F143" s="198" t="s">
        <v>264</v>
      </c>
      <c r="G143" s="195"/>
      <c r="H143" s="199">
        <v>6.006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160</v>
      </c>
      <c r="AU143" s="205" t="s">
        <v>81</v>
      </c>
      <c r="AV143" s="12" t="s">
        <v>81</v>
      </c>
      <c r="AW143" s="12" t="s">
        <v>34</v>
      </c>
      <c r="AX143" s="12" t="s">
        <v>77</v>
      </c>
      <c r="AY143" s="205" t="s">
        <v>151</v>
      </c>
    </row>
    <row r="144" spans="2:65" s="1" customFormat="1" ht="16.5" customHeight="1">
      <c r="B144" s="33"/>
      <c r="C144" s="182" t="s">
        <v>265</v>
      </c>
      <c r="D144" s="182" t="s">
        <v>153</v>
      </c>
      <c r="E144" s="183" t="s">
        <v>266</v>
      </c>
      <c r="F144" s="184" t="s">
        <v>267</v>
      </c>
      <c r="G144" s="185" t="s">
        <v>207</v>
      </c>
      <c r="H144" s="186">
        <v>42.9</v>
      </c>
      <c r="I144" s="187"/>
      <c r="J144" s="188">
        <f>ROUND(I144*H144,2)</f>
        <v>0</v>
      </c>
      <c r="K144" s="184" t="s">
        <v>157</v>
      </c>
      <c r="L144" s="37"/>
      <c r="M144" s="189" t="s">
        <v>1</v>
      </c>
      <c r="N144" s="190" t="s">
        <v>44</v>
      </c>
      <c r="O144" s="59"/>
      <c r="P144" s="191">
        <f>O144*H144</f>
        <v>0</v>
      </c>
      <c r="Q144" s="191">
        <v>0.00048</v>
      </c>
      <c r="R144" s="191">
        <f>Q144*H144</f>
        <v>0.020592</v>
      </c>
      <c r="S144" s="191">
        <v>0</v>
      </c>
      <c r="T144" s="192">
        <f>S144*H144</f>
        <v>0</v>
      </c>
      <c r="AR144" s="16" t="s">
        <v>158</v>
      </c>
      <c r="AT144" s="16" t="s">
        <v>153</v>
      </c>
      <c r="AU144" s="16" t="s">
        <v>81</v>
      </c>
      <c r="AY144" s="16" t="s">
        <v>151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6" t="s">
        <v>77</v>
      </c>
      <c r="BK144" s="193">
        <f>ROUND(I144*H144,2)</f>
        <v>0</v>
      </c>
      <c r="BL144" s="16" t="s">
        <v>158</v>
      </c>
      <c r="BM144" s="16" t="s">
        <v>268</v>
      </c>
    </row>
    <row r="145" spans="2:51" s="12" customFormat="1" ht="11.25">
      <c r="B145" s="194"/>
      <c r="C145" s="195"/>
      <c r="D145" s="196" t="s">
        <v>160</v>
      </c>
      <c r="E145" s="197" t="s">
        <v>1</v>
      </c>
      <c r="F145" s="198" t="s">
        <v>269</v>
      </c>
      <c r="G145" s="195"/>
      <c r="H145" s="199">
        <v>42.9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160</v>
      </c>
      <c r="AU145" s="205" t="s">
        <v>81</v>
      </c>
      <c r="AV145" s="12" t="s">
        <v>81</v>
      </c>
      <c r="AW145" s="12" t="s">
        <v>34</v>
      </c>
      <c r="AX145" s="12" t="s">
        <v>77</v>
      </c>
      <c r="AY145" s="205" t="s">
        <v>151</v>
      </c>
    </row>
    <row r="146" spans="2:65" s="1" customFormat="1" ht="16.5" customHeight="1">
      <c r="B146" s="33"/>
      <c r="C146" s="182" t="s">
        <v>270</v>
      </c>
      <c r="D146" s="182" t="s">
        <v>153</v>
      </c>
      <c r="E146" s="183" t="s">
        <v>271</v>
      </c>
      <c r="F146" s="184" t="s">
        <v>272</v>
      </c>
      <c r="G146" s="185" t="s">
        <v>156</v>
      </c>
      <c r="H146" s="186">
        <v>9.009</v>
      </c>
      <c r="I146" s="187"/>
      <c r="J146" s="188">
        <f>ROUND(I146*H146,2)</f>
        <v>0</v>
      </c>
      <c r="K146" s="184" t="s">
        <v>157</v>
      </c>
      <c r="L146" s="37"/>
      <c r="M146" s="189" t="s">
        <v>1</v>
      </c>
      <c r="N146" s="190" t="s">
        <v>44</v>
      </c>
      <c r="O146" s="59"/>
      <c r="P146" s="191">
        <f>O146*H146</f>
        <v>0</v>
      </c>
      <c r="Q146" s="191">
        <v>2.67702</v>
      </c>
      <c r="R146" s="191">
        <f>Q146*H146</f>
        <v>24.11727318</v>
      </c>
      <c r="S146" s="191">
        <v>0</v>
      </c>
      <c r="T146" s="192">
        <f>S146*H146</f>
        <v>0</v>
      </c>
      <c r="AR146" s="16" t="s">
        <v>158</v>
      </c>
      <c r="AT146" s="16" t="s">
        <v>153</v>
      </c>
      <c r="AU146" s="16" t="s">
        <v>81</v>
      </c>
      <c r="AY146" s="16" t="s">
        <v>151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6" t="s">
        <v>77</v>
      </c>
      <c r="BK146" s="193">
        <f>ROUND(I146*H146,2)</f>
        <v>0</v>
      </c>
      <c r="BL146" s="16" t="s">
        <v>158</v>
      </c>
      <c r="BM146" s="16" t="s">
        <v>273</v>
      </c>
    </row>
    <row r="147" spans="2:47" s="1" customFormat="1" ht="19.5">
      <c r="B147" s="33"/>
      <c r="C147" s="34"/>
      <c r="D147" s="196" t="s">
        <v>240</v>
      </c>
      <c r="E147" s="34"/>
      <c r="F147" s="217" t="s">
        <v>274</v>
      </c>
      <c r="G147" s="34"/>
      <c r="H147" s="34"/>
      <c r="I147" s="111"/>
      <c r="J147" s="34"/>
      <c r="K147" s="34"/>
      <c r="L147" s="37"/>
      <c r="M147" s="218"/>
      <c r="N147" s="59"/>
      <c r="O147" s="59"/>
      <c r="P147" s="59"/>
      <c r="Q147" s="59"/>
      <c r="R147" s="59"/>
      <c r="S147" s="59"/>
      <c r="T147" s="60"/>
      <c r="AT147" s="16" t="s">
        <v>240</v>
      </c>
      <c r="AU147" s="16" t="s">
        <v>81</v>
      </c>
    </row>
    <row r="148" spans="2:51" s="12" customFormat="1" ht="11.25">
      <c r="B148" s="194"/>
      <c r="C148" s="195"/>
      <c r="D148" s="196" t="s">
        <v>160</v>
      </c>
      <c r="E148" s="197" t="s">
        <v>1</v>
      </c>
      <c r="F148" s="198" t="s">
        <v>275</v>
      </c>
      <c r="G148" s="195"/>
      <c r="H148" s="199">
        <v>9.009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160</v>
      </c>
      <c r="AU148" s="205" t="s">
        <v>81</v>
      </c>
      <c r="AV148" s="12" t="s">
        <v>81</v>
      </c>
      <c r="AW148" s="12" t="s">
        <v>34</v>
      </c>
      <c r="AX148" s="12" t="s">
        <v>77</v>
      </c>
      <c r="AY148" s="205" t="s">
        <v>151</v>
      </c>
    </row>
    <row r="149" spans="2:63" s="11" customFormat="1" ht="22.9" customHeight="1">
      <c r="B149" s="166"/>
      <c r="C149" s="167"/>
      <c r="D149" s="168" t="s">
        <v>72</v>
      </c>
      <c r="E149" s="180" t="s">
        <v>167</v>
      </c>
      <c r="F149" s="180" t="s">
        <v>276</v>
      </c>
      <c r="G149" s="167"/>
      <c r="H149" s="167"/>
      <c r="I149" s="170"/>
      <c r="J149" s="181">
        <f>BK149</f>
        <v>0</v>
      </c>
      <c r="K149" s="167"/>
      <c r="L149" s="172"/>
      <c r="M149" s="173"/>
      <c r="N149" s="174"/>
      <c r="O149" s="174"/>
      <c r="P149" s="175">
        <f>SUM(P150:P157)</f>
        <v>0</v>
      </c>
      <c r="Q149" s="174"/>
      <c r="R149" s="175">
        <f>SUM(R150:R157)</f>
        <v>90.32752768</v>
      </c>
      <c r="S149" s="174"/>
      <c r="T149" s="176">
        <f>SUM(T150:T157)</f>
        <v>0</v>
      </c>
      <c r="AR149" s="177" t="s">
        <v>77</v>
      </c>
      <c r="AT149" s="178" t="s">
        <v>72</v>
      </c>
      <c r="AU149" s="178" t="s">
        <v>77</v>
      </c>
      <c r="AY149" s="177" t="s">
        <v>151</v>
      </c>
      <c r="BK149" s="179">
        <f>SUM(BK150:BK157)</f>
        <v>0</v>
      </c>
    </row>
    <row r="150" spans="2:65" s="1" customFormat="1" ht="16.5" customHeight="1">
      <c r="B150" s="33"/>
      <c r="C150" s="182" t="s">
        <v>277</v>
      </c>
      <c r="D150" s="182" t="s">
        <v>153</v>
      </c>
      <c r="E150" s="183" t="s">
        <v>278</v>
      </c>
      <c r="F150" s="184" t="s">
        <v>279</v>
      </c>
      <c r="G150" s="185" t="s">
        <v>156</v>
      </c>
      <c r="H150" s="186">
        <v>17.16</v>
      </c>
      <c r="I150" s="187"/>
      <c r="J150" s="188">
        <f>ROUND(I150*H150,2)</f>
        <v>0</v>
      </c>
      <c r="K150" s="184" t="s">
        <v>157</v>
      </c>
      <c r="L150" s="37"/>
      <c r="M150" s="189" t="s">
        <v>1</v>
      </c>
      <c r="N150" s="190" t="s">
        <v>44</v>
      </c>
      <c r="O150" s="59"/>
      <c r="P150" s="191">
        <f>O150*H150</f>
        <v>0</v>
      </c>
      <c r="Q150" s="191">
        <v>2.67702</v>
      </c>
      <c r="R150" s="191">
        <f>Q150*H150</f>
        <v>45.9376632</v>
      </c>
      <c r="S150" s="191">
        <v>0</v>
      </c>
      <c r="T150" s="192">
        <f>S150*H150</f>
        <v>0</v>
      </c>
      <c r="AR150" s="16" t="s">
        <v>158</v>
      </c>
      <c r="AT150" s="16" t="s">
        <v>153</v>
      </c>
      <c r="AU150" s="16" t="s">
        <v>81</v>
      </c>
      <c r="AY150" s="16" t="s">
        <v>151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6" t="s">
        <v>77</v>
      </c>
      <c r="BK150" s="193">
        <f>ROUND(I150*H150,2)</f>
        <v>0</v>
      </c>
      <c r="BL150" s="16" t="s">
        <v>158</v>
      </c>
      <c r="BM150" s="16" t="s">
        <v>280</v>
      </c>
    </row>
    <row r="151" spans="2:51" s="12" customFormat="1" ht="11.25">
      <c r="B151" s="194"/>
      <c r="C151" s="195"/>
      <c r="D151" s="196" t="s">
        <v>160</v>
      </c>
      <c r="E151" s="197" t="s">
        <v>1</v>
      </c>
      <c r="F151" s="198" t="s">
        <v>281</v>
      </c>
      <c r="G151" s="195"/>
      <c r="H151" s="199">
        <v>17.16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160</v>
      </c>
      <c r="AU151" s="205" t="s">
        <v>81</v>
      </c>
      <c r="AV151" s="12" t="s">
        <v>81</v>
      </c>
      <c r="AW151" s="12" t="s">
        <v>34</v>
      </c>
      <c r="AX151" s="12" t="s">
        <v>77</v>
      </c>
      <c r="AY151" s="205" t="s">
        <v>151</v>
      </c>
    </row>
    <row r="152" spans="2:65" s="1" customFormat="1" ht="16.5" customHeight="1">
      <c r="B152" s="33"/>
      <c r="C152" s="182" t="s">
        <v>282</v>
      </c>
      <c r="D152" s="182" t="s">
        <v>153</v>
      </c>
      <c r="E152" s="183" t="s">
        <v>283</v>
      </c>
      <c r="F152" s="184" t="s">
        <v>284</v>
      </c>
      <c r="G152" s="185" t="s">
        <v>156</v>
      </c>
      <c r="H152" s="186">
        <v>17.16</v>
      </c>
      <c r="I152" s="187"/>
      <c r="J152" s="188">
        <f>ROUND(I152*H152,2)</f>
        <v>0</v>
      </c>
      <c r="K152" s="184" t="s">
        <v>157</v>
      </c>
      <c r="L152" s="37"/>
      <c r="M152" s="189" t="s">
        <v>1</v>
      </c>
      <c r="N152" s="190" t="s">
        <v>44</v>
      </c>
      <c r="O152" s="59"/>
      <c r="P152" s="191">
        <f>O152*H152</f>
        <v>0</v>
      </c>
      <c r="Q152" s="191">
        <v>0.182928</v>
      </c>
      <c r="R152" s="191">
        <f>Q152*H152</f>
        <v>3.1390444800000004</v>
      </c>
      <c r="S152" s="191">
        <v>0</v>
      </c>
      <c r="T152" s="192">
        <f>S152*H152</f>
        <v>0</v>
      </c>
      <c r="AR152" s="16" t="s">
        <v>158</v>
      </c>
      <c r="AT152" s="16" t="s">
        <v>153</v>
      </c>
      <c r="AU152" s="16" t="s">
        <v>81</v>
      </c>
      <c r="AY152" s="16" t="s">
        <v>151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6" t="s">
        <v>77</v>
      </c>
      <c r="BK152" s="193">
        <f>ROUND(I152*H152,2)</f>
        <v>0</v>
      </c>
      <c r="BL152" s="16" t="s">
        <v>158</v>
      </c>
      <c r="BM152" s="16" t="s">
        <v>285</v>
      </c>
    </row>
    <row r="153" spans="2:51" s="12" customFormat="1" ht="11.25">
      <c r="B153" s="194"/>
      <c r="C153" s="195"/>
      <c r="D153" s="196" t="s">
        <v>160</v>
      </c>
      <c r="E153" s="197" t="s">
        <v>1</v>
      </c>
      <c r="F153" s="198" t="s">
        <v>281</v>
      </c>
      <c r="G153" s="195"/>
      <c r="H153" s="199">
        <v>17.16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160</v>
      </c>
      <c r="AU153" s="205" t="s">
        <v>81</v>
      </c>
      <c r="AV153" s="12" t="s">
        <v>81</v>
      </c>
      <c r="AW153" s="12" t="s">
        <v>34</v>
      </c>
      <c r="AX153" s="12" t="s">
        <v>77</v>
      </c>
      <c r="AY153" s="205" t="s">
        <v>151</v>
      </c>
    </row>
    <row r="154" spans="2:65" s="1" customFormat="1" ht="16.5" customHeight="1">
      <c r="B154" s="33"/>
      <c r="C154" s="229" t="s">
        <v>286</v>
      </c>
      <c r="D154" s="229" t="s">
        <v>287</v>
      </c>
      <c r="E154" s="230" t="s">
        <v>288</v>
      </c>
      <c r="F154" s="231" t="s">
        <v>289</v>
      </c>
      <c r="G154" s="232" t="s">
        <v>156</v>
      </c>
      <c r="H154" s="233">
        <v>17.16</v>
      </c>
      <c r="I154" s="234"/>
      <c r="J154" s="235">
        <f>ROUND(I154*H154,2)</f>
        <v>0</v>
      </c>
      <c r="K154" s="231" t="s">
        <v>1</v>
      </c>
      <c r="L154" s="236"/>
      <c r="M154" s="237" t="s">
        <v>1</v>
      </c>
      <c r="N154" s="238" t="s">
        <v>44</v>
      </c>
      <c r="O154" s="59"/>
      <c r="P154" s="191">
        <f>O154*H154</f>
        <v>0</v>
      </c>
      <c r="Q154" s="191">
        <v>2.4</v>
      </c>
      <c r="R154" s="191">
        <f>Q154*H154</f>
        <v>41.184</v>
      </c>
      <c r="S154" s="191">
        <v>0</v>
      </c>
      <c r="T154" s="192">
        <f>S154*H154</f>
        <v>0</v>
      </c>
      <c r="AR154" s="16" t="s">
        <v>191</v>
      </c>
      <c r="AT154" s="16" t="s">
        <v>287</v>
      </c>
      <c r="AU154" s="16" t="s">
        <v>81</v>
      </c>
      <c r="AY154" s="16" t="s">
        <v>151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6" t="s">
        <v>77</v>
      </c>
      <c r="BK154" s="193">
        <f>ROUND(I154*H154,2)</f>
        <v>0</v>
      </c>
      <c r="BL154" s="16" t="s">
        <v>158</v>
      </c>
      <c r="BM154" s="16" t="s">
        <v>290</v>
      </c>
    </row>
    <row r="155" spans="2:65" s="1" customFormat="1" ht="16.5" customHeight="1">
      <c r="B155" s="33"/>
      <c r="C155" s="182" t="s">
        <v>291</v>
      </c>
      <c r="D155" s="182" t="s">
        <v>153</v>
      </c>
      <c r="E155" s="183" t="s">
        <v>292</v>
      </c>
      <c r="F155" s="184" t="s">
        <v>293</v>
      </c>
      <c r="G155" s="185" t="s">
        <v>207</v>
      </c>
      <c r="H155" s="186">
        <v>5.2</v>
      </c>
      <c r="I155" s="187"/>
      <c r="J155" s="188">
        <f>ROUND(I155*H155,2)</f>
        <v>0</v>
      </c>
      <c r="K155" s="184" t="s">
        <v>157</v>
      </c>
      <c r="L155" s="37"/>
      <c r="M155" s="189" t="s">
        <v>1</v>
      </c>
      <c r="N155" s="190" t="s">
        <v>44</v>
      </c>
      <c r="O155" s="59"/>
      <c r="P155" s="191">
        <f>O155*H155</f>
        <v>0</v>
      </c>
      <c r="Q155" s="191">
        <v>0.01285</v>
      </c>
      <c r="R155" s="191">
        <f>Q155*H155</f>
        <v>0.06682</v>
      </c>
      <c r="S155" s="191">
        <v>0</v>
      </c>
      <c r="T155" s="192">
        <f>S155*H155</f>
        <v>0</v>
      </c>
      <c r="AR155" s="16" t="s">
        <v>158</v>
      </c>
      <c r="AT155" s="16" t="s">
        <v>153</v>
      </c>
      <c r="AU155" s="16" t="s">
        <v>81</v>
      </c>
      <c r="AY155" s="16" t="s">
        <v>151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6" t="s">
        <v>77</v>
      </c>
      <c r="BK155" s="193">
        <f>ROUND(I155*H155,2)</f>
        <v>0</v>
      </c>
      <c r="BL155" s="16" t="s">
        <v>158</v>
      </c>
      <c r="BM155" s="16" t="s">
        <v>294</v>
      </c>
    </row>
    <row r="156" spans="2:47" s="1" customFormat="1" ht="19.5">
      <c r="B156" s="33"/>
      <c r="C156" s="34"/>
      <c r="D156" s="196" t="s">
        <v>240</v>
      </c>
      <c r="E156" s="34"/>
      <c r="F156" s="217" t="s">
        <v>295</v>
      </c>
      <c r="G156" s="34"/>
      <c r="H156" s="34"/>
      <c r="I156" s="111"/>
      <c r="J156" s="34"/>
      <c r="K156" s="34"/>
      <c r="L156" s="37"/>
      <c r="M156" s="218"/>
      <c r="N156" s="59"/>
      <c r="O156" s="59"/>
      <c r="P156" s="59"/>
      <c r="Q156" s="59"/>
      <c r="R156" s="59"/>
      <c r="S156" s="59"/>
      <c r="T156" s="60"/>
      <c r="AT156" s="16" t="s">
        <v>240</v>
      </c>
      <c r="AU156" s="16" t="s">
        <v>81</v>
      </c>
    </row>
    <row r="157" spans="2:51" s="12" customFormat="1" ht="11.25">
      <c r="B157" s="194"/>
      <c r="C157" s="195"/>
      <c r="D157" s="196" t="s">
        <v>160</v>
      </c>
      <c r="E157" s="197" t="s">
        <v>1</v>
      </c>
      <c r="F157" s="198" t="s">
        <v>296</v>
      </c>
      <c r="G157" s="195"/>
      <c r="H157" s="199">
        <v>5.2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160</v>
      </c>
      <c r="AU157" s="205" t="s">
        <v>81</v>
      </c>
      <c r="AV157" s="12" t="s">
        <v>81</v>
      </c>
      <c r="AW157" s="12" t="s">
        <v>34</v>
      </c>
      <c r="AX157" s="12" t="s">
        <v>77</v>
      </c>
      <c r="AY157" s="205" t="s">
        <v>151</v>
      </c>
    </row>
    <row r="158" spans="2:63" s="11" customFormat="1" ht="22.9" customHeight="1">
      <c r="B158" s="166"/>
      <c r="C158" s="167"/>
      <c r="D158" s="168" t="s">
        <v>72</v>
      </c>
      <c r="E158" s="180" t="s">
        <v>158</v>
      </c>
      <c r="F158" s="180" t="s">
        <v>297</v>
      </c>
      <c r="G158" s="167"/>
      <c r="H158" s="167"/>
      <c r="I158" s="170"/>
      <c r="J158" s="181">
        <f>BK158</f>
        <v>0</v>
      </c>
      <c r="K158" s="167"/>
      <c r="L158" s="172"/>
      <c r="M158" s="173"/>
      <c r="N158" s="174"/>
      <c r="O158" s="174"/>
      <c r="P158" s="175">
        <f>SUM(P159:P164)</f>
        <v>0</v>
      </c>
      <c r="Q158" s="174"/>
      <c r="R158" s="175">
        <f>SUM(R159:R164)</f>
        <v>70.97137674000001</v>
      </c>
      <c r="S158" s="174"/>
      <c r="T158" s="176">
        <f>SUM(T159:T164)</f>
        <v>0</v>
      </c>
      <c r="AR158" s="177" t="s">
        <v>77</v>
      </c>
      <c r="AT158" s="178" t="s">
        <v>72</v>
      </c>
      <c r="AU158" s="178" t="s">
        <v>77</v>
      </c>
      <c r="AY158" s="177" t="s">
        <v>151</v>
      </c>
      <c r="BK158" s="179">
        <f>SUM(BK159:BK164)</f>
        <v>0</v>
      </c>
    </row>
    <row r="159" spans="2:65" s="1" customFormat="1" ht="16.5" customHeight="1">
      <c r="B159" s="33"/>
      <c r="C159" s="182" t="s">
        <v>298</v>
      </c>
      <c r="D159" s="182" t="s">
        <v>153</v>
      </c>
      <c r="E159" s="183" t="s">
        <v>299</v>
      </c>
      <c r="F159" s="184" t="s">
        <v>300</v>
      </c>
      <c r="G159" s="185" t="s">
        <v>301</v>
      </c>
      <c r="H159" s="186">
        <v>63.36</v>
      </c>
      <c r="I159" s="187"/>
      <c r="J159" s="188">
        <f>ROUND(I159*H159,2)</f>
        <v>0</v>
      </c>
      <c r="K159" s="184" t="s">
        <v>157</v>
      </c>
      <c r="L159" s="37"/>
      <c r="M159" s="189" t="s">
        <v>1</v>
      </c>
      <c r="N159" s="190" t="s">
        <v>44</v>
      </c>
      <c r="O159" s="59"/>
      <c r="P159" s="191">
        <f>O159*H159</f>
        <v>0</v>
      </c>
      <c r="Q159" s="191">
        <v>0.2004</v>
      </c>
      <c r="R159" s="191">
        <f>Q159*H159</f>
        <v>12.697344</v>
      </c>
      <c r="S159" s="191">
        <v>0</v>
      </c>
      <c r="T159" s="192">
        <f>S159*H159</f>
        <v>0</v>
      </c>
      <c r="AR159" s="16" t="s">
        <v>158</v>
      </c>
      <c r="AT159" s="16" t="s">
        <v>153</v>
      </c>
      <c r="AU159" s="16" t="s">
        <v>81</v>
      </c>
      <c r="AY159" s="16" t="s">
        <v>151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6" t="s">
        <v>77</v>
      </c>
      <c r="BK159" s="193">
        <f>ROUND(I159*H159,2)</f>
        <v>0</v>
      </c>
      <c r="BL159" s="16" t="s">
        <v>158</v>
      </c>
      <c r="BM159" s="16" t="s">
        <v>302</v>
      </c>
    </row>
    <row r="160" spans="2:51" s="12" customFormat="1" ht="11.25">
      <c r="B160" s="194"/>
      <c r="C160" s="195"/>
      <c r="D160" s="196" t="s">
        <v>160</v>
      </c>
      <c r="E160" s="197" t="s">
        <v>1</v>
      </c>
      <c r="F160" s="198" t="s">
        <v>303</v>
      </c>
      <c r="G160" s="195"/>
      <c r="H160" s="199">
        <v>63.36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160</v>
      </c>
      <c r="AU160" s="205" t="s">
        <v>81</v>
      </c>
      <c r="AV160" s="12" t="s">
        <v>81</v>
      </c>
      <c r="AW160" s="12" t="s">
        <v>34</v>
      </c>
      <c r="AX160" s="12" t="s">
        <v>77</v>
      </c>
      <c r="AY160" s="205" t="s">
        <v>151</v>
      </c>
    </row>
    <row r="161" spans="2:65" s="1" customFormat="1" ht="16.5" customHeight="1">
      <c r="B161" s="33"/>
      <c r="C161" s="182" t="s">
        <v>304</v>
      </c>
      <c r="D161" s="182" t="s">
        <v>153</v>
      </c>
      <c r="E161" s="183" t="s">
        <v>305</v>
      </c>
      <c r="F161" s="184" t="s">
        <v>306</v>
      </c>
      <c r="G161" s="185" t="s">
        <v>156</v>
      </c>
      <c r="H161" s="186">
        <v>3.003</v>
      </c>
      <c r="I161" s="187"/>
      <c r="J161" s="188">
        <f>ROUND(I161*H161,2)</f>
        <v>0</v>
      </c>
      <c r="K161" s="184" t="s">
        <v>157</v>
      </c>
      <c r="L161" s="37"/>
      <c r="M161" s="189" t="s">
        <v>1</v>
      </c>
      <c r="N161" s="190" t="s">
        <v>44</v>
      </c>
      <c r="O161" s="59"/>
      <c r="P161" s="191">
        <f>O161*H161</f>
        <v>0</v>
      </c>
      <c r="Q161" s="191">
        <v>2.48158</v>
      </c>
      <c r="R161" s="191">
        <f>Q161*H161</f>
        <v>7.452184740000001</v>
      </c>
      <c r="S161" s="191">
        <v>0</v>
      </c>
      <c r="T161" s="192">
        <f>S161*H161</f>
        <v>0</v>
      </c>
      <c r="AR161" s="16" t="s">
        <v>158</v>
      </c>
      <c r="AT161" s="16" t="s">
        <v>153</v>
      </c>
      <c r="AU161" s="16" t="s">
        <v>81</v>
      </c>
      <c r="AY161" s="16" t="s">
        <v>151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6" t="s">
        <v>77</v>
      </c>
      <c r="BK161" s="193">
        <f>ROUND(I161*H161,2)</f>
        <v>0</v>
      </c>
      <c r="BL161" s="16" t="s">
        <v>158</v>
      </c>
      <c r="BM161" s="16" t="s">
        <v>307</v>
      </c>
    </row>
    <row r="162" spans="2:51" s="12" customFormat="1" ht="11.25">
      <c r="B162" s="194"/>
      <c r="C162" s="195"/>
      <c r="D162" s="196" t="s">
        <v>160</v>
      </c>
      <c r="E162" s="197" t="s">
        <v>1</v>
      </c>
      <c r="F162" s="198" t="s">
        <v>308</v>
      </c>
      <c r="G162" s="195"/>
      <c r="H162" s="199">
        <v>3.003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160</v>
      </c>
      <c r="AU162" s="205" t="s">
        <v>81</v>
      </c>
      <c r="AV162" s="12" t="s">
        <v>81</v>
      </c>
      <c r="AW162" s="12" t="s">
        <v>34</v>
      </c>
      <c r="AX162" s="12" t="s">
        <v>77</v>
      </c>
      <c r="AY162" s="205" t="s">
        <v>151</v>
      </c>
    </row>
    <row r="163" spans="2:65" s="1" customFormat="1" ht="16.5" customHeight="1">
      <c r="B163" s="33"/>
      <c r="C163" s="182" t="s">
        <v>309</v>
      </c>
      <c r="D163" s="182" t="s">
        <v>153</v>
      </c>
      <c r="E163" s="183" t="s">
        <v>310</v>
      </c>
      <c r="F163" s="184" t="s">
        <v>311</v>
      </c>
      <c r="G163" s="185" t="s">
        <v>156</v>
      </c>
      <c r="H163" s="186">
        <v>27.501</v>
      </c>
      <c r="I163" s="187"/>
      <c r="J163" s="188">
        <f>ROUND(I163*H163,2)</f>
        <v>0</v>
      </c>
      <c r="K163" s="184" t="s">
        <v>157</v>
      </c>
      <c r="L163" s="37"/>
      <c r="M163" s="189" t="s">
        <v>1</v>
      </c>
      <c r="N163" s="190" t="s">
        <v>44</v>
      </c>
      <c r="O163" s="59"/>
      <c r="P163" s="191">
        <f>O163*H163</f>
        <v>0</v>
      </c>
      <c r="Q163" s="191">
        <v>1.848</v>
      </c>
      <c r="R163" s="191">
        <f>Q163*H163</f>
        <v>50.821848</v>
      </c>
      <c r="S163" s="191">
        <v>0</v>
      </c>
      <c r="T163" s="192">
        <f>S163*H163</f>
        <v>0</v>
      </c>
      <c r="AR163" s="16" t="s">
        <v>158</v>
      </c>
      <c r="AT163" s="16" t="s">
        <v>153</v>
      </c>
      <c r="AU163" s="16" t="s">
        <v>81</v>
      </c>
      <c r="AY163" s="16" t="s">
        <v>151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6" t="s">
        <v>77</v>
      </c>
      <c r="BK163" s="193">
        <f>ROUND(I163*H163,2)</f>
        <v>0</v>
      </c>
      <c r="BL163" s="16" t="s">
        <v>158</v>
      </c>
      <c r="BM163" s="16" t="s">
        <v>312</v>
      </c>
    </row>
    <row r="164" spans="2:51" s="12" customFormat="1" ht="11.25">
      <c r="B164" s="194"/>
      <c r="C164" s="195"/>
      <c r="D164" s="196" t="s">
        <v>160</v>
      </c>
      <c r="E164" s="197" t="s">
        <v>1</v>
      </c>
      <c r="F164" s="198" t="s">
        <v>313</v>
      </c>
      <c r="G164" s="195"/>
      <c r="H164" s="199">
        <v>27.501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160</v>
      </c>
      <c r="AU164" s="205" t="s">
        <v>81</v>
      </c>
      <c r="AV164" s="12" t="s">
        <v>81</v>
      </c>
      <c r="AW164" s="12" t="s">
        <v>34</v>
      </c>
      <c r="AX164" s="12" t="s">
        <v>77</v>
      </c>
      <c r="AY164" s="205" t="s">
        <v>151</v>
      </c>
    </row>
    <row r="165" spans="2:63" s="11" customFormat="1" ht="22.9" customHeight="1">
      <c r="B165" s="166"/>
      <c r="C165" s="167"/>
      <c r="D165" s="168" t="s">
        <v>72</v>
      </c>
      <c r="E165" s="180" t="s">
        <v>191</v>
      </c>
      <c r="F165" s="180" t="s">
        <v>314</v>
      </c>
      <c r="G165" s="167"/>
      <c r="H165" s="167"/>
      <c r="I165" s="170"/>
      <c r="J165" s="181">
        <f>BK165</f>
        <v>0</v>
      </c>
      <c r="K165" s="167"/>
      <c r="L165" s="172"/>
      <c r="M165" s="173"/>
      <c r="N165" s="174"/>
      <c r="O165" s="174"/>
      <c r="P165" s="175">
        <f>SUM(P166:P168)</f>
        <v>0</v>
      </c>
      <c r="Q165" s="174"/>
      <c r="R165" s="175">
        <f>SUM(R166:R168)</f>
        <v>0.0024</v>
      </c>
      <c r="S165" s="174"/>
      <c r="T165" s="176">
        <f>SUM(T166:T168)</f>
        <v>0</v>
      </c>
      <c r="AR165" s="177" t="s">
        <v>77</v>
      </c>
      <c r="AT165" s="178" t="s">
        <v>72</v>
      </c>
      <c r="AU165" s="178" t="s">
        <v>77</v>
      </c>
      <c r="AY165" s="177" t="s">
        <v>151</v>
      </c>
      <c r="BK165" s="179">
        <f>SUM(BK166:BK168)</f>
        <v>0</v>
      </c>
    </row>
    <row r="166" spans="2:65" s="1" customFormat="1" ht="16.5" customHeight="1">
      <c r="B166" s="33"/>
      <c r="C166" s="182" t="s">
        <v>315</v>
      </c>
      <c r="D166" s="182" t="s">
        <v>153</v>
      </c>
      <c r="E166" s="183" t="s">
        <v>316</v>
      </c>
      <c r="F166" s="184" t="s">
        <v>317</v>
      </c>
      <c r="G166" s="185" t="s">
        <v>164</v>
      </c>
      <c r="H166" s="186">
        <v>8</v>
      </c>
      <c r="I166" s="187"/>
      <c r="J166" s="188">
        <f>ROUND(I166*H166,2)</f>
        <v>0</v>
      </c>
      <c r="K166" s="184" t="s">
        <v>157</v>
      </c>
      <c r="L166" s="37"/>
      <c r="M166" s="189" t="s">
        <v>1</v>
      </c>
      <c r="N166" s="190" t="s">
        <v>44</v>
      </c>
      <c r="O166" s="59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AR166" s="16" t="s">
        <v>158</v>
      </c>
      <c r="AT166" s="16" t="s">
        <v>153</v>
      </c>
      <c r="AU166" s="16" t="s">
        <v>81</v>
      </c>
      <c r="AY166" s="16" t="s">
        <v>151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6" t="s">
        <v>77</v>
      </c>
      <c r="BK166" s="193">
        <f>ROUND(I166*H166,2)</f>
        <v>0</v>
      </c>
      <c r="BL166" s="16" t="s">
        <v>158</v>
      </c>
      <c r="BM166" s="16" t="s">
        <v>318</v>
      </c>
    </row>
    <row r="167" spans="2:51" s="12" customFormat="1" ht="11.25">
      <c r="B167" s="194"/>
      <c r="C167" s="195"/>
      <c r="D167" s="196" t="s">
        <v>160</v>
      </c>
      <c r="E167" s="197" t="s">
        <v>1</v>
      </c>
      <c r="F167" s="198" t="s">
        <v>319</v>
      </c>
      <c r="G167" s="195"/>
      <c r="H167" s="199">
        <v>8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160</v>
      </c>
      <c r="AU167" s="205" t="s">
        <v>81</v>
      </c>
      <c r="AV167" s="12" t="s">
        <v>81</v>
      </c>
      <c r="AW167" s="12" t="s">
        <v>34</v>
      </c>
      <c r="AX167" s="12" t="s">
        <v>77</v>
      </c>
      <c r="AY167" s="205" t="s">
        <v>151</v>
      </c>
    </row>
    <row r="168" spans="2:65" s="1" customFormat="1" ht="16.5" customHeight="1">
      <c r="B168" s="33"/>
      <c r="C168" s="229" t="s">
        <v>320</v>
      </c>
      <c r="D168" s="229" t="s">
        <v>287</v>
      </c>
      <c r="E168" s="230" t="s">
        <v>321</v>
      </c>
      <c r="F168" s="231" t="s">
        <v>322</v>
      </c>
      <c r="G168" s="232" t="s">
        <v>164</v>
      </c>
      <c r="H168" s="233">
        <v>8</v>
      </c>
      <c r="I168" s="234"/>
      <c r="J168" s="235">
        <f>ROUND(I168*H168,2)</f>
        <v>0</v>
      </c>
      <c r="K168" s="231" t="s">
        <v>157</v>
      </c>
      <c r="L168" s="236"/>
      <c r="M168" s="237" t="s">
        <v>1</v>
      </c>
      <c r="N168" s="238" t="s">
        <v>44</v>
      </c>
      <c r="O168" s="59"/>
      <c r="P168" s="191">
        <f>O168*H168</f>
        <v>0</v>
      </c>
      <c r="Q168" s="191">
        <v>0.0003</v>
      </c>
      <c r="R168" s="191">
        <f>Q168*H168</f>
        <v>0.0024</v>
      </c>
      <c r="S168" s="191">
        <v>0</v>
      </c>
      <c r="T168" s="192">
        <f>S168*H168</f>
        <v>0</v>
      </c>
      <c r="AR168" s="16" t="s">
        <v>191</v>
      </c>
      <c r="AT168" s="16" t="s">
        <v>287</v>
      </c>
      <c r="AU168" s="16" t="s">
        <v>81</v>
      </c>
      <c r="AY168" s="16" t="s">
        <v>151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6" t="s">
        <v>77</v>
      </c>
      <c r="BK168" s="193">
        <f>ROUND(I168*H168,2)</f>
        <v>0</v>
      </c>
      <c r="BL168" s="16" t="s">
        <v>158</v>
      </c>
      <c r="BM168" s="16" t="s">
        <v>323</v>
      </c>
    </row>
    <row r="169" spans="2:63" s="11" customFormat="1" ht="22.9" customHeight="1">
      <c r="B169" s="166"/>
      <c r="C169" s="167"/>
      <c r="D169" s="168" t="s">
        <v>72</v>
      </c>
      <c r="E169" s="180" t="s">
        <v>324</v>
      </c>
      <c r="F169" s="180" t="s">
        <v>325</v>
      </c>
      <c r="G169" s="167"/>
      <c r="H169" s="167"/>
      <c r="I169" s="170"/>
      <c r="J169" s="181">
        <f>BK169</f>
        <v>0</v>
      </c>
      <c r="K169" s="167"/>
      <c r="L169" s="172"/>
      <c r="M169" s="173"/>
      <c r="N169" s="174"/>
      <c r="O169" s="174"/>
      <c r="P169" s="175">
        <f>P170</f>
        <v>0</v>
      </c>
      <c r="Q169" s="174"/>
      <c r="R169" s="175">
        <f>R170</f>
        <v>0</v>
      </c>
      <c r="S169" s="174"/>
      <c r="T169" s="176">
        <f>T170</f>
        <v>0</v>
      </c>
      <c r="AR169" s="177" t="s">
        <v>77</v>
      </c>
      <c r="AT169" s="178" t="s">
        <v>72</v>
      </c>
      <c r="AU169" s="178" t="s">
        <v>77</v>
      </c>
      <c r="AY169" s="177" t="s">
        <v>151</v>
      </c>
      <c r="BK169" s="179">
        <f>BK170</f>
        <v>0</v>
      </c>
    </row>
    <row r="170" spans="2:65" s="1" customFormat="1" ht="16.5" customHeight="1">
      <c r="B170" s="33"/>
      <c r="C170" s="182" t="s">
        <v>326</v>
      </c>
      <c r="D170" s="182" t="s">
        <v>153</v>
      </c>
      <c r="E170" s="183" t="s">
        <v>327</v>
      </c>
      <c r="F170" s="184" t="s">
        <v>328</v>
      </c>
      <c r="G170" s="185" t="s">
        <v>329</v>
      </c>
      <c r="H170" s="186">
        <v>197.423</v>
      </c>
      <c r="I170" s="187"/>
      <c r="J170" s="188">
        <f>ROUND(I170*H170,2)</f>
        <v>0</v>
      </c>
      <c r="K170" s="184" t="s">
        <v>157</v>
      </c>
      <c r="L170" s="37"/>
      <c r="M170" s="239" t="s">
        <v>1</v>
      </c>
      <c r="N170" s="240" t="s">
        <v>44</v>
      </c>
      <c r="O170" s="241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AR170" s="16" t="s">
        <v>158</v>
      </c>
      <c r="AT170" s="16" t="s">
        <v>153</v>
      </c>
      <c r="AU170" s="16" t="s">
        <v>81</v>
      </c>
      <c r="AY170" s="16" t="s">
        <v>151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6" t="s">
        <v>77</v>
      </c>
      <c r="BK170" s="193">
        <f>ROUND(I170*H170,2)</f>
        <v>0</v>
      </c>
      <c r="BL170" s="16" t="s">
        <v>158</v>
      </c>
      <c r="BM170" s="16" t="s">
        <v>330</v>
      </c>
    </row>
    <row r="171" spans="2:12" s="1" customFormat="1" ht="6.95" customHeight="1">
      <c r="B171" s="45"/>
      <c r="C171" s="46"/>
      <c r="D171" s="46"/>
      <c r="E171" s="46"/>
      <c r="F171" s="46"/>
      <c r="G171" s="46"/>
      <c r="H171" s="46"/>
      <c r="I171" s="133"/>
      <c r="J171" s="46"/>
      <c r="K171" s="46"/>
      <c r="L171" s="37"/>
    </row>
  </sheetData>
  <sheetProtection algorithmName="SHA-512" hashValue="AzqIsx7yNmJhvLyNmxZABtUnqX+/iy+7NnOHzZ2NmtT8CG1dJ0YmABsz0i6owLVBQoARwoOnxdKosJJvojTJZA==" saltValue="kgQvVfcnUAE9rdC5Py4nSEG9qGwdIvvaSzLDDZXnmHncCzsLoo0TK4hItV8zsXA57ljmYaxwik2suVFvHFy0/w==" spinCount="100000" sheet="1" objects="1" scenarios="1" formatColumns="0" formatRows="0" autoFilter="0"/>
  <autoFilter ref="C91:K170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89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customHeight="1">
      <c r="B4" s="19"/>
      <c r="D4" s="109" t="s">
        <v>119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0" t="s">
        <v>16</v>
      </c>
      <c r="L6" s="19"/>
    </row>
    <row r="7" spans="2:12" ht="16.5" customHeight="1">
      <c r="B7" s="19"/>
      <c r="E7" s="291" t="str">
        <f>'Rekapitulace stavby'!K6</f>
        <v>Smržovský potok 10101654, Smržovka, oprava koryta, ř. km 0,000 - 3,800</v>
      </c>
      <c r="F7" s="292"/>
      <c r="G7" s="292"/>
      <c r="H7" s="292"/>
      <c r="L7" s="19"/>
    </row>
    <row r="8" spans="2:12" ht="12" customHeight="1">
      <c r="B8" s="19"/>
      <c r="D8" s="110" t="s">
        <v>120</v>
      </c>
      <c r="L8" s="19"/>
    </row>
    <row r="9" spans="2:12" s="1" customFormat="1" ht="16.5" customHeight="1">
      <c r="B9" s="37"/>
      <c r="E9" s="291" t="s">
        <v>121</v>
      </c>
      <c r="F9" s="293"/>
      <c r="G9" s="293"/>
      <c r="H9" s="293"/>
      <c r="I9" s="111"/>
      <c r="L9" s="37"/>
    </row>
    <row r="10" spans="2:12" s="1" customFormat="1" ht="12" customHeight="1">
      <c r="B10" s="37"/>
      <c r="D10" s="110" t="s">
        <v>122</v>
      </c>
      <c r="I10" s="111"/>
      <c r="L10" s="37"/>
    </row>
    <row r="11" spans="2:12" s="1" customFormat="1" ht="36.95" customHeight="1">
      <c r="B11" s="37"/>
      <c r="E11" s="294" t="s">
        <v>331</v>
      </c>
      <c r="F11" s="293"/>
      <c r="G11" s="293"/>
      <c r="H11" s="293"/>
      <c r="I11" s="111"/>
      <c r="L11" s="37"/>
    </row>
    <row r="12" spans="2:12" s="1" customFormat="1" ht="11.25">
      <c r="B12" s="37"/>
      <c r="I12" s="111"/>
      <c r="L12" s="37"/>
    </row>
    <row r="13" spans="2:12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</v>
      </c>
      <c r="L13" s="37"/>
    </row>
    <row r="14" spans="2:12" s="1" customFormat="1" ht="12" customHeight="1">
      <c r="B14" s="37"/>
      <c r="D14" s="110" t="s">
        <v>22</v>
      </c>
      <c r="F14" s="16" t="s">
        <v>23</v>
      </c>
      <c r="I14" s="112" t="s">
        <v>24</v>
      </c>
      <c r="J14" s="113" t="str">
        <f>'Rekapitulace stavby'!AN8</f>
        <v>11. 3. 2019</v>
      </c>
      <c r="L14" s="37"/>
    </row>
    <row r="15" spans="2:12" s="1" customFormat="1" ht="10.9" customHeight="1">
      <c r="B15" s="37"/>
      <c r="I15" s="111"/>
      <c r="L15" s="37"/>
    </row>
    <row r="16" spans="2:12" s="1" customFormat="1" ht="12" customHeight="1">
      <c r="B16" s="37"/>
      <c r="D16" s="110" t="s">
        <v>26</v>
      </c>
      <c r="I16" s="112" t="s">
        <v>27</v>
      </c>
      <c r="J16" s="16" t="s">
        <v>1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30</v>
      </c>
      <c r="I19" s="112" t="s">
        <v>27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295" t="str">
        <f>'Rekapitulace stavby'!E14</f>
        <v>Vyplň údaj</v>
      </c>
      <c r="F20" s="296"/>
      <c r="G20" s="296"/>
      <c r="H20" s="29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32</v>
      </c>
      <c r="I22" s="112" t="s">
        <v>27</v>
      </c>
      <c r="J22" s="16" t="s">
        <v>1</v>
      </c>
      <c r="L22" s="37"/>
    </row>
    <row r="23" spans="2:12" s="1" customFormat="1" ht="18" customHeight="1">
      <c r="B23" s="37"/>
      <c r="E23" s="16" t="s">
        <v>33</v>
      </c>
      <c r="I23" s="112" t="s">
        <v>29</v>
      </c>
      <c r="J23" s="16" t="s">
        <v>1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35</v>
      </c>
      <c r="I25" s="112" t="s">
        <v>27</v>
      </c>
      <c r="J25" s="16" t="s">
        <v>1</v>
      </c>
      <c r="L25" s="37"/>
    </row>
    <row r="26" spans="2:12" s="1" customFormat="1" ht="18" customHeight="1">
      <c r="B26" s="37"/>
      <c r="E26" s="16" t="s">
        <v>36</v>
      </c>
      <c r="I26" s="112" t="s">
        <v>29</v>
      </c>
      <c r="J26" s="16" t="s">
        <v>1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37</v>
      </c>
      <c r="I28" s="111"/>
      <c r="L28" s="37"/>
    </row>
    <row r="29" spans="2:12" s="7" customFormat="1" ht="45" customHeight="1">
      <c r="B29" s="114"/>
      <c r="E29" s="297" t="s">
        <v>38</v>
      </c>
      <c r="F29" s="297"/>
      <c r="G29" s="297"/>
      <c r="H29" s="29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39</v>
      </c>
      <c r="I32" s="111"/>
      <c r="J32" s="118">
        <f>ROUND(J88,2)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41</v>
      </c>
      <c r="I34" s="120" t="s">
        <v>40</v>
      </c>
      <c r="J34" s="119" t="s">
        <v>42</v>
      </c>
      <c r="L34" s="37"/>
    </row>
    <row r="35" spans="2:12" s="1" customFormat="1" ht="14.45" customHeight="1">
      <c r="B35" s="37"/>
      <c r="D35" s="110" t="s">
        <v>43</v>
      </c>
      <c r="E35" s="110" t="s">
        <v>44</v>
      </c>
      <c r="F35" s="121">
        <f>ROUND((SUM(BE88:BE95)),2)</f>
        <v>0</v>
      </c>
      <c r="I35" s="122">
        <v>0.21</v>
      </c>
      <c r="J35" s="121">
        <f>ROUND(((SUM(BE88:BE95))*I35),2)</f>
        <v>0</v>
      </c>
      <c r="L35" s="37"/>
    </row>
    <row r="36" spans="2:12" s="1" customFormat="1" ht="14.45" customHeight="1">
      <c r="B36" s="37"/>
      <c r="E36" s="110" t="s">
        <v>45</v>
      </c>
      <c r="F36" s="121">
        <f>ROUND((SUM(BF88:BF95)),2)</f>
        <v>0</v>
      </c>
      <c r="I36" s="122">
        <v>0.15</v>
      </c>
      <c r="J36" s="121">
        <f>ROUND(((SUM(BF88:BF95))*I36),2)</f>
        <v>0</v>
      </c>
      <c r="L36" s="37"/>
    </row>
    <row r="37" spans="2:12" s="1" customFormat="1" ht="14.45" customHeight="1" hidden="1">
      <c r="B37" s="37"/>
      <c r="E37" s="110" t="s">
        <v>46</v>
      </c>
      <c r="F37" s="121">
        <f>ROUND((SUM(BG88:BG95)),2)</f>
        <v>0</v>
      </c>
      <c r="I37" s="122">
        <v>0.21</v>
      </c>
      <c r="J37" s="121">
        <f>0</f>
        <v>0</v>
      </c>
      <c r="L37" s="37"/>
    </row>
    <row r="38" spans="2:12" s="1" customFormat="1" ht="14.45" customHeight="1" hidden="1">
      <c r="B38" s="37"/>
      <c r="E38" s="110" t="s">
        <v>47</v>
      </c>
      <c r="F38" s="121">
        <f>ROUND((SUM(BH88:BH95)),2)</f>
        <v>0</v>
      </c>
      <c r="I38" s="122">
        <v>0.15</v>
      </c>
      <c r="J38" s="121">
        <f>0</f>
        <v>0</v>
      </c>
      <c r="L38" s="37"/>
    </row>
    <row r="39" spans="2:12" s="1" customFormat="1" ht="14.45" customHeight="1" hidden="1">
      <c r="B39" s="37"/>
      <c r="E39" s="110" t="s">
        <v>48</v>
      </c>
      <c r="F39" s="121">
        <f>ROUND((SUM(BI88:BI95)),2)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49</v>
      </c>
      <c r="E41" s="125"/>
      <c r="F41" s="125"/>
      <c r="G41" s="126" t="s">
        <v>50</v>
      </c>
      <c r="H41" s="127" t="s">
        <v>51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124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12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16.5" customHeight="1">
      <c r="B50" s="33"/>
      <c r="C50" s="34"/>
      <c r="D50" s="34"/>
      <c r="E50" s="298" t="str">
        <f>E7</f>
        <v>Smržovský potok 10101654, Smržovka, oprava koryta, ř. km 0,000 - 3,800</v>
      </c>
      <c r="F50" s="299"/>
      <c r="G50" s="299"/>
      <c r="H50" s="299"/>
      <c r="I50" s="111"/>
      <c r="J50" s="34"/>
      <c r="K50" s="34"/>
      <c r="L50" s="37"/>
    </row>
    <row r="51" spans="2:12" ht="12" customHeight="1">
      <c r="B51" s="20"/>
      <c r="C51" s="28" t="s">
        <v>120</v>
      </c>
      <c r="D51" s="21"/>
      <c r="E51" s="21"/>
      <c r="F51" s="21"/>
      <c r="G51" s="21"/>
      <c r="H51" s="21"/>
      <c r="J51" s="21"/>
      <c r="K51" s="21"/>
      <c r="L51" s="19"/>
    </row>
    <row r="52" spans="2:12" s="1" customFormat="1" ht="16.5" customHeight="1">
      <c r="B52" s="33"/>
      <c r="C52" s="34"/>
      <c r="D52" s="34"/>
      <c r="E52" s="298" t="s">
        <v>121</v>
      </c>
      <c r="F52" s="265"/>
      <c r="G52" s="265"/>
      <c r="H52" s="265"/>
      <c r="I52" s="111"/>
      <c r="J52" s="34"/>
      <c r="K52" s="34"/>
      <c r="L52" s="37"/>
    </row>
    <row r="53" spans="2:12" s="1" customFormat="1" ht="12" customHeight="1">
      <c r="B53" s="33"/>
      <c r="C53" s="28" t="s">
        <v>122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12" s="1" customFormat="1" ht="16.5" customHeight="1">
      <c r="B54" s="33"/>
      <c r="C54" s="34"/>
      <c r="D54" s="34"/>
      <c r="E54" s="266" t="str">
        <f>E11</f>
        <v>1.2 - SO 01.2 Oprava koryta - úsek č.2, ř.  km 0,300 - 0,650</v>
      </c>
      <c r="F54" s="265"/>
      <c r="G54" s="265"/>
      <c r="H54" s="265"/>
      <c r="I54" s="111"/>
      <c r="J54" s="34"/>
      <c r="K54" s="34"/>
      <c r="L54" s="37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12" s="1" customFormat="1" ht="12" customHeight="1">
      <c r="B56" s="33"/>
      <c r="C56" s="28" t="s">
        <v>22</v>
      </c>
      <c r="D56" s="34"/>
      <c r="E56" s="34"/>
      <c r="F56" s="26" t="str">
        <f>F14</f>
        <v>k.ú Smržovka (751324)</v>
      </c>
      <c r="G56" s="34"/>
      <c r="H56" s="34"/>
      <c r="I56" s="112" t="s">
        <v>24</v>
      </c>
      <c r="J56" s="54" t="str">
        <f>IF(J14="","",J14)</f>
        <v>11. 3. 2019</v>
      </c>
      <c r="K56" s="34"/>
      <c r="L56" s="37"/>
    </row>
    <row r="57" spans="2:12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24.95" customHeight="1">
      <c r="B58" s="33"/>
      <c r="C58" s="28" t="s">
        <v>26</v>
      </c>
      <c r="D58" s="34"/>
      <c r="E58" s="34"/>
      <c r="F58" s="26" t="str">
        <f>E17</f>
        <v>Povodí Labe, státní podnik,Víta Nejedlého 951,HK3</v>
      </c>
      <c r="G58" s="34"/>
      <c r="H58" s="34"/>
      <c r="I58" s="112" t="s">
        <v>32</v>
      </c>
      <c r="J58" s="31" t="str">
        <f>E23</f>
        <v>Šindlar s.r.o., Na Brně 372/2a, Hradec Králové 6</v>
      </c>
      <c r="K58" s="34"/>
      <c r="L58" s="37"/>
    </row>
    <row r="59" spans="2:12" s="1" customFormat="1" ht="13.7" customHeight="1">
      <c r="B59" s="33"/>
      <c r="C59" s="28" t="s">
        <v>30</v>
      </c>
      <c r="D59" s="34"/>
      <c r="E59" s="34"/>
      <c r="F59" s="26" t="str">
        <f>IF(E20="","",E20)</f>
        <v>Vyplň údaj</v>
      </c>
      <c r="G59" s="34"/>
      <c r="H59" s="34"/>
      <c r="I59" s="112" t="s">
        <v>35</v>
      </c>
      <c r="J59" s="31" t="str">
        <f>E26</f>
        <v>Ing. Tomáš Konečný</v>
      </c>
      <c r="K59" s="34"/>
      <c r="L59" s="37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12" s="1" customFormat="1" ht="29.25" customHeight="1">
      <c r="B61" s="33"/>
      <c r="C61" s="137" t="s">
        <v>125</v>
      </c>
      <c r="D61" s="138"/>
      <c r="E61" s="138"/>
      <c r="F61" s="138"/>
      <c r="G61" s="138"/>
      <c r="H61" s="138"/>
      <c r="I61" s="139"/>
      <c r="J61" s="140" t="s">
        <v>126</v>
      </c>
      <c r="K61" s="138"/>
      <c r="L61" s="37"/>
    </row>
    <row r="62" spans="2:12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127</v>
      </c>
      <c r="D63" s="34"/>
      <c r="E63" s="34"/>
      <c r="F63" s="34"/>
      <c r="G63" s="34"/>
      <c r="H63" s="34"/>
      <c r="I63" s="111"/>
      <c r="J63" s="72">
        <f>J88</f>
        <v>0</v>
      </c>
      <c r="K63" s="34"/>
      <c r="L63" s="37"/>
      <c r="AU63" s="16" t="s">
        <v>128</v>
      </c>
    </row>
    <row r="64" spans="2:12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J89</f>
        <v>0</v>
      </c>
      <c r="K64" s="143"/>
      <c r="L64" s="148"/>
    </row>
    <row r="65" spans="2:12" s="9" customFormat="1" ht="19.9" customHeight="1">
      <c r="B65" s="149"/>
      <c r="C65" s="93"/>
      <c r="D65" s="150" t="s">
        <v>332</v>
      </c>
      <c r="E65" s="151"/>
      <c r="F65" s="151"/>
      <c r="G65" s="151"/>
      <c r="H65" s="151"/>
      <c r="I65" s="152"/>
      <c r="J65" s="153">
        <f>J90</f>
        <v>0</v>
      </c>
      <c r="K65" s="93"/>
      <c r="L65" s="154"/>
    </row>
    <row r="66" spans="2:12" s="9" customFormat="1" ht="19.9" customHeight="1">
      <c r="B66" s="149"/>
      <c r="C66" s="93"/>
      <c r="D66" s="150" t="s">
        <v>333</v>
      </c>
      <c r="E66" s="151"/>
      <c r="F66" s="151"/>
      <c r="G66" s="151"/>
      <c r="H66" s="151"/>
      <c r="I66" s="152"/>
      <c r="J66" s="153">
        <f>J94</f>
        <v>0</v>
      </c>
      <c r="K66" s="93"/>
      <c r="L66" s="154"/>
    </row>
    <row r="67" spans="2:12" s="1" customFormat="1" ht="21.75" customHeight="1">
      <c r="B67" s="33"/>
      <c r="C67" s="34"/>
      <c r="D67" s="34"/>
      <c r="E67" s="34"/>
      <c r="F67" s="34"/>
      <c r="G67" s="34"/>
      <c r="H67" s="34"/>
      <c r="I67" s="111"/>
      <c r="J67" s="34"/>
      <c r="K67" s="34"/>
      <c r="L67" s="37"/>
    </row>
    <row r="68" spans="2:12" s="1" customFormat="1" ht="6.95" customHeight="1">
      <c r="B68" s="45"/>
      <c r="C68" s="46"/>
      <c r="D68" s="46"/>
      <c r="E68" s="46"/>
      <c r="F68" s="46"/>
      <c r="G68" s="46"/>
      <c r="H68" s="46"/>
      <c r="I68" s="133"/>
      <c r="J68" s="46"/>
      <c r="K68" s="46"/>
      <c r="L68" s="37"/>
    </row>
    <row r="72" spans="2:12" s="1" customFormat="1" ht="6.95" customHeight="1">
      <c r="B72" s="47"/>
      <c r="C72" s="48"/>
      <c r="D72" s="48"/>
      <c r="E72" s="48"/>
      <c r="F72" s="48"/>
      <c r="G72" s="48"/>
      <c r="H72" s="48"/>
      <c r="I72" s="136"/>
      <c r="J72" s="48"/>
      <c r="K72" s="48"/>
      <c r="L72" s="37"/>
    </row>
    <row r="73" spans="2:12" s="1" customFormat="1" ht="24.95" customHeight="1">
      <c r="B73" s="33"/>
      <c r="C73" s="22" t="s">
        <v>136</v>
      </c>
      <c r="D73" s="34"/>
      <c r="E73" s="34"/>
      <c r="F73" s="34"/>
      <c r="G73" s="34"/>
      <c r="H73" s="34"/>
      <c r="I73" s="111"/>
      <c r="J73" s="34"/>
      <c r="K73" s="34"/>
      <c r="L73" s="37"/>
    </row>
    <row r="74" spans="2:12" s="1" customFormat="1" ht="6.95" customHeight="1">
      <c r="B74" s="33"/>
      <c r="C74" s="34"/>
      <c r="D74" s="34"/>
      <c r="E74" s="34"/>
      <c r="F74" s="34"/>
      <c r="G74" s="34"/>
      <c r="H74" s="34"/>
      <c r="I74" s="111"/>
      <c r="J74" s="34"/>
      <c r="K74" s="34"/>
      <c r="L74" s="37"/>
    </row>
    <row r="75" spans="2:12" s="1" customFormat="1" ht="12" customHeight="1">
      <c r="B75" s="33"/>
      <c r="C75" s="28" t="s">
        <v>16</v>
      </c>
      <c r="D75" s="34"/>
      <c r="E75" s="34"/>
      <c r="F75" s="34"/>
      <c r="G75" s="34"/>
      <c r="H75" s="34"/>
      <c r="I75" s="111"/>
      <c r="J75" s="34"/>
      <c r="K75" s="34"/>
      <c r="L75" s="37"/>
    </row>
    <row r="76" spans="2:12" s="1" customFormat="1" ht="16.5" customHeight="1">
      <c r="B76" s="33"/>
      <c r="C76" s="34"/>
      <c r="D76" s="34"/>
      <c r="E76" s="298" t="str">
        <f>E7</f>
        <v>Smržovský potok 10101654, Smržovka, oprava koryta, ř. km 0,000 - 3,800</v>
      </c>
      <c r="F76" s="299"/>
      <c r="G76" s="299"/>
      <c r="H76" s="299"/>
      <c r="I76" s="111"/>
      <c r="J76" s="34"/>
      <c r="K76" s="34"/>
      <c r="L76" s="37"/>
    </row>
    <row r="77" spans="2:12" ht="12" customHeight="1">
      <c r="B77" s="20"/>
      <c r="C77" s="28" t="s">
        <v>120</v>
      </c>
      <c r="D77" s="21"/>
      <c r="E77" s="21"/>
      <c r="F77" s="21"/>
      <c r="G77" s="21"/>
      <c r="H77" s="21"/>
      <c r="J77" s="21"/>
      <c r="K77" s="21"/>
      <c r="L77" s="19"/>
    </row>
    <row r="78" spans="2:12" s="1" customFormat="1" ht="16.5" customHeight="1">
      <c r="B78" s="33"/>
      <c r="C78" s="34"/>
      <c r="D78" s="34"/>
      <c r="E78" s="298" t="s">
        <v>121</v>
      </c>
      <c r="F78" s="265"/>
      <c r="G78" s="265"/>
      <c r="H78" s="265"/>
      <c r="I78" s="111"/>
      <c r="J78" s="34"/>
      <c r="K78" s="34"/>
      <c r="L78" s="37"/>
    </row>
    <row r="79" spans="2:12" s="1" customFormat="1" ht="12" customHeight="1">
      <c r="B79" s="33"/>
      <c r="C79" s="28" t="s">
        <v>122</v>
      </c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16.5" customHeight="1">
      <c r="B80" s="33"/>
      <c r="C80" s="34"/>
      <c r="D80" s="34"/>
      <c r="E80" s="266" t="str">
        <f>E11</f>
        <v>1.2 - SO 01.2 Oprava koryta - úsek č.2, ř.  km 0,300 - 0,650</v>
      </c>
      <c r="F80" s="265"/>
      <c r="G80" s="265"/>
      <c r="H80" s="265"/>
      <c r="I80" s="111"/>
      <c r="J80" s="34"/>
      <c r="K80" s="34"/>
      <c r="L80" s="37"/>
    </row>
    <row r="81" spans="2:12" s="1" customFormat="1" ht="6.95" customHeight="1">
      <c r="B81" s="33"/>
      <c r="C81" s="34"/>
      <c r="D81" s="34"/>
      <c r="E81" s="34"/>
      <c r="F81" s="34"/>
      <c r="G81" s="34"/>
      <c r="H81" s="34"/>
      <c r="I81" s="111"/>
      <c r="J81" s="34"/>
      <c r="K81" s="34"/>
      <c r="L81" s="37"/>
    </row>
    <row r="82" spans="2:12" s="1" customFormat="1" ht="12" customHeight="1">
      <c r="B82" s="33"/>
      <c r="C82" s="28" t="s">
        <v>22</v>
      </c>
      <c r="D82" s="34"/>
      <c r="E82" s="34"/>
      <c r="F82" s="26" t="str">
        <f>F14</f>
        <v>k.ú Smržovka (751324)</v>
      </c>
      <c r="G82" s="34"/>
      <c r="H82" s="34"/>
      <c r="I82" s="112" t="s">
        <v>24</v>
      </c>
      <c r="J82" s="54" t="str">
        <f>IF(J14="","",J14)</f>
        <v>11. 3. 2019</v>
      </c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1"/>
      <c r="J83" s="34"/>
      <c r="K83" s="34"/>
      <c r="L83" s="37"/>
    </row>
    <row r="84" spans="2:12" s="1" customFormat="1" ht="24.95" customHeight="1">
      <c r="B84" s="33"/>
      <c r="C84" s="28" t="s">
        <v>26</v>
      </c>
      <c r="D84" s="34"/>
      <c r="E84" s="34"/>
      <c r="F84" s="26" t="str">
        <f>E17</f>
        <v>Povodí Labe, státní podnik,Víta Nejedlého 951,HK3</v>
      </c>
      <c r="G84" s="34"/>
      <c r="H84" s="34"/>
      <c r="I84" s="112" t="s">
        <v>32</v>
      </c>
      <c r="J84" s="31" t="str">
        <f>E23</f>
        <v>Šindlar s.r.o., Na Brně 372/2a, Hradec Králové 6</v>
      </c>
      <c r="K84" s="34"/>
      <c r="L84" s="37"/>
    </row>
    <row r="85" spans="2:12" s="1" customFormat="1" ht="13.7" customHeight="1">
      <c r="B85" s="33"/>
      <c r="C85" s="28" t="s">
        <v>30</v>
      </c>
      <c r="D85" s="34"/>
      <c r="E85" s="34"/>
      <c r="F85" s="26" t="str">
        <f>IF(E20="","",E20)</f>
        <v>Vyplň údaj</v>
      </c>
      <c r="G85" s="34"/>
      <c r="H85" s="34"/>
      <c r="I85" s="112" t="s">
        <v>35</v>
      </c>
      <c r="J85" s="31" t="str">
        <f>E26</f>
        <v>Ing. Tomáš Konečný</v>
      </c>
      <c r="K85" s="34"/>
      <c r="L85" s="37"/>
    </row>
    <row r="86" spans="2:12" s="1" customFormat="1" ht="10.35" customHeight="1">
      <c r="B86" s="33"/>
      <c r="C86" s="34"/>
      <c r="D86" s="34"/>
      <c r="E86" s="34"/>
      <c r="F86" s="34"/>
      <c r="G86" s="34"/>
      <c r="H86" s="34"/>
      <c r="I86" s="111"/>
      <c r="J86" s="34"/>
      <c r="K86" s="34"/>
      <c r="L86" s="37"/>
    </row>
    <row r="87" spans="2:20" s="10" customFormat="1" ht="29.25" customHeight="1">
      <c r="B87" s="155"/>
      <c r="C87" s="156" t="s">
        <v>137</v>
      </c>
      <c r="D87" s="157" t="s">
        <v>58</v>
      </c>
      <c r="E87" s="157" t="s">
        <v>54</v>
      </c>
      <c r="F87" s="157" t="s">
        <v>55</v>
      </c>
      <c r="G87" s="157" t="s">
        <v>138</v>
      </c>
      <c r="H87" s="157" t="s">
        <v>139</v>
      </c>
      <c r="I87" s="158" t="s">
        <v>140</v>
      </c>
      <c r="J87" s="159" t="s">
        <v>126</v>
      </c>
      <c r="K87" s="160" t="s">
        <v>141</v>
      </c>
      <c r="L87" s="161"/>
      <c r="M87" s="63" t="s">
        <v>1</v>
      </c>
      <c r="N87" s="64" t="s">
        <v>43</v>
      </c>
      <c r="O87" s="64" t="s">
        <v>142</v>
      </c>
      <c r="P87" s="64" t="s">
        <v>143</v>
      </c>
      <c r="Q87" s="64" t="s">
        <v>144</v>
      </c>
      <c r="R87" s="64" t="s">
        <v>145</v>
      </c>
      <c r="S87" s="64" t="s">
        <v>146</v>
      </c>
      <c r="T87" s="65" t="s">
        <v>147</v>
      </c>
    </row>
    <row r="88" spans="2:63" s="1" customFormat="1" ht="22.9" customHeight="1">
      <c r="B88" s="33"/>
      <c r="C88" s="70" t="s">
        <v>148</v>
      </c>
      <c r="D88" s="34"/>
      <c r="E88" s="34"/>
      <c r="F88" s="34"/>
      <c r="G88" s="34"/>
      <c r="H88" s="34"/>
      <c r="I88" s="111"/>
      <c r="J88" s="162">
        <f>BK88</f>
        <v>0</v>
      </c>
      <c r="K88" s="34"/>
      <c r="L88" s="37"/>
      <c r="M88" s="66"/>
      <c r="N88" s="67"/>
      <c r="O88" s="67"/>
      <c r="P88" s="163">
        <f>P89</f>
        <v>0</v>
      </c>
      <c r="Q88" s="67"/>
      <c r="R88" s="163">
        <f>R89</f>
        <v>0</v>
      </c>
      <c r="S88" s="67"/>
      <c r="T88" s="164">
        <f>T89</f>
        <v>0</v>
      </c>
      <c r="AT88" s="16" t="s">
        <v>72</v>
      </c>
      <c r="AU88" s="16" t="s">
        <v>128</v>
      </c>
      <c r="BK88" s="165">
        <f>BK89</f>
        <v>0</v>
      </c>
    </row>
    <row r="89" spans="2:63" s="11" customFormat="1" ht="25.9" customHeight="1">
      <c r="B89" s="166"/>
      <c r="C89" s="167"/>
      <c r="D89" s="168" t="s">
        <v>72</v>
      </c>
      <c r="E89" s="169" t="s">
        <v>149</v>
      </c>
      <c r="F89" s="169" t="s">
        <v>150</v>
      </c>
      <c r="G89" s="167"/>
      <c r="H89" s="167"/>
      <c r="I89" s="170"/>
      <c r="J89" s="171">
        <f>BK89</f>
        <v>0</v>
      </c>
      <c r="K89" s="167"/>
      <c r="L89" s="172"/>
      <c r="M89" s="173"/>
      <c r="N89" s="174"/>
      <c r="O89" s="174"/>
      <c r="P89" s="175">
        <f>P90+P94</f>
        <v>0</v>
      </c>
      <c r="Q89" s="174"/>
      <c r="R89" s="175">
        <f>R90+R94</f>
        <v>0</v>
      </c>
      <c r="S89" s="174"/>
      <c r="T89" s="176">
        <f>T90+T94</f>
        <v>0</v>
      </c>
      <c r="AR89" s="177" t="s">
        <v>77</v>
      </c>
      <c r="AT89" s="178" t="s">
        <v>72</v>
      </c>
      <c r="AU89" s="178" t="s">
        <v>73</v>
      </c>
      <c r="AY89" s="177" t="s">
        <v>151</v>
      </c>
      <c r="BK89" s="179">
        <f>BK90+BK94</f>
        <v>0</v>
      </c>
    </row>
    <row r="90" spans="2:63" s="11" customFormat="1" ht="22.9" customHeight="1">
      <c r="B90" s="166"/>
      <c r="C90" s="167"/>
      <c r="D90" s="168" t="s">
        <v>72</v>
      </c>
      <c r="E90" s="180" t="s">
        <v>195</v>
      </c>
      <c r="F90" s="180" t="s">
        <v>334</v>
      </c>
      <c r="G90" s="167"/>
      <c r="H90" s="167"/>
      <c r="I90" s="170"/>
      <c r="J90" s="181">
        <f>BK90</f>
        <v>0</v>
      </c>
      <c r="K90" s="167"/>
      <c r="L90" s="172"/>
      <c r="M90" s="173"/>
      <c r="N90" s="174"/>
      <c r="O90" s="174"/>
      <c r="P90" s="175">
        <f>SUM(P91:P93)</f>
        <v>0</v>
      </c>
      <c r="Q90" s="174"/>
      <c r="R90" s="175">
        <f>SUM(R91:R93)</f>
        <v>0</v>
      </c>
      <c r="S90" s="174"/>
      <c r="T90" s="176">
        <f>SUM(T91:T93)</f>
        <v>0</v>
      </c>
      <c r="AR90" s="177" t="s">
        <v>77</v>
      </c>
      <c r="AT90" s="178" t="s">
        <v>72</v>
      </c>
      <c r="AU90" s="178" t="s">
        <v>77</v>
      </c>
      <c r="AY90" s="177" t="s">
        <v>151</v>
      </c>
      <c r="BK90" s="179">
        <f>SUM(BK91:BK93)</f>
        <v>0</v>
      </c>
    </row>
    <row r="91" spans="2:65" s="1" customFormat="1" ht="16.5" customHeight="1">
      <c r="B91" s="33"/>
      <c r="C91" s="182" t="s">
        <v>77</v>
      </c>
      <c r="D91" s="182" t="s">
        <v>153</v>
      </c>
      <c r="E91" s="183" t="s">
        <v>335</v>
      </c>
      <c r="F91" s="184" t="s">
        <v>336</v>
      </c>
      <c r="G91" s="185" t="s">
        <v>156</v>
      </c>
      <c r="H91" s="186">
        <v>1.429</v>
      </c>
      <c r="I91" s="187"/>
      <c r="J91" s="188">
        <f>ROUND(I91*H91,2)</f>
        <v>0</v>
      </c>
      <c r="K91" s="184" t="s">
        <v>157</v>
      </c>
      <c r="L91" s="37"/>
      <c r="M91" s="189" t="s">
        <v>1</v>
      </c>
      <c r="N91" s="190" t="s">
        <v>44</v>
      </c>
      <c r="O91" s="59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AR91" s="16" t="s">
        <v>158</v>
      </c>
      <c r="AT91" s="16" t="s">
        <v>153</v>
      </c>
      <c r="AU91" s="16" t="s">
        <v>81</v>
      </c>
      <c r="AY91" s="16" t="s">
        <v>151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16" t="s">
        <v>77</v>
      </c>
      <c r="BK91" s="193">
        <f>ROUND(I91*H91,2)</f>
        <v>0</v>
      </c>
      <c r="BL91" s="16" t="s">
        <v>158</v>
      </c>
      <c r="BM91" s="16" t="s">
        <v>337</v>
      </c>
    </row>
    <row r="92" spans="2:51" s="14" customFormat="1" ht="11.25">
      <c r="B92" s="219"/>
      <c r="C92" s="220"/>
      <c r="D92" s="196" t="s">
        <v>160</v>
      </c>
      <c r="E92" s="221" t="s">
        <v>1</v>
      </c>
      <c r="F92" s="222" t="s">
        <v>338</v>
      </c>
      <c r="G92" s="220"/>
      <c r="H92" s="221" t="s">
        <v>1</v>
      </c>
      <c r="I92" s="223"/>
      <c r="J92" s="220"/>
      <c r="K92" s="220"/>
      <c r="L92" s="224"/>
      <c r="M92" s="225"/>
      <c r="N92" s="226"/>
      <c r="O92" s="226"/>
      <c r="P92" s="226"/>
      <c r="Q92" s="226"/>
      <c r="R92" s="226"/>
      <c r="S92" s="226"/>
      <c r="T92" s="227"/>
      <c r="AT92" s="228" t="s">
        <v>160</v>
      </c>
      <c r="AU92" s="228" t="s">
        <v>81</v>
      </c>
      <c r="AV92" s="14" t="s">
        <v>77</v>
      </c>
      <c r="AW92" s="14" t="s">
        <v>34</v>
      </c>
      <c r="AX92" s="14" t="s">
        <v>73</v>
      </c>
      <c r="AY92" s="228" t="s">
        <v>151</v>
      </c>
    </row>
    <row r="93" spans="2:51" s="12" customFormat="1" ht="11.25">
      <c r="B93" s="194"/>
      <c r="C93" s="195"/>
      <c r="D93" s="196" t="s">
        <v>160</v>
      </c>
      <c r="E93" s="197" t="s">
        <v>1</v>
      </c>
      <c r="F93" s="198" t="s">
        <v>339</v>
      </c>
      <c r="G93" s="195"/>
      <c r="H93" s="199">
        <v>1.429</v>
      </c>
      <c r="I93" s="200"/>
      <c r="J93" s="195"/>
      <c r="K93" s="195"/>
      <c r="L93" s="201"/>
      <c r="M93" s="202"/>
      <c r="N93" s="203"/>
      <c r="O93" s="203"/>
      <c r="P93" s="203"/>
      <c r="Q93" s="203"/>
      <c r="R93" s="203"/>
      <c r="S93" s="203"/>
      <c r="T93" s="204"/>
      <c r="AT93" s="205" t="s">
        <v>160</v>
      </c>
      <c r="AU93" s="205" t="s">
        <v>81</v>
      </c>
      <c r="AV93" s="12" t="s">
        <v>81</v>
      </c>
      <c r="AW93" s="12" t="s">
        <v>34</v>
      </c>
      <c r="AX93" s="12" t="s">
        <v>77</v>
      </c>
      <c r="AY93" s="205" t="s">
        <v>151</v>
      </c>
    </row>
    <row r="94" spans="2:63" s="11" customFormat="1" ht="22.9" customHeight="1">
      <c r="B94" s="166"/>
      <c r="C94" s="167"/>
      <c r="D94" s="168" t="s">
        <v>72</v>
      </c>
      <c r="E94" s="180" t="s">
        <v>340</v>
      </c>
      <c r="F94" s="180" t="s">
        <v>341</v>
      </c>
      <c r="G94" s="167"/>
      <c r="H94" s="167"/>
      <c r="I94" s="170"/>
      <c r="J94" s="181">
        <f>BK94</f>
        <v>0</v>
      </c>
      <c r="K94" s="167"/>
      <c r="L94" s="172"/>
      <c r="M94" s="173"/>
      <c r="N94" s="174"/>
      <c r="O94" s="174"/>
      <c r="P94" s="175">
        <f>P95</f>
        <v>0</v>
      </c>
      <c r="Q94" s="174"/>
      <c r="R94" s="175">
        <f>R95</f>
        <v>0</v>
      </c>
      <c r="S94" s="174"/>
      <c r="T94" s="176">
        <f>T95</f>
        <v>0</v>
      </c>
      <c r="AR94" s="177" t="s">
        <v>77</v>
      </c>
      <c r="AT94" s="178" t="s">
        <v>72</v>
      </c>
      <c r="AU94" s="178" t="s">
        <v>77</v>
      </c>
      <c r="AY94" s="177" t="s">
        <v>151</v>
      </c>
      <c r="BK94" s="179">
        <f>BK95</f>
        <v>0</v>
      </c>
    </row>
    <row r="95" spans="2:65" s="1" customFormat="1" ht="16.5" customHeight="1">
      <c r="B95" s="33"/>
      <c r="C95" s="182" t="s">
        <v>177</v>
      </c>
      <c r="D95" s="182" t="s">
        <v>153</v>
      </c>
      <c r="E95" s="183" t="s">
        <v>342</v>
      </c>
      <c r="F95" s="184" t="s">
        <v>343</v>
      </c>
      <c r="G95" s="185" t="s">
        <v>246</v>
      </c>
      <c r="H95" s="186">
        <v>1</v>
      </c>
      <c r="I95" s="187"/>
      <c r="J95" s="188">
        <f>ROUND(I95*H95,2)</f>
        <v>0</v>
      </c>
      <c r="K95" s="184" t="s">
        <v>1</v>
      </c>
      <c r="L95" s="37"/>
      <c r="M95" s="239" t="s">
        <v>1</v>
      </c>
      <c r="N95" s="240" t="s">
        <v>44</v>
      </c>
      <c r="O95" s="241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16" t="s">
        <v>158</v>
      </c>
      <c r="AT95" s="16" t="s">
        <v>153</v>
      </c>
      <c r="AU95" s="16" t="s">
        <v>81</v>
      </c>
      <c r="AY95" s="16" t="s">
        <v>151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6" t="s">
        <v>77</v>
      </c>
      <c r="BK95" s="193">
        <f>ROUND(I95*H95,2)</f>
        <v>0</v>
      </c>
      <c r="BL95" s="16" t="s">
        <v>158</v>
      </c>
      <c r="BM95" s="16" t="s">
        <v>344</v>
      </c>
    </row>
    <row r="96" spans="2:12" s="1" customFormat="1" ht="6.95" customHeight="1">
      <c r="B96" s="45"/>
      <c r="C96" s="46"/>
      <c r="D96" s="46"/>
      <c r="E96" s="46"/>
      <c r="F96" s="46"/>
      <c r="G96" s="46"/>
      <c r="H96" s="46"/>
      <c r="I96" s="133"/>
      <c r="J96" s="46"/>
      <c r="K96" s="46"/>
      <c r="L96" s="37"/>
    </row>
  </sheetData>
  <sheetProtection algorithmName="SHA-512" hashValue="9rwxalY8vr5J9c6Pg9VN9rs3ROvDt78w8sa1MyWxfg0Epi2fM6zWBc7zkldEa4y1/QytPzlGoEQALvHfvLzOmQ==" saltValue="/atjzb28LqASDwxDx3FKkyY7UK+7FgF73Z6KuoYOKhAFaBeaT5wyz+7f+fAPa0GKjB1bNf8fMq8UW/jbjBvp6A==" spinCount="100000" sheet="1" objects="1" scenarios="1" formatColumns="0" formatRows="0" autoFilter="0"/>
  <autoFilter ref="C87:K95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92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customHeight="1">
      <c r="B4" s="19"/>
      <c r="D4" s="109" t="s">
        <v>119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0" t="s">
        <v>16</v>
      </c>
      <c r="L6" s="19"/>
    </row>
    <row r="7" spans="2:12" ht="16.5" customHeight="1">
      <c r="B7" s="19"/>
      <c r="E7" s="291" t="str">
        <f>'Rekapitulace stavby'!K6</f>
        <v>Smržovský potok 10101654, Smržovka, oprava koryta, ř. km 0,000 - 3,800</v>
      </c>
      <c r="F7" s="292"/>
      <c r="G7" s="292"/>
      <c r="H7" s="292"/>
      <c r="L7" s="19"/>
    </row>
    <row r="8" spans="2:12" ht="12" customHeight="1">
      <c r="B8" s="19"/>
      <c r="D8" s="110" t="s">
        <v>120</v>
      </c>
      <c r="L8" s="19"/>
    </row>
    <row r="9" spans="2:12" s="1" customFormat="1" ht="16.5" customHeight="1">
      <c r="B9" s="37"/>
      <c r="E9" s="291" t="s">
        <v>121</v>
      </c>
      <c r="F9" s="293"/>
      <c r="G9" s="293"/>
      <c r="H9" s="293"/>
      <c r="I9" s="111"/>
      <c r="L9" s="37"/>
    </row>
    <row r="10" spans="2:12" s="1" customFormat="1" ht="12" customHeight="1">
      <c r="B10" s="37"/>
      <c r="D10" s="110" t="s">
        <v>122</v>
      </c>
      <c r="I10" s="111"/>
      <c r="L10" s="37"/>
    </row>
    <row r="11" spans="2:12" s="1" customFormat="1" ht="36.95" customHeight="1">
      <c r="B11" s="37"/>
      <c r="E11" s="294" t="s">
        <v>345</v>
      </c>
      <c r="F11" s="293"/>
      <c r="G11" s="293"/>
      <c r="H11" s="293"/>
      <c r="I11" s="111"/>
      <c r="L11" s="37"/>
    </row>
    <row r="12" spans="2:12" s="1" customFormat="1" ht="11.25">
      <c r="B12" s="37"/>
      <c r="I12" s="111"/>
      <c r="L12" s="37"/>
    </row>
    <row r="13" spans="2:12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</v>
      </c>
      <c r="L13" s="37"/>
    </row>
    <row r="14" spans="2:12" s="1" customFormat="1" ht="12" customHeight="1">
      <c r="B14" s="37"/>
      <c r="D14" s="110" t="s">
        <v>22</v>
      </c>
      <c r="F14" s="16" t="s">
        <v>23</v>
      </c>
      <c r="I14" s="112" t="s">
        <v>24</v>
      </c>
      <c r="J14" s="113" t="str">
        <f>'Rekapitulace stavby'!AN8</f>
        <v>11. 3. 2019</v>
      </c>
      <c r="L14" s="37"/>
    </row>
    <row r="15" spans="2:12" s="1" customFormat="1" ht="10.9" customHeight="1">
      <c r="B15" s="37"/>
      <c r="I15" s="111"/>
      <c r="L15" s="37"/>
    </row>
    <row r="16" spans="2:12" s="1" customFormat="1" ht="12" customHeight="1">
      <c r="B16" s="37"/>
      <c r="D16" s="110" t="s">
        <v>26</v>
      </c>
      <c r="I16" s="112" t="s">
        <v>27</v>
      </c>
      <c r="J16" s="16" t="s">
        <v>1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30</v>
      </c>
      <c r="I19" s="112" t="s">
        <v>27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295" t="str">
        <f>'Rekapitulace stavby'!E14</f>
        <v>Vyplň údaj</v>
      </c>
      <c r="F20" s="296"/>
      <c r="G20" s="296"/>
      <c r="H20" s="29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32</v>
      </c>
      <c r="I22" s="112" t="s">
        <v>27</v>
      </c>
      <c r="J22" s="16" t="s">
        <v>1</v>
      </c>
      <c r="L22" s="37"/>
    </row>
    <row r="23" spans="2:12" s="1" customFormat="1" ht="18" customHeight="1">
      <c r="B23" s="37"/>
      <c r="E23" s="16" t="s">
        <v>33</v>
      </c>
      <c r="I23" s="112" t="s">
        <v>29</v>
      </c>
      <c r="J23" s="16" t="s">
        <v>1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35</v>
      </c>
      <c r="I25" s="112" t="s">
        <v>27</v>
      </c>
      <c r="J25" s="16" t="s">
        <v>1</v>
      </c>
      <c r="L25" s="37"/>
    </row>
    <row r="26" spans="2:12" s="1" customFormat="1" ht="18" customHeight="1">
      <c r="B26" s="37"/>
      <c r="E26" s="16" t="s">
        <v>36</v>
      </c>
      <c r="I26" s="112" t="s">
        <v>29</v>
      </c>
      <c r="J26" s="16" t="s">
        <v>1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37</v>
      </c>
      <c r="I28" s="111"/>
      <c r="L28" s="37"/>
    </row>
    <row r="29" spans="2:12" s="7" customFormat="1" ht="45" customHeight="1">
      <c r="B29" s="114"/>
      <c r="E29" s="297" t="s">
        <v>38</v>
      </c>
      <c r="F29" s="297"/>
      <c r="G29" s="297"/>
      <c r="H29" s="29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39</v>
      </c>
      <c r="I32" s="111"/>
      <c r="J32" s="118">
        <f>ROUND(J95,2)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41</v>
      </c>
      <c r="I34" s="120" t="s">
        <v>40</v>
      </c>
      <c r="J34" s="119" t="s">
        <v>42</v>
      </c>
      <c r="L34" s="37"/>
    </row>
    <row r="35" spans="2:12" s="1" customFormat="1" ht="14.45" customHeight="1">
      <c r="B35" s="37"/>
      <c r="D35" s="110" t="s">
        <v>43</v>
      </c>
      <c r="E35" s="110" t="s">
        <v>44</v>
      </c>
      <c r="F35" s="121">
        <f>ROUND((SUM(BE95:BE169)),2)</f>
        <v>0</v>
      </c>
      <c r="I35" s="122">
        <v>0.21</v>
      </c>
      <c r="J35" s="121">
        <f>ROUND(((SUM(BE95:BE169))*I35),2)</f>
        <v>0</v>
      </c>
      <c r="L35" s="37"/>
    </row>
    <row r="36" spans="2:12" s="1" customFormat="1" ht="14.45" customHeight="1">
      <c r="B36" s="37"/>
      <c r="E36" s="110" t="s">
        <v>45</v>
      </c>
      <c r="F36" s="121">
        <f>ROUND((SUM(BF95:BF169)),2)</f>
        <v>0</v>
      </c>
      <c r="I36" s="122">
        <v>0.15</v>
      </c>
      <c r="J36" s="121">
        <f>ROUND(((SUM(BF95:BF169))*I36),2)</f>
        <v>0</v>
      </c>
      <c r="L36" s="37"/>
    </row>
    <row r="37" spans="2:12" s="1" customFormat="1" ht="14.45" customHeight="1" hidden="1">
      <c r="B37" s="37"/>
      <c r="E37" s="110" t="s">
        <v>46</v>
      </c>
      <c r="F37" s="121">
        <f>ROUND((SUM(BG95:BG169)),2)</f>
        <v>0</v>
      </c>
      <c r="I37" s="122">
        <v>0.21</v>
      </c>
      <c r="J37" s="121">
        <f>0</f>
        <v>0</v>
      </c>
      <c r="L37" s="37"/>
    </row>
    <row r="38" spans="2:12" s="1" customFormat="1" ht="14.45" customHeight="1" hidden="1">
      <c r="B38" s="37"/>
      <c r="E38" s="110" t="s">
        <v>47</v>
      </c>
      <c r="F38" s="121">
        <f>ROUND((SUM(BH95:BH169)),2)</f>
        <v>0</v>
      </c>
      <c r="I38" s="122">
        <v>0.15</v>
      </c>
      <c r="J38" s="121">
        <f>0</f>
        <v>0</v>
      </c>
      <c r="L38" s="37"/>
    </row>
    <row r="39" spans="2:12" s="1" customFormat="1" ht="14.45" customHeight="1" hidden="1">
      <c r="B39" s="37"/>
      <c r="E39" s="110" t="s">
        <v>48</v>
      </c>
      <c r="F39" s="121">
        <f>ROUND((SUM(BI95:BI169)),2)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49</v>
      </c>
      <c r="E41" s="125"/>
      <c r="F41" s="125"/>
      <c r="G41" s="126" t="s">
        <v>50</v>
      </c>
      <c r="H41" s="127" t="s">
        <v>51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124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12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16.5" customHeight="1">
      <c r="B50" s="33"/>
      <c r="C50" s="34"/>
      <c r="D50" s="34"/>
      <c r="E50" s="298" t="str">
        <f>E7</f>
        <v>Smržovský potok 10101654, Smržovka, oprava koryta, ř. km 0,000 - 3,800</v>
      </c>
      <c r="F50" s="299"/>
      <c r="G50" s="299"/>
      <c r="H50" s="299"/>
      <c r="I50" s="111"/>
      <c r="J50" s="34"/>
      <c r="K50" s="34"/>
      <c r="L50" s="37"/>
    </row>
    <row r="51" spans="2:12" ht="12" customHeight="1">
      <c r="B51" s="20"/>
      <c r="C51" s="28" t="s">
        <v>120</v>
      </c>
      <c r="D51" s="21"/>
      <c r="E51" s="21"/>
      <c r="F51" s="21"/>
      <c r="G51" s="21"/>
      <c r="H51" s="21"/>
      <c r="J51" s="21"/>
      <c r="K51" s="21"/>
      <c r="L51" s="19"/>
    </row>
    <row r="52" spans="2:12" s="1" customFormat="1" ht="16.5" customHeight="1">
      <c r="B52" s="33"/>
      <c r="C52" s="34"/>
      <c r="D52" s="34"/>
      <c r="E52" s="298" t="s">
        <v>121</v>
      </c>
      <c r="F52" s="265"/>
      <c r="G52" s="265"/>
      <c r="H52" s="265"/>
      <c r="I52" s="111"/>
      <c r="J52" s="34"/>
      <c r="K52" s="34"/>
      <c r="L52" s="37"/>
    </row>
    <row r="53" spans="2:12" s="1" customFormat="1" ht="12" customHeight="1">
      <c r="B53" s="33"/>
      <c r="C53" s="28" t="s">
        <v>122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12" s="1" customFormat="1" ht="16.5" customHeight="1">
      <c r="B54" s="33"/>
      <c r="C54" s="34"/>
      <c r="D54" s="34"/>
      <c r="E54" s="266" t="str">
        <f>E11</f>
        <v>1.3 - SO 01.3 Oprava koryta - úsek č.3, ř.  km 0,650 - 1,750</v>
      </c>
      <c r="F54" s="265"/>
      <c r="G54" s="265"/>
      <c r="H54" s="265"/>
      <c r="I54" s="111"/>
      <c r="J54" s="34"/>
      <c r="K54" s="34"/>
      <c r="L54" s="37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12" s="1" customFormat="1" ht="12" customHeight="1">
      <c r="B56" s="33"/>
      <c r="C56" s="28" t="s">
        <v>22</v>
      </c>
      <c r="D56" s="34"/>
      <c r="E56" s="34"/>
      <c r="F56" s="26" t="str">
        <f>F14</f>
        <v>k.ú Smržovka (751324)</v>
      </c>
      <c r="G56" s="34"/>
      <c r="H56" s="34"/>
      <c r="I56" s="112" t="s">
        <v>24</v>
      </c>
      <c r="J56" s="54" t="str">
        <f>IF(J14="","",J14)</f>
        <v>11. 3. 2019</v>
      </c>
      <c r="K56" s="34"/>
      <c r="L56" s="37"/>
    </row>
    <row r="57" spans="2:12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24.95" customHeight="1">
      <c r="B58" s="33"/>
      <c r="C58" s="28" t="s">
        <v>26</v>
      </c>
      <c r="D58" s="34"/>
      <c r="E58" s="34"/>
      <c r="F58" s="26" t="str">
        <f>E17</f>
        <v>Povodí Labe, státní podnik,Víta Nejedlého 951,HK3</v>
      </c>
      <c r="G58" s="34"/>
      <c r="H58" s="34"/>
      <c r="I58" s="112" t="s">
        <v>32</v>
      </c>
      <c r="J58" s="31" t="str">
        <f>E23</f>
        <v>Šindlar s.r.o., Na Brně 372/2a, Hradec Králové 6</v>
      </c>
      <c r="K58" s="34"/>
      <c r="L58" s="37"/>
    </row>
    <row r="59" spans="2:12" s="1" customFormat="1" ht="13.7" customHeight="1">
      <c r="B59" s="33"/>
      <c r="C59" s="28" t="s">
        <v>30</v>
      </c>
      <c r="D59" s="34"/>
      <c r="E59" s="34"/>
      <c r="F59" s="26" t="str">
        <f>IF(E20="","",E20)</f>
        <v>Vyplň údaj</v>
      </c>
      <c r="G59" s="34"/>
      <c r="H59" s="34"/>
      <c r="I59" s="112" t="s">
        <v>35</v>
      </c>
      <c r="J59" s="31" t="str">
        <f>E26</f>
        <v>Ing. Tomáš Konečný</v>
      </c>
      <c r="K59" s="34"/>
      <c r="L59" s="37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12" s="1" customFormat="1" ht="29.25" customHeight="1">
      <c r="B61" s="33"/>
      <c r="C61" s="137" t="s">
        <v>125</v>
      </c>
      <c r="D61" s="138"/>
      <c r="E61" s="138"/>
      <c r="F61" s="138"/>
      <c r="G61" s="138"/>
      <c r="H61" s="138"/>
      <c r="I61" s="139"/>
      <c r="J61" s="140" t="s">
        <v>126</v>
      </c>
      <c r="K61" s="138"/>
      <c r="L61" s="37"/>
    </row>
    <row r="62" spans="2:12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127</v>
      </c>
      <c r="D63" s="34"/>
      <c r="E63" s="34"/>
      <c r="F63" s="34"/>
      <c r="G63" s="34"/>
      <c r="H63" s="34"/>
      <c r="I63" s="111"/>
      <c r="J63" s="72">
        <f>J95</f>
        <v>0</v>
      </c>
      <c r="K63" s="34"/>
      <c r="L63" s="37"/>
      <c r="AU63" s="16" t="s">
        <v>128</v>
      </c>
    </row>
    <row r="64" spans="2:12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J96</f>
        <v>0</v>
      </c>
      <c r="K64" s="143"/>
      <c r="L64" s="148"/>
    </row>
    <row r="65" spans="2:12" s="9" customFormat="1" ht="19.9" customHeight="1">
      <c r="B65" s="149"/>
      <c r="C65" s="93"/>
      <c r="D65" s="150" t="s">
        <v>130</v>
      </c>
      <c r="E65" s="151"/>
      <c r="F65" s="151"/>
      <c r="G65" s="151"/>
      <c r="H65" s="151"/>
      <c r="I65" s="152"/>
      <c r="J65" s="153">
        <f>J97</f>
        <v>0</v>
      </c>
      <c r="K65" s="93"/>
      <c r="L65" s="154"/>
    </row>
    <row r="66" spans="2:12" s="9" customFormat="1" ht="19.9" customHeight="1">
      <c r="B66" s="149"/>
      <c r="C66" s="93"/>
      <c r="D66" s="150" t="s">
        <v>131</v>
      </c>
      <c r="E66" s="151"/>
      <c r="F66" s="151"/>
      <c r="G66" s="151"/>
      <c r="H66" s="151"/>
      <c r="I66" s="152"/>
      <c r="J66" s="153">
        <f>J133</f>
        <v>0</v>
      </c>
      <c r="K66" s="93"/>
      <c r="L66" s="154"/>
    </row>
    <row r="67" spans="2:12" s="9" customFormat="1" ht="19.9" customHeight="1">
      <c r="B67" s="149"/>
      <c r="C67" s="93"/>
      <c r="D67" s="150" t="s">
        <v>132</v>
      </c>
      <c r="E67" s="151"/>
      <c r="F67" s="151"/>
      <c r="G67" s="151"/>
      <c r="H67" s="151"/>
      <c r="I67" s="152"/>
      <c r="J67" s="153">
        <f>J141</f>
        <v>0</v>
      </c>
      <c r="K67" s="93"/>
      <c r="L67" s="154"/>
    </row>
    <row r="68" spans="2:12" s="9" customFormat="1" ht="19.9" customHeight="1">
      <c r="B68" s="149"/>
      <c r="C68" s="93"/>
      <c r="D68" s="150" t="s">
        <v>133</v>
      </c>
      <c r="E68" s="151"/>
      <c r="F68" s="151"/>
      <c r="G68" s="151"/>
      <c r="H68" s="151"/>
      <c r="I68" s="152"/>
      <c r="J68" s="153">
        <f>J151</f>
        <v>0</v>
      </c>
      <c r="K68" s="93"/>
      <c r="L68" s="154"/>
    </row>
    <row r="69" spans="2:12" s="9" customFormat="1" ht="19.9" customHeight="1">
      <c r="B69" s="149"/>
      <c r="C69" s="93"/>
      <c r="D69" s="150" t="s">
        <v>346</v>
      </c>
      <c r="E69" s="151"/>
      <c r="F69" s="151"/>
      <c r="G69" s="151"/>
      <c r="H69" s="151"/>
      <c r="I69" s="152"/>
      <c r="J69" s="153">
        <f>J154</f>
        <v>0</v>
      </c>
      <c r="K69" s="93"/>
      <c r="L69" s="154"/>
    </row>
    <row r="70" spans="2:12" s="9" customFormat="1" ht="19.9" customHeight="1">
      <c r="B70" s="149"/>
      <c r="C70" s="93"/>
      <c r="D70" s="150" t="s">
        <v>134</v>
      </c>
      <c r="E70" s="151"/>
      <c r="F70" s="151"/>
      <c r="G70" s="151"/>
      <c r="H70" s="151"/>
      <c r="I70" s="152"/>
      <c r="J70" s="153">
        <f>J157</f>
        <v>0</v>
      </c>
      <c r="K70" s="93"/>
      <c r="L70" s="154"/>
    </row>
    <row r="71" spans="2:12" s="9" customFormat="1" ht="19.9" customHeight="1">
      <c r="B71" s="149"/>
      <c r="C71" s="93"/>
      <c r="D71" s="150" t="s">
        <v>332</v>
      </c>
      <c r="E71" s="151"/>
      <c r="F71" s="151"/>
      <c r="G71" s="151"/>
      <c r="H71" s="151"/>
      <c r="I71" s="152"/>
      <c r="J71" s="153">
        <f>J161</f>
        <v>0</v>
      </c>
      <c r="K71" s="93"/>
      <c r="L71" s="154"/>
    </row>
    <row r="72" spans="2:12" s="9" customFormat="1" ht="19.9" customHeight="1">
      <c r="B72" s="149"/>
      <c r="C72" s="93"/>
      <c r="D72" s="150" t="s">
        <v>333</v>
      </c>
      <c r="E72" s="151"/>
      <c r="F72" s="151"/>
      <c r="G72" s="151"/>
      <c r="H72" s="151"/>
      <c r="I72" s="152"/>
      <c r="J72" s="153">
        <f>J164</f>
        <v>0</v>
      </c>
      <c r="K72" s="93"/>
      <c r="L72" s="154"/>
    </row>
    <row r="73" spans="2:12" s="9" customFormat="1" ht="19.9" customHeight="1">
      <c r="B73" s="149"/>
      <c r="C73" s="93"/>
      <c r="D73" s="150" t="s">
        <v>135</v>
      </c>
      <c r="E73" s="151"/>
      <c r="F73" s="151"/>
      <c r="G73" s="151"/>
      <c r="H73" s="151"/>
      <c r="I73" s="152"/>
      <c r="J73" s="153">
        <f>J168</f>
        <v>0</v>
      </c>
      <c r="K73" s="93"/>
      <c r="L73" s="154"/>
    </row>
    <row r="74" spans="2:12" s="1" customFormat="1" ht="21.75" customHeight="1">
      <c r="B74" s="33"/>
      <c r="C74" s="34"/>
      <c r="D74" s="34"/>
      <c r="E74" s="34"/>
      <c r="F74" s="34"/>
      <c r="G74" s="34"/>
      <c r="H74" s="34"/>
      <c r="I74" s="111"/>
      <c r="J74" s="34"/>
      <c r="K74" s="34"/>
      <c r="L74" s="37"/>
    </row>
    <row r="75" spans="2:12" s="1" customFormat="1" ht="6.95" customHeight="1">
      <c r="B75" s="45"/>
      <c r="C75" s="46"/>
      <c r="D75" s="46"/>
      <c r="E75" s="46"/>
      <c r="F75" s="46"/>
      <c r="G75" s="46"/>
      <c r="H75" s="46"/>
      <c r="I75" s="133"/>
      <c r="J75" s="46"/>
      <c r="K75" s="46"/>
      <c r="L75" s="37"/>
    </row>
    <row r="79" spans="2:12" s="1" customFormat="1" ht="6.95" customHeight="1">
      <c r="B79" s="47"/>
      <c r="C79" s="48"/>
      <c r="D79" s="48"/>
      <c r="E79" s="48"/>
      <c r="F79" s="48"/>
      <c r="G79" s="48"/>
      <c r="H79" s="48"/>
      <c r="I79" s="136"/>
      <c r="J79" s="48"/>
      <c r="K79" s="48"/>
      <c r="L79" s="37"/>
    </row>
    <row r="80" spans="2:12" s="1" customFormat="1" ht="24.95" customHeight="1">
      <c r="B80" s="33"/>
      <c r="C80" s="22" t="s">
        <v>136</v>
      </c>
      <c r="D80" s="34"/>
      <c r="E80" s="34"/>
      <c r="F80" s="34"/>
      <c r="G80" s="34"/>
      <c r="H80" s="34"/>
      <c r="I80" s="111"/>
      <c r="J80" s="34"/>
      <c r="K80" s="34"/>
      <c r="L80" s="37"/>
    </row>
    <row r="81" spans="2:12" s="1" customFormat="1" ht="6.95" customHeight="1">
      <c r="B81" s="33"/>
      <c r="C81" s="34"/>
      <c r="D81" s="34"/>
      <c r="E81" s="34"/>
      <c r="F81" s="34"/>
      <c r="G81" s="34"/>
      <c r="H81" s="34"/>
      <c r="I81" s="111"/>
      <c r="J81" s="34"/>
      <c r="K81" s="34"/>
      <c r="L81" s="37"/>
    </row>
    <row r="82" spans="2:12" s="1" customFormat="1" ht="12" customHeight="1">
      <c r="B82" s="33"/>
      <c r="C82" s="28" t="s">
        <v>16</v>
      </c>
      <c r="D82" s="34"/>
      <c r="E82" s="34"/>
      <c r="F82" s="34"/>
      <c r="G82" s="34"/>
      <c r="H82" s="34"/>
      <c r="I82" s="111"/>
      <c r="J82" s="34"/>
      <c r="K82" s="34"/>
      <c r="L82" s="37"/>
    </row>
    <row r="83" spans="2:12" s="1" customFormat="1" ht="16.5" customHeight="1">
      <c r="B83" s="33"/>
      <c r="C83" s="34"/>
      <c r="D83" s="34"/>
      <c r="E83" s="298" t="str">
        <f>E7</f>
        <v>Smržovský potok 10101654, Smržovka, oprava koryta, ř. km 0,000 - 3,800</v>
      </c>
      <c r="F83" s="299"/>
      <c r="G83" s="299"/>
      <c r="H83" s="299"/>
      <c r="I83" s="111"/>
      <c r="J83" s="34"/>
      <c r="K83" s="34"/>
      <c r="L83" s="37"/>
    </row>
    <row r="84" spans="2:12" ht="12" customHeight="1">
      <c r="B84" s="20"/>
      <c r="C84" s="28" t="s">
        <v>120</v>
      </c>
      <c r="D84" s="21"/>
      <c r="E84" s="21"/>
      <c r="F84" s="21"/>
      <c r="G84" s="21"/>
      <c r="H84" s="21"/>
      <c r="J84" s="21"/>
      <c r="K84" s="21"/>
      <c r="L84" s="19"/>
    </row>
    <row r="85" spans="2:12" s="1" customFormat="1" ht="16.5" customHeight="1">
      <c r="B85" s="33"/>
      <c r="C85" s="34"/>
      <c r="D85" s="34"/>
      <c r="E85" s="298" t="s">
        <v>121</v>
      </c>
      <c r="F85" s="265"/>
      <c r="G85" s="265"/>
      <c r="H85" s="265"/>
      <c r="I85" s="111"/>
      <c r="J85" s="34"/>
      <c r="K85" s="34"/>
      <c r="L85" s="37"/>
    </row>
    <row r="86" spans="2:12" s="1" customFormat="1" ht="12" customHeight="1">
      <c r="B86" s="33"/>
      <c r="C86" s="28" t="s">
        <v>122</v>
      </c>
      <c r="D86" s="34"/>
      <c r="E86" s="34"/>
      <c r="F86" s="34"/>
      <c r="G86" s="34"/>
      <c r="H86" s="34"/>
      <c r="I86" s="111"/>
      <c r="J86" s="34"/>
      <c r="K86" s="34"/>
      <c r="L86" s="37"/>
    </row>
    <row r="87" spans="2:12" s="1" customFormat="1" ht="16.5" customHeight="1">
      <c r="B87" s="33"/>
      <c r="C87" s="34"/>
      <c r="D87" s="34"/>
      <c r="E87" s="266" t="str">
        <f>E11</f>
        <v>1.3 - SO 01.3 Oprava koryta - úsek č.3, ř.  km 0,650 - 1,750</v>
      </c>
      <c r="F87" s="265"/>
      <c r="G87" s="265"/>
      <c r="H87" s="265"/>
      <c r="I87" s="111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11"/>
      <c r="J88" s="34"/>
      <c r="K88" s="34"/>
      <c r="L88" s="37"/>
    </row>
    <row r="89" spans="2:12" s="1" customFormat="1" ht="12" customHeight="1">
      <c r="B89" s="33"/>
      <c r="C89" s="28" t="s">
        <v>22</v>
      </c>
      <c r="D89" s="34"/>
      <c r="E89" s="34"/>
      <c r="F89" s="26" t="str">
        <f>F14</f>
        <v>k.ú Smržovka (751324)</v>
      </c>
      <c r="G89" s="34"/>
      <c r="H89" s="34"/>
      <c r="I89" s="112" t="s">
        <v>24</v>
      </c>
      <c r="J89" s="54" t="str">
        <f>IF(J14="","",J14)</f>
        <v>11. 3. 2019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1"/>
      <c r="J90" s="34"/>
      <c r="K90" s="34"/>
      <c r="L90" s="37"/>
    </row>
    <row r="91" spans="2:12" s="1" customFormat="1" ht="24.95" customHeight="1">
      <c r="B91" s="33"/>
      <c r="C91" s="28" t="s">
        <v>26</v>
      </c>
      <c r="D91" s="34"/>
      <c r="E91" s="34"/>
      <c r="F91" s="26" t="str">
        <f>E17</f>
        <v>Povodí Labe, státní podnik,Víta Nejedlého 951,HK3</v>
      </c>
      <c r="G91" s="34"/>
      <c r="H91" s="34"/>
      <c r="I91" s="112" t="s">
        <v>32</v>
      </c>
      <c r="J91" s="31" t="str">
        <f>E23</f>
        <v>Šindlar s.r.o., Na Brně 372/2a, Hradec Králové 6</v>
      </c>
      <c r="K91" s="34"/>
      <c r="L91" s="37"/>
    </row>
    <row r="92" spans="2:12" s="1" customFormat="1" ht="13.7" customHeight="1">
      <c r="B92" s="33"/>
      <c r="C92" s="28" t="s">
        <v>30</v>
      </c>
      <c r="D92" s="34"/>
      <c r="E92" s="34"/>
      <c r="F92" s="26" t="str">
        <f>IF(E20="","",E20)</f>
        <v>Vyplň údaj</v>
      </c>
      <c r="G92" s="34"/>
      <c r="H92" s="34"/>
      <c r="I92" s="112" t="s">
        <v>35</v>
      </c>
      <c r="J92" s="31" t="str">
        <f>E26</f>
        <v>Ing. Tomáš Konečný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11"/>
      <c r="J93" s="34"/>
      <c r="K93" s="34"/>
      <c r="L93" s="37"/>
    </row>
    <row r="94" spans="2:20" s="10" customFormat="1" ht="29.25" customHeight="1">
      <c r="B94" s="155"/>
      <c r="C94" s="156" t="s">
        <v>137</v>
      </c>
      <c r="D94" s="157" t="s">
        <v>58</v>
      </c>
      <c r="E94" s="157" t="s">
        <v>54</v>
      </c>
      <c r="F94" s="157" t="s">
        <v>55</v>
      </c>
      <c r="G94" s="157" t="s">
        <v>138</v>
      </c>
      <c r="H94" s="157" t="s">
        <v>139</v>
      </c>
      <c r="I94" s="158" t="s">
        <v>140</v>
      </c>
      <c r="J94" s="159" t="s">
        <v>126</v>
      </c>
      <c r="K94" s="160" t="s">
        <v>141</v>
      </c>
      <c r="L94" s="161"/>
      <c r="M94" s="63" t="s">
        <v>1</v>
      </c>
      <c r="N94" s="64" t="s">
        <v>43</v>
      </c>
      <c r="O94" s="64" t="s">
        <v>142</v>
      </c>
      <c r="P94" s="64" t="s">
        <v>143</v>
      </c>
      <c r="Q94" s="64" t="s">
        <v>144</v>
      </c>
      <c r="R94" s="64" t="s">
        <v>145</v>
      </c>
      <c r="S94" s="64" t="s">
        <v>146</v>
      </c>
      <c r="T94" s="65" t="s">
        <v>147</v>
      </c>
    </row>
    <row r="95" spans="2:63" s="1" customFormat="1" ht="22.9" customHeight="1">
      <c r="B95" s="33"/>
      <c r="C95" s="70" t="s">
        <v>148</v>
      </c>
      <c r="D95" s="34"/>
      <c r="E95" s="34"/>
      <c r="F95" s="34"/>
      <c r="G95" s="34"/>
      <c r="H95" s="34"/>
      <c r="I95" s="111"/>
      <c r="J95" s="162">
        <f>BK95</f>
        <v>0</v>
      </c>
      <c r="K95" s="34"/>
      <c r="L95" s="37"/>
      <c r="M95" s="66"/>
      <c r="N95" s="67"/>
      <c r="O95" s="67"/>
      <c r="P95" s="163">
        <f>P96</f>
        <v>0</v>
      </c>
      <c r="Q95" s="67"/>
      <c r="R95" s="163">
        <f>R96</f>
        <v>73.3673464965</v>
      </c>
      <c r="S95" s="67"/>
      <c r="T95" s="164">
        <f>T96</f>
        <v>0.38</v>
      </c>
      <c r="AT95" s="16" t="s">
        <v>72</v>
      </c>
      <c r="AU95" s="16" t="s">
        <v>128</v>
      </c>
      <c r="BK95" s="165">
        <f>BK96</f>
        <v>0</v>
      </c>
    </row>
    <row r="96" spans="2:63" s="11" customFormat="1" ht="25.9" customHeight="1">
      <c r="B96" s="166"/>
      <c r="C96" s="167"/>
      <c r="D96" s="168" t="s">
        <v>72</v>
      </c>
      <c r="E96" s="169" t="s">
        <v>149</v>
      </c>
      <c r="F96" s="169" t="s">
        <v>150</v>
      </c>
      <c r="G96" s="167"/>
      <c r="H96" s="167"/>
      <c r="I96" s="170"/>
      <c r="J96" s="171">
        <f>BK96</f>
        <v>0</v>
      </c>
      <c r="K96" s="167"/>
      <c r="L96" s="172"/>
      <c r="M96" s="173"/>
      <c r="N96" s="174"/>
      <c r="O96" s="174"/>
      <c r="P96" s="175">
        <f>P97+P133+P141+P151+P154+P157+P161+P164+P168</f>
        <v>0</v>
      </c>
      <c r="Q96" s="174"/>
      <c r="R96" s="175">
        <f>R97+R133+R141+R151+R154+R157+R161+R164+R168</f>
        <v>73.3673464965</v>
      </c>
      <c r="S96" s="174"/>
      <c r="T96" s="176">
        <f>T97+T133+T141+T151+T154+T157+T161+T164+T168</f>
        <v>0.38</v>
      </c>
      <c r="AR96" s="177" t="s">
        <v>77</v>
      </c>
      <c r="AT96" s="178" t="s">
        <v>72</v>
      </c>
      <c r="AU96" s="178" t="s">
        <v>73</v>
      </c>
      <c r="AY96" s="177" t="s">
        <v>151</v>
      </c>
      <c r="BK96" s="179">
        <f>BK97+BK133+BK141+BK151+BK154+BK157+BK161+BK164+BK168</f>
        <v>0</v>
      </c>
    </row>
    <row r="97" spans="2:63" s="11" customFormat="1" ht="22.9" customHeight="1">
      <c r="B97" s="166"/>
      <c r="C97" s="167"/>
      <c r="D97" s="168" t="s">
        <v>72</v>
      </c>
      <c r="E97" s="180" t="s">
        <v>77</v>
      </c>
      <c r="F97" s="180" t="s">
        <v>152</v>
      </c>
      <c r="G97" s="167"/>
      <c r="H97" s="167"/>
      <c r="I97" s="170"/>
      <c r="J97" s="181">
        <f>BK97</f>
        <v>0</v>
      </c>
      <c r="K97" s="167"/>
      <c r="L97" s="172"/>
      <c r="M97" s="173"/>
      <c r="N97" s="174"/>
      <c r="O97" s="174"/>
      <c r="P97" s="175">
        <f>SUM(P98:P132)</f>
        <v>0</v>
      </c>
      <c r="Q97" s="174"/>
      <c r="R97" s="175">
        <f>SUM(R98:R132)</f>
        <v>0.4493400965</v>
      </c>
      <c r="S97" s="174"/>
      <c r="T97" s="176">
        <f>SUM(T98:T132)</f>
        <v>0</v>
      </c>
      <c r="AR97" s="177" t="s">
        <v>77</v>
      </c>
      <c r="AT97" s="178" t="s">
        <v>72</v>
      </c>
      <c r="AU97" s="178" t="s">
        <v>77</v>
      </c>
      <c r="AY97" s="177" t="s">
        <v>151</v>
      </c>
      <c r="BK97" s="179">
        <f>SUM(BK98:BK132)</f>
        <v>0</v>
      </c>
    </row>
    <row r="98" spans="2:65" s="1" customFormat="1" ht="16.5" customHeight="1">
      <c r="B98" s="33"/>
      <c r="C98" s="182" t="s">
        <v>77</v>
      </c>
      <c r="D98" s="182" t="s">
        <v>153</v>
      </c>
      <c r="E98" s="183" t="s">
        <v>154</v>
      </c>
      <c r="F98" s="184" t="s">
        <v>347</v>
      </c>
      <c r="G98" s="185" t="s">
        <v>156</v>
      </c>
      <c r="H98" s="186">
        <v>14.464</v>
      </c>
      <c r="I98" s="187"/>
      <c r="J98" s="188">
        <f>ROUND(I98*H98,2)</f>
        <v>0</v>
      </c>
      <c r="K98" s="184" t="s">
        <v>157</v>
      </c>
      <c r="L98" s="37"/>
      <c r="M98" s="189" t="s">
        <v>1</v>
      </c>
      <c r="N98" s="190" t="s">
        <v>44</v>
      </c>
      <c r="O98" s="59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16" t="s">
        <v>158</v>
      </c>
      <c r="AT98" s="16" t="s">
        <v>153</v>
      </c>
      <c r="AU98" s="16" t="s">
        <v>81</v>
      </c>
      <c r="AY98" s="16" t="s">
        <v>151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6" t="s">
        <v>77</v>
      </c>
      <c r="BK98" s="193">
        <f>ROUND(I98*H98,2)</f>
        <v>0</v>
      </c>
      <c r="BL98" s="16" t="s">
        <v>158</v>
      </c>
      <c r="BM98" s="16" t="s">
        <v>348</v>
      </c>
    </row>
    <row r="99" spans="2:51" s="12" customFormat="1" ht="11.25">
      <c r="B99" s="194"/>
      <c r="C99" s="195"/>
      <c r="D99" s="196" t="s">
        <v>160</v>
      </c>
      <c r="E99" s="197" t="s">
        <v>1</v>
      </c>
      <c r="F99" s="198" t="s">
        <v>349</v>
      </c>
      <c r="G99" s="195"/>
      <c r="H99" s="199">
        <v>14.464</v>
      </c>
      <c r="I99" s="200"/>
      <c r="J99" s="195"/>
      <c r="K99" s="195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160</v>
      </c>
      <c r="AU99" s="205" t="s">
        <v>81</v>
      </c>
      <c r="AV99" s="12" t="s">
        <v>81</v>
      </c>
      <c r="AW99" s="12" t="s">
        <v>34</v>
      </c>
      <c r="AX99" s="12" t="s">
        <v>77</v>
      </c>
      <c r="AY99" s="205" t="s">
        <v>151</v>
      </c>
    </row>
    <row r="100" spans="2:65" s="1" customFormat="1" ht="16.5" customHeight="1">
      <c r="B100" s="33"/>
      <c r="C100" s="182" t="s">
        <v>81</v>
      </c>
      <c r="D100" s="182" t="s">
        <v>153</v>
      </c>
      <c r="E100" s="183" t="s">
        <v>350</v>
      </c>
      <c r="F100" s="184" t="s">
        <v>351</v>
      </c>
      <c r="G100" s="185" t="s">
        <v>301</v>
      </c>
      <c r="H100" s="186">
        <v>66</v>
      </c>
      <c r="I100" s="187"/>
      <c r="J100" s="188">
        <f>ROUND(I100*H100,2)</f>
        <v>0</v>
      </c>
      <c r="K100" s="184" t="s">
        <v>157</v>
      </c>
      <c r="L100" s="37"/>
      <c r="M100" s="189" t="s">
        <v>1</v>
      </c>
      <c r="N100" s="190" t="s">
        <v>44</v>
      </c>
      <c r="O100" s="59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AR100" s="16" t="s">
        <v>158</v>
      </c>
      <c r="AT100" s="16" t="s">
        <v>153</v>
      </c>
      <c r="AU100" s="16" t="s">
        <v>81</v>
      </c>
      <c r="AY100" s="16" t="s">
        <v>151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6" t="s">
        <v>77</v>
      </c>
      <c r="BK100" s="193">
        <f>ROUND(I100*H100,2)</f>
        <v>0</v>
      </c>
      <c r="BL100" s="16" t="s">
        <v>158</v>
      </c>
      <c r="BM100" s="16" t="s">
        <v>352</v>
      </c>
    </row>
    <row r="101" spans="2:51" s="12" customFormat="1" ht="11.25">
      <c r="B101" s="194"/>
      <c r="C101" s="195"/>
      <c r="D101" s="196" t="s">
        <v>160</v>
      </c>
      <c r="E101" s="197" t="s">
        <v>1</v>
      </c>
      <c r="F101" s="198" t="s">
        <v>353</v>
      </c>
      <c r="G101" s="195"/>
      <c r="H101" s="199">
        <v>66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160</v>
      </c>
      <c r="AU101" s="205" t="s">
        <v>81</v>
      </c>
      <c r="AV101" s="12" t="s">
        <v>81</v>
      </c>
      <c r="AW101" s="12" t="s">
        <v>34</v>
      </c>
      <c r="AX101" s="12" t="s">
        <v>77</v>
      </c>
      <c r="AY101" s="205" t="s">
        <v>151</v>
      </c>
    </row>
    <row r="102" spans="2:65" s="1" customFormat="1" ht="16.5" customHeight="1">
      <c r="B102" s="33"/>
      <c r="C102" s="182" t="s">
        <v>167</v>
      </c>
      <c r="D102" s="182" t="s">
        <v>153</v>
      </c>
      <c r="E102" s="183" t="s">
        <v>172</v>
      </c>
      <c r="F102" s="184" t="s">
        <v>173</v>
      </c>
      <c r="G102" s="185" t="s">
        <v>156</v>
      </c>
      <c r="H102" s="186">
        <v>0.594</v>
      </c>
      <c r="I102" s="187"/>
      <c r="J102" s="188">
        <f>ROUND(I102*H102,2)</f>
        <v>0</v>
      </c>
      <c r="K102" s="184" t="s">
        <v>157</v>
      </c>
      <c r="L102" s="37"/>
      <c r="M102" s="189" t="s">
        <v>1</v>
      </c>
      <c r="N102" s="190" t="s">
        <v>44</v>
      </c>
      <c r="O102" s="59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6" t="s">
        <v>158</v>
      </c>
      <c r="AT102" s="16" t="s">
        <v>153</v>
      </c>
      <c r="AU102" s="16" t="s">
        <v>81</v>
      </c>
      <c r="AY102" s="16" t="s">
        <v>151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6" t="s">
        <v>77</v>
      </c>
      <c r="BK102" s="193">
        <f>ROUND(I102*H102,2)</f>
        <v>0</v>
      </c>
      <c r="BL102" s="16" t="s">
        <v>158</v>
      </c>
      <c r="BM102" s="16" t="s">
        <v>354</v>
      </c>
    </row>
    <row r="103" spans="2:51" s="12" customFormat="1" ht="11.25">
      <c r="B103" s="194"/>
      <c r="C103" s="195"/>
      <c r="D103" s="196" t="s">
        <v>160</v>
      </c>
      <c r="E103" s="197" t="s">
        <v>1</v>
      </c>
      <c r="F103" s="198" t="s">
        <v>355</v>
      </c>
      <c r="G103" s="195"/>
      <c r="H103" s="199">
        <v>0.594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160</v>
      </c>
      <c r="AU103" s="205" t="s">
        <v>81</v>
      </c>
      <c r="AV103" s="12" t="s">
        <v>81</v>
      </c>
      <c r="AW103" s="12" t="s">
        <v>34</v>
      </c>
      <c r="AX103" s="12" t="s">
        <v>77</v>
      </c>
      <c r="AY103" s="205" t="s">
        <v>151</v>
      </c>
    </row>
    <row r="104" spans="2:65" s="1" customFormat="1" ht="16.5" customHeight="1">
      <c r="B104" s="33"/>
      <c r="C104" s="182" t="s">
        <v>158</v>
      </c>
      <c r="D104" s="182" t="s">
        <v>153</v>
      </c>
      <c r="E104" s="183" t="s">
        <v>182</v>
      </c>
      <c r="F104" s="184" t="s">
        <v>183</v>
      </c>
      <c r="G104" s="185" t="s">
        <v>164</v>
      </c>
      <c r="H104" s="186">
        <v>1</v>
      </c>
      <c r="I104" s="187"/>
      <c r="J104" s="188">
        <f>ROUND(I104*H104,2)</f>
        <v>0</v>
      </c>
      <c r="K104" s="184" t="s">
        <v>157</v>
      </c>
      <c r="L104" s="37"/>
      <c r="M104" s="189" t="s">
        <v>1</v>
      </c>
      <c r="N104" s="190" t="s">
        <v>44</v>
      </c>
      <c r="O104" s="59"/>
      <c r="P104" s="191">
        <f>O104*H104</f>
        <v>0</v>
      </c>
      <c r="Q104" s="191">
        <v>4.6394E-05</v>
      </c>
      <c r="R104" s="191">
        <f>Q104*H104</f>
        <v>4.6394E-05</v>
      </c>
      <c r="S104" s="191">
        <v>0</v>
      </c>
      <c r="T104" s="192">
        <f>S104*H104</f>
        <v>0</v>
      </c>
      <c r="AR104" s="16" t="s">
        <v>158</v>
      </c>
      <c r="AT104" s="16" t="s">
        <v>153</v>
      </c>
      <c r="AU104" s="16" t="s">
        <v>81</v>
      </c>
      <c r="AY104" s="16" t="s">
        <v>151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6" t="s">
        <v>77</v>
      </c>
      <c r="BK104" s="193">
        <f>ROUND(I104*H104,2)</f>
        <v>0</v>
      </c>
      <c r="BL104" s="16" t="s">
        <v>158</v>
      </c>
      <c r="BM104" s="16" t="s">
        <v>356</v>
      </c>
    </row>
    <row r="105" spans="2:51" s="12" customFormat="1" ht="11.25">
      <c r="B105" s="194"/>
      <c r="C105" s="195"/>
      <c r="D105" s="196" t="s">
        <v>160</v>
      </c>
      <c r="E105" s="197" t="s">
        <v>1</v>
      </c>
      <c r="F105" s="198" t="s">
        <v>357</v>
      </c>
      <c r="G105" s="195"/>
      <c r="H105" s="199">
        <v>1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160</v>
      </c>
      <c r="AU105" s="205" t="s">
        <v>81</v>
      </c>
      <c r="AV105" s="12" t="s">
        <v>81</v>
      </c>
      <c r="AW105" s="12" t="s">
        <v>34</v>
      </c>
      <c r="AX105" s="12" t="s">
        <v>77</v>
      </c>
      <c r="AY105" s="205" t="s">
        <v>151</v>
      </c>
    </row>
    <row r="106" spans="2:65" s="1" customFormat="1" ht="16.5" customHeight="1">
      <c r="B106" s="33"/>
      <c r="C106" s="182" t="s">
        <v>177</v>
      </c>
      <c r="D106" s="182" t="s">
        <v>153</v>
      </c>
      <c r="E106" s="183" t="s">
        <v>187</v>
      </c>
      <c r="F106" s="184" t="s">
        <v>188</v>
      </c>
      <c r="G106" s="185" t="s">
        <v>156</v>
      </c>
      <c r="H106" s="186">
        <v>14.464</v>
      </c>
      <c r="I106" s="187"/>
      <c r="J106" s="188">
        <f>ROUND(I106*H106,2)</f>
        <v>0</v>
      </c>
      <c r="K106" s="184" t="s">
        <v>157</v>
      </c>
      <c r="L106" s="37"/>
      <c r="M106" s="189" t="s">
        <v>1</v>
      </c>
      <c r="N106" s="190" t="s">
        <v>44</v>
      </c>
      <c r="O106" s="59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16" t="s">
        <v>158</v>
      </c>
      <c r="AT106" s="16" t="s">
        <v>153</v>
      </c>
      <c r="AU106" s="16" t="s">
        <v>81</v>
      </c>
      <c r="AY106" s="16" t="s">
        <v>151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6" t="s">
        <v>77</v>
      </c>
      <c r="BK106" s="193">
        <f>ROUND(I106*H106,2)</f>
        <v>0</v>
      </c>
      <c r="BL106" s="16" t="s">
        <v>158</v>
      </c>
      <c r="BM106" s="16" t="s">
        <v>358</v>
      </c>
    </row>
    <row r="107" spans="2:51" s="12" customFormat="1" ht="11.25">
      <c r="B107" s="194"/>
      <c r="C107" s="195"/>
      <c r="D107" s="196" t="s">
        <v>160</v>
      </c>
      <c r="E107" s="197" t="s">
        <v>1</v>
      </c>
      <c r="F107" s="198" t="s">
        <v>359</v>
      </c>
      <c r="G107" s="195"/>
      <c r="H107" s="199">
        <v>14.464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160</v>
      </c>
      <c r="AU107" s="205" t="s">
        <v>81</v>
      </c>
      <c r="AV107" s="12" t="s">
        <v>81</v>
      </c>
      <c r="AW107" s="12" t="s">
        <v>34</v>
      </c>
      <c r="AX107" s="12" t="s">
        <v>77</v>
      </c>
      <c r="AY107" s="205" t="s">
        <v>151</v>
      </c>
    </row>
    <row r="108" spans="2:65" s="1" customFormat="1" ht="16.5" customHeight="1">
      <c r="B108" s="33"/>
      <c r="C108" s="182" t="s">
        <v>181</v>
      </c>
      <c r="D108" s="182" t="s">
        <v>153</v>
      </c>
      <c r="E108" s="183" t="s">
        <v>192</v>
      </c>
      <c r="F108" s="184" t="s">
        <v>193</v>
      </c>
      <c r="G108" s="185" t="s">
        <v>156</v>
      </c>
      <c r="H108" s="186">
        <v>14.464</v>
      </c>
      <c r="I108" s="187"/>
      <c r="J108" s="188">
        <f>ROUND(I108*H108,2)</f>
        <v>0</v>
      </c>
      <c r="K108" s="184" t="s">
        <v>157</v>
      </c>
      <c r="L108" s="37"/>
      <c r="M108" s="189" t="s">
        <v>1</v>
      </c>
      <c r="N108" s="190" t="s">
        <v>44</v>
      </c>
      <c r="O108" s="59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6" t="s">
        <v>158</v>
      </c>
      <c r="AT108" s="16" t="s">
        <v>153</v>
      </c>
      <c r="AU108" s="16" t="s">
        <v>81</v>
      </c>
      <c r="AY108" s="16" t="s">
        <v>151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6" t="s">
        <v>77</v>
      </c>
      <c r="BK108" s="193">
        <f>ROUND(I108*H108,2)</f>
        <v>0</v>
      </c>
      <c r="BL108" s="16" t="s">
        <v>158</v>
      </c>
      <c r="BM108" s="16" t="s">
        <v>360</v>
      </c>
    </row>
    <row r="109" spans="2:51" s="12" customFormat="1" ht="11.25">
      <c r="B109" s="194"/>
      <c r="C109" s="195"/>
      <c r="D109" s="196" t="s">
        <v>160</v>
      </c>
      <c r="E109" s="197" t="s">
        <v>1</v>
      </c>
      <c r="F109" s="198" t="s">
        <v>361</v>
      </c>
      <c r="G109" s="195"/>
      <c r="H109" s="199">
        <v>14.464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160</v>
      </c>
      <c r="AU109" s="205" t="s">
        <v>81</v>
      </c>
      <c r="AV109" s="12" t="s">
        <v>81</v>
      </c>
      <c r="AW109" s="12" t="s">
        <v>34</v>
      </c>
      <c r="AX109" s="12" t="s">
        <v>77</v>
      </c>
      <c r="AY109" s="205" t="s">
        <v>151</v>
      </c>
    </row>
    <row r="110" spans="2:65" s="1" customFormat="1" ht="16.5" customHeight="1">
      <c r="B110" s="33"/>
      <c r="C110" s="182" t="s">
        <v>186</v>
      </c>
      <c r="D110" s="182" t="s">
        <v>153</v>
      </c>
      <c r="E110" s="183" t="s">
        <v>196</v>
      </c>
      <c r="F110" s="184" t="s">
        <v>197</v>
      </c>
      <c r="G110" s="185" t="s">
        <v>156</v>
      </c>
      <c r="H110" s="186">
        <v>14.164</v>
      </c>
      <c r="I110" s="187"/>
      <c r="J110" s="188">
        <f>ROUND(I110*H110,2)</f>
        <v>0</v>
      </c>
      <c r="K110" s="184" t="s">
        <v>157</v>
      </c>
      <c r="L110" s="37"/>
      <c r="M110" s="189" t="s">
        <v>1</v>
      </c>
      <c r="N110" s="190" t="s">
        <v>44</v>
      </c>
      <c r="O110" s="59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6" t="s">
        <v>158</v>
      </c>
      <c r="AT110" s="16" t="s">
        <v>153</v>
      </c>
      <c r="AU110" s="16" t="s">
        <v>81</v>
      </c>
      <c r="AY110" s="16" t="s">
        <v>151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6" t="s">
        <v>77</v>
      </c>
      <c r="BK110" s="193">
        <f>ROUND(I110*H110,2)</f>
        <v>0</v>
      </c>
      <c r="BL110" s="16" t="s">
        <v>158</v>
      </c>
      <c r="BM110" s="16" t="s">
        <v>362</v>
      </c>
    </row>
    <row r="111" spans="2:51" s="12" customFormat="1" ht="11.25">
      <c r="B111" s="194"/>
      <c r="C111" s="195"/>
      <c r="D111" s="196" t="s">
        <v>160</v>
      </c>
      <c r="E111" s="197" t="s">
        <v>1</v>
      </c>
      <c r="F111" s="198" t="s">
        <v>363</v>
      </c>
      <c r="G111" s="195"/>
      <c r="H111" s="199">
        <v>14.164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160</v>
      </c>
      <c r="AU111" s="205" t="s">
        <v>81</v>
      </c>
      <c r="AV111" s="12" t="s">
        <v>81</v>
      </c>
      <c r="AW111" s="12" t="s">
        <v>34</v>
      </c>
      <c r="AX111" s="12" t="s">
        <v>77</v>
      </c>
      <c r="AY111" s="205" t="s">
        <v>151</v>
      </c>
    </row>
    <row r="112" spans="2:65" s="1" customFormat="1" ht="16.5" customHeight="1">
      <c r="B112" s="33"/>
      <c r="C112" s="182" t="s">
        <v>191</v>
      </c>
      <c r="D112" s="182" t="s">
        <v>153</v>
      </c>
      <c r="E112" s="183" t="s">
        <v>200</v>
      </c>
      <c r="F112" s="184" t="s">
        <v>201</v>
      </c>
      <c r="G112" s="185" t="s">
        <v>156</v>
      </c>
      <c r="H112" s="186">
        <v>14.464</v>
      </c>
      <c r="I112" s="187"/>
      <c r="J112" s="188">
        <f>ROUND(I112*H112,2)</f>
        <v>0</v>
      </c>
      <c r="K112" s="184" t="s">
        <v>157</v>
      </c>
      <c r="L112" s="37"/>
      <c r="M112" s="189" t="s">
        <v>1</v>
      </c>
      <c r="N112" s="190" t="s">
        <v>44</v>
      </c>
      <c r="O112" s="59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16" t="s">
        <v>158</v>
      </c>
      <c r="AT112" s="16" t="s">
        <v>153</v>
      </c>
      <c r="AU112" s="16" t="s">
        <v>81</v>
      </c>
      <c r="AY112" s="16" t="s">
        <v>151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6" t="s">
        <v>77</v>
      </c>
      <c r="BK112" s="193">
        <f>ROUND(I112*H112,2)</f>
        <v>0</v>
      </c>
      <c r="BL112" s="16" t="s">
        <v>158</v>
      </c>
      <c r="BM112" s="16" t="s">
        <v>364</v>
      </c>
    </row>
    <row r="113" spans="2:51" s="12" customFormat="1" ht="11.25">
      <c r="B113" s="194"/>
      <c r="C113" s="195"/>
      <c r="D113" s="196" t="s">
        <v>160</v>
      </c>
      <c r="E113" s="197" t="s">
        <v>1</v>
      </c>
      <c r="F113" s="198" t="s">
        <v>365</v>
      </c>
      <c r="G113" s="195"/>
      <c r="H113" s="199">
        <v>14.464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160</v>
      </c>
      <c r="AU113" s="205" t="s">
        <v>81</v>
      </c>
      <c r="AV113" s="12" t="s">
        <v>81</v>
      </c>
      <c r="AW113" s="12" t="s">
        <v>34</v>
      </c>
      <c r="AX113" s="12" t="s">
        <v>77</v>
      </c>
      <c r="AY113" s="205" t="s">
        <v>151</v>
      </c>
    </row>
    <row r="114" spans="2:65" s="1" customFormat="1" ht="16.5" customHeight="1">
      <c r="B114" s="33"/>
      <c r="C114" s="182" t="s">
        <v>195</v>
      </c>
      <c r="D114" s="182" t="s">
        <v>153</v>
      </c>
      <c r="E114" s="183" t="s">
        <v>205</v>
      </c>
      <c r="F114" s="184" t="s">
        <v>206</v>
      </c>
      <c r="G114" s="185" t="s">
        <v>207</v>
      </c>
      <c r="H114" s="186">
        <v>25</v>
      </c>
      <c r="I114" s="187"/>
      <c r="J114" s="188">
        <f>ROUND(I114*H114,2)</f>
        <v>0</v>
      </c>
      <c r="K114" s="184" t="s">
        <v>157</v>
      </c>
      <c r="L114" s="37"/>
      <c r="M114" s="189" t="s">
        <v>1</v>
      </c>
      <c r="N114" s="190" t="s">
        <v>44</v>
      </c>
      <c r="O114" s="59"/>
      <c r="P114" s="191">
        <f>O114*H114</f>
        <v>0</v>
      </c>
      <c r="Q114" s="191">
        <v>0.0179717481</v>
      </c>
      <c r="R114" s="191">
        <f>Q114*H114</f>
        <v>0.4492937025</v>
      </c>
      <c r="S114" s="191">
        <v>0</v>
      </c>
      <c r="T114" s="192">
        <f>S114*H114</f>
        <v>0</v>
      </c>
      <c r="AR114" s="16" t="s">
        <v>158</v>
      </c>
      <c r="AT114" s="16" t="s">
        <v>153</v>
      </c>
      <c r="AU114" s="16" t="s">
        <v>81</v>
      </c>
      <c r="AY114" s="16" t="s">
        <v>151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6" t="s">
        <v>77</v>
      </c>
      <c r="BK114" s="193">
        <f>ROUND(I114*H114,2)</f>
        <v>0</v>
      </c>
      <c r="BL114" s="16" t="s">
        <v>158</v>
      </c>
      <c r="BM114" s="16" t="s">
        <v>366</v>
      </c>
    </row>
    <row r="115" spans="2:51" s="12" customFormat="1" ht="11.25">
      <c r="B115" s="194"/>
      <c r="C115" s="195"/>
      <c r="D115" s="196" t="s">
        <v>160</v>
      </c>
      <c r="E115" s="197" t="s">
        <v>1</v>
      </c>
      <c r="F115" s="198" t="s">
        <v>367</v>
      </c>
      <c r="G115" s="195"/>
      <c r="H115" s="199">
        <v>25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160</v>
      </c>
      <c r="AU115" s="205" t="s">
        <v>81</v>
      </c>
      <c r="AV115" s="12" t="s">
        <v>81</v>
      </c>
      <c r="AW115" s="12" t="s">
        <v>34</v>
      </c>
      <c r="AX115" s="12" t="s">
        <v>77</v>
      </c>
      <c r="AY115" s="205" t="s">
        <v>151</v>
      </c>
    </row>
    <row r="116" spans="2:65" s="1" customFormat="1" ht="16.5" customHeight="1">
      <c r="B116" s="33"/>
      <c r="C116" s="182" t="s">
        <v>199</v>
      </c>
      <c r="D116" s="182" t="s">
        <v>153</v>
      </c>
      <c r="E116" s="183" t="s">
        <v>211</v>
      </c>
      <c r="F116" s="184" t="s">
        <v>212</v>
      </c>
      <c r="G116" s="185" t="s">
        <v>213</v>
      </c>
      <c r="H116" s="186">
        <v>192</v>
      </c>
      <c r="I116" s="187"/>
      <c r="J116" s="188">
        <f>ROUND(I116*H116,2)</f>
        <v>0</v>
      </c>
      <c r="K116" s="184" t="s">
        <v>157</v>
      </c>
      <c r="L116" s="37"/>
      <c r="M116" s="189" t="s">
        <v>1</v>
      </c>
      <c r="N116" s="190" t="s">
        <v>44</v>
      </c>
      <c r="O116" s="59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6" t="s">
        <v>158</v>
      </c>
      <c r="AT116" s="16" t="s">
        <v>153</v>
      </c>
      <c r="AU116" s="16" t="s">
        <v>81</v>
      </c>
      <c r="AY116" s="16" t="s">
        <v>151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6" t="s">
        <v>77</v>
      </c>
      <c r="BK116" s="193">
        <f>ROUND(I116*H116,2)</f>
        <v>0</v>
      </c>
      <c r="BL116" s="16" t="s">
        <v>158</v>
      </c>
      <c r="BM116" s="16" t="s">
        <v>368</v>
      </c>
    </row>
    <row r="117" spans="2:51" s="12" customFormat="1" ht="11.25">
      <c r="B117" s="194"/>
      <c r="C117" s="195"/>
      <c r="D117" s="196" t="s">
        <v>160</v>
      </c>
      <c r="E117" s="197" t="s">
        <v>1</v>
      </c>
      <c r="F117" s="198" t="s">
        <v>369</v>
      </c>
      <c r="G117" s="195"/>
      <c r="H117" s="199">
        <v>192</v>
      </c>
      <c r="I117" s="200"/>
      <c r="J117" s="195"/>
      <c r="K117" s="195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160</v>
      </c>
      <c r="AU117" s="205" t="s">
        <v>81</v>
      </c>
      <c r="AV117" s="12" t="s">
        <v>81</v>
      </c>
      <c r="AW117" s="12" t="s">
        <v>34</v>
      </c>
      <c r="AX117" s="12" t="s">
        <v>77</v>
      </c>
      <c r="AY117" s="205" t="s">
        <v>151</v>
      </c>
    </row>
    <row r="118" spans="2:65" s="1" customFormat="1" ht="16.5" customHeight="1">
      <c r="B118" s="33"/>
      <c r="C118" s="182" t="s">
        <v>204</v>
      </c>
      <c r="D118" s="182" t="s">
        <v>153</v>
      </c>
      <c r="E118" s="183" t="s">
        <v>217</v>
      </c>
      <c r="F118" s="184" t="s">
        <v>218</v>
      </c>
      <c r="G118" s="185" t="s">
        <v>219</v>
      </c>
      <c r="H118" s="186">
        <v>8</v>
      </c>
      <c r="I118" s="187"/>
      <c r="J118" s="188">
        <f>ROUND(I118*H118,2)</f>
        <v>0</v>
      </c>
      <c r="K118" s="184" t="s">
        <v>157</v>
      </c>
      <c r="L118" s="37"/>
      <c r="M118" s="189" t="s">
        <v>1</v>
      </c>
      <c r="N118" s="190" t="s">
        <v>44</v>
      </c>
      <c r="O118" s="59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16" t="s">
        <v>158</v>
      </c>
      <c r="AT118" s="16" t="s">
        <v>153</v>
      </c>
      <c r="AU118" s="16" t="s">
        <v>81</v>
      </c>
      <c r="AY118" s="16" t="s">
        <v>151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6" t="s">
        <v>77</v>
      </c>
      <c r="BK118" s="193">
        <f>ROUND(I118*H118,2)</f>
        <v>0</v>
      </c>
      <c r="BL118" s="16" t="s">
        <v>158</v>
      </c>
      <c r="BM118" s="16" t="s">
        <v>370</v>
      </c>
    </row>
    <row r="119" spans="2:65" s="1" customFormat="1" ht="16.5" customHeight="1">
      <c r="B119" s="33"/>
      <c r="C119" s="182" t="s">
        <v>210</v>
      </c>
      <c r="D119" s="182" t="s">
        <v>153</v>
      </c>
      <c r="E119" s="183" t="s">
        <v>227</v>
      </c>
      <c r="F119" s="184" t="s">
        <v>228</v>
      </c>
      <c r="G119" s="185" t="s">
        <v>156</v>
      </c>
      <c r="H119" s="186">
        <v>42.036</v>
      </c>
      <c r="I119" s="187"/>
      <c r="J119" s="188">
        <f>ROUND(I119*H119,2)</f>
        <v>0</v>
      </c>
      <c r="K119" s="184" t="s">
        <v>157</v>
      </c>
      <c r="L119" s="37"/>
      <c r="M119" s="189" t="s">
        <v>1</v>
      </c>
      <c r="N119" s="190" t="s">
        <v>44</v>
      </c>
      <c r="O119" s="59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6" t="s">
        <v>158</v>
      </c>
      <c r="AT119" s="16" t="s">
        <v>153</v>
      </c>
      <c r="AU119" s="16" t="s">
        <v>81</v>
      </c>
      <c r="AY119" s="16" t="s">
        <v>151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6" t="s">
        <v>77</v>
      </c>
      <c r="BK119" s="193">
        <f>ROUND(I119*H119,2)</f>
        <v>0</v>
      </c>
      <c r="BL119" s="16" t="s">
        <v>158</v>
      </c>
      <c r="BM119" s="16" t="s">
        <v>371</v>
      </c>
    </row>
    <row r="120" spans="2:51" s="12" customFormat="1" ht="11.25">
      <c r="B120" s="194"/>
      <c r="C120" s="195"/>
      <c r="D120" s="196" t="s">
        <v>160</v>
      </c>
      <c r="E120" s="197" t="s">
        <v>1</v>
      </c>
      <c r="F120" s="198" t="s">
        <v>372</v>
      </c>
      <c r="G120" s="195"/>
      <c r="H120" s="199">
        <v>42.036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160</v>
      </c>
      <c r="AU120" s="205" t="s">
        <v>81</v>
      </c>
      <c r="AV120" s="12" t="s">
        <v>81</v>
      </c>
      <c r="AW120" s="12" t="s">
        <v>34</v>
      </c>
      <c r="AX120" s="12" t="s">
        <v>77</v>
      </c>
      <c r="AY120" s="205" t="s">
        <v>151</v>
      </c>
    </row>
    <row r="121" spans="2:65" s="1" customFormat="1" ht="16.5" customHeight="1">
      <c r="B121" s="33"/>
      <c r="C121" s="182" t="s">
        <v>216</v>
      </c>
      <c r="D121" s="182" t="s">
        <v>153</v>
      </c>
      <c r="E121" s="183" t="s">
        <v>232</v>
      </c>
      <c r="F121" s="184" t="s">
        <v>233</v>
      </c>
      <c r="G121" s="185" t="s">
        <v>156</v>
      </c>
      <c r="H121" s="186">
        <v>12.611</v>
      </c>
      <c r="I121" s="187"/>
      <c r="J121" s="188">
        <f>ROUND(I121*H121,2)</f>
        <v>0</v>
      </c>
      <c r="K121" s="184" t="s">
        <v>157</v>
      </c>
      <c r="L121" s="37"/>
      <c r="M121" s="189" t="s">
        <v>1</v>
      </c>
      <c r="N121" s="190" t="s">
        <v>44</v>
      </c>
      <c r="O121" s="59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AR121" s="16" t="s">
        <v>158</v>
      </c>
      <c r="AT121" s="16" t="s">
        <v>153</v>
      </c>
      <c r="AU121" s="16" t="s">
        <v>81</v>
      </c>
      <c r="AY121" s="16" t="s">
        <v>151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6" t="s">
        <v>77</v>
      </c>
      <c r="BK121" s="193">
        <f>ROUND(I121*H121,2)</f>
        <v>0</v>
      </c>
      <c r="BL121" s="16" t="s">
        <v>158</v>
      </c>
      <c r="BM121" s="16" t="s">
        <v>373</v>
      </c>
    </row>
    <row r="122" spans="2:51" s="12" customFormat="1" ht="11.25">
      <c r="B122" s="194"/>
      <c r="C122" s="195"/>
      <c r="D122" s="196" t="s">
        <v>160</v>
      </c>
      <c r="E122" s="197" t="s">
        <v>1</v>
      </c>
      <c r="F122" s="198" t="s">
        <v>374</v>
      </c>
      <c r="G122" s="195"/>
      <c r="H122" s="199">
        <v>12.611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160</v>
      </c>
      <c r="AU122" s="205" t="s">
        <v>81</v>
      </c>
      <c r="AV122" s="12" t="s">
        <v>81</v>
      </c>
      <c r="AW122" s="12" t="s">
        <v>34</v>
      </c>
      <c r="AX122" s="12" t="s">
        <v>77</v>
      </c>
      <c r="AY122" s="205" t="s">
        <v>151</v>
      </c>
    </row>
    <row r="123" spans="2:65" s="1" customFormat="1" ht="16.5" customHeight="1">
      <c r="B123" s="33"/>
      <c r="C123" s="182" t="s">
        <v>243</v>
      </c>
      <c r="D123" s="182" t="s">
        <v>153</v>
      </c>
      <c r="E123" s="183" t="s">
        <v>237</v>
      </c>
      <c r="F123" s="184" t="s">
        <v>238</v>
      </c>
      <c r="G123" s="185" t="s">
        <v>156</v>
      </c>
      <c r="H123" s="186">
        <v>21.244</v>
      </c>
      <c r="I123" s="187"/>
      <c r="J123" s="188">
        <f>ROUND(I123*H123,2)</f>
        <v>0</v>
      </c>
      <c r="K123" s="184" t="s">
        <v>1</v>
      </c>
      <c r="L123" s="37"/>
      <c r="M123" s="189" t="s">
        <v>1</v>
      </c>
      <c r="N123" s="190" t="s">
        <v>44</v>
      </c>
      <c r="O123" s="59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AR123" s="16" t="s">
        <v>158</v>
      </c>
      <c r="AT123" s="16" t="s">
        <v>153</v>
      </c>
      <c r="AU123" s="16" t="s">
        <v>81</v>
      </c>
      <c r="AY123" s="16" t="s">
        <v>151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6" t="s">
        <v>77</v>
      </c>
      <c r="BK123" s="193">
        <f>ROUND(I123*H123,2)</f>
        <v>0</v>
      </c>
      <c r="BL123" s="16" t="s">
        <v>158</v>
      </c>
      <c r="BM123" s="16" t="s">
        <v>375</v>
      </c>
    </row>
    <row r="124" spans="2:47" s="1" customFormat="1" ht="19.5">
      <c r="B124" s="33"/>
      <c r="C124" s="34"/>
      <c r="D124" s="196" t="s">
        <v>240</v>
      </c>
      <c r="E124" s="34"/>
      <c r="F124" s="217" t="s">
        <v>241</v>
      </c>
      <c r="G124" s="34"/>
      <c r="H124" s="34"/>
      <c r="I124" s="111"/>
      <c r="J124" s="34"/>
      <c r="K124" s="34"/>
      <c r="L124" s="37"/>
      <c r="M124" s="218"/>
      <c r="N124" s="59"/>
      <c r="O124" s="59"/>
      <c r="P124" s="59"/>
      <c r="Q124" s="59"/>
      <c r="R124" s="59"/>
      <c r="S124" s="59"/>
      <c r="T124" s="60"/>
      <c r="AT124" s="16" t="s">
        <v>240</v>
      </c>
      <c r="AU124" s="16" t="s">
        <v>81</v>
      </c>
    </row>
    <row r="125" spans="2:51" s="12" customFormat="1" ht="11.25">
      <c r="B125" s="194"/>
      <c r="C125" s="195"/>
      <c r="D125" s="196" t="s">
        <v>160</v>
      </c>
      <c r="E125" s="197" t="s">
        <v>1</v>
      </c>
      <c r="F125" s="198" t="s">
        <v>376</v>
      </c>
      <c r="G125" s="195"/>
      <c r="H125" s="199">
        <v>21.244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160</v>
      </c>
      <c r="AU125" s="205" t="s">
        <v>81</v>
      </c>
      <c r="AV125" s="12" t="s">
        <v>81</v>
      </c>
      <c r="AW125" s="12" t="s">
        <v>34</v>
      </c>
      <c r="AX125" s="12" t="s">
        <v>77</v>
      </c>
      <c r="AY125" s="205" t="s">
        <v>151</v>
      </c>
    </row>
    <row r="126" spans="2:65" s="1" customFormat="1" ht="16.5" customHeight="1">
      <c r="B126" s="33"/>
      <c r="C126" s="182" t="s">
        <v>326</v>
      </c>
      <c r="D126" s="182" t="s">
        <v>153</v>
      </c>
      <c r="E126" s="183" t="s">
        <v>377</v>
      </c>
      <c r="F126" s="184" t="s">
        <v>378</v>
      </c>
      <c r="G126" s="185" t="s">
        <v>246</v>
      </c>
      <c r="H126" s="186">
        <v>1</v>
      </c>
      <c r="I126" s="187"/>
      <c r="J126" s="188">
        <f>ROUND(I126*H126,2)</f>
        <v>0</v>
      </c>
      <c r="K126" s="184" t="s">
        <v>1</v>
      </c>
      <c r="L126" s="37"/>
      <c r="M126" s="189" t="s">
        <v>1</v>
      </c>
      <c r="N126" s="190" t="s">
        <v>44</v>
      </c>
      <c r="O126" s="59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6" t="s">
        <v>158</v>
      </c>
      <c r="AT126" s="16" t="s">
        <v>153</v>
      </c>
      <c r="AU126" s="16" t="s">
        <v>81</v>
      </c>
      <c r="AY126" s="16" t="s">
        <v>151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6" t="s">
        <v>77</v>
      </c>
      <c r="BK126" s="193">
        <f>ROUND(I126*H126,2)</f>
        <v>0</v>
      </c>
      <c r="BL126" s="16" t="s">
        <v>158</v>
      </c>
      <c r="BM126" s="16" t="s">
        <v>379</v>
      </c>
    </row>
    <row r="127" spans="2:47" s="1" customFormat="1" ht="19.5">
      <c r="B127" s="33"/>
      <c r="C127" s="34"/>
      <c r="D127" s="196" t="s">
        <v>240</v>
      </c>
      <c r="E127" s="34"/>
      <c r="F127" s="217" t="s">
        <v>241</v>
      </c>
      <c r="G127" s="34"/>
      <c r="H127" s="34"/>
      <c r="I127" s="111"/>
      <c r="J127" s="34"/>
      <c r="K127" s="34"/>
      <c r="L127" s="37"/>
      <c r="M127" s="218"/>
      <c r="N127" s="59"/>
      <c r="O127" s="59"/>
      <c r="P127" s="59"/>
      <c r="Q127" s="59"/>
      <c r="R127" s="59"/>
      <c r="S127" s="59"/>
      <c r="T127" s="60"/>
      <c r="AT127" s="16" t="s">
        <v>240</v>
      </c>
      <c r="AU127" s="16" t="s">
        <v>81</v>
      </c>
    </row>
    <row r="128" spans="2:65" s="1" customFormat="1" ht="16.5" customHeight="1">
      <c r="B128" s="33"/>
      <c r="C128" s="182" t="s">
        <v>231</v>
      </c>
      <c r="D128" s="182" t="s">
        <v>153</v>
      </c>
      <c r="E128" s="183" t="s">
        <v>250</v>
      </c>
      <c r="F128" s="184" t="s">
        <v>251</v>
      </c>
      <c r="G128" s="185" t="s">
        <v>246</v>
      </c>
      <c r="H128" s="186">
        <v>1</v>
      </c>
      <c r="I128" s="187"/>
      <c r="J128" s="188">
        <f>ROUND(I128*H128,2)</f>
        <v>0</v>
      </c>
      <c r="K128" s="184" t="s">
        <v>1</v>
      </c>
      <c r="L128" s="37"/>
      <c r="M128" s="189" t="s">
        <v>1</v>
      </c>
      <c r="N128" s="190" t="s">
        <v>44</v>
      </c>
      <c r="O128" s="59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AR128" s="16" t="s">
        <v>158</v>
      </c>
      <c r="AT128" s="16" t="s">
        <v>153</v>
      </c>
      <c r="AU128" s="16" t="s">
        <v>81</v>
      </c>
      <c r="AY128" s="16" t="s">
        <v>151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6" t="s">
        <v>77</v>
      </c>
      <c r="BK128" s="193">
        <f>ROUND(I128*H128,2)</f>
        <v>0</v>
      </c>
      <c r="BL128" s="16" t="s">
        <v>158</v>
      </c>
      <c r="BM128" s="16" t="s">
        <v>380</v>
      </c>
    </row>
    <row r="129" spans="2:51" s="14" customFormat="1" ht="11.25">
      <c r="B129" s="219"/>
      <c r="C129" s="220"/>
      <c r="D129" s="196" t="s">
        <v>160</v>
      </c>
      <c r="E129" s="221" t="s">
        <v>1</v>
      </c>
      <c r="F129" s="222" t="s">
        <v>253</v>
      </c>
      <c r="G129" s="220"/>
      <c r="H129" s="221" t="s">
        <v>1</v>
      </c>
      <c r="I129" s="223"/>
      <c r="J129" s="220"/>
      <c r="K129" s="220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160</v>
      </c>
      <c r="AU129" s="228" t="s">
        <v>81</v>
      </c>
      <c r="AV129" s="14" t="s">
        <v>77</v>
      </c>
      <c r="AW129" s="14" t="s">
        <v>34</v>
      </c>
      <c r="AX129" s="14" t="s">
        <v>73</v>
      </c>
      <c r="AY129" s="228" t="s">
        <v>151</v>
      </c>
    </row>
    <row r="130" spans="2:51" s="12" customFormat="1" ht="11.25">
      <c r="B130" s="194"/>
      <c r="C130" s="195"/>
      <c r="D130" s="196" t="s">
        <v>160</v>
      </c>
      <c r="E130" s="197" t="s">
        <v>1</v>
      </c>
      <c r="F130" s="198" t="s">
        <v>77</v>
      </c>
      <c r="G130" s="195"/>
      <c r="H130" s="199">
        <v>1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160</v>
      </c>
      <c r="AU130" s="205" t="s">
        <v>81</v>
      </c>
      <c r="AV130" s="12" t="s">
        <v>81</v>
      </c>
      <c r="AW130" s="12" t="s">
        <v>34</v>
      </c>
      <c r="AX130" s="12" t="s">
        <v>77</v>
      </c>
      <c r="AY130" s="205" t="s">
        <v>151</v>
      </c>
    </row>
    <row r="131" spans="2:65" s="1" customFormat="1" ht="16.5" customHeight="1">
      <c r="B131" s="33"/>
      <c r="C131" s="182" t="s">
        <v>381</v>
      </c>
      <c r="D131" s="182" t="s">
        <v>153</v>
      </c>
      <c r="E131" s="183" t="s">
        <v>255</v>
      </c>
      <c r="F131" s="184" t="s">
        <v>256</v>
      </c>
      <c r="G131" s="185" t="s">
        <v>156</v>
      </c>
      <c r="H131" s="186">
        <v>20.792</v>
      </c>
      <c r="I131" s="187"/>
      <c r="J131" s="188">
        <f>ROUND(I131*H131,2)</f>
        <v>0</v>
      </c>
      <c r="K131" s="184" t="s">
        <v>157</v>
      </c>
      <c r="L131" s="37"/>
      <c r="M131" s="189" t="s">
        <v>1</v>
      </c>
      <c r="N131" s="190" t="s">
        <v>44</v>
      </c>
      <c r="O131" s="59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16" t="s">
        <v>158</v>
      </c>
      <c r="AT131" s="16" t="s">
        <v>153</v>
      </c>
      <c r="AU131" s="16" t="s">
        <v>81</v>
      </c>
      <c r="AY131" s="16" t="s">
        <v>151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6" t="s">
        <v>77</v>
      </c>
      <c r="BK131" s="193">
        <f>ROUND(I131*H131,2)</f>
        <v>0</v>
      </c>
      <c r="BL131" s="16" t="s">
        <v>158</v>
      </c>
      <c r="BM131" s="16" t="s">
        <v>382</v>
      </c>
    </row>
    <row r="132" spans="2:51" s="12" customFormat="1" ht="11.25">
      <c r="B132" s="194"/>
      <c r="C132" s="195"/>
      <c r="D132" s="196" t="s">
        <v>160</v>
      </c>
      <c r="E132" s="197" t="s">
        <v>1</v>
      </c>
      <c r="F132" s="198" t="s">
        <v>383</v>
      </c>
      <c r="G132" s="195"/>
      <c r="H132" s="199">
        <v>20.792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160</v>
      </c>
      <c r="AU132" s="205" t="s">
        <v>81</v>
      </c>
      <c r="AV132" s="12" t="s">
        <v>81</v>
      </c>
      <c r="AW132" s="12" t="s">
        <v>34</v>
      </c>
      <c r="AX132" s="12" t="s">
        <v>77</v>
      </c>
      <c r="AY132" s="205" t="s">
        <v>151</v>
      </c>
    </row>
    <row r="133" spans="2:63" s="11" customFormat="1" ht="22.9" customHeight="1">
      <c r="B133" s="166"/>
      <c r="C133" s="167"/>
      <c r="D133" s="168" t="s">
        <v>72</v>
      </c>
      <c r="E133" s="180" t="s">
        <v>81</v>
      </c>
      <c r="F133" s="180" t="s">
        <v>259</v>
      </c>
      <c r="G133" s="167"/>
      <c r="H133" s="167"/>
      <c r="I133" s="170"/>
      <c r="J133" s="181">
        <f>BK133</f>
        <v>0</v>
      </c>
      <c r="K133" s="167"/>
      <c r="L133" s="172"/>
      <c r="M133" s="173"/>
      <c r="N133" s="174"/>
      <c r="O133" s="174"/>
      <c r="P133" s="175">
        <f>SUM(P134:P140)</f>
        <v>0</v>
      </c>
      <c r="Q133" s="174"/>
      <c r="R133" s="175">
        <f>SUM(R134:R140)</f>
        <v>18.792446920000003</v>
      </c>
      <c r="S133" s="174"/>
      <c r="T133" s="176">
        <f>SUM(T134:T140)</f>
        <v>0</v>
      </c>
      <c r="AR133" s="177" t="s">
        <v>77</v>
      </c>
      <c r="AT133" s="178" t="s">
        <v>72</v>
      </c>
      <c r="AU133" s="178" t="s">
        <v>77</v>
      </c>
      <c r="AY133" s="177" t="s">
        <v>151</v>
      </c>
      <c r="BK133" s="179">
        <f>SUM(BK134:BK140)</f>
        <v>0</v>
      </c>
    </row>
    <row r="134" spans="2:65" s="1" customFormat="1" ht="16.5" customHeight="1">
      <c r="B134" s="33"/>
      <c r="C134" s="182" t="s">
        <v>384</v>
      </c>
      <c r="D134" s="182" t="s">
        <v>153</v>
      </c>
      <c r="E134" s="183" t="s">
        <v>261</v>
      </c>
      <c r="F134" s="184" t="s">
        <v>262</v>
      </c>
      <c r="G134" s="185" t="s">
        <v>156</v>
      </c>
      <c r="H134" s="186">
        <v>3.164</v>
      </c>
      <c r="I134" s="187"/>
      <c r="J134" s="188">
        <f>ROUND(I134*H134,2)</f>
        <v>0</v>
      </c>
      <c r="K134" s="184" t="s">
        <v>157</v>
      </c>
      <c r="L134" s="37"/>
      <c r="M134" s="189" t="s">
        <v>1</v>
      </c>
      <c r="N134" s="190" t="s">
        <v>44</v>
      </c>
      <c r="O134" s="59"/>
      <c r="P134" s="191">
        <f>O134*H134</f>
        <v>0</v>
      </c>
      <c r="Q134" s="191">
        <v>1.9205</v>
      </c>
      <c r="R134" s="191">
        <f>Q134*H134</f>
        <v>6.076462</v>
      </c>
      <c r="S134" s="191">
        <v>0</v>
      </c>
      <c r="T134" s="192">
        <f>S134*H134</f>
        <v>0</v>
      </c>
      <c r="AR134" s="16" t="s">
        <v>158</v>
      </c>
      <c r="AT134" s="16" t="s">
        <v>153</v>
      </c>
      <c r="AU134" s="16" t="s">
        <v>81</v>
      </c>
      <c r="AY134" s="16" t="s">
        <v>151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6" t="s">
        <v>77</v>
      </c>
      <c r="BK134" s="193">
        <f>ROUND(I134*H134,2)</f>
        <v>0</v>
      </c>
      <c r="BL134" s="16" t="s">
        <v>158</v>
      </c>
      <c r="BM134" s="16" t="s">
        <v>385</v>
      </c>
    </row>
    <row r="135" spans="2:51" s="12" customFormat="1" ht="11.25">
      <c r="B135" s="194"/>
      <c r="C135" s="195"/>
      <c r="D135" s="196" t="s">
        <v>160</v>
      </c>
      <c r="E135" s="197" t="s">
        <v>1</v>
      </c>
      <c r="F135" s="198" t="s">
        <v>386</v>
      </c>
      <c r="G135" s="195"/>
      <c r="H135" s="199">
        <v>3.164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160</v>
      </c>
      <c r="AU135" s="205" t="s">
        <v>81</v>
      </c>
      <c r="AV135" s="12" t="s">
        <v>81</v>
      </c>
      <c r="AW135" s="12" t="s">
        <v>34</v>
      </c>
      <c r="AX135" s="12" t="s">
        <v>77</v>
      </c>
      <c r="AY135" s="205" t="s">
        <v>151</v>
      </c>
    </row>
    <row r="136" spans="2:65" s="1" customFormat="1" ht="16.5" customHeight="1">
      <c r="B136" s="33"/>
      <c r="C136" s="182" t="s">
        <v>249</v>
      </c>
      <c r="D136" s="182" t="s">
        <v>153</v>
      </c>
      <c r="E136" s="183" t="s">
        <v>266</v>
      </c>
      <c r="F136" s="184" t="s">
        <v>267</v>
      </c>
      <c r="G136" s="185" t="s">
        <v>207</v>
      </c>
      <c r="H136" s="186">
        <v>22.6</v>
      </c>
      <c r="I136" s="187"/>
      <c r="J136" s="188">
        <f>ROUND(I136*H136,2)</f>
        <v>0</v>
      </c>
      <c r="K136" s="184" t="s">
        <v>157</v>
      </c>
      <c r="L136" s="37"/>
      <c r="M136" s="189" t="s">
        <v>1</v>
      </c>
      <c r="N136" s="190" t="s">
        <v>44</v>
      </c>
      <c r="O136" s="59"/>
      <c r="P136" s="191">
        <f>O136*H136</f>
        <v>0</v>
      </c>
      <c r="Q136" s="191">
        <v>0.00048</v>
      </c>
      <c r="R136" s="191">
        <f>Q136*H136</f>
        <v>0.010848000000000002</v>
      </c>
      <c r="S136" s="191">
        <v>0</v>
      </c>
      <c r="T136" s="192">
        <f>S136*H136</f>
        <v>0</v>
      </c>
      <c r="AR136" s="16" t="s">
        <v>158</v>
      </c>
      <c r="AT136" s="16" t="s">
        <v>153</v>
      </c>
      <c r="AU136" s="16" t="s">
        <v>81</v>
      </c>
      <c r="AY136" s="16" t="s">
        <v>151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6" t="s">
        <v>77</v>
      </c>
      <c r="BK136" s="193">
        <f>ROUND(I136*H136,2)</f>
        <v>0</v>
      </c>
      <c r="BL136" s="16" t="s">
        <v>158</v>
      </c>
      <c r="BM136" s="16" t="s">
        <v>387</v>
      </c>
    </row>
    <row r="137" spans="2:51" s="12" customFormat="1" ht="11.25">
      <c r="B137" s="194"/>
      <c r="C137" s="195"/>
      <c r="D137" s="196" t="s">
        <v>160</v>
      </c>
      <c r="E137" s="197" t="s">
        <v>1</v>
      </c>
      <c r="F137" s="198" t="s">
        <v>388</v>
      </c>
      <c r="G137" s="195"/>
      <c r="H137" s="199">
        <v>22.6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160</v>
      </c>
      <c r="AU137" s="205" t="s">
        <v>81</v>
      </c>
      <c r="AV137" s="12" t="s">
        <v>81</v>
      </c>
      <c r="AW137" s="12" t="s">
        <v>34</v>
      </c>
      <c r="AX137" s="12" t="s">
        <v>77</v>
      </c>
      <c r="AY137" s="205" t="s">
        <v>151</v>
      </c>
    </row>
    <row r="138" spans="2:65" s="1" customFormat="1" ht="16.5" customHeight="1">
      <c r="B138" s="33"/>
      <c r="C138" s="182" t="s">
        <v>7</v>
      </c>
      <c r="D138" s="182" t="s">
        <v>153</v>
      </c>
      <c r="E138" s="183" t="s">
        <v>271</v>
      </c>
      <c r="F138" s="184" t="s">
        <v>272</v>
      </c>
      <c r="G138" s="185" t="s">
        <v>156</v>
      </c>
      <c r="H138" s="186">
        <v>4.746</v>
      </c>
      <c r="I138" s="187"/>
      <c r="J138" s="188">
        <f>ROUND(I138*H138,2)</f>
        <v>0</v>
      </c>
      <c r="K138" s="184" t="s">
        <v>157</v>
      </c>
      <c r="L138" s="37"/>
      <c r="M138" s="189" t="s">
        <v>1</v>
      </c>
      <c r="N138" s="190" t="s">
        <v>44</v>
      </c>
      <c r="O138" s="59"/>
      <c r="P138" s="191">
        <f>O138*H138</f>
        <v>0</v>
      </c>
      <c r="Q138" s="191">
        <v>2.67702</v>
      </c>
      <c r="R138" s="191">
        <f>Q138*H138</f>
        <v>12.705136920000003</v>
      </c>
      <c r="S138" s="191">
        <v>0</v>
      </c>
      <c r="T138" s="192">
        <f>S138*H138</f>
        <v>0</v>
      </c>
      <c r="AR138" s="16" t="s">
        <v>158</v>
      </c>
      <c r="AT138" s="16" t="s">
        <v>153</v>
      </c>
      <c r="AU138" s="16" t="s">
        <v>81</v>
      </c>
      <c r="AY138" s="16" t="s">
        <v>151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6" t="s">
        <v>77</v>
      </c>
      <c r="BK138" s="193">
        <f>ROUND(I138*H138,2)</f>
        <v>0</v>
      </c>
      <c r="BL138" s="16" t="s">
        <v>158</v>
      </c>
      <c r="BM138" s="16" t="s">
        <v>389</v>
      </c>
    </row>
    <row r="139" spans="2:47" s="1" customFormat="1" ht="19.5">
      <c r="B139" s="33"/>
      <c r="C139" s="34"/>
      <c r="D139" s="196" t="s">
        <v>240</v>
      </c>
      <c r="E139" s="34"/>
      <c r="F139" s="217" t="s">
        <v>274</v>
      </c>
      <c r="G139" s="34"/>
      <c r="H139" s="34"/>
      <c r="I139" s="111"/>
      <c r="J139" s="34"/>
      <c r="K139" s="34"/>
      <c r="L139" s="37"/>
      <c r="M139" s="218"/>
      <c r="N139" s="59"/>
      <c r="O139" s="59"/>
      <c r="P139" s="59"/>
      <c r="Q139" s="59"/>
      <c r="R139" s="59"/>
      <c r="S139" s="59"/>
      <c r="T139" s="60"/>
      <c r="AT139" s="16" t="s">
        <v>240</v>
      </c>
      <c r="AU139" s="16" t="s">
        <v>81</v>
      </c>
    </row>
    <row r="140" spans="2:51" s="12" customFormat="1" ht="11.25">
      <c r="B140" s="194"/>
      <c r="C140" s="195"/>
      <c r="D140" s="196" t="s">
        <v>160</v>
      </c>
      <c r="E140" s="197" t="s">
        <v>1</v>
      </c>
      <c r="F140" s="198" t="s">
        <v>390</v>
      </c>
      <c r="G140" s="195"/>
      <c r="H140" s="199">
        <v>4.746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160</v>
      </c>
      <c r="AU140" s="205" t="s">
        <v>81</v>
      </c>
      <c r="AV140" s="12" t="s">
        <v>81</v>
      </c>
      <c r="AW140" s="12" t="s">
        <v>34</v>
      </c>
      <c r="AX140" s="12" t="s">
        <v>77</v>
      </c>
      <c r="AY140" s="205" t="s">
        <v>151</v>
      </c>
    </row>
    <row r="141" spans="2:63" s="11" customFormat="1" ht="22.9" customHeight="1">
      <c r="B141" s="166"/>
      <c r="C141" s="167"/>
      <c r="D141" s="168" t="s">
        <v>72</v>
      </c>
      <c r="E141" s="180" t="s">
        <v>167</v>
      </c>
      <c r="F141" s="180" t="s">
        <v>276</v>
      </c>
      <c r="G141" s="167"/>
      <c r="H141" s="167"/>
      <c r="I141" s="170"/>
      <c r="J141" s="181">
        <f>BK141</f>
        <v>0</v>
      </c>
      <c r="K141" s="167"/>
      <c r="L141" s="172"/>
      <c r="M141" s="173"/>
      <c r="N141" s="174"/>
      <c r="O141" s="174"/>
      <c r="P141" s="175">
        <f>SUM(P142:P150)</f>
        <v>0</v>
      </c>
      <c r="Q141" s="174"/>
      <c r="R141" s="175">
        <f>SUM(R142:R150)</f>
        <v>47.58333992</v>
      </c>
      <c r="S141" s="174"/>
      <c r="T141" s="176">
        <f>SUM(T142:T150)</f>
        <v>0</v>
      </c>
      <c r="AR141" s="177" t="s">
        <v>77</v>
      </c>
      <c r="AT141" s="178" t="s">
        <v>72</v>
      </c>
      <c r="AU141" s="178" t="s">
        <v>77</v>
      </c>
      <c r="AY141" s="177" t="s">
        <v>151</v>
      </c>
      <c r="BK141" s="179">
        <f>SUM(BK142:BK150)</f>
        <v>0</v>
      </c>
    </row>
    <row r="142" spans="2:65" s="1" customFormat="1" ht="16.5" customHeight="1">
      <c r="B142" s="33"/>
      <c r="C142" s="182" t="s">
        <v>254</v>
      </c>
      <c r="D142" s="182" t="s">
        <v>153</v>
      </c>
      <c r="E142" s="183" t="s">
        <v>278</v>
      </c>
      <c r="F142" s="184" t="s">
        <v>279</v>
      </c>
      <c r="G142" s="185" t="s">
        <v>156</v>
      </c>
      <c r="H142" s="186">
        <v>9.04</v>
      </c>
      <c r="I142" s="187"/>
      <c r="J142" s="188">
        <f>ROUND(I142*H142,2)</f>
        <v>0</v>
      </c>
      <c r="K142" s="184" t="s">
        <v>157</v>
      </c>
      <c r="L142" s="37"/>
      <c r="M142" s="189" t="s">
        <v>1</v>
      </c>
      <c r="N142" s="190" t="s">
        <v>44</v>
      </c>
      <c r="O142" s="59"/>
      <c r="P142" s="191">
        <f>O142*H142</f>
        <v>0</v>
      </c>
      <c r="Q142" s="191">
        <v>2.67702</v>
      </c>
      <c r="R142" s="191">
        <f>Q142*H142</f>
        <v>24.2002608</v>
      </c>
      <c r="S142" s="191">
        <v>0</v>
      </c>
      <c r="T142" s="192">
        <f>S142*H142</f>
        <v>0</v>
      </c>
      <c r="AR142" s="16" t="s">
        <v>158</v>
      </c>
      <c r="AT142" s="16" t="s">
        <v>153</v>
      </c>
      <c r="AU142" s="16" t="s">
        <v>81</v>
      </c>
      <c r="AY142" s="16" t="s">
        <v>151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6" t="s">
        <v>77</v>
      </c>
      <c r="BK142" s="193">
        <f>ROUND(I142*H142,2)</f>
        <v>0</v>
      </c>
      <c r="BL142" s="16" t="s">
        <v>158</v>
      </c>
      <c r="BM142" s="16" t="s">
        <v>391</v>
      </c>
    </row>
    <row r="143" spans="2:47" s="1" customFormat="1" ht="19.5">
      <c r="B143" s="33"/>
      <c r="C143" s="34"/>
      <c r="D143" s="196" t="s">
        <v>240</v>
      </c>
      <c r="E143" s="34"/>
      <c r="F143" s="217" t="s">
        <v>274</v>
      </c>
      <c r="G143" s="34"/>
      <c r="H143" s="34"/>
      <c r="I143" s="111"/>
      <c r="J143" s="34"/>
      <c r="K143" s="34"/>
      <c r="L143" s="37"/>
      <c r="M143" s="218"/>
      <c r="N143" s="59"/>
      <c r="O143" s="59"/>
      <c r="P143" s="59"/>
      <c r="Q143" s="59"/>
      <c r="R143" s="59"/>
      <c r="S143" s="59"/>
      <c r="T143" s="60"/>
      <c r="AT143" s="16" t="s">
        <v>240</v>
      </c>
      <c r="AU143" s="16" t="s">
        <v>81</v>
      </c>
    </row>
    <row r="144" spans="2:51" s="12" customFormat="1" ht="11.25">
      <c r="B144" s="194"/>
      <c r="C144" s="195"/>
      <c r="D144" s="196" t="s">
        <v>160</v>
      </c>
      <c r="E144" s="197" t="s">
        <v>1</v>
      </c>
      <c r="F144" s="198" t="s">
        <v>392</v>
      </c>
      <c r="G144" s="195"/>
      <c r="H144" s="199">
        <v>9.04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160</v>
      </c>
      <c r="AU144" s="205" t="s">
        <v>81</v>
      </c>
      <c r="AV144" s="12" t="s">
        <v>81</v>
      </c>
      <c r="AW144" s="12" t="s">
        <v>34</v>
      </c>
      <c r="AX144" s="12" t="s">
        <v>77</v>
      </c>
      <c r="AY144" s="205" t="s">
        <v>151</v>
      </c>
    </row>
    <row r="145" spans="2:65" s="1" customFormat="1" ht="16.5" customHeight="1">
      <c r="B145" s="33"/>
      <c r="C145" s="182" t="s">
        <v>260</v>
      </c>
      <c r="D145" s="182" t="s">
        <v>153</v>
      </c>
      <c r="E145" s="183" t="s">
        <v>283</v>
      </c>
      <c r="F145" s="184" t="s">
        <v>284</v>
      </c>
      <c r="G145" s="185" t="s">
        <v>156</v>
      </c>
      <c r="H145" s="186">
        <v>9.04</v>
      </c>
      <c r="I145" s="187"/>
      <c r="J145" s="188">
        <f>ROUND(I145*H145,2)</f>
        <v>0</v>
      </c>
      <c r="K145" s="184" t="s">
        <v>157</v>
      </c>
      <c r="L145" s="37"/>
      <c r="M145" s="189" t="s">
        <v>1</v>
      </c>
      <c r="N145" s="190" t="s">
        <v>44</v>
      </c>
      <c r="O145" s="59"/>
      <c r="P145" s="191">
        <f>O145*H145</f>
        <v>0</v>
      </c>
      <c r="Q145" s="191">
        <v>0.182928</v>
      </c>
      <c r="R145" s="191">
        <f>Q145*H145</f>
        <v>1.65366912</v>
      </c>
      <c r="S145" s="191">
        <v>0</v>
      </c>
      <c r="T145" s="192">
        <f>S145*H145</f>
        <v>0</v>
      </c>
      <c r="AR145" s="16" t="s">
        <v>158</v>
      </c>
      <c r="AT145" s="16" t="s">
        <v>153</v>
      </c>
      <c r="AU145" s="16" t="s">
        <v>81</v>
      </c>
      <c r="AY145" s="16" t="s">
        <v>151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6" t="s">
        <v>77</v>
      </c>
      <c r="BK145" s="193">
        <f>ROUND(I145*H145,2)</f>
        <v>0</v>
      </c>
      <c r="BL145" s="16" t="s">
        <v>158</v>
      </c>
      <c r="BM145" s="16" t="s">
        <v>393</v>
      </c>
    </row>
    <row r="146" spans="2:51" s="12" customFormat="1" ht="11.25">
      <c r="B146" s="194"/>
      <c r="C146" s="195"/>
      <c r="D146" s="196" t="s">
        <v>160</v>
      </c>
      <c r="E146" s="197" t="s">
        <v>1</v>
      </c>
      <c r="F146" s="198" t="s">
        <v>394</v>
      </c>
      <c r="G146" s="195"/>
      <c r="H146" s="199">
        <v>9.04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160</v>
      </c>
      <c r="AU146" s="205" t="s">
        <v>81</v>
      </c>
      <c r="AV146" s="12" t="s">
        <v>81</v>
      </c>
      <c r="AW146" s="12" t="s">
        <v>34</v>
      </c>
      <c r="AX146" s="12" t="s">
        <v>77</v>
      </c>
      <c r="AY146" s="205" t="s">
        <v>151</v>
      </c>
    </row>
    <row r="147" spans="2:65" s="1" customFormat="1" ht="16.5" customHeight="1">
      <c r="B147" s="33"/>
      <c r="C147" s="229" t="s">
        <v>265</v>
      </c>
      <c r="D147" s="229" t="s">
        <v>287</v>
      </c>
      <c r="E147" s="230" t="s">
        <v>288</v>
      </c>
      <c r="F147" s="231" t="s">
        <v>289</v>
      </c>
      <c r="G147" s="232" t="s">
        <v>156</v>
      </c>
      <c r="H147" s="233">
        <v>9.04</v>
      </c>
      <c r="I147" s="234"/>
      <c r="J147" s="235">
        <f>ROUND(I147*H147,2)</f>
        <v>0</v>
      </c>
      <c r="K147" s="231" t="s">
        <v>1</v>
      </c>
      <c r="L147" s="236"/>
      <c r="M147" s="237" t="s">
        <v>1</v>
      </c>
      <c r="N147" s="238" t="s">
        <v>44</v>
      </c>
      <c r="O147" s="59"/>
      <c r="P147" s="191">
        <f>O147*H147</f>
        <v>0</v>
      </c>
      <c r="Q147" s="191">
        <v>2.4</v>
      </c>
      <c r="R147" s="191">
        <f>Q147*H147</f>
        <v>21.695999999999998</v>
      </c>
      <c r="S147" s="191">
        <v>0</v>
      </c>
      <c r="T147" s="192">
        <f>S147*H147</f>
        <v>0</v>
      </c>
      <c r="AR147" s="16" t="s">
        <v>191</v>
      </c>
      <c r="AT147" s="16" t="s">
        <v>287</v>
      </c>
      <c r="AU147" s="16" t="s">
        <v>81</v>
      </c>
      <c r="AY147" s="16" t="s">
        <v>151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6" t="s">
        <v>77</v>
      </c>
      <c r="BK147" s="193">
        <f>ROUND(I147*H147,2)</f>
        <v>0</v>
      </c>
      <c r="BL147" s="16" t="s">
        <v>158</v>
      </c>
      <c r="BM147" s="16" t="s">
        <v>395</v>
      </c>
    </row>
    <row r="148" spans="2:65" s="1" customFormat="1" ht="16.5" customHeight="1">
      <c r="B148" s="33"/>
      <c r="C148" s="182" t="s">
        <v>270</v>
      </c>
      <c r="D148" s="182" t="s">
        <v>153</v>
      </c>
      <c r="E148" s="183" t="s">
        <v>292</v>
      </c>
      <c r="F148" s="184" t="s">
        <v>293</v>
      </c>
      <c r="G148" s="185" t="s">
        <v>207</v>
      </c>
      <c r="H148" s="186">
        <v>2.6</v>
      </c>
      <c r="I148" s="187"/>
      <c r="J148" s="188">
        <f>ROUND(I148*H148,2)</f>
        <v>0</v>
      </c>
      <c r="K148" s="184" t="s">
        <v>157</v>
      </c>
      <c r="L148" s="37"/>
      <c r="M148" s="189" t="s">
        <v>1</v>
      </c>
      <c r="N148" s="190" t="s">
        <v>44</v>
      </c>
      <c r="O148" s="59"/>
      <c r="P148" s="191">
        <f>O148*H148</f>
        <v>0</v>
      </c>
      <c r="Q148" s="191">
        <v>0.01285</v>
      </c>
      <c r="R148" s="191">
        <f>Q148*H148</f>
        <v>0.03341</v>
      </c>
      <c r="S148" s="191">
        <v>0</v>
      </c>
      <c r="T148" s="192">
        <f>S148*H148</f>
        <v>0</v>
      </c>
      <c r="AR148" s="16" t="s">
        <v>158</v>
      </c>
      <c r="AT148" s="16" t="s">
        <v>153</v>
      </c>
      <c r="AU148" s="16" t="s">
        <v>81</v>
      </c>
      <c r="AY148" s="16" t="s">
        <v>151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6" t="s">
        <v>77</v>
      </c>
      <c r="BK148" s="193">
        <f>ROUND(I148*H148,2)</f>
        <v>0</v>
      </c>
      <c r="BL148" s="16" t="s">
        <v>158</v>
      </c>
      <c r="BM148" s="16" t="s">
        <v>396</v>
      </c>
    </row>
    <row r="149" spans="2:47" s="1" customFormat="1" ht="19.5">
      <c r="B149" s="33"/>
      <c r="C149" s="34"/>
      <c r="D149" s="196" t="s">
        <v>240</v>
      </c>
      <c r="E149" s="34"/>
      <c r="F149" s="217" t="s">
        <v>295</v>
      </c>
      <c r="G149" s="34"/>
      <c r="H149" s="34"/>
      <c r="I149" s="111"/>
      <c r="J149" s="34"/>
      <c r="K149" s="34"/>
      <c r="L149" s="37"/>
      <c r="M149" s="218"/>
      <c r="N149" s="59"/>
      <c r="O149" s="59"/>
      <c r="P149" s="59"/>
      <c r="Q149" s="59"/>
      <c r="R149" s="59"/>
      <c r="S149" s="59"/>
      <c r="T149" s="60"/>
      <c r="AT149" s="16" t="s">
        <v>240</v>
      </c>
      <c r="AU149" s="16" t="s">
        <v>81</v>
      </c>
    </row>
    <row r="150" spans="2:51" s="12" customFormat="1" ht="11.25">
      <c r="B150" s="194"/>
      <c r="C150" s="195"/>
      <c r="D150" s="196" t="s">
        <v>160</v>
      </c>
      <c r="E150" s="197" t="s">
        <v>1</v>
      </c>
      <c r="F150" s="198" t="s">
        <v>397</v>
      </c>
      <c r="G150" s="195"/>
      <c r="H150" s="199">
        <v>2.6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160</v>
      </c>
      <c r="AU150" s="205" t="s">
        <v>81</v>
      </c>
      <c r="AV150" s="12" t="s">
        <v>81</v>
      </c>
      <c r="AW150" s="12" t="s">
        <v>34</v>
      </c>
      <c r="AX150" s="12" t="s">
        <v>77</v>
      </c>
      <c r="AY150" s="205" t="s">
        <v>151</v>
      </c>
    </row>
    <row r="151" spans="2:63" s="11" customFormat="1" ht="22.9" customHeight="1">
      <c r="B151" s="166"/>
      <c r="C151" s="167"/>
      <c r="D151" s="168" t="s">
        <v>72</v>
      </c>
      <c r="E151" s="180" t="s">
        <v>158</v>
      </c>
      <c r="F151" s="180" t="s">
        <v>297</v>
      </c>
      <c r="G151" s="167"/>
      <c r="H151" s="167"/>
      <c r="I151" s="170"/>
      <c r="J151" s="181">
        <f>BK151</f>
        <v>0</v>
      </c>
      <c r="K151" s="167"/>
      <c r="L151" s="172"/>
      <c r="M151" s="173"/>
      <c r="N151" s="174"/>
      <c r="O151" s="174"/>
      <c r="P151" s="175">
        <f>SUM(P152:P153)</f>
        <v>0</v>
      </c>
      <c r="Q151" s="174"/>
      <c r="R151" s="175">
        <f>SUM(R152:R153)</f>
        <v>3.9258595600000006</v>
      </c>
      <c r="S151" s="174"/>
      <c r="T151" s="176">
        <f>SUM(T152:T153)</f>
        <v>0</v>
      </c>
      <c r="AR151" s="177" t="s">
        <v>77</v>
      </c>
      <c r="AT151" s="178" t="s">
        <v>72</v>
      </c>
      <c r="AU151" s="178" t="s">
        <v>77</v>
      </c>
      <c r="AY151" s="177" t="s">
        <v>151</v>
      </c>
      <c r="BK151" s="179">
        <f>SUM(BK152:BK153)</f>
        <v>0</v>
      </c>
    </row>
    <row r="152" spans="2:65" s="1" customFormat="1" ht="16.5" customHeight="1">
      <c r="B152" s="33"/>
      <c r="C152" s="182" t="s">
        <v>277</v>
      </c>
      <c r="D152" s="182" t="s">
        <v>153</v>
      </c>
      <c r="E152" s="183" t="s">
        <v>305</v>
      </c>
      <c r="F152" s="184" t="s">
        <v>306</v>
      </c>
      <c r="G152" s="185" t="s">
        <v>156</v>
      </c>
      <c r="H152" s="186">
        <v>1.582</v>
      </c>
      <c r="I152" s="187"/>
      <c r="J152" s="188">
        <f>ROUND(I152*H152,2)</f>
        <v>0</v>
      </c>
      <c r="K152" s="184" t="s">
        <v>157</v>
      </c>
      <c r="L152" s="37"/>
      <c r="M152" s="189" t="s">
        <v>1</v>
      </c>
      <c r="N152" s="190" t="s">
        <v>44</v>
      </c>
      <c r="O152" s="59"/>
      <c r="P152" s="191">
        <f>O152*H152</f>
        <v>0</v>
      </c>
      <c r="Q152" s="191">
        <v>2.48158</v>
      </c>
      <c r="R152" s="191">
        <f>Q152*H152</f>
        <v>3.9258595600000006</v>
      </c>
      <c r="S152" s="191">
        <v>0</v>
      </c>
      <c r="T152" s="192">
        <f>S152*H152</f>
        <v>0</v>
      </c>
      <c r="AR152" s="16" t="s">
        <v>158</v>
      </c>
      <c r="AT152" s="16" t="s">
        <v>153</v>
      </c>
      <c r="AU152" s="16" t="s">
        <v>81</v>
      </c>
      <c r="AY152" s="16" t="s">
        <v>151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6" t="s">
        <v>77</v>
      </c>
      <c r="BK152" s="193">
        <f>ROUND(I152*H152,2)</f>
        <v>0</v>
      </c>
      <c r="BL152" s="16" t="s">
        <v>158</v>
      </c>
      <c r="BM152" s="16" t="s">
        <v>398</v>
      </c>
    </row>
    <row r="153" spans="2:51" s="12" customFormat="1" ht="11.25">
      <c r="B153" s="194"/>
      <c r="C153" s="195"/>
      <c r="D153" s="196" t="s">
        <v>160</v>
      </c>
      <c r="E153" s="197" t="s">
        <v>1</v>
      </c>
      <c r="F153" s="198" t="s">
        <v>399</v>
      </c>
      <c r="G153" s="195"/>
      <c r="H153" s="199">
        <v>1.582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160</v>
      </c>
      <c r="AU153" s="205" t="s">
        <v>81</v>
      </c>
      <c r="AV153" s="12" t="s">
        <v>81</v>
      </c>
      <c r="AW153" s="12" t="s">
        <v>34</v>
      </c>
      <c r="AX153" s="12" t="s">
        <v>77</v>
      </c>
      <c r="AY153" s="205" t="s">
        <v>151</v>
      </c>
    </row>
    <row r="154" spans="2:63" s="11" customFormat="1" ht="22.9" customHeight="1">
      <c r="B154" s="166"/>
      <c r="C154" s="167"/>
      <c r="D154" s="168" t="s">
        <v>72</v>
      </c>
      <c r="E154" s="180" t="s">
        <v>181</v>
      </c>
      <c r="F154" s="180" t="s">
        <v>400</v>
      </c>
      <c r="G154" s="167"/>
      <c r="H154" s="167"/>
      <c r="I154" s="170"/>
      <c r="J154" s="181">
        <f>BK154</f>
        <v>0</v>
      </c>
      <c r="K154" s="167"/>
      <c r="L154" s="172"/>
      <c r="M154" s="173"/>
      <c r="N154" s="174"/>
      <c r="O154" s="174"/>
      <c r="P154" s="175">
        <f>SUM(P155:P156)</f>
        <v>0</v>
      </c>
      <c r="Q154" s="174"/>
      <c r="R154" s="175">
        <f>SUM(R155:R156)</f>
        <v>2.6151600000000004</v>
      </c>
      <c r="S154" s="174"/>
      <c r="T154" s="176">
        <f>SUM(T155:T156)</f>
        <v>0</v>
      </c>
      <c r="AR154" s="177" t="s">
        <v>77</v>
      </c>
      <c r="AT154" s="178" t="s">
        <v>72</v>
      </c>
      <c r="AU154" s="178" t="s">
        <v>77</v>
      </c>
      <c r="AY154" s="177" t="s">
        <v>151</v>
      </c>
      <c r="BK154" s="179">
        <f>SUM(BK155:BK156)</f>
        <v>0</v>
      </c>
    </row>
    <row r="155" spans="2:65" s="1" customFormat="1" ht="16.5" customHeight="1">
      <c r="B155" s="33"/>
      <c r="C155" s="182" t="s">
        <v>282</v>
      </c>
      <c r="D155" s="182" t="s">
        <v>153</v>
      </c>
      <c r="E155" s="183" t="s">
        <v>401</v>
      </c>
      <c r="F155" s="184" t="s">
        <v>402</v>
      </c>
      <c r="G155" s="185" t="s">
        <v>301</v>
      </c>
      <c r="H155" s="186">
        <v>20</v>
      </c>
      <c r="I155" s="187"/>
      <c r="J155" s="188">
        <f>ROUND(I155*H155,2)</f>
        <v>0</v>
      </c>
      <c r="K155" s="184" t="s">
        <v>157</v>
      </c>
      <c r="L155" s="37"/>
      <c r="M155" s="189" t="s">
        <v>1</v>
      </c>
      <c r="N155" s="190" t="s">
        <v>44</v>
      </c>
      <c r="O155" s="59"/>
      <c r="P155" s="191">
        <f>O155*H155</f>
        <v>0</v>
      </c>
      <c r="Q155" s="191">
        <v>0.130758</v>
      </c>
      <c r="R155" s="191">
        <f>Q155*H155</f>
        <v>2.6151600000000004</v>
      </c>
      <c r="S155" s="191">
        <v>0</v>
      </c>
      <c r="T155" s="192">
        <f>S155*H155</f>
        <v>0</v>
      </c>
      <c r="AR155" s="16" t="s">
        <v>158</v>
      </c>
      <c r="AT155" s="16" t="s">
        <v>153</v>
      </c>
      <c r="AU155" s="16" t="s">
        <v>81</v>
      </c>
      <c r="AY155" s="16" t="s">
        <v>151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6" t="s">
        <v>77</v>
      </c>
      <c r="BK155" s="193">
        <f>ROUND(I155*H155,2)</f>
        <v>0</v>
      </c>
      <c r="BL155" s="16" t="s">
        <v>158</v>
      </c>
      <c r="BM155" s="16" t="s">
        <v>403</v>
      </c>
    </row>
    <row r="156" spans="2:51" s="12" customFormat="1" ht="11.25">
      <c r="B156" s="194"/>
      <c r="C156" s="195"/>
      <c r="D156" s="196" t="s">
        <v>160</v>
      </c>
      <c r="E156" s="197" t="s">
        <v>1</v>
      </c>
      <c r="F156" s="198" t="s">
        <v>404</v>
      </c>
      <c r="G156" s="195"/>
      <c r="H156" s="199">
        <v>20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160</v>
      </c>
      <c r="AU156" s="205" t="s">
        <v>81</v>
      </c>
      <c r="AV156" s="12" t="s">
        <v>81</v>
      </c>
      <c r="AW156" s="12" t="s">
        <v>34</v>
      </c>
      <c r="AX156" s="12" t="s">
        <v>77</v>
      </c>
      <c r="AY156" s="205" t="s">
        <v>151</v>
      </c>
    </row>
    <row r="157" spans="2:63" s="11" customFormat="1" ht="22.9" customHeight="1">
      <c r="B157" s="166"/>
      <c r="C157" s="167"/>
      <c r="D157" s="168" t="s">
        <v>72</v>
      </c>
      <c r="E157" s="180" t="s">
        <v>191</v>
      </c>
      <c r="F157" s="180" t="s">
        <v>314</v>
      </c>
      <c r="G157" s="167"/>
      <c r="H157" s="167"/>
      <c r="I157" s="170"/>
      <c r="J157" s="181">
        <f>BK157</f>
        <v>0</v>
      </c>
      <c r="K157" s="167"/>
      <c r="L157" s="172"/>
      <c r="M157" s="173"/>
      <c r="N157" s="174"/>
      <c r="O157" s="174"/>
      <c r="P157" s="175">
        <f>SUM(P158:P160)</f>
        <v>0</v>
      </c>
      <c r="Q157" s="174"/>
      <c r="R157" s="175">
        <f>SUM(R158:R160)</f>
        <v>0.0012</v>
      </c>
      <c r="S157" s="174"/>
      <c r="T157" s="176">
        <f>SUM(T158:T160)</f>
        <v>0</v>
      </c>
      <c r="AR157" s="177" t="s">
        <v>77</v>
      </c>
      <c r="AT157" s="178" t="s">
        <v>72</v>
      </c>
      <c r="AU157" s="178" t="s">
        <v>77</v>
      </c>
      <c r="AY157" s="177" t="s">
        <v>151</v>
      </c>
      <c r="BK157" s="179">
        <f>SUM(BK158:BK160)</f>
        <v>0</v>
      </c>
    </row>
    <row r="158" spans="2:65" s="1" customFormat="1" ht="16.5" customHeight="1">
      <c r="B158" s="33"/>
      <c r="C158" s="182" t="s">
        <v>286</v>
      </c>
      <c r="D158" s="182" t="s">
        <v>153</v>
      </c>
      <c r="E158" s="183" t="s">
        <v>316</v>
      </c>
      <c r="F158" s="184" t="s">
        <v>317</v>
      </c>
      <c r="G158" s="185" t="s">
        <v>164</v>
      </c>
      <c r="H158" s="186">
        <v>4</v>
      </c>
      <c r="I158" s="187"/>
      <c r="J158" s="188">
        <f>ROUND(I158*H158,2)</f>
        <v>0</v>
      </c>
      <c r="K158" s="184" t="s">
        <v>157</v>
      </c>
      <c r="L158" s="37"/>
      <c r="M158" s="189" t="s">
        <v>1</v>
      </c>
      <c r="N158" s="190" t="s">
        <v>44</v>
      </c>
      <c r="O158" s="59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16" t="s">
        <v>158</v>
      </c>
      <c r="AT158" s="16" t="s">
        <v>153</v>
      </c>
      <c r="AU158" s="16" t="s">
        <v>81</v>
      </c>
      <c r="AY158" s="16" t="s">
        <v>151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6" t="s">
        <v>77</v>
      </c>
      <c r="BK158" s="193">
        <f>ROUND(I158*H158,2)</f>
        <v>0</v>
      </c>
      <c r="BL158" s="16" t="s">
        <v>158</v>
      </c>
      <c r="BM158" s="16" t="s">
        <v>405</v>
      </c>
    </row>
    <row r="159" spans="2:51" s="12" customFormat="1" ht="11.25">
      <c r="B159" s="194"/>
      <c r="C159" s="195"/>
      <c r="D159" s="196" t="s">
        <v>160</v>
      </c>
      <c r="E159" s="197" t="s">
        <v>1</v>
      </c>
      <c r="F159" s="198" t="s">
        <v>406</v>
      </c>
      <c r="G159" s="195"/>
      <c r="H159" s="199">
        <v>4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160</v>
      </c>
      <c r="AU159" s="205" t="s">
        <v>81</v>
      </c>
      <c r="AV159" s="12" t="s">
        <v>81</v>
      </c>
      <c r="AW159" s="12" t="s">
        <v>34</v>
      </c>
      <c r="AX159" s="12" t="s">
        <v>77</v>
      </c>
      <c r="AY159" s="205" t="s">
        <v>151</v>
      </c>
    </row>
    <row r="160" spans="2:65" s="1" customFormat="1" ht="16.5" customHeight="1">
      <c r="B160" s="33"/>
      <c r="C160" s="229" t="s">
        <v>291</v>
      </c>
      <c r="D160" s="229" t="s">
        <v>287</v>
      </c>
      <c r="E160" s="230" t="s">
        <v>321</v>
      </c>
      <c r="F160" s="231" t="s">
        <v>322</v>
      </c>
      <c r="G160" s="232" t="s">
        <v>164</v>
      </c>
      <c r="H160" s="233">
        <v>4</v>
      </c>
      <c r="I160" s="234"/>
      <c r="J160" s="235">
        <f>ROUND(I160*H160,2)</f>
        <v>0</v>
      </c>
      <c r="K160" s="231" t="s">
        <v>157</v>
      </c>
      <c r="L160" s="236"/>
      <c r="M160" s="237" t="s">
        <v>1</v>
      </c>
      <c r="N160" s="238" t="s">
        <v>44</v>
      </c>
      <c r="O160" s="59"/>
      <c r="P160" s="191">
        <f>O160*H160</f>
        <v>0</v>
      </c>
      <c r="Q160" s="191">
        <v>0.0003</v>
      </c>
      <c r="R160" s="191">
        <f>Q160*H160</f>
        <v>0.0012</v>
      </c>
      <c r="S160" s="191">
        <v>0</v>
      </c>
      <c r="T160" s="192">
        <f>S160*H160</f>
        <v>0</v>
      </c>
      <c r="AR160" s="16" t="s">
        <v>191</v>
      </c>
      <c r="AT160" s="16" t="s">
        <v>287</v>
      </c>
      <c r="AU160" s="16" t="s">
        <v>81</v>
      </c>
      <c r="AY160" s="16" t="s">
        <v>151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6" t="s">
        <v>77</v>
      </c>
      <c r="BK160" s="193">
        <f>ROUND(I160*H160,2)</f>
        <v>0</v>
      </c>
      <c r="BL160" s="16" t="s">
        <v>158</v>
      </c>
      <c r="BM160" s="16" t="s">
        <v>407</v>
      </c>
    </row>
    <row r="161" spans="2:63" s="11" customFormat="1" ht="22.9" customHeight="1">
      <c r="B161" s="166"/>
      <c r="C161" s="167"/>
      <c r="D161" s="168" t="s">
        <v>72</v>
      </c>
      <c r="E161" s="180" t="s">
        <v>195</v>
      </c>
      <c r="F161" s="180" t="s">
        <v>334</v>
      </c>
      <c r="G161" s="167"/>
      <c r="H161" s="167"/>
      <c r="I161" s="170"/>
      <c r="J161" s="181">
        <f>BK161</f>
        <v>0</v>
      </c>
      <c r="K161" s="167"/>
      <c r="L161" s="172"/>
      <c r="M161" s="173"/>
      <c r="N161" s="174"/>
      <c r="O161" s="174"/>
      <c r="P161" s="175">
        <f>SUM(P162:P163)</f>
        <v>0</v>
      </c>
      <c r="Q161" s="174"/>
      <c r="R161" s="175">
        <f>SUM(R162:R163)</f>
        <v>0</v>
      </c>
      <c r="S161" s="174"/>
      <c r="T161" s="176">
        <f>SUM(T162:T163)</f>
        <v>0.38</v>
      </c>
      <c r="AR161" s="177" t="s">
        <v>77</v>
      </c>
      <c r="AT161" s="178" t="s">
        <v>72</v>
      </c>
      <c r="AU161" s="178" t="s">
        <v>77</v>
      </c>
      <c r="AY161" s="177" t="s">
        <v>151</v>
      </c>
      <c r="BK161" s="179">
        <f>SUM(BK162:BK163)</f>
        <v>0</v>
      </c>
    </row>
    <row r="162" spans="2:65" s="1" customFormat="1" ht="16.5" customHeight="1">
      <c r="B162" s="33"/>
      <c r="C162" s="182" t="s">
        <v>298</v>
      </c>
      <c r="D162" s="182" t="s">
        <v>153</v>
      </c>
      <c r="E162" s="183" t="s">
        <v>408</v>
      </c>
      <c r="F162" s="184" t="s">
        <v>409</v>
      </c>
      <c r="G162" s="185" t="s">
        <v>301</v>
      </c>
      <c r="H162" s="186">
        <v>20</v>
      </c>
      <c r="I162" s="187"/>
      <c r="J162" s="188">
        <f>ROUND(I162*H162,2)</f>
        <v>0</v>
      </c>
      <c r="K162" s="184" t="s">
        <v>157</v>
      </c>
      <c r="L162" s="37"/>
      <c r="M162" s="189" t="s">
        <v>1</v>
      </c>
      <c r="N162" s="190" t="s">
        <v>44</v>
      </c>
      <c r="O162" s="59"/>
      <c r="P162" s="191">
        <f>O162*H162</f>
        <v>0</v>
      </c>
      <c r="Q162" s="191">
        <v>0</v>
      </c>
      <c r="R162" s="191">
        <f>Q162*H162</f>
        <v>0</v>
      </c>
      <c r="S162" s="191">
        <v>0.019</v>
      </c>
      <c r="T162" s="192">
        <f>S162*H162</f>
        <v>0.38</v>
      </c>
      <c r="AR162" s="16" t="s">
        <v>158</v>
      </c>
      <c r="AT162" s="16" t="s">
        <v>153</v>
      </c>
      <c r="AU162" s="16" t="s">
        <v>81</v>
      </c>
      <c r="AY162" s="16" t="s">
        <v>151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6" t="s">
        <v>77</v>
      </c>
      <c r="BK162" s="193">
        <f>ROUND(I162*H162,2)</f>
        <v>0</v>
      </c>
      <c r="BL162" s="16" t="s">
        <v>158</v>
      </c>
      <c r="BM162" s="16" t="s">
        <v>410</v>
      </c>
    </row>
    <row r="163" spans="2:51" s="12" customFormat="1" ht="11.25">
      <c r="B163" s="194"/>
      <c r="C163" s="195"/>
      <c r="D163" s="196" t="s">
        <v>160</v>
      </c>
      <c r="E163" s="197" t="s">
        <v>1</v>
      </c>
      <c r="F163" s="198" t="s">
        <v>411</v>
      </c>
      <c r="G163" s="195"/>
      <c r="H163" s="199">
        <v>20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160</v>
      </c>
      <c r="AU163" s="205" t="s">
        <v>81</v>
      </c>
      <c r="AV163" s="12" t="s">
        <v>81</v>
      </c>
      <c r="AW163" s="12" t="s">
        <v>34</v>
      </c>
      <c r="AX163" s="12" t="s">
        <v>77</v>
      </c>
      <c r="AY163" s="205" t="s">
        <v>151</v>
      </c>
    </row>
    <row r="164" spans="2:63" s="11" customFormat="1" ht="22.9" customHeight="1">
      <c r="B164" s="166"/>
      <c r="C164" s="167"/>
      <c r="D164" s="168" t="s">
        <v>72</v>
      </c>
      <c r="E164" s="180" t="s">
        <v>340</v>
      </c>
      <c r="F164" s="180" t="s">
        <v>341</v>
      </c>
      <c r="G164" s="167"/>
      <c r="H164" s="167"/>
      <c r="I164" s="170"/>
      <c r="J164" s="181">
        <f>BK164</f>
        <v>0</v>
      </c>
      <c r="K164" s="167"/>
      <c r="L164" s="172"/>
      <c r="M164" s="173"/>
      <c r="N164" s="174"/>
      <c r="O164" s="174"/>
      <c r="P164" s="175">
        <f>SUM(P165:P167)</f>
        <v>0</v>
      </c>
      <c r="Q164" s="174"/>
      <c r="R164" s="175">
        <f>SUM(R165:R167)</f>
        <v>0</v>
      </c>
      <c r="S164" s="174"/>
      <c r="T164" s="176">
        <f>SUM(T165:T167)</f>
        <v>0</v>
      </c>
      <c r="AR164" s="177" t="s">
        <v>77</v>
      </c>
      <c r="AT164" s="178" t="s">
        <v>72</v>
      </c>
      <c r="AU164" s="178" t="s">
        <v>77</v>
      </c>
      <c r="AY164" s="177" t="s">
        <v>151</v>
      </c>
      <c r="BK164" s="179">
        <f>SUM(BK165:BK167)</f>
        <v>0</v>
      </c>
    </row>
    <row r="165" spans="2:65" s="1" customFormat="1" ht="16.5" customHeight="1">
      <c r="B165" s="33"/>
      <c r="C165" s="182" t="s">
        <v>236</v>
      </c>
      <c r="D165" s="182" t="s">
        <v>153</v>
      </c>
      <c r="E165" s="183" t="s">
        <v>412</v>
      </c>
      <c r="F165" s="184" t="s">
        <v>413</v>
      </c>
      <c r="G165" s="185" t="s">
        <v>329</v>
      </c>
      <c r="H165" s="186">
        <v>0.308</v>
      </c>
      <c r="I165" s="187"/>
      <c r="J165" s="188">
        <f>ROUND(I165*H165,2)</f>
        <v>0</v>
      </c>
      <c r="K165" s="184" t="s">
        <v>1</v>
      </c>
      <c r="L165" s="37"/>
      <c r="M165" s="189" t="s">
        <v>1</v>
      </c>
      <c r="N165" s="190" t="s">
        <v>44</v>
      </c>
      <c r="O165" s="59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AR165" s="16" t="s">
        <v>158</v>
      </c>
      <c r="AT165" s="16" t="s">
        <v>153</v>
      </c>
      <c r="AU165" s="16" t="s">
        <v>81</v>
      </c>
      <c r="AY165" s="16" t="s">
        <v>151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6" t="s">
        <v>77</v>
      </c>
      <c r="BK165" s="193">
        <f>ROUND(I165*H165,2)</f>
        <v>0</v>
      </c>
      <c r="BL165" s="16" t="s">
        <v>158</v>
      </c>
      <c r="BM165" s="16" t="s">
        <v>414</v>
      </c>
    </row>
    <row r="166" spans="2:47" s="1" customFormat="1" ht="19.5">
      <c r="B166" s="33"/>
      <c r="C166" s="34"/>
      <c r="D166" s="196" t="s">
        <v>240</v>
      </c>
      <c r="E166" s="34"/>
      <c r="F166" s="217" t="s">
        <v>241</v>
      </c>
      <c r="G166" s="34"/>
      <c r="H166" s="34"/>
      <c r="I166" s="111"/>
      <c r="J166" s="34"/>
      <c r="K166" s="34"/>
      <c r="L166" s="37"/>
      <c r="M166" s="218"/>
      <c r="N166" s="59"/>
      <c r="O166" s="59"/>
      <c r="P166" s="59"/>
      <c r="Q166" s="59"/>
      <c r="R166" s="59"/>
      <c r="S166" s="59"/>
      <c r="T166" s="60"/>
      <c r="AT166" s="16" t="s">
        <v>240</v>
      </c>
      <c r="AU166" s="16" t="s">
        <v>81</v>
      </c>
    </row>
    <row r="167" spans="2:51" s="12" customFormat="1" ht="11.25">
      <c r="B167" s="194"/>
      <c r="C167" s="195"/>
      <c r="D167" s="196" t="s">
        <v>160</v>
      </c>
      <c r="E167" s="197" t="s">
        <v>1</v>
      </c>
      <c r="F167" s="198" t="s">
        <v>415</v>
      </c>
      <c r="G167" s="195"/>
      <c r="H167" s="199">
        <v>0.308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160</v>
      </c>
      <c r="AU167" s="205" t="s">
        <v>81</v>
      </c>
      <c r="AV167" s="12" t="s">
        <v>81</v>
      </c>
      <c r="AW167" s="12" t="s">
        <v>34</v>
      </c>
      <c r="AX167" s="12" t="s">
        <v>77</v>
      </c>
      <c r="AY167" s="205" t="s">
        <v>151</v>
      </c>
    </row>
    <row r="168" spans="2:63" s="11" customFormat="1" ht="22.9" customHeight="1">
      <c r="B168" s="166"/>
      <c r="C168" s="167"/>
      <c r="D168" s="168" t="s">
        <v>72</v>
      </c>
      <c r="E168" s="180" t="s">
        <v>324</v>
      </c>
      <c r="F168" s="180" t="s">
        <v>325</v>
      </c>
      <c r="G168" s="167"/>
      <c r="H168" s="167"/>
      <c r="I168" s="170"/>
      <c r="J168" s="181">
        <f>BK168</f>
        <v>0</v>
      </c>
      <c r="K168" s="167"/>
      <c r="L168" s="172"/>
      <c r="M168" s="173"/>
      <c r="N168" s="174"/>
      <c r="O168" s="174"/>
      <c r="P168" s="175">
        <f>P169</f>
        <v>0</v>
      </c>
      <c r="Q168" s="174"/>
      <c r="R168" s="175">
        <f>R169</f>
        <v>0</v>
      </c>
      <c r="S168" s="174"/>
      <c r="T168" s="176">
        <f>T169</f>
        <v>0</v>
      </c>
      <c r="AR168" s="177" t="s">
        <v>77</v>
      </c>
      <c r="AT168" s="178" t="s">
        <v>72</v>
      </c>
      <c r="AU168" s="178" t="s">
        <v>77</v>
      </c>
      <c r="AY168" s="177" t="s">
        <v>151</v>
      </c>
      <c r="BK168" s="179">
        <f>BK169</f>
        <v>0</v>
      </c>
    </row>
    <row r="169" spans="2:65" s="1" customFormat="1" ht="16.5" customHeight="1">
      <c r="B169" s="33"/>
      <c r="C169" s="182" t="s">
        <v>416</v>
      </c>
      <c r="D169" s="182" t="s">
        <v>153</v>
      </c>
      <c r="E169" s="183" t="s">
        <v>327</v>
      </c>
      <c r="F169" s="184" t="s">
        <v>328</v>
      </c>
      <c r="G169" s="185" t="s">
        <v>329</v>
      </c>
      <c r="H169" s="186">
        <v>73.367</v>
      </c>
      <c r="I169" s="187"/>
      <c r="J169" s="188">
        <f>ROUND(I169*H169,2)</f>
        <v>0</v>
      </c>
      <c r="K169" s="184" t="s">
        <v>157</v>
      </c>
      <c r="L169" s="37"/>
      <c r="M169" s="239" t="s">
        <v>1</v>
      </c>
      <c r="N169" s="240" t="s">
        <v>44</v>
      </c>
      <c r="O169" s="241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AR169" s="16" t="s">
        <v>158</v>
      </c>
      <c r="AT169" s="16" t="s">
        <v>153</v>
      </c>
      <c r="AU169" s="16" t="s">
        <v>81</v>
      </c>
      <c r="AY169" s="16" t="s">
        <v>151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6" t="s">
        <v>77</v>
      </c>
      <c r="BK169" s="193">
        <f>ROUND(I169*H169,2)</f>
        <v>0</v>
      </c>
      <c r="BL169" s="16" t="s">
        <v>158</v>
      </c>
      <c r="BM169" s="16" t="s">
        <v>417</v>
      </c>
    </row>
    <row r="170" spans="2:12" s="1" customFormat="1" ht="6.95" customHeight="1">
      <c r="B170" s="45"/>
      <c r="C170" s="46"/>
      <c r="D170" s="46"/>
      <c r="E170" s="46"/>
      <c r="F170" s="46"/>
      <c r="G170" s="46"/>
      <c r="H170" s="46"/>
      <c r="I170" s="133"/>
      <c r="J170" s="46"/>
      <c r="K170" s="46"/>
      <c r="L170" s="37"/>
    </row>
  </sheetData>
  <sheetProtection algorithmName="SHA-512" hashValue="hcx+OOgUz9TTkuSH5/LrO0pzvlm3WDmSSrAVBqP46ADwhZV+Ca7MGGUoHyySeufLWqNZ1onc7FdUfNSTHG4C1A==" saltValue="CFTH+X1vEk/ig2JB04lGx5mGCFG9JNE2v4O0eAktrkJTvmNOLKAkb/bqD1nIj3bQCAQCT6Fd5L3KELktyXKo2w==" spinCount="100000" sheet="1" objects="1" scenarios="1" formatColumns="0" formatRows="0" autoFilter="0"/>
  <autoFilter ref="C94:K169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95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customHeight="1">
      <c r="B4" s="19"/>
      <c r="D4" s="109" t="s">
        <v>119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0" t="s">
        <v>16</v>
      </c>
      <c r="L6" s="19"/>
    </row>
    <row r="7" spans="2:12" ht="16.5" customHeight="1">
      <c r="B7" s="19"/>
      <c r="E7" s="291" t="str">
        <f>'Rekapitulace stavby'!K6</f>
        <v>Smržovský potok 10101654, Smržovka, oprava koryta, ř. km 0,000 - 3,800</v>
      </c>
      <c r="F7" s="292"/>
      <c r="G7" s="292"/>
      <c r="H7" s="292"/>
      <c r="L7" s="19"/>
    </row>
    <row r="8" spans="2:12" ht="12" customHeight="1">
      <c r="B8" s="19"/>
      <c r="D8" s="110" t="s">
        <v>120</v>
      </c>
      <c r="L8" s="19"/>
    </row>
    <row r="9" spans="2:12" s="1" customFormat="1" ht="16.5" customHeight="1">
      <c r="B9" s="37"/>
      <c r="E9" s="291" t="s">
        <v>121</v>
      </c>
      <c r="F9" s="293"/>
      <c r="G9" s="293"/>
      <c r="H9" s="293"/>
      <c r="I9" s="111"/>
      <c r="L9" s="37"/>
    </row>
    <row r="10" spans="2:12" s="1" customFormat="1" ht="12" customHeight="1">
      <c r="B10" s="37"/>
      <c r="D10" s="110" t="s">
        <v>122</v>
      </c>
      <c r="I10" s="111"/>
      <c r="L10" s="37"/>
    </row>
    <row r="11" spans="2:12" s="1" customFormat="1" ht="36.95" customHeight="1">
      <c r="B11" s="37"/>
      <c r="E11" s="294" t="s">
        <v>418</v>
      </c>
      <c r="F11" s="293"/>
      <c r="G11" s="293"/>
      <c r="H11" s="293"/>
      <c r="I11" s="111"/>
      <c r="L11" s="37"/>
    </row>
    <row r="12" spans="2:12" s="1" customFormat="1" ht="11.25">
      <c r="B12" s="37"/>
      <c r="I12" s="111"/>
      <c r="L12" s="37"/>
    </row>
    <row r="13" spans="2:12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</v>
      </c>
      <c r="L13" s="37"/>
    </row>
    <row r="14" spans="2:12" s="1" customFormat="1" ht="12" customHeight="1">
      <c r="B14" s="37"/>
      <c r="D14" s="110" t="s">
        <v>22</v>
      </c>
      <c r="F14" s="16" t="s">
        <v>23</v>
      </c>
      <c r="I14" s="112" t="s">
        <v>24</v>
      </c>
      <c r="J14" s="113" t="str">
        <f>'Rekapitulace stavby'!AN8</f>
        <v>11. 3. 2019</v>
      </c>
      <c r="L14" s="37"/>
    </row>
    <row r="15" spans="2:12" s="1" customFormat="1" ht="10.9" customHeight="1">
      <c r="B15" s="37"/>
      <c r="I15" s="111"/>
      <c r="L15" s="37"/>
    </row>
    <row r="16" spans="2:12" s="1" customFormat="1" ht="12" customHeight="1">
      <c r="B16" s="37"/>
      <c r="D16" s="110" t="s">
        <v>26</v>
      </c>
      <c r="I16" s="112" t="s">
        <v>27</v>
      </c>
      <c r="J16" s="16" t="s">
        <v>1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30</v>
      </c>
      <c r="I19" s="112" t="s">
        <v>27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295" t="str">
        <f>'Rekapitulace stavby'!E14</f>
        <v>Vyplň údaj</v>
      </c>
      <c r="F20" s="296"/>
      <c r="G20" s="296"/>
      <c r="H20" s="29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32</v>
      </c>
      <c r="I22" s="112" t="s">
        <v>27</v>
      </c>
      <c r="J22" s="16" t="s">
        <v>1</v>
      </c>
      <c r="L22" s="37"/>
    </row>
    <row r="23" spans="2:12" s="1" customFormat="1" ht="18" customHeight="1">
      <c r="B23" s="37"/>
      <c r="E23" s="16" t="s">
        <v>33</v>
      </c>
      <c r="I23" s="112" t="s">
        <v>29</v>
      </c>
      <c r="J23" s="16" t="s">
        <v>1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35</v>
      </c>
      <c r="I25" s="112" t="s">
        <v>27</v>
      </c>
      <c r="J25" s="16" t="s">
        <v>1</v>
      </c>
      <c r="L25" s="37"/>
    </row>
    <row r="26" spans="2:12" s="1" customFormat="1" ht="18" customHeight="1">
      <c r="B26" s="37"/>
      <c r="E26" s="16" t="s">
        <v>36</v>
      </c>
      <c r="I26" s="112" t="s">
        <v>29</v>
      </c>
      <c r="J26" s="16" t="s">
        <v>1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37</v>
      </c>
      <c r="I28" s="111"/>
      <c r="L28" s="37"/>
    </row>
    <row r="29" spans="2:12" s="7" customFormat="1" ht="45" customHeight="1">
      <c r="B29" s="114"/>
      <c r="E29" s="297" t="s">
        <v>38</v>
      </c>
      <c r="F29" s="297"/>
      <c r="G29" s="297"/>
      <c r="H29" s="29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39</v>
      </c>
      <c r="I32" s="111"/>
      <c r="J32" s="118">
        <f>ROUND(J92,2)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41</v>
      </c>
      <c r="I34" s="120" t="s">
        <v>40</v>
      </c>
      <c r="J34" s="119" t="s">
        <v>42</v>
      </c>
      <c r="L34" s="37"/>
    </row>
    <row r="35" spans="2:12" s="1" customFormat="1" ht="14.45" customHeight="1">
      <c r="B35" s="37"/>
      <c r="D35" s="110" t="s">
        <v>43</v>
      </c>
      <c r="E35" s="110" t="s">
        <v>44</v>
      </c>
      <c r="F35" s="121">
        <f>ROUND((SUM(BE92:BE154)),2)</f>
        <v>0</v>
      </c>
      <c r="I35" s="122">
        <v>0.21</v>
      </c>
      <c r="J35" s="121">
        <f>ROUND(((SUM(BE92:BE154))*I35),2)</f>
        <v>0</v>
      </c>
      <c r="L35" s="37"/>
    </row>
    <row r="36" spans="2:12" s="1" customFormat="1" ht="14.45" customHeight="1">
      <c r="B36" s="37"/>
      <c r="E36" s="110" t="s">
        <v>45</v>
      </c>
      <c r="F36" s="121">
        <f>ROUND((SUM(BF92:BF154)),2)</f>
        <v>0</v>
      </c>
      <c r="I36" s="122">
        <v>0.15</v>
      </c>
      <c r="J36" s="121">
        <f>ROUND(((SUM(BF92:BF154))*I36),2)</f>
        <v>0</v>
      </c>
      <c r="L36" s="37"/>
    </row>
    <row r="37" spans="2:12" s="1" customFormat="1" ht="14.45" customHeight="1" hidden="1">
      <c r="B37" s="37"/>
      <c r="E37" s="110" t="s">
        <v>46</v>
      </c>
      <c r="F37" s="121">
        <f>ROUND((SUM(BG92:BG154)),2)</f>
        <v>0</v>
      </c>
      <c r="I37" s="122">
        <v>0.21</v>
      </c>
      <c r="J37" s="121">
        <f>0</f>
        <v>0</v>
      </c>
      <c r="L37" s="37"/>
    </row>
    <row r="38" spans="2:12" s="1" customFormat="1" ht="14.45" customHeight="1" hidden="1">
      <c r="B38" s="37"/>
      <c r="E38" s="110" t="s">
        <v>47</v>
      </c>
      <c r="F38" s="121">
        <f>ROUND((SUM(BH92:BH154)),2)</f>
        <v>0</v>
      </c>
      <c r="I38" s="122">
        <v>0.15</v>
      </c>
      <c r="J38" s="121">
        <f>0</f>
        <v>0</v>
      </c>
      <c r="L38" s="37"/>
    </row>
    <row r="39" spans="2:12" s="1" customFormat="1" ht="14.45" customHeight="1" hidden="1">
      <c r="B39" s="37"/>
      <c r="E39" s="110" t="s">
        <v>48</v>
      </c>
      <c r="F39" s="121">
        <f>ROUND((SUM(BI92:BI154)),2)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49</v>
      </c>
      <c r="E41" s="125"/>
      <c r="F41" s="125"/>
      <c r="G41" s="126" t="s">
        <v>50</v>
      </c>
      <c r="H41" s="127" t="s">
        <v>51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124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12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16.5" customHeight="1">
      <c r="B50" s="33"/>
      <c r="C50" s="34"/>
      <c r="D50" s="34"/>
      <c r="E50" s="298" t="str">
        <f>E7</f>
        <v>Smržovský potok 10101654, Smržovka, oprava koryta, ř. km 0,000 - 3,800</v>
      </c>
      <c r="F50" s="299"/>
      <c r="G50" s="299"/>
      <c r="H50" s="299"/>
      <c r="I50" s="111"/>
      <c r="J50" s="34"/>
      <c r="K50" s="34"/>
      <c r="L50" s="37"/>
    </row>
    <row r="51" spans="2:12" ht="12" customHeight="1">
      <c r="B51" s="20"/>
      <c r="C51" s="28" t="s">
        <v>120</v>
      </c>
      <c r="D51" s="21"/>
      <c r="E51" s="21"/>
      <c r="F51" s="21"/>
      <c r="G51" s="21"/>
      <c r="H51" s="21"/>
      <c r="J51" s="21"/>
      <c r="K51" s="21"/>
      <c r="L51" s="19"/>
    </row>
    <row r="52" spans="2:12" s="1" customFormat="1" ht="16.5" customHeight="1">
      <c r="B52" s="33"/>
      <c r="C52" s="34"/>
      <c r="D52" s="34"/>
      <c r="E52" s="298" t="s">
        <v>121</v>
      </c>
      <c r="F52" s="265"/>
      <c r="G52" s="265"/>
      <c r="H52" s="265"/>
      <c r="I52" s="111"/>
      <c r="J52" s="34"/>
      <c r="K52" s="34"/>
      <c r="L52" s="37"/>
    </row>
    <row r="53" spans="2:12" s="1" customFormat="1" ht="12" customHeight="1">
      <c r="B53" s="33"/>
      <c r="C53" s="28" t="s">
        <v>122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12" s="1" customFormat="1" ht="16.5" customHeight="1">
      <c r="B54" s="33"/>
      <c r="C54" s="34"/>
      <c r="D54" s="34"/>
      <c r="E54" s="266" t="str">
        <f>E11</f>
        <v>1.5 - SO 01.5 Oprava koryta - úsek č.5, ř.  km1,900 - 2,150</v>
      </c>
      <c r="F54" s="265"/>
      <c r="G54" s="265"/>
      <c r="H54" s="265"/>
      <c r="I54" s="111"/>
      <c r="J54" s="34"/>
      <c r="K54" s="34"/>
      <c r="L54" s="37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12" s="1" customFormat="1" ht="12" customHeight="1">
      <c r="B56" s="33"/>
      <c r="C56" s="28" t="s">
        <v>22</v>
      </c>
      <c r="D56" s="34"/>
      <c r="E56" s="34"/>
      <c r="F56" s="26" t="str">
        <f>F14</f>
        <v>k.ú Smržovka (751324)</v>
      </c>
      <c r="G56" s="34"/>
      <c r="H56" s="34"/>
      <c r="I56" s="112" t="s">
        <v>24</v>
      </c>
      <c r="J56" s="54" t="str">
        <f>IF(J14="","",J14)</f>
        <v>11. 3. 2019</v>
      </c>
      <c r="K56" s="34"/>
      <c r="L56" s="37"/>
    </row>
    <row r="57" spans="2:12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24.95" customHeight="1">
      <c r="B58" s="33"/>
      <c r="C58" s="28" t="s">
        <v>26</v>
      </c>
      <c r="D58" s="34"/>
      <c r="E58" s="34"/>
      <c r="F58" s="26" t="str">
        <f>E17</f>
        <v>Povodí Labe, státní podnik,Víta Nejedlého 951,HK3</v>
      </c>
      <c r="G58" s="34"/>
      <c r="H58" s="34"/>
      <c r="I58" s="112" t="s">
        <v>32</v>
      </c>
      <c r="J58" s="31" t="str">
        <f>E23</f>
        <v>Šindlar s.r.o., Na Brně 372/2a, Hradec Králové 6</v>
      </c>
      <c r="K58" s="34"/>
      <c r="L58" s="37"/>
    </row>
    <row r="59" spans="2:12" s="1" customFormat="1" ht="13.7" customHeight="1">
      <c r="B59" s="33"/>
      <c r="C59" s="28" t="s">
        <v>30</v>
      </c>
      <c r="D59" s="34"/>
      <c r="E59" s="34"/>
      <c r="F59" s="26" t="str">
        <f>IF(E20="","",E20)</f>
        <v>Vyplň údaj</v>
      </c>
      <c r="G59" s="34"/>
      <c r="H59" s="34"/>
      <c r="I59" s="112" t="s">
        <v>35</v>
      </c>
      <c r="J59" s="31" t="str">
        <f>E26</f>
        <v>Ing. Tomáš Konečný</v>
      </c>
      <c r="K59" s="34"/>
      <c r="L59" s="37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12" s="1" customFormat="1" ht="29.25" customHeight="1">
      <c r="B61" s="33"/>
      <c r="C61" s="137" t="s">
        <v>125</v>
      </c>
      <c r="D61" s="138"/>
      <c r="E61" s="138"/>
      <c r="F61" s="138"/>
      <c r="G61" s="138"/>
      <c r="H61" s="138"/>
      <c r="I61" s="139"/>
      <c r="J61" s="140" t="s">
        <v>126</v>
      </c>
      <c r="K61" s="138"/>
      <c r="L61" s="37"/>
    </row>
    <row r="62" spans="2:12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127</v>
      </c>
      <c r="D63" s="34"/>
      <c r="E63" s="34"/>
      <c r="F63" s="34"/>
      <c r="G63" s="34"/>
      <c r="H63" s="34"/>
      <c r="I63" s="111"/>
      <c r="J63" s="72">
        <f>J92</f>
        <v>0</v>
      </c>
      <c r="K63" s="34"/>
      <c r="L63" s="37"/>
      <c r="AU63" s="16" t="s">
        <v>128</v>
      </c>
    </row>
    <row r="64" spans="2:12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J93</f>
        <v>0</v>
      </c>
      <c r="K64" s="143"/>
      <c r="L64" s="148"/>
    </row>
    <row r="65" spans="2:12" s="9" customFormat="1" ht="19.9" customHeight="1">
      <c r="B65" s="149"/>
      <c r="C65" s="93"/>
      <c r="D65" s="150" t="s">
        <v>130</v>
      </c>
      <c r="E65" s="151"/>
      <c r="F65" s="151"/>
      <c r="G65" s="151"/>
      <c r="H65" s="151"/>
      <c r="I65" s="152"/>
      <c r="J65" s="153">
        <f>J94</f>
        <v>0</v>
      </c>
      <c r="K65" s="93"/>
      <c r="L65" s="154"/>
    </row>
    <row r="66" spans="2:12" s="9" customFormat="1" ht="19.9" customHeight="1">
      <c r="B66" s="149"/>
      <c r="C66" s="93"/>
      <c r="D66" s="150" t="s">
        <v>131</v>
      </c>
      <c r="E66" s="151"/>
      <c r="F66" s="151"/>
      <c r="G66" s="151"/>
      <c r="H66" s="151"/>
      <c r="I66" s="152"/>
      <c r="J66" s="153">
        <f>J124</f>
        <v>0</v>
      </c>
      <c r="K66" s="93"/>
      <c r="L66" s="154"/>
    </row>
    <row r="67" spans="2:12" s="9" customFormat="1" ht="19.9" customHeight="1">
      <c r="B67" s="149"/>
      <c r="C67" s="93"/>
      <c r="D67" s="150" t="s">
        <v>132</v>
      </c>
      <c r="E67" s="151"/>
      <c r="F67" s="151"/>
      <c r="G67" s="151"/>
      <c r="H67" s="151"/>
      <c r="I67" s="152"/>
      <c r="J67" s="153">
        <f>J132</f>
        <v>0</v>
      </c>
      <c r="K67" s="93"/>
      <c r="L67" s="154"/>
    </row>
    <row r="68" spans="2:12" s="9" customFormat="1" ht="19.9" customHeight="1">
      <c r="B68" s="149"/>
      <c r="C68" s="93"/>
      <c r="D68" s="150" t="s">
        <v>133</v>
      </c>
      <c r="E68" s="151"/>
      <c r="F68" s="151"/>
      <c r="G68" s="151"/>
      <c r="H68" s="151"/>
      <c r="I68" s="152"/>
      <c r="J68" s="153">
        <f>J142</f>
        <v>0</v>
      </c>
      <c r="K68" s="93"/>
      <c r="L68" s="154"/>
    </row>
    <row r="69" spans="2:12" s="9" customFormat="1" ht="19.9" customHeight="1">
      <c r="B69" s="149"/>
      <c r="C69" s="93"/>
      <c r="D69" s="150" t="s">
        <v>134</v>
      </c>
      <c r="E69" s="151"/>
      <c r="F69" s="151"/>
      <c r="G69" s="151"/>
      <c r="H69" s="151"/>
      <c r="I69" s="152"/>
      <c r="J69" s="153">
        <f>J149</f>
        <v>0</v>
      </c>
      <c r="K69" s="93"/>
      <c r="L69" s="154"/>
    </row>
    <row r="70" spans="2:12" s="9" customFormat="1" ht="19.9" customHeight="1">
      <c r="B70" s="149"/>
      <c r="C70" s="93"/>
      <c r="D70" s="150" t="s">
        <v>135</v>
      </c>
      <c r="E70" s="151"/>
      <c r="F70" s="151"/>
      <c r="G70" s="151"/>
      <c r="H70" s="151"/>
      <c r="I70" s="152"/>
      <c r="J70" s="153">
        <f>J153</f>
        <v>0</v>
      </c>
      <c r="K70" s="93"/>
      <c r="L70" s="154"/>
    </row>
    <row r="71" spans="2:12" s="1" customFormat="1" ht="21.75" customHeight="1">
      <c r="B71" s="33"/>
      <c r="C71" s="34"/>
      <c r="D71" s="34"/>
      <c r="E71" s="34"/>
      <c r="F71" s="34"/>
      <c r="G71" s="34"/>
      <c r="H71" s="34"/>
      <c r="I71" s="111"/>
      <c r="J71" s="34"/>
      <c r="K71" s="34"/>
      <c r="L71" s="37"/>
    </row>
    <row r="72" spans="2:12" s="1" customFormat="1" ht="6.95" customHeight="1">
      <c r="B72" s="45"/>
      <c r="C72" s="46"/>
      <c r="D72" s="46"/>
      <c r="E72" s="46"/>
      <c r="F72" s="46"/>
      <c r="G72" s="46"/>
      <c r="H72" s="46"/>
      <c r="I72" s="133"/>
      <c r="J72" s="46"/>
      <c r="K72" s="46"/>
      <c r="L72" s="37"/>
    </row>
    <row r="76" spans="2:12" s="1" customFormat="1" ht="6.95" customHeight="1">
      <c r="B76" s="47"/>
      <c r="C76" s="48"/>
      <c r="D76" s="48"/>
      <c r="E76" s="48"/>
      <c r="F76" s="48"/>
      <c r="G76" s="48"/>
      <c r="H76" s="48"/>
      <c r="I76" s="136"/>
      <c r="J76" s="48"/>
      <c r="K76" s="48"/>
      <c r="L76" s="37"/>
    </row>
    <row r="77" spans="2:12" s="1" customFormat="1" ht="24.95" customHeight="1">
      <c r="B77" s="33"/>
      <c r="C77" s="22" t="s">
        <v>136</v>
      </c>
      <c r="D77" s="34"/>
      <c r="E77" s="34"/>
      <c r="F77" s="34"/>
      <c r="G77" s="34"/>
      <c r="H77" s="34"/>
      <c r="I77" s="111"/>
      <c r="J77" s="34"/>
      <c r="K77" s="34"/>
      <c r="L77" s="37"/>
    </row>
    <row r="78" spans="2:12" s="1" customFormat="1" ht="6.95" customHeight="1">
      <c r="B78" s="33"/>
      <c r="C78" s="34"/>
      <c r="D78" s="34"/>
      <c r="E78" s="34"/>
      <c r="F78" s="34"/>
      <c r="G78" s="34"/>
      <c r="H78" s="34"/>
      <c r="I78" s="111"/>
      <c r="J78" s="34"/>
      <c r="K78" s="34"/>
      <c r="L78" s="37"/>
    </row>
    <row r="79" spans="2:12" s="1" customFormat="1" ht="12" customHeight="1">
      <c r="B79" s="33"/>
      <c r="C79" s="28" t="s">
        <v>16</v>
      </c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16.5" customHeight="1">
      <c r="B80" s="33"/>
      <c r="C80" s="34"/>
      <c r="D80" s="34"/>
      <c r="E80" s="298" t="str">
        <f>E7</f>
        <v>Smržovský potok 10101654, Smržovka, oprava koryta, ř. km 0,000 - 3,800</v>
      </c>
      <c r="F80" s="299"/>
      <c r="G80" s="299"/>
      <c r="H80" s="299"/>
      <c r="I80" s="111"/>
      <c r="J80" s="34"/>
      <c r="K80" s="34"/>
      <c r="L80" s="37"/>
    </row>
    <row r="81" spans="2:12" ht="12" customHeight="1">
      <c r="B81" s="20"/>
      <c r="C81" s="28" t="s">
        <v>120</v>
      </c>
      <c r="D81" s="21"/>
      <c r="E81" s="21"/>
      <c r="F81" s="21"/>
      <c r="G81" s="21"/>
      <c r="H81" s="21"/>
      <c r="J81" s="21"/>
      <c r="K81" s="21"/>
      <c r="L81" s="19"/>
    </row>
    <row r="82" spans="2:12" s="1" customFormat="1" ht="16.5" customHeight="1">
      <c r="B82" s="33"/>
      <c r="C82" s="34"/>
      <c r="D82" s="34"/>
      <c r="E82" s="298" t="s">
        <v>121</v>
      </c>
      <c r="F82" s="265"/>
      <c r="G82" s="265"/>
      <c r="H82" s="265"/>
      <c r="I82" s="111"/>
      <c r="J82" s="34"/>
      <c r="K82" s="34"/>
      <c r="L82" s="37"/>
    </row>
    <row r="83" spans="2:12" s="1" customFormat="1" ht="12" customHeight="1">
      <c r="B83" s="33"/>
      <c r="C83" s="28" t="s">
        <v>122</v>
      </c>
      <c r="D83" s="34"/>
      <c r="E83" s="34"/>
      <c r="F83" s="34"/>
      <c r="G83" s="34"/>
      <c r="H83" s="34"/>
      <c r="I83" s="111"/>
      <c r="J83" s="34"/>
      <c r="K83" s="34"/>
      <c r="L83" s="37"/>
    </row>
    <row r="84" spans="2:12" s="1" customFormat="1" ht="16.5" customHeight="1">
      <c r="B84" s="33"/>
      <c r="C84" s="34"/>
      <c r="D84" s="34"/>
      <c r="E84" s="266" t="str">
        <f>E11</f>
        <v>1.5 - SO 01.5 Oprava koryta - úsek č.5, ř.  km1,900 - 2,150</v>
      </c>
      <c r="F84" s="265"/>
      <c r="G84" s="265"/>
      <c r="H84" s="265"/>
      <c r="I84" s="111"/>
      <c r="J84" s="34"/>
      <c r="K84" s="34"/>
      <c r="L84" s="37"/>
    </row>
    <row r="85" spans="2:12" s="1" customFormat="1" ht="6.95" customHeight="1">
      <c r="B85" s="33"/>
      <c r="C85" s="34"/>
      <c r="D85" s="34"/>
      <c r="E85" s="34"/>
      <c r="F85" s="34"/>
      <c r="G85" s="34"/>
      <c r="H85" s="34"/>
      <c r="I85" s="111"/>
      <c r="J85" s="34"/>
      <c r="K85" s="34"/>
      <c r="L85" s="37"/>
    </row>
    <row r="86" spans="2:12" s="1" customFormat="1" ht="12" customHeight="1">
      <c r="B86" s="33"/>
      <c r="C86" s="28" t="s">
        <v>22</v>
      </c>
      <c r="D86" s="34"/>
      <c r="E86" s="34"/>
      <c r="F86" s="26" t="str">
        <f>F14</f>
        <v>k.ú Smržovka (751324)</v>
      </c>
      <c r="G86" s="34"/>
      <c r="H86" s="34"/>
      <c r="I86" s="112" t="s">
        <v>24</v>
      </c>
      <c r="J86" s="54" t="str">
        <f>IF(J14="","",J14)</f>
        <v>11. 3. 2019</v>
      </c>
      <c r="K86" s="34"/>
      <c r="L86" s="37"/>
    </row>
    <row r="87" spans="2:12" s="1" customFormat="1" ht="6.95" customHeight="1">
      <c r="B87" s="33"/>
      <c r="C87" s="34"/>
      <c r="D87" s="34"/>
      <c r="E87" s="34"/>
      <c r="F87" s="34"/>
      <c r="G87" s="34"/>
      <c r="H87" s="34"/>
      <c r="I87" s="111"/>
      <c r="J87" s="34"/>
      <c r="K87" s="34"/>
      <c r="L87" s="37"/>
    </row>
    <row r="88" spans="2:12" s="1" customFormat="1" ht="24.95" customHeight="1">
      <c r="B88" s="33"/>
      <c r="C88" s="28" t="s">
        <v>26</v>
      </c>
      <c r="D88" s="34"/>
      <c r="E88" s="34"/>
      <c r="F88" s="26" t="str">
        <f>E17</f>
        <v>Povodí Labe, státní podnik,Víta Nejedlého 951,HK3</v>
      </c>
      <c r="G88" s="34"/>
      <c r="H88" s="34"/>
      <c r="I88" s="112" t="s">
        <v>32</v>
      </c>
      <c r="J88" s="31" t="str">
        <f>E23</f>
        <v>Šindlar s.r.o., Na Brně 372/2a, Hradec Králové 6</v>
      </c>
      <c r="K88" s="34"/>
      <c r="L88" s="37"/>
    </row>
    <row r="89" spans="2:12" s="1" customFormat="1" ht="13.7" customHeight="1">
      <c r="B89" s="33"/>
      <c r="C89" s="28" t="s">
        <v>30</v>
      </c>
      <c r="D89" s="34"/>
      <c r="E89" s="34"/>
      <c r="F89" s="26" t="str">
        <f>IF(E20="","",E20)</f>
        <v>Vyplň údaj</v>
      </c>
      <c r="G89" s="34"/>
      <c r="H89" s="34"/>
      <c r="I89" s="112" t="s">
        <v>35</v>
      </c>
      <c r="J89" s="31" t="str">
        <f>E26</f>
        <v>Ing. Tomáš Konečný</v>
      </c>
      <c r="K89" s="34"/>
      <c r="L89" s="37"/>
    </row>
    <row r="90" spans="2:12" s="1" customFormat="1" ht="10.35" customHeight="1">
      <c r="B90" s="33"/>
      <c r="C90" s="34"/>
      <c r="D90" s="34"/>
      <c r="E90" s="34"/>
      <c r="F90" s="34"/>
      <c r="G90" s="34"/>
      <c r="H90" s="34"/>
      <c r="I90" s="111"/>
      <c r="J90" s="34"/>
      <c r="K90" s="34"/>
      <c r="L90" s="37"/>
    </row>
    <row r="91" spans="2:20" s="10" customFormat="1" ht="29.25" customHeight="1">
      <c r="B91" s="155"/>
      <c r="C91" s="156" t="s">
        <v>137</v>
      </c>
      <c r="D91" s="157" t="s">
        <v>58</v>
      </c>
      <c r="E91" s="157" t="s">
        <v>54</v>
      </c>
      <c r="F91" s="157" t="s">
        <v>55</v>
      </c>
      <c r="G91" s="157" t="s">
        <v>138</v>
      </c>
      <c r="H91" s="157" t="s">
        <v>139</v>
      </c>
      <c r="I91" s="158" t="s">
        <v>140</v>
      </c>
      <c r="J91" s="159" t="s">
        <v>126</v>
      </c>
      <c r="K91" s="160" t="s">
        <v>141</v>
      </c>
      <c r="L91" s="161"/>
      <c r="M91" s="63" t="s">
        <v>1</v>
      </c>
      <c r="N91" s="64" t="s">
        <v>43</v>
      </c>
      <c r="O91" s="64" t="s">
        <v>142</v>
      </c>
      <c r="P91" s="64" t="s">
        <v>143</v>
      </c>
      <c r="Q91" s="64" t="s">
        <v>144</v>
      </c>
      <c r="R91" s="64" t="s">
        <v>145</v>
      </c>
      <c r="S91" s="64" t="s">
        <v>146</v>
      </c>
      <c r="T91" s="65" t="s">
        <v>147</v>
      </c>
    </row>
    <row r="92" spans="2:63" s="1" customFormat="1" ht="22.9" customHeight="1">
      <c r="B92" s="33"/>
      <c r="C92" s="70" t="s">
        <v>148</v>
      </c>
      <c r="D92" s="34"/>
      <c r="E92" s="34"/>
      <c r="F92" s="34"/>
      <c r="G92" s="34"/>
      <c r="H92" s="34"/>
      <c r="I92" s="111"/>
      <c r="J92" s="162">
        <f>BK92</f>
        <v>0</v>
      </c>
      <c r="K92" s="34"/>
      <c r="L92" s="37"/>
      <c r="M92" s="66"/>
      <c r="N92" s="67"/>
      <c r="O92" s="67"/>
      <c r="P92" s="163">
        <f>P93</f>
        <v>0</v>
      </c>
      <c r="Q92" s="67"/>
      <c r="R92" s="163">
        <f>R93</f>
        <v>31.7884447972</v>
      </c>
      <c r="S92" s="67"/>
      <c r="T92" s="164">
        <f>T93</f>
        <v>1.08</v>
      </c>
      <c r="AT92" s="16" t="s">
        <v>72</v>
      </c>
      <c r="AU92" s="16" t="s">
        <v>128</v>
      </c>
      <c r="BK92" s="165">
        <f>BK93</f>
        <v>0</v>
      </c>
    </row>
    <row r="93" spans="2:63" s="11" customFormat="1" ht="25.9" customHeight="1">
      <c r="B93" s="166"/>
      <c r="C93" s="167"/>
      <c r="D93" s="168" t="s">
        <v>72</v>
      </c>
      <c r="E93" s="169" t="s">
        <v>149</v>
      </c>
      <c r="F93" s="169" t="s">
        <v>150</v>
      </c>
      <c r="G93" s="167"/>
      <c r="H93" s="167"/>
      <c r="I93" s="170"/>
      <c r="J93" s="171">
        <f>BK93</f>
        <v>0</v>
      </c>
      <c r="K93" s="167"/>
      <c r="L93" s="172"/>
      <c r="M93" s="173"/>
      <c r="N93" s="174"/>
      <c r="O93" s="174"/>
      <c r="P93" s="175">
        <f>P94+P124+P132+P142+P149+P153</f>
        <v>0</v>
      </c>
      <c r="Q93" s="174"/>
      <c r="R93" s="175">
        <f>R94+R124+R132+R142+R149+R153</f>
        <v>31.7884447972</v>
      </c>
      <c r="S93" s="174"/>
      <c r="T93" s="176">
        <f>T94+T124+T132+T142+T149+T153</f>
        <v>1.08</v>
      </c>
      <c r="AR93" s="177" t="s">
        <v>77</v>
      </c>
      <c r="AT93" s="178" t="s">
        <v>72</v>
      </c>
      <c r="AU93" s="178" t="s">
        <v>73</v>
      </c>
      <c r="AY93" s="177" t="s">
        <v>151</v>
      </c>
      <c r="BK93" s="179">
        <f>BK94+BK124+BK132+BK142+BK149+BK153</f>
        <v>0</v>
      </c>
    </row>
    <row r="94" spans="2:63" s="11" customFormat="1" ht="22.9" customHeight="1">
      <c r="B94" s="166"/>
      <c r="C94" s="167"/>
      <c r="D94" s="168" t="s">
        <v>72</v>
      </c>
      <c r="E94" s="180" t="s">
        <v>77</v>
      </c>
      <c r="F94" s="180" t="s">
        <v>152</v>
      </c>
      <c r="G94" s="167"/>
      <c r="H94" s="167"/>
      <c r="I94" s="170"/>
      <c r="J94" s="181">
        <f>BK94</f>
        <v>0</v>
      </c>
      <c r="K94" s="167"/>
      <c r="L94" s="172"/>
      <c r="M94" s="173"/>
      <c r="N94" s="174"/>
      <c r="O94" s="174"/>
      <c r="P94" s="175">
        <f>SUM(P95:P123)</f>
        <v>0</v>
      </c>
      <c r="Q94" s="174"/>
      <c r="R94" s="175">
        <f>SUM(R95:R123)</f>
        <v>0.2156609772</v>
      </c>
      <c r="S94" s="174"/>
      <c r="T94" s="176">
        <f>SUM(T95:T123)</f>
        <v>1.08</v>
      </c>
      <c r="AR94" s="177" t="s">
        <v>77</v>
      </c>
      <c r="AT94" s="178" t="s">
        <v>72</v>
      </c>
      <c r="AU94" s="178" t="s">
        <v>77</v>
      </c>
      <c r="AY94" s="177" t="s">
        <v>151</v>
      </c>
      <c r="BK94" s="179">
        <f>SUM(BK95:BK123)</f>
        <v>0</v>
      </c>
    </row>
    <row r="95" spans="2:65" s="1" customFormat="1" ht="16.5" customHeight="1">
      <c r="B95" s="33"/>
      <c r="C95" s="182" t="s">
        <v>77</v>
      </c>
      <c r="D95" s="182" t="s">
        <v>153</v>
      </c>
      <c r="E95" s="183" t="s">
        <v>154</v>
      </c>
      <c r="F95" s="184" t="s">
        <v>155</v>
      </c>
      <c r="G95" s="185" t="s">
        <v>156</v>
      </c>
      <c r="H95" s="186">
        <v>4.04</v>
      </c>
      <c r="I95" s="187"/>
      <c r="J95" s="188">
        <f>ROUND(I95*H95,2)</f>
        <v>0</v>
      </c>
      <c r="K95" s="184" t="s">
        <v>157</v>
      </c>
      <c r="L95" s="37"/>
      <c r="M95" s="189" t="s">
        <v>1</v>
      </c>
      <c r="N95" s="190" t="s">
        <v>44</v>
      </c>
      <c r="O95" s="59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16" t="s">
        <v>158</v>
      </c>
      <c r="AT95" s="16" t="s">
        <v>153</v>
      </c>
      <c r="AU95" s="16" t="s">
        <v>81</v>
      </c>
      <c r="AY95" s="16" t="s">
        <v>151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6" t="s">
        <v>77</v>
      </c>
      <c r="BK95" s="193">
        <f>ROUND(I95*H95,2)</f>
        <v>0</v>
      </c>
      <c r="BL95" s="16" t="s">
        <v>158</v>
      </c>
      <c r="BM95" s="16" t="s">
        <v>419</v>
      </c>
    </row>
    <row r="96" spans="2:51" s="12" customFormat="1" ht="11.25">
      <c r="B96" s="194"/>
      <c r="C96" s="195"/>
      <c r="D96" s="196" t="s">
        <v>160</v>
      </c>
      <c r="E96" s="197" t="s">
        <v>1</v>
      </c>
      <c r="F96" s="198" t="s">
        <v>420</v>
      </c>
      <c r="G96" s="195"/>
      <c r="H96" s="199">
        <v>4.04</v>
      </c>
      <c r="I96" s="200"/>
      <c r="J96" s="195"/>
      <c r="K96" s="195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160</v>
      </c>
      <c r="AU96" s="205" t="s">
        <v>81</v>
      </c>
      <c r="AV96" s="12" t="s">
        <v>81</v>
      </c>
      <c r="AW96" s="12" t="s">
        <v>34</v>
      </c>
      <c r="AX96" s="12" t="s">
        <v>77</v>
      </c>
      <c r="AY96" s="205" t="s">
        <v>151</v>
      </c>
    </row>
    <row r="97" spans="2:65" s="1" customFormat="1" ht="16.5" customHeight="1">
      <c r="B97" s="33"/>
      <c r="C97" s="182" t="s">
        <v>81</v>
      </c>
      <c r="D97" s="182" t="s">
        <v>153</v>
      </c>
      <c r="E97" s="183" t="s">
        <v>421</v>
      </c>
      <c r="F97" s="184" t="s">
        <v>422</v>
      </c>
      <c r="G97" s="185" t="s">
        <v>156</v>
      </c>
      <c r="H97" s="186">
        <v>0.6</v>
      </c>
      <c r="I97" s="187"/>
      <c r="J97" s="188">
        <f>ROUND(I97*H97,2)</f>
        <v>0</v>
      </c>
      <c r="K97" s="184" t="s">
        <v>157</v>
      </c>
      <c r="L97" s="37"/>
      <c r="M97" s="189" t="s">
        <v>1</v>
      </c>
      <c r="N97" s="190" t="s">
        <v>44</v>
      </c>
      <c r="O97" s="59"/>
      <c r="P97" s="191">
        <f>O97*H97</f>
        <v>0</v>
      </c>
      <c r="Q97" s="191">
        <v>0</v>
      </c>
      <c r="R97" s="191">
        <f>Q97*H97</f>
        <v>0</v>
      </c>
      <c r="S97" s="191">
        <v>1.8</v>
      </c>
      <c r="T97" s="192">
        <f>S97*H97</f>
        <v>1.08</v>
      </c>
      <c r="AR97" s="16" t="s">
        <v>158</v>
      </c>
      <c r="AT97" s="16" t="s">
        <v>153</v>
      </c>
      <c r="AU97" s="16" t="s">
        <v>81</v>
      </c>
      <c r="AY97" s="16" t="s">
        <v>151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6" t="s">
        <v>77</v>
      </c>
      <c r="BK97" s="193">
        <f>ROUND(I97*H97,2)</f>
        <v>0</v>
      </c>
      <c r="BL97" s="16" t="s">
        <v>158</v>
      </c>
      <c r="BM97" s="16" t="s">
        <v>423</v>
      </c>
    </row>
    <row r="98" spans="2:51" s="12" customFormat="1" ht="11.25">
      <c r="B98" s="194"/>
      <c r="C98" s="195"/>
      <c r="D98" s="196" t="s">
        <v>160</v>
      </c>
      <c r="E98" s="197" t="s">
        <v>1</v>
      </c>
      <c r="F98" s="198" t="s">
        <v>424</v>
      </c>
      <c r="G98" s="195"/>
      <c r="H98" s="199">
        <v>0.6</v>
      </c>
      <c r="I98" s="200"/>
      <c r="J98" s="195"/>
      <c r="K98" s="195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160</v>
      </c>
      <c r="AU98" s="205" t="s">
        <v>81</v>
      </c>
      <c r="AV98" s="12" t="s">
        <v>81</v>
      </c>
      <c r="AW98" s="12" t="s">
        <v>34</v>
      </c>
      <c r="AX98" s="12" t="s">
        <v>77</v>
      </c>
      <c r="AY98" s="205" t="s">
        <v>151</v>
      </c>
    </row>
    <row r="99" spans="2:65" s="1" customFormat="1" ht="16.5" customHeight="1">
      <c r="B99" s="33"/>
      <c r="C99" s="182" t="s">
        <v>167</v>
      </c>
      <c r="D99" s="182" t="s">
        <v>153</v>
      </c>
      <c r="E99" s="183" t="s">
        <v>187</v>
      </c>
      <c r="F99" s="184" t="s">
        <v>188</v>
      </c>
      <c r="G99" s="185" t="s">
        <v>156</v>
      </c>
      <c r="H99" s="186">
        <v>4.04</v>
      </c>
      <c r="I99" s="187"/>
      <c r="J99" s="188">
        <f>ROUND(I99*H99,2)</f>
        <v>0</v>
      </c>
      <c r="K99" s="184" t="s">
        <v>157</v>
      </c>
      <c r="L99" s="37"/>
      <c r="M99" s="189" t="s">
        <v>1</v>
      </c>
      <c r="N99" s="190" t="s">
        <v>44</v>
      </c>
      <c r="O99" s="59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6" t="s">
        <v>158</v>
      </c>
      <c r="AT99" s="16" t="s">
        <v>153</v>
      </c>
      <c r="AU99" s="16" t="s">
        <v>81</v>
      </c>
      <c r="AY99" s="16" t="s">
        <v>151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6" t="s">
        <v>77</v>
      </c>
      <c r="BK99" s="193">
        <f>ROUND(I99*H99,2)</f>
        <v>0</v>
      </c>
      <c r="BL99" s="16" t="s">
        <v>158</v>
      </c>
      <c r="BM99" s="16" t="s">
        <v>425</v>
      </c>
    </row>
    <row r="100" spans="2:51" s="12" customFormat="1" ht="11.25">
      <c r="B100" s="194"/>
      <c r="C100" s="195"/>
      <c r="D100" s="196" t="s">
        <v>160</v>
      </c>
      <c r="E100" s="197" t="s">
        <v>1</v>
      </c>
      <c r="F100" s="198" t="s">
        <v>426</v>
      </c>
      <c r="G100" s="195"/>
      <c r="H100" s="199">
        <v>4.04</v>
      </c>
      <c r="I100" s="200"/>
      <c r="J100" s="195"/>
      <c r="K100" s="195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160</v>
      </c>
      <c r="AU100" s="205" t="s">
        <v>81</v>
      </c>
      <c r="AV100" s="12" t="s">
        <v>81</v>
      </c>
      <c r="AW100" s="12" t="s">
        <v>34</v>
      </c>
      <c r="AX100" s="12" t="s">
        <v>77</v>
      </c>
      <c r="AY100" s="205" t="s">
        <v>151</v>
      </c>
    </row>
    <row r="101" spans="2:65" s="1" customFormat="1" ht="16.5" customHeight="1">
      <c r="B101" s="33"/>
      <c r="C101" s="182" t="s">
        <v>158</v>
      </c>
      <c r="D101" s="182" t="s">
        <v>153</v>
      </c>
      <c r="E101" s="183" t="s">
        <v>192</v>
      </c>
      <c r="F101" s="184" t="s">
        <v>193</v>
      </c>
      <c r="G101" s="185" t="s">
        <v>156</v>
      </c>
      <c r="H101" s="186">
        <v>4.04</v>
      </c>
      <c r="I101" s="187"/>
      <c r="J101" s="188">
        <f>ROUND(I101*H101,2)</f>
        <v>0</v>
      </c>
      <c r="K101" s="184" t="s">
        <v>157</v>
      </c>
      <c r="L101" s="37"/>
      <c r="M101" s="189" t="s">
        <v>1</v>
      </c>
      <c r="N101" s="190" t="s">
        <v>44</v>
      </c>
      <c r="O101" s="59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6" t="s">
        <v>158</v>
      </c>
      <c r="AT101" s="16" t="s">
        <v>153</v>
      </c>
      <c r="AU101" s="16" t="s">
        <v>81</v>
      </c>
      <c r="AY101" s="16" t="s">
        <v>151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6" t="s">
        <v>77</v>
      </c>
      <c r="BK101" s="193">
        <f>ROUND(I101*H101,2)</f>
        <v>0</v>
      </c>
      <c r="BL101" s="16" t="s">
        <v>158</v>
      </c>
      <c r="BM101" s="16" t="s">
        <v>427</v>
      </c>
    </row>
    <row r="102" spans="2:51" s="12" customFormat="1" ht="11.25">
      <c r="B102" s="194"/>
      <c r="C102" s="195"/>
      <c r="D102" s="196" t="s">
        <v>160</v>
      </c>
      <c r="E102" s="197" t="s">
        <v>1</v>
      </c>
      <c r="F102" s="198" t="s">
        <v>426</v>
      </c>
      <c r="G102" s="195"/>
      <c r="H102" s="199">
        <v>4.04</v>
      </c>
      <c r="I102" s="200"/>
      <c r="J102" s="195"/>
      <c r="K102" s="195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160</v>
      </c>
      <c r="AU102" s="205" t="s">
        <v>81</v>
      </c>
      <c r="AV102" s="12" t="s">
        <v>81</v>
      </c>
      <c r="AW102" s="12" t="s">
        <v>34</v>
      </c>
      <c r="AX102" s="12" t="s">
        <v>77</v>
      </c>
      <c r="AY102" s="205" t="s">
        <v>151</v>
      </c>
    </row>
    <row r="103" spans="2:65" s="1" customFormat="1" ht="16.5" customHeight="1">
      <c r="B103" s="33"/>
      <c r="C103" s="182" t="s">
        <v>177</v>
      </c>
      <c r="D103" s="182" t="s">
        <v>153</v>
      </c>
      <c r="E103" s="183" t="s">
        <v>196</v>
      </c>
      <c r="F103" s="184" t="s">
        <v>197</v>
      </c>
      <c r="G103" s="185" t="s">
        <v>156</v>
      </c>
      <c r="H103" s="186">
        <v>4.04</v>
      </c>
      <c r="I103" s="187"/>
      <c r="J103" s="188">
        <f>ROUND(I103*H103,2)</f>
        <v>0</v>
      </c>
      <c r="K103" s="184" t="s">
        <v>157</v>
      </c>
      <c r="L103" s="37"/>
      <c r="M103" s="189" t="s">
        <v>1</v>
      </c>
      <c r="N103" s="190" t="s">
        <v>44</v>
      </c>
      <c r="O103" s="59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AR103" s="16" t="s">
        <v>158</v>
      </c>
      <c r="AT103" s="16" t="s">
        <v>153</v>
      </c>
      <c r="AU103" s="16" t="s">
        <v>81</v>
      </c>
      <c r="AY103" s="16" t="s">
        <v>151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6" t="s">
        <v>77</v>
      </c>
      <c r="BK103" s="193">
        <f>ROUND(I103*H103,2)</f>
        <v>0</v>
      </c>
      <c r="BL103" s="16" t="s">
        <v>158</v>
      </c>
      <c r="BM103" s="16" t="s">
        <v>428</v>
      </c>
    </row>
    <row r="104" spans="2:51" s="12" customFormat="1" ht="11.25">
      <c r="B104" s="194"/>
      <c r="C104" s="195"/>
      <c r="D104" s="196" t="s">
        <v>160</v>
      </c>
      <c r="E104" s="197" t="s">
        <v>1</v>
      </c>
      <c r="F104" s="198" t="s">
        <v>426</v>
      </c>
      <c r="G104" s="195"/>
      <c r="H104" s="199">
        <v>4.04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160</v>
      </c>
      <c r="AU104" s="205" t="s">
        <v>81</v>
      </c>
      <c r="AV104" s="12" t="s">
        <v>81</v>
      </c>
      <c r="AW104" s="12" t="s">
        <v>34</v>
      </c>
      <c r="AX104" s="12" t="s">
        <v>77</v>
      </c>
      <c r="AY104" s="205" t="s">
        <v>151</v>
      </c>
    </row>
    <row r="105" spans="2:65" s="1" customFormat="1" ht="16.5" customHeight="1">
      <c r="B105" s="33"/>
      <c r="C105" s="182" t="s">
        <v>181</v>
      </c>
      <c r="D105" s="182" t="s">
        <v>153</v>
      </c>
      <c r="E105" s="183" t="s">
        <v>200</v>
      </c>
      <c r="F105" s="184" t="s">
        <v>201</v>
      </c>
      <c r="G105" s="185" t="s">
        <v>156</v>
      </c>
      <c r="H105" s="186">
        <v>4.04</v>
      </c>
      <c r="I105" s="187"/>
      <c r="J105" s="188">
        <f>ROUND(I105*H105,2)</f>
        <v>0</v>
      </c>
      <c r="K105" s="184" t="s">
        <v>157</v>
      </c>
      <c r="L105" s="37"/>
      <c r="M105" s="189" t="s">
        <v>1</v>
      </c>
      <c r="N105" s="190" t="s">
        <v>44</v>
      </c>
      <c r="O105" s="59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6" t="s">
        <v>158</v>
      </c>
      <c r="AT105" s="16" t="s">
        <v>153</v>
      </c>
      <c r="AU105" s="16" t="s">
        <v>81</v>
      </c>
      <c r="AY105" s="16" t="s">
        <v>151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6" t="s">
        <v>77</v>
      </c>
      <c r="BK105" s="193">
        <f>ROUND(I105*H105,2)</f>
        <v>0</v>
      </c>
      <c r="BL105" s="16" t="s">
        <v>158</v>
      </c>
      <c r="BM105" s="16" t="s">
        <v>429</v>
      </c>
    </row>
    <row r="106" spans="2:51" s="12" customFormat="1" ht="11.25">
      <c r="B106" s="194"/>
      <c r="C106" s="195"/>
      <c r="D106" s="196" t="s">
        <v>160</v>
      </c>
      <c r="E106" s="197" t="s">
        <v>1</v>
      </c>
      <c r="F106" s="198" t="s">
        <v>430</v>
      </c>
      <c r="G106" s="195"/>
      <c r="H106" s="199">
        <v>4.04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160</v>
      </c>
      <c r="AU106" s="205" t="s">
        <v>81</v>
      </c>
      <c r="AV106" s="12" t="s">
        <v>81</v>
      </c>
      <c r="AW106" s="12" t="s">
        <v>34</v>
      </c>
      <c r="AX106" s="12" t="s">
        <v>77</v>
      </c>
      <c r="AY106" s="205" t="s">
        <v>151</v>
      </c>
    </row>
    <row r="107" spans="2:65" s="1" customFormat="1" ht="16.5" customHeight="1">
      <c r="B107" s="33"/>
      <c r="C107" s="182" t="s">
        <v>186</v>
      </c>
      <c r="D107" s="182" t="s">
        <v>153</v>
      </c>
      <c r="E107" s="183" t="s">
        <v>205</v>
      </c>
      <c r="F107" s="184" t="s">
        <v>206</v>
      </c>
      <c r="G107" s="185" t="s">
        <v>207</v>
      </c>
      <c r="H107" s="186">
        <v>12</v>
      </c>
      <c r="I107" s="187"/>
      <c r="J107" s="188">
        <f>ROUND(I107*H107,2)</f>
        <v>0</v>
      </c>
      <c r="K107" s="184" t="s">
        <v>157</v>
      </c>
      <c r="L107" s="37"/>
      <c r="M107" s="189" t="s">
        <v>1</v>
      </c>
      <c r="N107" s="190" t="s">
        <v>44</v>
      </c>
      <c r="O107" s="59"/>
      <c r="P107" s="191">
        <f>O107*H107</f>
        <v>0</v>
      </c>
      <c r="Q107" s="191">
        <v>0.0179717481</v>
      </c>
      <c r="R107" s="191">
        <f>Q107*H107</f>
        <v>0.2156609772</v>
      </c>
      <c r="S107" s="191">
        <v>0</v>
      </c>
      <c r="T107" s="192">
        <f>S107*H107</f>
        <v>0</v>
      </c>
      <c r="AR107" s="16" t="s">
        <v>158</v>
      </c>
      <c r="AT107" s="16" t="s">
        <v>153</v>
      </c>
      <c r="AU107" s="16" t="s">
        <v>81</v>
      </c>
      <c r="AY107" s="16" t="s">
        <v>151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6" t="s">
        <v>77</v>
      </c>
      <c r="BK107" s="193">
        <f>ROUND(I107*H107,2)</f>
        <v>0</v>
      </c>
      <c r="BL107" s="16" t="s">
        <v>158</v>
      </c>
      <c r="BM107" s="16" t="s">
        <v>431</v>
      </c>
    </row>
    <row r="108" spans="2:51" s="12" customFormat="1" ht="11.25">
      <c r="B108" s="194"/>
      <c r="C108" s="195"/>
      <c r="D108" s="196" t="s">
        <v>160</v>
      </c>
      <c r="E108" s="197" t="s">
        <v>1</v>
      </c>
      <c r="F108" s="198" t="s">
        <v>432</v>
      </c>
      <c r="G108" s="195"/>
      <c r="H108" s="199">
        <v>12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160</v>
      </c>
      <c r="AU108" s="205" t="s">
        <v>81</v>
      </c>
      <c r="AV108" s="12" t="s">
        <v>81</v>
      </c>
      <c r="AW108" s="12" t="s">
        <v>34</v>
      </c>
      <c r="AX108" s="12" t="s">
        <v>77</v>
      </c>
      <c r="AY108" s="205" t="s">
        <v>151</v>
      </c>
    </row>
    <row r="109" spans="2:65" s="1" customFormat="1" ht="16.5" customHeight="1">
      <c r="B109" s="33"/>
      <c r="C109" s="182" t="s">
        <v>191</v>
      </c>
      <c r="D109" s="182" t="s">
        <v>153</v>
      </c>
      <c r="E109" s="183" t="s">
        <v>211</v>
      </c>
      <c r="F109" s="184" t="s">
        <v>212</v>
      </c>
      <c r="G109" s="185" t="s">
        <v>213</v>
      </c>
      <c r="H109" s="186">
        <v>120</v>
      </c>
      <c r="I109" s="187"/>
      <c r="J109" s="188">
        <f>ROUND(I109*H109,2)</f>
        <v>0</v>
      </c>
      <c r="K109" s="184" t="s">
        <v>157</v>
      </c>
      <c r="L109" s="37"/>
      <c r="M109" s="189" t="s">
        <v>1</v>
      </c>
      <c r="N109" s="190" t="s">
        <v>44</v>
      </c>
      <c r="O109" s="59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6" t="s">
        <v>158</v>
      </c>
      <c r="AT109" s="16" t="s">
        <v>153</v>
      </c>
      <c r="AU109" s="16" t="s">
        <v>81</v>
      </c>
      <c r="AY109" s="16" t="s">
        <v>151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6" t="s">
        <v>77</v>
      </c>
      <c r="BK109" s="193">
        <f>ROUND(I109*H109,2)</f>
        <v>0</v>
      </c>
      <c r="BL109" s="16" t="s">
        <v>158</v>
      </c>
      <c r="BM109" s="16" t="s">
        <v>433</v>
      </c>
    </row>
    <row r="110" spans="2:51" s="12" customFormat="1" ht="11.25">
      <c r="B110" s="194"/>
      <c r="C110" s="195"/>
      <c r="D110" s="196" t="s">
        <v>160</v>
      </c>
      <c r="E110" s="197" t="s">
        <v>1</v>
      </c>
      <c r="F110" s="198" t="s">
        <v>434</v>
      </c>
      <c r="G110" s="195"/>
      <c r="H110" s="199">
        <v>120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160</v>
      </c>
      <c r="AU110" s="205" t="s">
        <v>81</v>
      </c>
      <c r="AV110" s="12" t="s">
        <v>81</v>
      </c>
      <c r="AW110" s="12" t="s">
        <v>34</v>
      </c>
      <c r="AX110" s="12" t="s">
        <v>77</v>
      </c>
      <c r="AY110" s="205" t="s">
        <v>151</v>
      </c>
    </row>
    <row r="111" spans="2:65" s="1" customFormat="1" ht="16.5" customHeight="1">
      <c r="B111" s="33"/>
      <c r="C111" s="182" t="s">
        <v>195</v>
      </c>
      <c r="D111" s="182" t="s">
        <v>153</v>
      </c>
      <c r="E111" s="183" t="s">
        <v>217</v>
      </c>
      <c r="F111" s="184" t="s">
        <v>218</v>
      </c>
      <c r="G111" s="185" t="s">
        <v>219</v>
      </c>
      <c r="H111" s="186">
        <v>5</v>
      </c>
      <c r="I111" s="187"/>
      <c r="J111" s="188">
        <f>ROUND(I111*H111,2)</f>
        <v>0</v>
      </c>
      <c r="K111" s="184" t="s">
        <v>157</v>
      </c>
      <c r="L111" s="37"/>
      <c r="M111" s="189" t="s">
        <v>1</v>
      </c>
      <c r="N111" s="190" t="s">
        <v>44</v>
      </c>
      <c r="O111" s="59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6" t="s">
        <v>158</v>
      </c>
      <c r="AT111" s="16" t="s">
        <v>153</v>
      </c>
      <c r="AU111" s="16" t="s">
        <v>81</v>
      </c>
      <c r="AY111" s="16" t="s">
        <v>151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6" t="s">
        <v>77</v>
      </c>
      <c r="BK111" s="193">
        <f>ROUND(I111*H111,2)</f>
        <v>0</v>
      </c>
      <c r="BL111" s="16" t="s">
        <v>158</v>
      </c>
      <c r="BM111" s="16" t="s">
        <v>435</v>
      </c>
    </row>
    <row r="112" spans="2:65" s="1" customFormat="1" ht="16.5" customHeight="1">
      <c r="B112" s="33"/>
      <c r="C112" s="182" t="s">
        <v>199</v>
      </c>
      <c r="D112" s="182" t="s">
        <v>153</v>
      </c>
      <c r="E112" s="183" t="s">
        <v>227</v>
      </c>
      <c r="F112" s="184" t="s">
        <v>228</v>
      </c>
      <c r="G112" s="185" t="s">
        <v>156</v>
      </c>
      <c r="H112" s="186">
        <v>18.786</v>
      </c>
      <c r="I112" s="187"/>
      <c r="J112" s="188">
        <f>ROUND(I112*H112,2)</f>
        <v>0</v>
      </c>
      <c r="K112" s="184" t="s">
        <v>157</v>
      </c>
      <c r="L112" s="37"/>
      <c r="M112" s="189" t="s">
        <v>1</v>
      </c>
      <c r="N112" s="190" t="s">
        <v>44</v>
      </c>
      <c r="O112" s="59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16" t="s">
        <v>158</v>
      </c>
      <c r="AT112" s="16" t="s">
        <v>153</v>
      </c>
      <c r="AU112" s="16" t="s">
        <v>81</v>
      </c>
      <c r="AY112" s="16" t="s">
        <v>151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6" t="s">
        <v>77</v>
      </c>
      <c r="BK112" s="193">
        <f>ROUND(I112*H112,2)</f>
        <v>0</v>
      </c>
      <c r="BL112" s="16" t="s">
        <v>158</v>
      </c>
      <c r="BM112" s="16" t="s">
        <v>436</v>
      </c>
    </row>
    <row r="113" spans="2:51" s="12" customFormat="1" ht="11.25">
      <c r="B113" s="194"/>
      <c r="C113" s="195"/>
      <c r="D113" s="196" t="s">
        <v>160</v>
      </c>
      <c r="E113" s="197" t="s">
        <v>1</v>
      </c>
      <c r="F113" s="198" t="s">
        <v>437</v>
      </c>
      <c r="G113" s="195"/>
      <c r="H113" s="199">
        <v>18.786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160</v>
      </c>
      <c r="AU113" s="205" t="s">
        <v>81</v>
      </c>
      <c r="AV113" s="12" t="s">
        <v>81</v>
      </c>
      <c r="AW113" s="12" t="s">
        <v>34</v>
      </c>
      <c r="AX113" s="12" t="s">
        <v>77</v>
      </c>
      <c r="AY113" s="205" t="s">
        <v>151</v>
      </c>
    </row>
    <row r="114" spans="2:65" s="1" customFormat="1" ht="16.5" customHeight="1">
      <c r="B114" s="33"/>
      <c r="C114" s="182" t="s">
        <v>204</v>
      </c>
      <c r="D114" s="182" t="s">
        <v>153</v>
      </c>
      <c r="E114" s="183" t="s">
        <v>232</v>
      </c>
      <c r="F114" s="184" t="s">
        <v>233</v>
      </c>
      <c r="G114" s="185" t="s">
        <v>156</v>
      </c>
      <c r="H114" s="186">
        <v>5.636</v>
      </c>
      <c r="I114" s="187"/>
      <c r="J114" s="188">
        <f>ROUND(I114*H114,2)</f>
        <v>0</v>
      </c>
      <c r="K114" s="184" t="s">
        <v>157</v>
      </c>
      <c r="L114" s="37"/>
      <c r="M114" s="189" t="s">
        <v>1</v>
      </c>
      <c r="N114" s="190" t="s">
        <v>44</v>
      </c>
      <c r="O114" s="59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6" t="s">
        <v>158</v>
      </c>
      <c r="AT114" s="16" t="s">
        <v>153</v>
      </c>
      <c r="AU114" s="16" t="s">
        <v>81</v>
      </c>
      <c r="AY114" s="16" t="s">
        <v>151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6" t="s">
        <v>77</v>
      </c>
      <c r="BK114" s="193">
        <f>ROUND(I114*H114,2)</f>
        <v>0</v>
      </c>
      <c r="BL114" s="16" t="s">
        <v>158</v>
      </c>
      <c r="BM114" s="16" t="s">
        <v>438</v>
      </c>
    </row>
    <row r="115" spans="2:51" s="12" customFormat="1" ht="11.25">
      <c r="B115" s="194"/>
      <c r="C115" s="195"/>
      <c r="D115" s="196" t="s">
        <v>160</v>
      </c>
      <c r="E115" s="197" t="s">
        <v>1</v>
      </c>
      <c r="F115" s="198" t="s">
        <v>439</v>
      </c>
      <c r="G115" s="195"/>
      <c r="H115" s="199">
        <v>5.636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160</v>
      </c>
      <c r="AU115" s="205" t="s">
        <v>81</v>
      </c>
      <c r="AV115" s="12" t="s">
        <v>81</v>
      </c>
      <c r="AW115" s="12" t="s">
        <v>34</v>
      </c>
      <c r="AX115" s="12" t="s">
        <v>77</v>
      </c>
      <c r="AY115" s="205" t="s">
        <v>151</v>
      </c>
    </row>
    <row r="116" spans="2:65" s="1" customFormat="1" ht="16.5" customHeight="1">
      <c r="B116" s="33"/>
      <c r="C116" s="182" t="s">
        <v>291</v>
      </c>
      <c r="D116" s="182" t="s">
        <v>153</v>
      </c>
      <c r="E116" s="183" t="s">
        <v>237</v>
      </c>
      <c r="F116" s="184" t="s">
        <v>238</v>
      </c>
      <c r="G116" s="185" t="s">
        <v>156</v>
      </c>
      <c r="H116" s="186">
        <v>9.402</v>
      </c>
      <c r="I116" s="187"/>
      <c r="J116" s="188">
        <f>ROUND(I116*H116,2)</f>
        <v>0</v>
      </c>
      <c r="K116" s="184" t="s">
        <v>1</v>
      </c>
      <c r="L116" s="37"/>
      <c r="M116" s="189" t="s">
        <v>1</v>
      </c>
      <c r="N116" s="190" t="s">
        <v>44</v>
      </c>
      <c r="O116" s="59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6" t="s">
        <v>158</v>
      </c>
      <c r="AT116" s="16" t="s">
        <v>153</v>
      </c>
      <c r="AU116" s="16" t="s">
        <v>81</v>
      </c>
      <c r="AY116" s="16" t="s">
        <v>151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6" t="s">
        <v>77</v>
      </c>
      <c r="BK116" s="193">
        <f>ROUND(I116*H116,2)</f>
        <v>0</v>
      </c>
      <c r="BL116" s="16" t="s">
        <v>158</v>
      </c>
      <c r="BM116" s="16" t="s">
        <v>440</v>
      </c>
    </row>
    <row r="117" spans="2:47" s="1" customFormat="1" ht="19.5">
      <c r="B117" s="33"/>
      <c r="C117" s="34"/>
      <c r="D117" s="196" t="s">
        <v>240</v>
      </c>
      <c r="E117" s="34"/>
      <c r="F117" s="217" t="s">
        <v>241</v>
      </c>
      <c r="G117" s="34"/>
      <c r="H117" s="34"/>
      <c r="I117" s="111"/>
      <c r="J117" s="34"/>
      <c r="K117" s="34"/>
      <c r="L117" s="37"/>
      <c r="M117" s="218"/>
      <c r="N117" s="59"/>
      <c r="O117" s="59"/>
      <c r="P117" s="59"/>
      <c r="Q117" s="59"/>
      <c r="R117" s="59"/>
      <c r="S117" s="59"/>
      <c r="T117" s="60"/>
      <c r="AT117" s="16" t="s">
        <v>240</v>
      </c>
      <c r="AU117" s="16" t="s">
        <v>81</v>
      </c>
    </row>
    <row r="118" spans="2:51" s="12" customFormat="1" ht="11.25">
      <c r="B118" s="194"/>
      <c r="C118" s="195"/>
      <c r="D118" s="196" t="s">
        <v>160</v>
      </c>
      <c r="E118" s="197" t="s">
        <v>1</v>
      </c>
      <c r="F118" s="198" t="s">
        <v>441</v>
      </c>
      <c r="G118" s="195"/>
      <c r="H118" s="199">
        <v>9.402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160</v>
      </c>
      <c r="AU118" s="205" t="s">
        <v>81</v>
      </c>
      <c r="AV118" s="12" t="s">
        <v>81</v>
      </c>
      <c r="AW118" s="12" t="s">
        <v>34</v>
      </c>
      <c r="AX118" s="12" t="s">
        <v>77</v>
      </c>
      <c r="AY118" s="205" t="s">
        <v>151</v>
      </c>
    </row>
    <row r="119" spans="2:65" s="1" customFormat="1" ht="16.5" customHeight="1">
      <c r="B119" s="33"/>
      <c r="C119" s="182" t="s">
        <v>216</v>
      </c>
      <c r="D119" s="182" t="s">
        <v>153</v>
      </c>
      <c r="E119" s="183" t="s">
        <v>250</v>
      </c>
      <c r="F119" s="184" t="s">
        <v>251</v>
      </c>
      <c r="G119" s="185" t="s">
        <v>246</v>
      </c>
      <c r="H119" s="186">
        <v>1</v>
      </c>
      <c r="I119" s="187"/>
      <c r="J119" s="188">
        <f>ROUND(I119*H119,2)</f>
        <v>0</v>
      </c>
      <c r="K119" s="184" t="s">
        <v>1</v>
      </c>
      <c r="L119" s="37"/>
      <c r="M119" s="189" t="s">
        <v>1</v>
      </c>
      <c r="N119" s="190" t="s">
        <v>44</v>
      </c>
      <c r="O119" s="59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6" t="s">
        <v>158</v>
      </c>
      <c r="AT119" s="16" t="s">
        <v>153</v>
      </c>
      <c r="AU119" s="16" t="s">
        <v>81</v>
      </c>
      <c r="AY119" s="16" t="s">
        <v>151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6" t="s">
        <v>77</v>
      </c>
      <c r="BK119" s="193">
        <f>ROUND(I119*H119,2)</f>
        <v>0</v>
      </c>
      <c r="BL119" s="16" t="s">
        <v>158</v>
      </c>
      <c r="BM119" s="16" t="s">
        <v>442</v>
      </c>
    </row>
    <row r="120" spans="2:51" s="14" customFormat="1" ht="11.25">
      <c r="B120" s="219"/>
      <c r="C120" s="220"/>
      <c r="D120" s="196" t="s">
        <v>160</v>
      </c>
      <c r="E120" s="221" t="s">
        <v>1</v>
      </c>
      <c r="F120" s="222" t="s">
        <v>253</v>
      </c>
      <c r="G120" s="220"/>
      <c r="H120" s="221" t="s">
        <v>1</v>
      </c>
      <c r="I120" s="223"/>
      <c r="J120" s="220"/>
      <c r="K120" s="220"/>
      <c r="L120" s="224"/>
      <c r="M120" s="225"/>
      <c r="N120" s="226"/>
      <c r="O120" s="226"/>
      <c r="P120" s="226"/>
      <c r="Q120" s="226"/>
      <c r="R120" s="226"/>
      <c r="S120" s="226"/>
      <c r="T120" s="227"/>
      <c r="AT120" s="228" t="s">
        <v>160</v>
      </c>
      <c r="AU120" s="228" t="s">
        <v>81</v>
      </c>
      <c r="AV120" s="14" t="s">
        <v>77</v>
      </c>
      <c r="AW120" s="14" t="s">
        <v>34</v>
      </c>
      <c r="AX120" s="14" t="s">
        <v>73</v>
      </c>
      <c r="AY120" s="228" t="s">
        <v>151</v>
      </c>
    </row>
    <row r="121" spans="2:51" s="12" customFormat="1" ht="11.25">
      <c r="B121" s="194"/>
      <c r="C121" s="195"/>
      <c r="D121" s="196" t="s">
        <v>160</v>
      </c>
      <c r="E121" s="197" t="s">
        <v>1</v>
      </c>
      <c r="F121" s="198" t="s">
        <v>77</v>
      </c>
      <c r="G121" s="195"/>
      <c r="H121" s="199">
        <v>1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160</v>
      </c>
      <c r="AU121" s="205" t="s">
        <v>81</v>
      </c>
      <c r="AV121" s="12" t="s">
        <v>81</v>
      </c>
      <c r="AW121" s="12" t="s">
        <v>34</v>
      </c>
      <c r="AX121" s="12" t="s">
        <v>77</v>
      </c>
      <c r="AY121" s="205" t="s">
        <v>151</v>
      </c>
    </row>
    <row r="122" spans="2:65" s="1" customFormat="1" ht="16.5" customHeight="1">
      <c r="B122" s="33"/>
      <c r="C122" s="182" t="s">
        <v>8</v>
      </c>
      <c r="D122" s="182" t="s">
        <v>153</v>
      </c>
      <c r="E122" s="183" t="s">
        <v>255</v>
      </c>
      <c r="F122" s="184" t="s">
        <v>256</v>
      </c>
      <c r="G122" s="185" t="s">
        <v>156</v>
      </c>
      <c r="H122" s="186">
        <v>9.384</v>
      </c>
      <c r="I122" s="187"/>
      <c r="J122" s="188">
        <f>ROUND(I122*H122,2)</f>
        <v>0</v>
      </c>
      <c r="K122" s="184" t="s">
        <v>157</v>
      </c>
      <c r="L122" s="37"/>
      <c r="M122" s="189" t="s">
        <v>1</v>
      </c>
      <c r="N122" s="190" t="s">
        <v>44</v>
      </c>
      <c r="O122" s="59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6" t="s">
        <v>158</v>
      </c>
      <c r="AT122" s="16" t="s">
        <v>153</v>
      </c>
      <c r="AU122" s="16" t="s">
        <v>81</v>
      </c>
      <c r="AY122" s="16" t="s">
        <v>151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6" t="s">
        <v>77</v>
      </c>
      <c r="BK122" s="193">
        <f>ROUND(I122*H122,2)</f>
        <v>0</v>
      </c>
      <c r="BL122" s="16" t="s">
        <v>158</v>
      </c>
      <c r="BM122" s="16" t="s">
        <v>443</v>
      </c>
    </row>
    <row r="123" spans="2:51" s="12" customFormat="1" ht="11.25">
      <c r="B123" s="194"/>
      <c r="C123" s="195"/>
      <c r="D123" s="196" t="s">
        <v>160</v>
      </c>
      <c r="E123" s="197" t="s">
        <v>1</v>
      </c>
      <c r="F123" s="198" t="s">
        <v>444</v>
      </c>
      <c r="G123" s="195"/>
      <c r="H123" s="199">
        <v>9.384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160</v>
      </c>
      <c r="AU123" s="205" t="s">
        <v>81</v>
      </c>
      <c r="AV123" s="12" t="s">
        <v>81</v>
      </c>
      <c r="AW123" s="12" t="s">
        <v>34</v>
      </c>
      <c r="AX123" s="12" t="s">
        <v>77</v>
      </c>
      <c r="AY123" s="205" t="s">
        <v>151</v>
      </c>
    </row>
    <row r="124" spans="2:63" s="11" customFormat="1" ht="22.9" customHeight="1">
      <c r="B124" s="166"/>
      <c r="C124" s="167"/>
      <c r="D124" s="168" t="s">
        <v>72</v>
      </c>
      <c r="E124" s="180" t="s">
        <v>81</v>
      </c>
      <c r="F124" s="180" t="s">
        <v>259</v>
      </c>
      <c r="G124" s="167"/>
      <c r="H124" s="167"/>
      <c r="I124" s="170"/>
      <c r="J124" s="181">
        <f>BK124</f>
        <v>0</v>
      </c>
      <c r="K124" s="167"/>
      <c r="L124" s="172"/>
      <c r="M124" s="173"/>
      <c r="N124" s="174"/>
      <c r="O124" s="174"/>
      <c r="P124" s="175">
        <f>SUM(P125:P131)</f>
        <v>0</v>
      </c>
      <c r="Q124" s="174"/>
      <c r="R124" s="175">
        <f>SUM(R125:R131)</f>
        <v>8.45461184</v>
      </c>
      <c r="S124" s="174"/>
      <c r="T124" s="176">
        <f>SUM(T125:T131)</f>
        <v>0</v>
      </c>
      <c r="AR124" s="177" t="s">
        <v>77</v>
      </c>
      <c r="AT124" s="178" t="s">
        <v>72</v>
      </c>
      <c r="AU124" s="178" t="s">
        <v>77</v>
      </c>
      <c r="AY124" s="177" t="s">
        <v>151</v>
      </c>
      <c r="BK124" s="179">
        <f>SUM(BK125:BK131)</f>
        <v>0</v>
      </c>
    </row>
    <row r="125" spans="2:65" s="1" customFormat="1" ht="16.5" customHeight="1">
      <c r="B125" s="33"/>
      <c r="C125" s="182" t="s">
        <v>231</v>
      </c>
      <c r="D125" s="182" t="s">
        <v>153</v>
      </c>
      <c r="E125" s="183" t="s">
        <v>261</v>
      </c>
      <c r="F125" s="184" t="s">
        <v>262</v>
      </c>
      <c r="G125" s="185" t="s">
        <v>156</v>
      </c>
      <c r="H125" s="186">
        <v>1.414</v>
      </c>
      <c r="I125" s="187"/>
      <c r="J125" s="188">
        <f>ROUND(I125*H125,2)</f>
        <v>0</v>
      </c>
      <c r="K125" s="184" t="s">
        <v>157</v>
      </c>
      <c r="L125" s="37"/>
      <c r="M125" s="189" t="s">
        <v>1</v>
      </c>
      <c r="N125" s="190" t="s">
        <v>44</v>
      </c>
      <c r="O125" s="59"/>
      <c r="P125" s="191">
        <f>O125*H125</f>
        <v>0</v>
      </c>
      <c r="Q125" s="191">
        <v>1.9205</v>
      </c>
      <c r="R125" s="191">
        <f>Q125*H125</f>
        <v>2.715587</v>
      </c>
      <c r="S125" s="191">
        <v>0</v>
      </c>
      <c r="T125" s="192">
        <f>S125*H125</f>
        <v>0</v>
      </c>
      <c r="AR125" s="16" t="s">
        <v>158</v>
      </c>
      <c r="AT125" s="16" t="s">
        <v>153</v>
      </c>
      <c r="AU125" s="16" t="s">
        <v>81</v>
      </c>
      <c r="AY125" s="16" t="s">
        <v>151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6" t="s">
        <v>77</v>
      </c>
      <c r="BK125" s="193">
        <f>ROUND(I125*H125,2)</f>
        <v>0</v>
      </c>
      <c r="BL125" s="16" t="s">
        <v>158</v>
      </c>
      <c r="BM125" s="16" t="s">
        <v>445</v>
      </c>
    </row>
    <row r="126" spans="2:51" s="12" customFormat="1" ht="11.25">
      <c r="B126" s="194"/>
      <c r="C126" s="195"/>
      <c r="D126" s="196" t="s">
        <v>160</v>
      </c>
      <c r="E126" s="197" t="s">
        <v>1</v>
      </c>
      <c r="F126" s="198" t="s">
        <v>446</v>
      </c>
      <c r="G126" s="195"/>
      <c r="H126" s="199">
        <v>1.414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160</v>
      </c>
      <c r="AU126" s="205" t="s">
        <v>81</v>
      </c>
      <c r="AV126" s="12" t="s">
        <v>81</v>
      </c>
      <c r="AW126" s="12" t="s">
        <v>34</v>
      </c>
      <c r="AX126" s="12" t="s">
        <v>77</v>
      </c>
      <c r="AY126" s="205" t="s">
        <v>151</v>
      </c>
    </row>
    <row r="127" spans="2:65" s="1" customFormat="1" ht="16.5" customHeight="1">
      <c r="B127" s="33"/>
      <c r="C127" s="182" t="s">
        <v>447</v>
      </c>
      <c r="D127" s="182" t="s">
        <v>153</v>
      </c>
      <c r="E127" s="183" t="s">
        <v>266</v>
      </c>
      <c r="F127" s="184" t="s">
        <v>267</v>
      </c>
      <c r="G127" s="185" t="s">
        <v>207</v>
      </c>
      <c r="H127" s="186">
        <v>10.1</v>
      </c>
      <c r="I127" s="187"/>
      <c r="J127" s="188">
        <f>ROUND(I127*H127,2)</f>
        <v>0</v>
      </c>
      <c r="K127" s="184" t="s">
        <v>157</v>
      </c>
      <c r="L127" s="37"/>
      <c r="M127" s="189" t="s">
        <v>1</v>
      </c>
      <c r="N127" s="190" t="s">
        <v>44</v>
      </c>
      <c r="O127" s="59"/>
      <c r="P127" s="191">
        <f>O127*H127</f>
        <v>0</v>
      </c>
      <c r="Q127" s="191">
        <v>0.00048</v>
      </c>
      <c r="R127" s="191">
        <f>Q127*H127</f>
        <v>0.004848</v>
      </c>
      <c r="S127" s="191">
        <v>0</v>
      </c>
      <c r="T127" s="192">
        <f>S127*H127</f>
        <v>0</v>
      </c>
      <c r="AR127" s="16" t="s">
        <v>158</v>
      </c>
      <c r="AT127" s="16" t="s">
        <v>153</v>
      </c>
      <c r="AU127" s="16" t="s">
        <v>81</v>
      </c>
      <c r="AY127" s="16" t="s">
        <v>151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6" t="s">
        <v>77</v>
      </c>
      <c r="BK127" s="193">
        <f>ROUND(I127*H127,2)</f>
        <v>0</v>
      </c>
      <c r="BL127" s="16" t="s">
        <v>158</v>
      </c>
      <c r="BM127" s="16" t="s">
        <v>448</v>
      </c>
    </row>
    <row r="128" spans="2:51" s="12" customFormat="1" ht="11.25">
      <c r="B128" s="194"/>
      <c r="C128" s="195"/>
      <c r="D128" s="196" t="s">
        <v>160</v>
      </c>
      <c r="E128" s="197" t="s">
        <v>1</v>
      </c>
      <c r="F128" s="198" t="s">
        <v>449</v>
      </c>
      <c r="G128" s="195"/>
      <c r="H128" s="199">
        <v>10.1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160</v>
      </c>
      <c r="AU128" s="205" t="s">
        <v>81</v>
      </c>
      <c r="AV128" s="12" t="s">
        <v>81</v>
      </c>
      <c r="AW128" s="12" t="s">
        <v>34</v>
      </c>
      <c r="AX128" s="12" t="s">
        <v>77</v>
      </c>
      <c r="AY128" s="205" t="s">
        <v>151</v>
      </c>
    </row>
    <row r="129" spans="2:65" s="1" customFormat="1" ht="16.5" customHeight="1">
      <c r="B129" s="33"/>
      <c r="C129" s="182" t="s">
        <v>381</v>
      </c>
      <c r="D129" s="182" t="s">
        <v>153</v>
      </c>
      <c r="E129" s="183" t="s">
        <v>271</v>
      </c>
      <c r="F129" s="184" t="s">
        <v>272</v>
      </c>
      <c r="G129" s="185" t="s">
        <v>156</v>
      </c>
      <c r="H129" s="186">
        <v>2.142</v>
      </c>
      <c r="I129" s="187"/>
      <c r="J129" s="188">
        <f>ROUND(I129*H129,2)</f>
        <v>0</v>
      </c>
      <c r="K129" s="184" t="s">
        <v>157</v>
      </c>
      <c r="L129" s="37"/>
      <c r="M129" s="189" t="s">
        <v>1</v>
      </c>
      <c r="N129" s="190" t="s">
        <v>44</v>
      </c>
      <c r="O129" s="59"/>
      <c r="P129" s="191">
        <f>O129*H129</f>
        <v>0</v>
      </c>
      <c r="Q129" s="191">
        <v>2.67702</v>
      </c>
      <c r="R129" s="191">
        <f>Q129*H129</f>
        <v>5.73417684</v>
      </c>
      <c r="S129" s="191">
        <v>0</v>
      </c>
      <c r="T129" s="192">
        <f>S129*H129</f>
        <v>0</v>
      </c>
      <c r="AR129" s="16" t="s">
        <v>158</v>
      </c>
      <c r="AT129" s="16" t="s">
        <v>153</v>
      </c>
      <c r="AU129" s="16" t="s">
        <v>81</v>
      </c>
      <c r="AY129" s="16" t="s">
        <v>151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6" t="s">
        <v>77</v>
      </c>
      <c r="BK129" s="193">
        <f>ROUND(I129*H129,2)</f>
        <v>0</v>
      </c>
      <c r="BL129" s="16" t="s">
        <v>158</v>
      </c>
      <c r="BM129" s="16" t="s">
        <v>450</v>
      </c>
    </row>
    <row r="130" spans="2:47" s="1" customFormat="1" ht="19.5">
      <c r="B130" s="33"/>
      <c r="C130" s="34"/>
      <c r="D130" s="196" t="s">
        <v>240</v>
      </c>
      <c r="E130" s="34"/>
      <c r="F130" s="217" t="s">
        <v>274</v>
      </c>
      <c r="G130" s="34"/>
      <c r="H130" s="34"/>
      <c r="I130" s="111"/>
      <c r="J130" s="34"/>
      <c r="K130" s="34"/>
      <c r="L130" s="37"/>
      <c r="M130" s="218"/>
      <c r="N130" s="59"/>
      <c r="O130" s="59"/>
      <c r="P130" s="59"/>
      <c r="Q130" s="59"/>
      <c r="R130" s="59"/>
      <c r="S130" s="59"/>
      <c r="T130" s="60"/>
      <c r="AT130" s="16" t="s">
        <v>240</v>
      </c>
      <c r="AU130" s="16" t="s">
        <v>81</v>
      </c>
    </row>
    <row r="131" spans="2:51" s="12" customFormat="1" ht="11.25">
      <c r="B131" s="194"/>
      <c r="C131" s="195"/>
      <c r="D131" s="196" t="s">
        <v>160</v>
      </c>
      <c r="E131" s="197" t="s">
        <v>1</v>
      </c>
      <c r="F131" s="198" t="s">
        <v>451</v>
      </c>
      <c r="G131" s="195"/>
      <c r="H131" s="199">
        <v>2.142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160</v>
      </c>
      <c r="AU131" s="205" t="s">
        <v>81</v>
      </c>
      <c r="AV131" s="12" t="s">
        <v>81</v>
      </c>
      <c r="AW131" s="12" t="s">
        <v>34</v>
      </c>
      <c r="AX131" s="12" t="s">
        <v>77</v>
      </c>
      <c r="AY131" s="205" t="s">
        <v>151</v>
      </c>
    </row>
    <row r="132" spans="2:63" s="11" customFormat="1" ht="22.9" customHeight="1">
      <c r="B132" s="166"/>
      <c r="C132" s="167"/>
      <c r="D132" s="168" t="s">
        <v>72</v>
      </c>
      <c r="E132" s="180" t="s">
        <v>167</v>
      </c>
      <c r="F132" s="180" t="s">
        <v>276</v>
      </c>
      <c r="G132" s="167"/>
      <c r="H132" s="167"/>
      <c r="I132" s="170"/>
      <c r="J132" s="181">
        <f>BK132</f>
        <v>0</v>
      </c>
      <c r="K132" s="167"/>
      <c r="L132" s="172"/>
      <c r="M132" s="173"/>
      <c r="N132" s="174"/>
      <c r="O132" s="174"/>
      <c r="P132" s="175">
        <f>SUM(P133:P141)</f>
        <v>0</v>
      </c>
      <c r="Q132" s="174"/>
      <c r="R132" s="175">
        <f>SUM(R133:R141)</f>
        <v>21.266894920000002</v>
      </c>
      <c r="S132" s="174"/>
      <c r="T132" s="176">
        <f>SUM(T133:T141)</f>
        <v>0</v>
      </c>
      <c r="AR132" s="177" t="s">
        <v>77</v>
      </c>
      <c r="AT132" s="178" t="s">
        <v>72</v>
      </c>
      <c r="AU132" s="178" t="s">
        <v>77</v>
      </c>
      <c r="AY132" s="177" t="s">
        <v>151</v>
      </c>
      <c r="BK132" s="179">
        <f>SUM(BK133:BK141)</f>
        <v>0</v>
      </c>
    </row>
    <row r="133" spans="2:65" s="1" customFormat="1" ht="16.5" customHeight="1">
      <c r="B133" s="33"/>
      <c r="C133" s="182" t="s">
        <v>384</v>
      </c>
      <c r="D133" s="182" t="s">
        <v>153</v>
      </c>
      <c r="E133" s="183" t="s">
        <v>278</v>
      </c>
      <c r="F133" s="184" t="s">
        <v>279</v>
      </c>
      <c r="G133" s="185" t="s">
        <v>156</v>
      </c>
      <c r="H133" s="186">
        <v>4.04</v>
      </c>
      <c r="I133" s="187"/>
      <c r="J133" s="188">
        <f>ROUND(I133*H133,2)</f>
        <v>0</v>
      </c>
      <c r="K133" s="184" t="s">
        <v>157</v>
      </c>
      <c r="L133" s="37"/>
      <c r="M133" s="189" t="s">
        <v>1</v>
      </c>
      <c r="N133" s="190" t="s">
        <v>44</v>
      </c>
      <c r="O133" s="59"/>
      <c r="P133" s="191">
        <f>O133*H133</f>
        <v>0</v>
      </c>
      <c r="Q133" s="191">
        <v>2.67702</v>
      </c>
      <c r="R133" s="191">
        <f>Q133*H133</f>
        <v>10.815160800000001</v>
      </c>
      <c r="S133" s="191">
        <v>0</v>
      </c>
      <c r="T133" s="192">
        <f>S133*H133</f>
        <v>0</v>
      </c>
      <c r="AR133" s="16" t="s">
        <v>158</v>
      </c>
      <c r="AT133" s="16" t="s">
        <v>153</v>
      </c>
      <c r="AU133" s="16" t="s">
        <v>81</v>
      </c>
      <c r="AY133" s="16" t="s">
        <v>151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6" t="s">
        <v>77</v>
      </c>
      <c r="BK133" s="193">
        <f>ROUND(I133*H133,2)</f>
        <v>0</v>
      </c>
      <c r="BL133" s="16" t="s">
        <v>158</v>
      </c>
      <c r="BM133" s="16" t="s">
        <v>452</v>
      </c>
    </row>
    <row r="134" spans="2:47" s="1" customFormat="1" ht="19.5">
      <c r="B134" s="33"/>
      <c r="C134" s="34"/>
      <c r="D134" s="196" t="s">
        <v>240</v>
      </c>
      <c r="E134" s="34"/>
      <c r="F134" s="217" t="s">
        <v>274</v>
      </c>
      <c r="G134" s="34"/>
      <c r="H134" s="34"/>
      <c r="I134" s="111"/>
      <c r="J134" s="34"/>
      <c r="K134" s="34"/>
      <c r="L134" s="37"/>
      <c r="M134" s="218"/>
      <c r="N134" s="59"/>
      <c r="O134" s="59"/>
      <c r="P134" s="59"/>
      <c r="Q134" s="59"/>
      <c r="R134" s="59"/>
      <c r="S134" s="59"/>
      <c r="T134" s="60"/>
      <c r="AT134" s="16" t="s">
        <v>240</v>
      </c>
      <c r="AU134" s="16" t="s">
        <v>81</v>
      </c>
    </row>
    <row r="135" spans="2:51" s="12" customFormat="1" ht="11.25">
      <c r="B135" s="194"/>
      <c r="C135" s="195"/>
      <c r="D135" s="196" t="s">
        <v>160</v>
      </c>
      <c r="E135" s="197" t="s">
        <v>1</v>
      </c>
      <c r="F135" s="198" t="s">
        <v>453</v>
      </c>
      <c r="G135" s="195"/>
      <c r="H135" s="199">
        <v>4.04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160</v>
      </c>
      <c r="AU135" s="205" t="s">
        <v>81</v>
      </c>
      <c r="AV135" s="12" t="s">
        <v>81</v>
      </c>
      <c r="AW135" s="12" t="s">
        <v>34</v>
      </c>
      <c r="AX135" s="12" t="s">
        <v>77</v>
      </c>
      <c r="AY135" s="205" t="s">
        <v>151</v>
      </c>
    </row>
    <row r="136" spans="2:65" s="1" customFormat="1" ht="16.5" customHeight="1">
      <c r="B136" s="33"/>
      <c r="C136" s="182" t="s">
        <v>249</v>
      </c>
      <c r="D136" s="182" t="s">
        <v>153</v>
      </c>
      <c r="E136" s="183" t="s">
        <v>283</v>
      </c>
      <c r="F136" s="184" t="s">
        <v>284</v>
      </c>
      <c r="G136" s="185" t="s">
        <v>156</v>
      </c>
      <c r="H136" s="186">
        <v>4.04</v>
      </c>
      <c r="I136" s="187"/>
      <c r="J136" s="188">
        <f>ROUND(I136*H136,2)</f>
        <v>0</v>
      </c>
      <c r="K136" s="184" t="s">
        <v>157</v>
      </c>
      <c r="L136" s="37"/>
      <c r="M136" s="189" t="s">
        <v>1</v>
      </c>
      <c r="N136" s="190" t="s">
        <v>44</v>
      </c>
      <c r="O136" s="59"/>
      <c r="P136" s="191">
        <f>O136*H136</f>
        <v>0</v>
      </c>
      <c r="Q136" s="191">
        <v>0.182928</v>
      </c>
      <c r="R136" s="191">
        <f>Q136*H136</f>
        <v>0.73902912</v>
      </c>
      <c r="S136" s="191">
        <v>0</v>
      </c>
      <c r="T136" s="192">
        <f>S136*H136</f>
        <v>0</v>
      </c>
      <c r="AR136" s="16" t="s">
        <v>158</v>
      </c>
      <c r="AT136" s="16" t="s">
        <v>153</v>
      </c>
      <c r="AU136" s="16" t="s">
        <v>81</v>
      </c>
      <c r="AY136" s="16" t="s">
        <v>151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6" t="s">
        <v>77</v>
      </c>
      <c r="BK136" s="193">
        <f>ROUND(I136*H136,2)</f>
        <v>0</v>
      </c>
      <c r="BL136" s="16" t="s">
        <v>158</v>
      </c>
      <c r="BM136" s="16" t="s">
        <v>454</v>
      </c>
    </row>
    <row r="137" spans="2:51" s="12" customFormat="1" ht="11.25">
      <c r="B137" s="194"/>
      <c r="C137" s="195"/>
      <c r="D137" s="196" t="s">
        <v>160</v>
      </c>
      <c r="E137" s="197" t="s">
        <v>1</v>
      </c>
      <c r="F137" s="198" t="s">
        <v>455</v>
      </c>
      <c r="G137" s="195"/>
      <c r="H137" s="199">
        <v>4.04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160</v>
      </c>
      <c r="AU137" s="205" t="s">
        <v>81</v>
      </c>
      <c r="AV137" s="12" t="s">
        <v>81</v>
      </c>
      <c r="AW137" s="12" t="s">
        <v>34</v>
      </c>
      <c r="AX137" s="12" t="s">
        <v>77</v>
      </c>
      <c r="AY137" s="205" t="s">
        <v>151</v>
      </c>
    </row>
    <row r="138" spans="2:65" s="1" customFormat="1" ht="16.5" customHeight="1">
      <c r="B138" s="33"/>
      <c r="C138" s="229" t="s">
        <v>7</v>
      </c>
      <c r="D138" s="229" t="s">
        <v>287</v>
      </c>
      <c r="E138" s="230" t="s">
        <v>288</v>
      </c>
      <c r="F138" s="231" t="s">
        <v>289</v>
      </c>
      <c r="G138" s="232" t="s">
        <v>156</v>
      </c>
      <c r="H138" s="233">
        <v>4.04</v>
      </c>
      <c r="I138" s="234"/>
      <c r="J138" s="235">
        <f>ROUND(I138*H138,2)</f>
        <v>0</v>
      </c>
      <c r="K138" s="231" t="s">
        <v>1</v>
      </c>
      <c r="L138" s="236"/>
      <c r="M138" s="237" t="s">
        <v>1</v>
      </c>
      <c r="N138" s="238" t="s">
        <v>44</v>
      </c>
      <c r="O138" s="59"/>
      <c r="P138" s="191">
        <f>O138*H138</f>
        <v>0</v>
      </c>
      <c r="Q138" s="191">
        <v>2.4</v>
      </c>
      <c r="R138" s="191">
        <f>Q138*H138</f>
        <v>9.696</v>
      </c>
      <c r="S138" s="191">
        <v>0</v>
      </c>
      <c r="T138" s="192">
        <f>S138*H138</f>
        <v>0</v>
      </c>
      <c r="AR138" s="16" t="s">
        <v>191</v>
      </c>
      <c r="AT138" s="16" t="s">
        <v>287</v>
      </c>
      <c r="AU138" s="16" t="s">
        <v>81</v>
      </c>
      <c r="AY138" s="16" t="s">
        <v>151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6" t="s">
        <v>77</v>
      </c>
      <c r="BK138" s="193">
        <f>ROUND(I138*H138,2)</f>
        <v>0</v>
      </c>
      <c r="BL138" s="16" t="s">
        <v>158</v>
      </c>
      <c r="BM138" s="16" t="s">
        <v>456</v>
      </c>
    </row>
    <row r="139" spans="2:65" s="1" customFormat="1" ht="16.5" customHeight="1">
      <c r="B139" s="33"/>
      <c r="C139" s="182" t="s">
        <v>254</v>
      </c>
      <c r="D139" s="182" t="s">
        <v>153</v>
      </c>
      <c r="E139" s="183" t="s">
        <v>292</v>
      </c>
      <c r="F139" s="184" t="s">
        <v>293</v>
      </c>
      <c r="G139" s="185" t="s">
        <v>207</v>
      </c>
      <c r="H139" s="186">
        <v>1.3</v>
      </c>
      <c r="I139" s="187"/>
      <c r="J139" s="188">
        <f>ROUND(I139*H139,2)</f>
        <v>0</v>
      </c>
      <c r="K139" s="184" t="s">
        <v>157</v>
      </c>
      <c r="L139" s="37"/>
      <c r="M139" s="189" t="s">
        <v>1</v>
      </c>
      <c r="N139" s="190" t="s">
        <v>44</v>
      </c>
      <c r="O139" s="59"/>
      <c r="P139" s="191">
        <f>O139*H139</f>
        <v>0</v>
      </c>
      <c r="Q139" s="191">
        <v>0.01285</v>
      </c>
      <c r="R139" s="191">
        <f>Q139*H139</f>
        <v>0.016705</v>
      </c>
      <c r="S139" s="191">
        <v>0</v>
      </c>
      <c r="T139" s="192">
        <f>S139*H139</f>
        <v>0</v>
      </c>
      <c r="AR139" s="16" t="s">
        <v>158</v>
      </c>
      <c r="AT139" s="16" t="s">
        <v>153</v>
      </c>
      <c r="AU139" s="16" t="s">
        <v>81</v>
      </c>
      <c r="AY139" s="16" t="s">
        <v>151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6" t="s">
        <v>77</v>
      </c>
      <c r="BK139" s="193">
        <f>ROUND(I139*H139,2)</f>
        <v>0</v>
      </c>
      <c r="BL139" s="16" t="s">
        <v>158</v>
      </c>
      <c r="BM139" s="16" t="s">
        <v>457</v>
      </c>
    </row>
    <row r="140" spans="2:47" s="1" customFormat="1" ht="19.5">
      <c r="B140" s="33"/>
      <c r="C140" s="34"/>
      <c r="D140" s="196" t="s">
        <v>240</v>
      </c>
      <c r="E140" s="34"/>
      <c r="F140" s="217" t="s">
        <v>295</v>
      </c>
      <c r="G140" s="34"/>
      <c r="H140" s="34"/>
      <c r="I140" s="111"/>
      <c r="J140" s="34"/>
      <c r="K140" s="34"/>
      <c r="L140" s="37"/>
      <c r="M140" s="218"/>
      <c r="N140" s="59"/>
      <c r="O140" s="59"/>
      <c r="P140" s="59"/>
      <c r="Q140" s="59"/>
      <c r="R140" s="59"/>
      <c r="S140" s="59"/>
      <c r="T140" s="60"/>
      <c r="AT140" s="16" t="s">
        <v>240</v>
      </c>
      <c r="AU140" s="16" t="s">
        <v>81</v>
      </c>
    </row>
    <row r="141" spans="2:51" s="12" customFormat="1" ht="11.25">
      <c r="B141" s="194"/>
      <c r="C141" s="195"/>
      <c r="D141" s="196" t="s">
        <v>160</v>
      </c>
      <c r="E141" s="197" t="s">
        <v>1</v>
      </c>
      <c r="F141" s="198" t="s">
        <v>458</v>
      </c>
      <c r="G141" s="195"/>
      <c r="H141" s="199">
        <v>1.3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160</v>
      </c>
      <c r="AU141" s="205" t="s">
        <v>81</v>
      </c>
      <c r="AV141" s="12" t="s">
        <v>81</v>
      </c>
      <c r="AW141" s="12" t="s">
        <v>34</v>
      </c>
      <c r="AX141" s="12" t="s">
        <v>77</v>
      </c>
      <c r="AY141" s="205" t="s">
        <v>151</v>
      </c>
    </row>
    <row r="142" spans="2:63" s="11" customFormat="1" ht="22.9" customHeight="1">
      <c r="B142" s="166"/>
      <c r="C142" s="167"/>
      <c r="D142" s="168" t="s">
        <v>72</v>
      </c>
      <c r="E142" s="180" t="s">
        <v>158</v>
      </c>
      <c r="F142" s="180" t="s">
        <v>297</v>
      </c>
      <c r="G142" s="167"/>
      <c r="H142" s="167"/>
      <c r="I142" s="170"/>
      <c r="J142" s="181">
        <f>BK142</f>
        <v>0</v>
      </c>
      <c r="K142" s="167"/>
      <c r="L142" s="172"/>
      <c r="M142" s="173"/>
      <c r="N142" s="174"/>
      <c r="O142" s="174"/>
      <c r="P142" s="175">
        <f>SUM(P143:P148)</f>
        <v>0</v>
      </c>
      <c r="Q142" s="174"/>
      <c r="R142" s="175">
        <f>SUM(R143:R148)</f>
        <v>1.85067706</v>
      </c>
      <c r="S142" s="174"/>
      <c r="T142" s="176">
        <f>SUM(T143:T148)</f>
        <v>0</v>
      </c>
      <c r="AR142" s="177" t="s">
        <v>77</v>
      </c>
      <c r="AT142" s="178" t="s">
        <v>72</v>
      </c>
      <c r="AU142" s="178" t="s">
        <v>77</v>
      </c>
      <c r="AY142" s="177" t="s">
        <v>151</v>
      </c>
      <c r="BK142" s="179">
        <f>SUM(BK143:BK148)</f>
        <v>0</v>
      </c>
    </row>
    <row r="143" spans="2:65" s="1" customFormat="1" ht="16.5" customHeight="1">
      <c r="B143" s="33"/>
      <c r="C143" s="182" t="s">
        <v>260</v>
      </c>
      <c r="D143" s="182" t="s">
        <v>153</v>
      </c>
      <c r="E143" s="183" t="s">
        <v>459</v>
      </c>
      <c r="F143" s="184" t="s">
        <v>460</v>
      </c>
      <c r="G143" s="185" t="s">
        <v>301</v>
      </c>
      <c r="H143" s="186">
        <v>4</v>
      </c>
      <c r="I143" s="187"/>
      <c r="J143" s="188">
        <f>ROUND(I143*H143,2)</f>
        <v>0</v>
      </c>
      <c r="K143" s="184" t="s">
        <v>157</v>
      </c>
      <c r="L143" s="37"/>
      <c r="M143" s="189" t="s">
        <v>1</v>
      </c>
      <c r="N143" s="190" t="s">
        <v>44</v>
      </c>
      <c r="O143" s="59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AR143" s="16" t="s">
        <v>158</v>
      </c>
      <c r="AT143" s="16" t="s">
        <v>153</v>
      </c>
      <c r="AU143" s="16" t="s">
        <v>81</v>
      </c>
      <c r="AY143" s="16" t="s">
        <v>151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6" t="s">
        <v>77</v>
      </c>
      <c r="BK143" s="193">
        <f>ROUND(I143*H143,2)</f>
        <v>0</v>
      </c>
      <c r="BL143" s="16" t="s">
        <v>158</v>
      </c>
      <c r="BM143" s="16" t="s">
        <v>461</v>
      </c>
    </row>
    <row r="144" spans="2:51" s="12" customFormat="1" ht="11.25">
      <c r="B144" s="194"/>
      <c r="C144" s="195"/>
      <c r="D144" s="196" t="s">
        <v>160</v>
      </c>
      <c r="E144" s="197" t="s">
        <v>1</v>
      </c>
      <c r="F144" s="198" t="s">
        <v>462</v>
      </c>
      <c r="G144" s="195"/>
      <c r="H144" s="199">
        <v>4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160</v>
      </c>
      <c r="AU144" s="205" t="s">
        <v>81</v>
      </c>
      <c r="AV144" s="12" t="s">
        <v>81</v>
      </c>
      <c r="AW144" s="12" t="s">
        <v>34</v>
      </c>
      <c r="AX144" s="12" t="s">
        <v>77</v>
      </c>
      <c r="AY144" s="205" t="s">
        <v>151</v>
      </c>
    </row>
    <row r="145" spans="2:65" s="1" customFormat="1" ht="16.5" customHeight="1">
      <c r="B145" s="33"/>
      <c r="C145" s="182" t="s">
        <v>265</v>
      </c>
      <c r="D145" s="182" t="s">
        <v>153</v>
      </c>
      <c r="E145" s="183" t="s">
        <v>305</v>
      </c>
      <c r="F145" s="184" t="s">
        <v>306</v>
      </c>
      <c r="G145" s="185" t="s">
        <v>156</v>
      </c>
      <c r="H145" s="186">
        <v>0.707</v>
      </c>
      <c r="I145" s="187"/>
      <c r="J145" s="188">
        <f>ROUND(I145*H145,2)</f>
        <v>0</v>
      </c>
      <c r="K145" s="184" t="s">
        <v>157</v>
      </c>
      <c r="L145" s="37"/>
      <c r="M145" s="189" t="s">
        <v>1</v>
      </c>
      <c r="N145" s="190" t="s">
        <v>44</v>
      </c>
      <c r="O145" s="59"/>
      <c r="P145" s="191">
        <f>O145*H145</f>
        <v>0</v>
      </c>
      <c r="Q145" s="191">
        <v>2.48158</v>
      </c>
      <c r="R145" s="191">
        <f>Q145*H145</f>
        <v>1.75447706</v>
      </c>
      <c r="S145" s="191">
        <v>0</v>
      </c>
      <c r="T145" s="192">
        <f>S145*H145</f>
        <v>0</v>
      </c>
      <c r="AR145" s="16" t="s">
        <v>158</v>
      </c>
      <c r="AT145" s="16" t="s">
        <v>153</v>
      </c>
      <c r="AU145" s="16" t="s">
        <v>81</v>
      </c>
      <c r="AY145" s="16" t="s">
        <v>151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6" t="s">
        <v>77</v>
      </c>
      <c r="BK145" s="193">
        <f>ROUND(I145*H145,2)</f>
        <v>0</v>
      </c>
      <c r="BL145" s="16" t="s">
        <v>158</v>
      </c>
      <c r="BM145" s="16" t="s">
        <v>463</v>
      </c>
    </row>
    <row r="146" spans="2:51" s="12" customFormat="1" ht="11.25">
      <c r="B146" s="194"/>
      <c r="C146" s="195"/>
      <c r="D146" s="196" t="s">
        <v>160</v>
      </c>
      <c r="E146" s="197" t="s">
        <v>1</v>
      </c>
      <c r="F146" s="198" t="s">
        <v>464</v>
      </c>
      <c r="G146" s="195"/>
      <c r="H146" s="199">
        <v>0.707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160</v>
      </c>
      <c r="AU146" s="205" t="s">
        <v>81</v>
      </c>
      <c r="AV146" s="12" t="s">
        <v>81</v>
      </c>
      <c r="AW146" s="12" t="s">
        <v>34</v>
      </c>
      <c r="AX146" s="12" t="s">
        <v>77</v>
      </c>
      <c r="AY146" s="205" t="s">
        <v>151</v>
      </c>
    </row>
    <row r="147" spans="2:65" s="1" customFormat="1" ht="16.5" customHeight="1">
      <c r="B147" s="33"/>
      <c r="C147" s="182" t="s">
        <v>270</v>
      </c>
      <c r="D147" s="182" t="s">
        <v>153</v>
      </c>
      <c r="E147" s="183" t="s">
        <v>465</v>
      </c>
      <c r="F147" s="184" t="s">
        <v>466</v>
      </c>
      <c r="G147" s="185" t="s">
        <v>301</v>
      </c>
      <c r="H147" s="186">
        <v>4</v>
      </c>
      <c r="I147" s="187"/>
      <c r="J147" s="188">
        <f>ROUND(I147*H147,2)</f>
        <v>0</v>
      </c>
      <c r="K147" s="184" t="s">
        <v>157</v>
      </c>
      <c r="L147" s="37"/>
      <c r="M147" s="189" t="s">
        <v>1</v>
      </c>
      <c r="N147" s="190" t="s">
        <v>44</v>
      </c>
      <c r="O147" s="59"/>
      <c r="P147" s="191">
        <f>O147*H147</f>
        <v>0</v>
      </c>
      <c r="Q147" s="191">
        <v>0.02405</v>
      </c>
      <c r="R147" s="191">
        <f>Q147*H147</f>
        <v>0.0962</v>
      </c>
      <c r="S147" s="191">
        <v>0</v>
      </c>
      <c r="T147" s="192">
        <f>S147*H147</f>
        <v>0</v>
      </c>
      <c r="AR147" s="16" t="s">
        <v>158</v>
      </c>
      <c r="AT147" s="16" t="s">
        <v>153</v>
      </c>
      <c r="AU147" s="16" t="s">
        <v>81</v>
      </c>
      <c r="AY147" s="16" t="s">
        <v>151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6" t="s">
        <v>77</v>
      </c>
      <c r="BK147" s="193">
        <f>ROUND(I147*H147,2)</f>
        <v>0</v>
      </c>
      <c r="BL147" s="16" t="s">
        <v>158</v>
      </c>
      <c r="BM147" s="16" t="s">
        <v>467</v>
      </c>
    </row>
    <row r="148" spans="2:51" s="12" customFormat="1" ht="11.25">
      <c r="B148" s="194"/>
      <c r="C148" s="195"/>
      <c r="D148" s="196" t="s">
        <v>160</v>
      </c>
      <c r="E148" s="197" t="s">
        <v>1</v>
      </c>
      <c r="F148" s="198" t="s">
        <v>468</v>
      </c>
      <c r="G148" s="195"/>
      <c r="H148" s="199">
        <v>4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160</v>
      </c>
      <c r="AU148" s="205" t="s">
        <v>81</v>
      </c>
      <c r="AV148" s="12" t="s">
        <v>81</v>
      </c>
      <c r="AW148" s="12" t="s">
        <v>34</v>
      </c>
      <c r="AX148" s="12" t="s">
        <v>77</v>
      </c>
      <c r="AY148" s="205" t="s">
        <v>151</v>
      </c>
    </row>
    <row r="149" spans="2:63" s="11" customFormat="1" ht="22.9" customHeight="1">
      <c r="B149" s="166"/>
      <c r="C149" s="167"/>
      <c r="D149" s="168" t="s">
        <v>72</v>
      </c>
      <c r="E149" s="180" t="s">
        <v>191</v>
      </c>
      <c r="F149" s="180" t="s">
        <v>314</v>
      </c>
      <c r="G149" s="167"/>
      <c r="H149" s="167"/>
      <c r="I149" s="170"/>
      <c r="J149" s="181">
        <f>BK149</f>
        <v>0</v>
      </c>
      <c r="K149" s="167"/>
      <c r="L149" s="172"/>
      <c r="M149" s="173"/>
      <c r="N149" s="174"/>
      <c r="O149" s="174"/>
      <c r="P149" s="175">
        <f>SUM(P150:P152)</f>
        <v>0</v>
      </c>
      <c r="Q149" s="174"/>
      <c r="R149" s="175">
        <f>SUM(R150:R152)</f>
        <v>0.0006</v>
      </c>
      <c r="S149" s="174"/>
      <c r="T149" s="176">
        <f>SUM(T150:T152)</f>
        <v>0</v>
      </c>
      <c r="AR149" s="177" t="s">
        <v>77</v>
      </c>
      <c r="AT149" s="178" t="s">
        <v>72</v>
      </c>
      <c r="AU149" s="178" t="s">
        <v>77</v>
      </c>
      <c r="AY149" s="177" t="s">
        <v>151</v>
      </c>
      <c r="BK149" s="179">
        <f>SUM(BK150:BK152)</f>
        <v>0</v>
      </c>
    </row>
    <row r="150" spans="2:65" s="1" customFormat="1" ht="16.5" customHeight="1">
      <c r="B150" s="33"/>
      <c r="C150" s="182" t="s">
        <v>277</v>
      </c>
      <c r="D150" s="182" t="s">
        <v>153</v>
      </c>
      <c r="E150" s="183" t="s">
        <v>316</v>
      </c>
      <c r="F150" s="184" t="s">
        <v>317</v>
      </c>
      <c r="G150" s="185" t="s">
        <v>164</v>
      </c>
      <c r="H150" s="186">
        <v>2</v>
      </c>
      <c r="I150" s="187"/>
      <c r="J150" s="188">
        <f>ROUND(I150*H150,2)</f>
        <v>0</v>
      </c>
      <c r="K150" s="184" t="s">
        <v>157</v>
      </c>
      <c r="L150" s="37"/>
      <c r="M150" s="189" t="s">
        <v>1</v>
      </c>
      <c r="N150" s="190" t="s">
        <v>44</v>
      </c>
      <c r="O150" s="59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AR150" s="16" t="s">
        <v>158</v>
      </c>
      <c r="AT150" s="16" t="s">
        <v>153</v>
      </c>
      <c r="AU150" s="16" t="s">
        <v>81</v>
      </c>
      <c r="AY150" s="16" t="s">
        <v>151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6" t="s">
        <v>77</v>
      </c>
      <c r="BK150" s="193">
        <f>ROUND(I150*H150,2)</f>
        <v>0</v>
      </c>
      <c r="BL150" s="16" t="s">
        <v>158</v>
      </c>
      <c r="BM150" s="16" t="s">
        <v>469</v>
      </c>
    </row>
    <row r="151" spans="2:51" s="12" customFormat="1" ht="11.25">
      <c r="B151" s="194"/>
      <c r="C151" s="195"/>
      <c r="D151" s="196" t="s">
        <v>160</v>
      </c>
      <c r="E151" s="197" t="s">
        <v>1</v>
      </c>
      <c r="F151" s="198" t="s">
        <v>470</v>
      </c>
      <c r="G151" s="195"/>
      <c r="H151" s="199">
        <v>2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160</v>
      </c>
      <c r="AU151" s="205" t="s">
        <v>81</v>
      </c>
      <c r="AV151" s="12" t="s">
        <v>81</v>
      </c>
      <c r="AW151" s="12" t="s">
        <v>34</v>
      </c>
      <c r="AX151" s="12" t="s">
        <v>77</v>
      </c>
      <c r="AY151" s="205" t="s">
        <v>151</v>
      </c>
    </row>
    <row r="152" spans="2:65" s="1" customFormat="1" ht="16.5" customHeight="1">
      <c r="B152" s="33"/>
      <c r="C152" s="229" t="s">
        <v>282</v>
      </c>
      <c r="D152" s="229" t="s">
        <v>287</v>
      </c>
      <c r="E152" s="230" t="s">
        <v>321</v>
      </c>
      <c r="F152" s="231" t="s">
        <v>322</v>
      </c>
      <c r="G152" s="232" t="s">
        <v>164</v>
      </c>
      <c r="H152" s="233">
        <v>2</v>
      </c>
      <c r="I152" s="234"/>
      <c r="J152" s="235">
        <f>ROUND(I152*H152,2)</f>
        <v>0</v>
      </c>
      <c r="K152" s="231" t="s">
        <v>157</v>
      </c>
      <c r="L152" s="236"/>
      <c r="M152" s="237" t="s">
        <v>1</v>
      </c>
      <c r="N152" s="238" t="s">
        <v>44</v>
      </c>
      <c r="O152" s="59"/>
      <c r="P152" s="191">
        <f>O152*H152</f>
        <v>0</v>
      </c>
      <c r="Q152" s="191">
        <v>0.0003</v>
      </c>
      <c r="R152" s="191">
        <f>Q152*H152</f>
        <v>0.0006</v>
      </c>
      <c r="S152" s="191">
        <v>0</v>
      </c>
      <c r="T152" s="192">
        <f>S152*H152</f>
        <v>0</v>
      </c>
      <c r="AR152" s="16" t="s">
        <v>191</v>
      </c>
      <c r="AT152" s="16" t="s">
        <v>287</v>
      </c>
      <c r="AU152" s="16" t="s">
        <v>81</v>
      </c>
      <c r="AY152" s="16" t="s">
        <v>151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6" t="s">
        <v>77</v>
      </c>
      <c r="BK152" s="193">
        <f>ROUND(I152*H152,2)</f>
        <v>0</v>
      </c>
      <c r="BL152" s="16" t="s">
        <v>158</v>
      </c>
      <c r="BM152" s="16" t="s">
        <v>471</v>
      </c>
    </row>
    <row r="153" spans="2:63" s="11" customFormat="1" ht="22.9" customHeight="1">
      <c r="B153" s="166"/>
      <c r="C153" s="167"/>
      <c r="D153" s="168" t="s">
        <v>72</v>
      </c>
      <c r="E153" s="180" t="s">
        <v>324</v>
      </c>
      <c r="F153" s="180" t="s">
        <v>325</v>
      </c>
      <c r="G153" s="167"/>
      <c r="H153" s="167"/>
      <c r="I153" s="170"/>
      <c r="J153" s="181">
        <f>BK153</f>
        <v>0</v>
      </c>
      <c r="K153" s="167"/>
      <c r="L153" s="172"/>
      <c r="M153" s="173"/>
      <c r="N153" s="174"/>
      <c r="O153" s="174"/>
      <c r="P153" s="175">
        <f>P154</f>
        <v>0</v>
      </c>
      <c r="Q153" s="174"/>
      <c r="R153" s="175">
        <f>R154</f>
        <v>0</v>
      </c>
      <c r="S153" s="174"/>
      <c r="T153" s="176">
        <f>T154</f>
        <v>0</v>
      </c>
      <c r="AR153" s="177" t="s">
        <v>77</v>
      </c>
      <c r="AT153" s="178" t="s">
        <v>72</v>
      </c>
      <c r="AU153" s="178" t="s">
        <v>77</v>
      </c>
      <c r="AY153" s="177" t="s">
        <v>151</v>
      </c>
      <c r="BK153" s="179">
        <f>BK154</f>
        <v>0</v>
      </c>
    </row>
    <row r="154" spans="2:65" s="1" customFormat="1" ht="16.5" customHeight="1">
      <c r="B154" s="33"/>
      <c r="C154" s="182" t="s">
        <v>286</v>
      </c>
      <c r="D154" s="182" t="s">
        <v>153</v>
      </c>
      <c r="E154" s="183" t="s">
        <v>327</v>
      </c>
      <c r="F154" s="184" t="s">
        <v>328</v>
      </c>
      <c r="G154" s="185" t="s">
        <v>329</v>
      </c>
      <c r="H154" s="186">
        <v>31.788</v>
      </c>
      <c r="I154" s="187"/>
      <c r="J154" s="188">
        <f>ROUND(I154*H154,2)</f>
        <v>0</v>
      </c>
      <c r="K154" s="184" t="s">
        <v>157</v>
      </c>
      <c r="L154" s="37"/>
      <c r="M154" s="239" t="s">
        <v>1</v>
      </c>
      <c r="N154" s="240" t="s">
        <v>44</v>
      </c>
      <c r="O154" s="241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AR154" s="16" t="s">
        <v>158</v>
      </c>
      <c r="AT154" s="16" t="s">
        <v>153</v>
      </c>
      <c r="AU154" s="16" t="s">
        <v>81</v>
      </c>
      <c r="AY154" s="16" t="s">
        <v>151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6" t="s">
        <v>77</v>
      </c>
      <c r="BK154" s="193">
        <f>ROUND(I154*H154,2)</f>
        <v>0</v>
      </c>
      <c r="BL154" s="16" t="s">
        <v>158</v>
      </c>
      <c r="BM154" s="16" t="s">
        <v>472</v>
      </c>
    </row>
    <row r="155" spans="2:12" s="1" customFormat="1" ht="6.95" customHeight="1">
      <c r="B155" s="45"/>
      <c r="C155" s="46"/>
      <c r="D155" s="46"/>
      <c r="E155" s="46"/>
      <c r="F155" s="46"/>
      <c r="G155" s="46"/>
      <c r="H155" s="46"/>
      <c r="I155" s="133"/>
      <c r="J155" s="46"/>
      <c r="K155" s="46"/>
      <c r="L155" s="37"/>
    </row>
  </sheetData>
  <sheetProtection algorithmName="SHA-512" hashValue="eyQ4Oigc7emhjqn/TQDbV5Loq8nDsTDJmnabCmsQ1T3OaQ9fbBXoKijY4hT8n77rGolkRyu4jdPS+HTrRwuoew==" saltValue="69qE0OS27nchmI6arG/VH19g3OH4BjLgh3FP7rKMk30pPJYnMPy0MfoMuYpvMuY4b9hzIBSkCUTWvfpZUbFKdg==" spinCount="100000" sheet="1" objects="1" scenarios="1" formatColumns="0" formatRows="0" autoFilter="0"/>
  <autoFilter ref="C91:K154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98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customHeight="1">
      <c r="B4" s="19"/>
      <c r="D4" s="109" t="s">
        <v>119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0" t="s">
        <v>16</v>
      </c>
      <c r="L6" s="19"/>
    </row>
    <row r="7" spans="2:12" ht="16.5" customHeight="1">
      <c r="B7" s="19"/>
      <c r="E7" s="291" t="str">
        <f>'Rekapitulace stavby'!K6</f>
        <v>Smržovský potok 10101654, Smržovka, oprava koryta, ř. km 0,000 - 3,800</v>
      </c>
      <c r="F7" s="292"/>
      <c r="G7" s="292"/>
      <c r="H7" s="292"/>
      <c r="L7" s="19"/>
    </row>
    <row r="8" spans="2:12" ht="12" customHeight="1">
      <c r="B8" s="19"/>
      <c r="D8" s="110" t="s">
        <v>120</v>
      </c>
      <c r="L8" s="19"/>
    </row>
    <row r="9" spans="2:12" s="1" customFormat="1" ht="16.5" customHeight="1">
      <c r="B9" s="37"/>
      <c r="E9" s="291" t="s">
        <v>121</v>
      </c>
      <c r="F9" s="293"/>
      <c r="G9" s="293"/>
      <c r="H9" s="293"/>
      <c r="I9" s="111"/>
      <c r="L9" s="37"/>
    </row>
    <row r="10" spans="2:12" s="1" customFormat="1" ht="12" customHeight="1">
      <c r="B10" s="37"/>
      <c r="D10" s="110" t="s">
        <v>122</v>
      </c>
      <c r="I10" s="111"/>
      <c r="L10" s="37"/>
    </row>
    <row r="11" spans="2:12" s="1" customFormat="1" ht="36.95" customHeight="1">
      <c r="B11" s="37"/>
      <c r="E11" s="294" t="s">
        <v>473</v>
      </c>
      <c r="F11" s="293"/>
      <c r="G11" s="293"/>
      <c r="H11" s="293"/>
      <c r="I11" s="111"/>
      <c r="L11" s="37"/>
    </row>
    <row r="12" spans="2:12" s="1" customFormat="1" ht="11.25">
      <c r="B12" s="37"/>
      <c r="I12" s="111"/>
      <c r="L12" s="37"/>
    </row>
    <row r="13" spans="2:12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</v>
      </c>
      <c r="L13" s="37"/>
    </row>
    <row r="14" spans="2:12" s="1" customFormat="1" ht="12" customHeight="1">
      <c r="B14" s="37"/>
      <c r="D14" s="110" t="s">
        <v>22</v>
      </c>
      <c r="F14" s="16" t="s">
        <v>23</v>
      </c>
      <c r="I14" s="112" t="s">
        <v>24</v>
      </c>
      <c r="J14" s="113" t="str">
        <f>'Rekapitulace stavby'!AN8</f>
        <v>11. 3. 2019</v>
      </c>
      <c r="L14" s="37"/>
    </row>
    <row r="15" spans="2:12" s="1" customFormat="1" ht="10.9" customHeight="1">
      <c r="B15" s="37"/>
      <c r="I15" s="111"/>
      <c r="L15" s="37"/>
    </row>
    <row r="16" spans="2:12" s="1" customFormat="1" ht="12" customHeight="1">
      <c r="B16" s="37"/>
      <c r="D16" s="110" t="s">
        <v>26</v>
      </c>
      <c r="I16" s="112" t="s">
        <v>27</v>
      </c>
      <c r="J16" s="16" t="s">
        <v>1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30</v>
      </c>
      <c r="I19" s="112" t="s">
        <v>27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295" t="str">
        <f>'Rekapitulace stavby'!E14</f>
        <v>Vyplň údaj</v>
      </c>
      <c r="F20" s="296"/>
      <c r="G20" s="296"/>
      <c r="H20" s="29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32</v>
      </c>
      <c r="I22" s="112" t="s">
        <v>27</v>
      </c>
      <c r="J22" s="16" t="s">
        <v>1</v>
      </c>
      <c r="L22" s="37"/>
    </row>
    <row r="23" spans="2:12" s="1" customFormat="1" ht="18" customHeight="1">
      <c r="B23" s="37"/>
      <c r="E23" s="16" t="s">
        <v>33</v>
      </c>
      <c r="I23" s="112" t="s">
        <v>29</v>
      </c>
      <c r="J23" s="16" t="s">
        <v>1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35</v>
      </c>
      <c r="I25" s="112" t="s">
        <v>27</v>
      </c>
      <c r="J25" s="16" t="s">
        <v>1</v>
      </c>
      <c r="L25" s="37"/>
    </row>
    <row r="26" spans="2:12" s="1" customFormat="1" ht="18" customHeight="1">
      <c r="B26" s="37"/>
      <c r="E26" s="16" t="s">
        <v>36</v>
      </c>
      <c r="I26" s="112" t="s">
        <v>29</v>
      </c>
      <c r="J26" s="16" t="s">
        <v>1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37</v>
      </c>
      <c r="I28" s="111"/>
      <c r="L28" s="37"/>
    </row>
    <row r="29" spans="2:12" s="7" customFormat="1" ht="45" customHeight="1">
      <c r="B29" s="114"/>
      <c r="E29" s="297" t="s">
        <v>38</v>
      </c>
      <c r="F29" s="297"/>
      <c r="G29" s="297"/>
      <c r="H29" s="29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39</v>
      </c>
      <c r="I32" s="111"/>
      <c r="J32" s="118">
        <f>ROUND(J89,2)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41</v>
      </c>
      <c r="I34" s="120" t="s">
        <v>40</v>
      </c>
      <c r="J34" s="119" t="s">
        <v>42</v>
      </c>
      <c r="L34" s="37"/>
    </row>
    <row r="35" spans="2:12" s="1" customFormat="1" ht="14.45" customHeight="1">
      <c r="B35" s="37"/>
      <c r="D35" s="110" t="s">
        <v>43</v>
      </c>
      <c r="E35" s="110" t="s">
        <v>44</v>
      </c>
      <c r="F35" s="121">
        <f>ROUND((SUM(BE89:BE114)),2)</f>
        <v>0</v>
      </c>
      <c r="I35" s="122">
        <v>0.21</v>
      </c>
      <c r="J35" s="121">
        <f>ROUND(((SUM(BE89:BE114))*I35),2)</f>
        <v>0</v>
      </c>
      <c r="L35" s="37"/>
    </row>
    <row r="36" spans="2:12" s="1" customFormat="1" ht="14.45" customHeight="1">
      <c r="B36" s="37"/>
      <c r="E36" s="110" t="s">
        <v>45</v>
      </c>
      <c r="F36" s="121">
        <f>ROUND((SUM(BF89:BF114)),2)</f>
        <v>0</v>
      </c>
      <c r="I36" s="122">
        <v>0.15</v>
      </c>
      <c r="J36" s="121">
        <f>ROUND(((SUM(BF89:BF114))*I36),2)</f>
        <v>0</v>
      </c>
      <c r="L36" s="37"/>
    </row>
    <row r="37" spans="2:12" s="1" customFormat="1" ht="14.45" customHeight="1" hidden="1">
      <c r="B37" s="37"/>
      <c r="E37" s="110" t="s">
        <v>46</v>
      </c>
      <c r="F37" s="121">
        <f>ROUND((SUM(BG89:BG114)),2)</f>
        <v>0</v>
      </c>
      <c r="I37" s="122">
        <v>0.21</v>
      </c>
      <c r="J37" s="121">
        <f>0</f>
        <v>0</v>
      </c>
      <c r="L37" s="37"/>
    </row>
    <row r="38" spans="2:12" s="1" customFormat="1" ht="14.45" customHeight="1" hidden="1">
      <c r="B38" s="37"/>
      <c r="E38" s="110" t="s">
        <v>47</v>
      </c>
      <c r="F38" s="121">
        <f>ROUND((SUM(BH89:BH114)),2)</f>
        <v>0</v>
      </c>
      <c r="I38" s="122">
        <v>0.15</v>
      </c>
      <c r="J38" s="121">
        <f>0</f>
        <v>0</v>
      </c>
      <c r="L38" s="37"/>
    </row>
    <row r="39" spans="2:12" s="1" customFormat="1" ht="14.45" customHeight="1" hidden="1">
      <c r="B39" s="37"/>
      <c r="E39" s="110" t="s">
        <v>48</v>
      </c>
      <c r="F39" s="121">
        <f>ROUND((SUM(BI89:BI114)),2)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49</v>
      </c>
      <c r="E41" s="125"/>
      <c r="F41" s="125"/>
      <c r="G41" s="126" t="s">
        <v>50</v>
      </c>
      <c r="H41" s="127" t="s">
        <v>51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124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12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16.5" customHeight="1">
      <c r="B50" s="33"/>
      <c r="C50" s="34"/>
      <c r="D50" s="34"/>
      <c r="E50" s="298" t="str">
        <f>E7</f>
        <v>Smržovský potok 10101654, Smržovka, oprava koryta, ř. km 0,000 - 3,800</v>
      </c>
      <c r="F50" s="299"/>
      <c r="G50" s="299"/>
      <c r="H50" s="299"/>
      <c r="I50" s="111"/>
      <c r="J50" s="34"/>
      <c r="K50" s="34"/>
      <c r="L50" s="37"/>
    </row>
    <row r="51" spans="2:12" ht="12" customHeight="1">
      <c r="B51" s="20"/>
      <c r="C51" s="28" t="s">
        <v>120</v>
      </c>
      <c r="D51" s="21"/>
      <c r="E51" s="21"/>
      <c r="F51" s="21"/>
      <c r="G51" s="21"/>
      <c r="H51" s="21"/>
      <c r="J51" s="21"/>
      <c r="K51" s="21"/>
      <c r="L51" s="19"/>
    </row>
    <row r="52" spans="2:12" s="1" customFormat="1" ht="16.5" customHeight="1">
      <c r="B52" s="33"/>
      <c r="C52" s="34"/>
      <c r="D52" s="34"/>
      <c r="E52" s="298" t="s">
        <v>121</v>
      </c>
      <c r="F52" s="265"/>
      <c r="G52" s="265"/>
      <c r="H52" s="265"/>
      <c r="I52" s="111"/>
      <c r="J52" s="34"/>
      <c r="K52" s="34"/>
      <c r="L52" s="37"/>
    </row>
    <row r="53" spans="2:12" s="1" customFormat="1" ht="12" customHeight="1">
      <c r="B53" s="33"/>
      <c r="C53" s="28" t="s">
        <v>122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12" s="1" customFormat="1" ht="16.5" customHeight="1">
      <c r="B54" s="33"/>
      <c r="C54" s="34"/>
      <c r="D54" s="34"/>
      <c r="E54" s="266" t="str">
        <f>E11</f>
        <v>1.6 - SO 01.6 Oprava koryta - úsek č.6, ř.  km 2,150 - 2,200</v>
      </c>
      <c r="F54" s="265"/>
      <c r="G54" s="265"/>
      <c r="H54" s="265"/>
      <c r="I54" s="111"/>
      <c r="J54" s="34"/>
      <c r="K54" s="34"/>
      <c r="L54" s="37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12" s="1" customFormat="1" ht="12" customHeight="1">
      <c r="B56" s="33"/>
      <c r="C56" s="28" t="s">
        <v>22</v>
      </c>
      <c r="D56" s="34"/>
      <c r="E56" s="34"/>
      <c r="F56" s="26" t="str">
        <f>F14</f>
        <v>k.ú Smržovka (751324)</v>
      </c>
      <c r="G56" s="34"/>
      <c r="H56" s="34"/>
      <c r="I56" s="112" t="s">
        <v>24</v>
      </c>
      <c r="J56" s="54" t="str">
        <f>IF(J14="","",J14)</f>
        <v>11. 3. 2019</v>
      </c>
      <c r="K56" s="34"/>
      <c r="L56" s="37"/>
    </row>
    <row r="57" spans="2:12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24.95" customHeight="1">
      <c r="B58" s="33"/>
      <c r="C58" s="28" t="s">
        <v>26</v>
      </c>
      <c r="D58" s="34"/>
      <c r="E58" s="34"/>
      <c r="F58" s="26" t="str">
        <f>E17</f>
        <v>Povodí Labe, státní podnik,Víta Nejedlého 951,HK3</v>
      </c>
      <c r="G58" s="34"/>
      <c r="H58" s="34"/>
      <c r="I58" s="112" t="s">
        <v>32</v>
      </c>
      <c r="J58" s="31" t="str">
        <f>E23</f>
        <v>Šindlar s.r.o., Na Brně 372/2a, Hradec Králové 6</v>
      </c>
      <c r="K58" s="34"/>
      <c r="L58" s="37"/>
    </row>
    <row r="59" spans="2:12" s="1" customFormat="1" ht="13.7" customHeight="1">
      <c r="B59" s="33"/>
      <c r="C59" s="28" t="s">
        <v>30</v>
      </c>
      <c r="D59" s="34"/>
      <c r="E59" s="34"/>
      <c r="F59" s="26" t="str">
        <f>IF(E20="","",E20)</f>
        <v>Vyplň údaj</v>
      </c>
      <c r="G59" s="34"/>
      <c r="H59" s="34"/>
      <c r="I59" s="112" t="s">
        <v>35</v>
      </c>
      <c r="J59" s="31" t="str">
        <f>E26</f>
        <v>Ing. Tomáš Konečný</v>
      </c>
      <c r="K59" s="34"/>
      <c r="L59" s="37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12" s="1" customFormat="1" ht="29.25" customHeight="1">
      <c r="B61" s="33"/>
      <c r="C61" s="137" t="s">
        <v>125</v>
      </c>
      <c r="D61" s="138"/>
      <c r="E61" s="138"/>
      <c r="F61" s="138"/>
      <c r="G61" s="138"/>
      <c r="H61" s="138"/>
      <c r="I61" s="139"/>
      <c r="J61" s="140" t="s">
        <v>126</v>
      </c>
      <c r="K61" s="138"/>
      <c r="L61" s="37"/>
    </row>
    <row r="62" spans="2:12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127</v>
      </c>
      <c r="D63" s="34"/>
      <c r="E63" s="34"/>
      <c r="F63" s="34"/>
      <c r="G63" s="34"/>
      <c r="H63" s="34"/>
      <c r="I63" s="111"/>
      <c r="J63" s="72">
        <f>J89</f>
        <v>0</v>
      </c>
      <c r="K63" s="34"/>
      <c r="L63" s="37"/>
      <c r="AU63" s="16" t="s">
        <v>128</v>
      </c>
    </row>
    <row r="64" spans="2:12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J90</f>
        <v>0</v>
      </c>
      <c r="K64" s="143"/>
      <c r="L64" s="148"/>
    </row>
    <row r="65" spans="2:12" s="9" customFormat="1" ht="19.9" customHeight="1">
      <c r="B65" s="149"/>
      <c r="C65" s="93"/>
      <c r="D65" s="150" t="s">
        <v>130</v>
      </c>
      <c r="E65" s="151"/>
      <c r="F65" s="151"/>
      <c r="G65" s="151"/>
      <c r="H65" s="151"/>
      <c r="I65" s="152"/>
      <c r="J65" s="153">
        <f>J91</f>
        <v>0</v>
      </c>
      <c r="K65" s="93"/>
      <c r="L65" s="154"/>
    </row>
    <row r="66" spans="2:12" s="9" customFormat="1" ht="19.9" customHeight="1">
      <c r="B66" s="149"/>
      <c r="C66" s="93"/>
      <c r="D66" s="150" t="s">
        <v>133</v>
      </c>
      <c r="E66" s="151"/>
      <c r="F66" s="151"/>
      <c r="G66" s="151"/>
      <c r="H66" s="151"/>
      <c r="I66" s="152"/>
      <c r="J66" s="153">
        <f>J108</f>
        <v>0</v>
      </c>
      <c r="K66" s="93"/>
      <c r="L66" s="154"/>
    </row>
    <row r="67" spans="2:12" s="9" customFormat="1" ht="19.9" customHeight="1">
      <c r="B67" s="149"/>
      <c r="C67" s="93"/>
      <c r="D67" s="150" t="s">
        <v>135</v>
      </c>
      <c r="E67" s="151"/>
      <c r="F67" s="151"/>
      <c r="G67" s="151"/>
      <c r="H67" s="151"/>
      <c r="I67" s="152"/>
      <c r="J67" s="153">
        <f>J113</f>
        <v>0</v>
      </c>
      <c r="K67" s="93"/>
      <c r="L67" s="154"/>
    </row>
    <row r="68" spans="2:12" s="1" customFormat="1" ht="21.75" customHeight="1">
      <c r="B68" s="33"/>
      <c r="C68" s="34"/>
      <c r="D68" s="34"/>
      <c r="E68" s="34"/>
      <c r="F68" s="34"/>
      <c r="G68" s="34"/>
      <c r="H68" s="34"/>
      <c r="I68" s="111"/>
      <c r="J68" s="34"/>
      <c r="K68" s="34"/>
      <c r="L68" s="37"/>
    </row>
    <row r="69" spans="2:12" s="1" customFormat="1" ht="6.95" customHeight="1">
      <c r="B69" s="45"/>
      <c r="C69" s="46"/>
      <c r="D69" s="46"/>
      <c r="E69" s="46"/>
      <c r="F69" s="46"/>
      <c r="G69" s="46"/>
      <c r="H69" s="46"/>
      <c r="I69" s="133"/>
      <c r="J69" s="46"/>
      <c r="K69" s="46"/>
      <c r="L69" s="37"/>
    </row>
    <row r="73" spans="2:12" s="1" customFormat="1" ht="6.95" customHeight="1">
      <c r="B73" s="47"/>
      <c r="C73" s="48"/>
      <c r="D73" s="48"/>
      <c r="E73" s="48"/>
      <c r="F73" s="48"/>
      <c r="G73" s="48"/>
      <c r="H73" s="48"/>
      <c r="I73" s="136"/>
      <c r="J73" s="48"/>
      <c r="K73" s="48"/>
      <c r="L73" s="37"/>
    </row>
    <row r="74" spans="2:12" s="1" customFormat="1" ht="24.95" customHeight="1">
      <c r="B74" s="33"/>
      <c r="C74" s="22" t="s">
        <v>136</v>
      </c>
      <c r="D74" s="34"/>
      <c r="E74" s="34"/>
      <c r="F74" s="34"/>
      <c r="G74" s="34"/>
      <c r="H74" s="34"/>
      <c r="I74" s="111"/>
      <c r="J74" s="34"/>
      <c r="K74" s="34"/>
      <c r="L74" s="37"/>
    </row>
    <row r="75" spans="2:12" s="1" customFormat="1" ht="6.95" customHeight="1">
      <c r="B75" s="33"/>
      <c r="C75" s="34"/>
      <c r="D75" s="34"/>
      <c r="E75" s="34"/>
      <c r="F75" s="34"/>
      <c r="G75" s="34"/>
      <c r="H75" s="34"/>
      <c r="I75" s="111"/>
      <c r="J75" s="34"/>
      <c r="K75" s="34"/>
      <c r="L75" s="37"/>
    </row>
    <row r="76" spans="2:12" s="1" customFormat="1" ht="12" customHeight="1">
      <c r="B76" s="33"/>
      <c r="C76" s="28" t="s">
        <v>16</v>
      </c>
      <c r="D76" s="34"/>
      <c r="E76" s="34"/>
      <c r="F76" s="34"/>
      <c r="G76" s="34"/>
      <c r="H76" s="34"/>
      <c r="I76" s="111"/>
      <c r="J76" s="34"/>
      <c r="K76" s="34"/>
      <c r="L76" s="37"/>
    </row>
    <row r="77" spans="2:12" s="1" customFormat="1" ht="16.5" customHeight="1">
      <c r="B77" s="33"/>
      <c r="C77" s="34"/>
      <c r="D77" s="34"/>
      <c r="E77" s="298" t="str">
        <f>E7</f>
        <v>Smržovský potok 10101654, Smržovka, oprava koryta, ř. km 0,000 - 3,800</v>
      </c>
      <c r="F77" s="299"/>
      <c r="G77" s="299"/>
      <c r="H77" s="299"/>
      <c r="I77" s="111"/>
      <c r="J77" s="34"/>
      <c r="K77" s="34"/>
      <c r="L77" s="37"/>
    </row>
    <row r="78" spans="2:12" ht="12" customHeight="1">
      <c r="B78" s="20"/>
      <c r="C78" s="28" t="s">
        <v>120</v>
      </c>
      <c r="D78" s="21"/>
      <c r="E78" s="21"/>
      <c r="F78" s="21"/>
      <c r="G78" s="21"/>
      <c r="H78" s="21"/>
      <c r="J78" s="21"/>
      <c r="K78" s="21"/>
      <c r="L78" s="19"/>
    </row>
    <row r="79" spans="2:12" s="1" customFormat="1" ht="16.5" customHeight="1">
      <c r="B79" s="33"/>
      <c r="C79" s="34"/>
      <c r="D79" s="34"/>
      <c r="E79" s="298" t="s">
        <v>121</v>
      </c>
      <c r="F79" s="265"/>
      <c r="G79" s="265"/>
      <c r="H79" s="265"/>
      <c r="I79" s="111"/>
      <c r="J79" s="34"/>
      <c r="K79" s="34"/>
      <c r="L79" s="37"/>
    </row>
    <row r="80" spans="2:12" s="1" customFormat="1" ht="12" customHeight="1">
      <c r="B80" s="33"/>
      <c r="C80" s="28" t="s">
        <v>122</v>
      </c>
      <c r="D80" s="34"/>
      <c r="E80" s="34"/>
      <c r="F80" s="34"/>
      <c r="G80" s="34"/>
      <c r="H80" s="34"/>
      <c r="I80" s="111"/>
      <c r="J80" s="34"/>
      <c r="K80" s="34"/>
      <c r="L80" s="37"/>
    </row>
    <row r="81" spans="2:12" s="1" customFormat="1" ht="16.5" customHeight="1">
      <c r="B81" s="33"/>
      <c r="C81" s="34"/>
      <c r="D81" s="34"/>
      <c r="E81" s="266" t="str">
        <f>E11</f>
        <v>1.6 - SO 01.6 Oprava koryta - úsek č.6, ř.  km 2,150 - 2,200</v>
      </c>
      <c r="F81" s="265"/>
      <c r="G81" s="265"/>
      <c r="H81" s="265"/>
      <c r="I81" s="111"/>
      <c r="J81" s="34"/>
      <c r="K81" s="34"/>
      <c r="L81" s="37"/>
    </row>
    <row r="82" spans="2:12" s="1" customFormat="1" ht="6.95" customHeight="1">
      <c r="B82" s="33"/>
      <c r="C82" s="34"/>
      <c r="D82" s="34"/>
      <c r="E82" s="34"/>
      <c r="F82" s="34"/>
      <c r="G82" s="34"/>
      <c r="H82" s="34"/>
      <c r="I82" s="111"/>
      <c r="J82" s="34"/>
      <c r="K82" s="34"/>
      <c r="L82" s="37"/>
    </row>
    <row r="83" spans="2:12" s="1" customFormat="1" ht="12" customHeight="1">
      <c r="B83" s="33"/>
      <c r="C83" s="28" t="s">
        <v>22</v>
      </c>
      <c r="D83" s="34"/>
      <c r="E83" s="34"/>
      <c r="F83" s="26" t="str">
        <f>F14</f>
        <v>k.ú Smržovka (751324)</v>
      </c>
      <c r="G83" s="34"/>
      <c r="H83" s="34"/>
      <c r="I83" s="112" t="s">
        <v>24</v>
      </c>
      <c r="J83" s="54" t="str">
        <f>IF(J14="","",J14)</f>
        <v>11. 3. 2019</v>
      </c>
      <c r="K83" s="34"/>
      <c r="L83" s="37"/>
    </row>
    <row r="84" spans="2:12" s="1" customFormat="1" ht="6.95" customHeight="1">
      <c r="B84" s="33"/>
      <c r="C84" s="34"/>
      <c r="D84" s="34"/>
      <c r="E84" s="34"/>
      <c r="F84" s="34"/>
      <c r="G84" s="34"/>
      <c r="H84" s="34"/>
      <c r="I84" s="111"/>
      <c r="J84" s="34"/>
      <c r="K84" s="34"/>
      <c r="L84" s="37"/>
    </row>
    <row r="85" spans="2:12" s="1" customFormat="1" ht="24.95" customHeight="1">
      <c r="B85" s="33"/>
      <c r="C85" s="28" t="s">
        <v>26</v>
      </c>
      <c r="D85" s="34"/>
      <c r="E85" s="34"/>
      <c r="F85" s="26" t="str">
        <f>E17</f>
        <v>Povodí Labe, státní podnik,Víta Nejedlého 951,HK3</v>
      </c>
      <c r="G85" s="34"/>
      <c r="H85" s="34"/>
      <c r="I85" s="112" t="s">
        <v>32</v>
      </c>
      <c r="J85" s="31" t="str">
        <f>E23</f>
        <v>Šindlar s.r.o., Na Brně 372/2a, Hradec Králové 6</v>
      </c>
      <c r="K85" s="34"/>
      <c r="L85" s="37"/>
    </row>
    <row r="86" spans="2:12" s="1" customFormat="1" ht="13.7" customHeight="1">
      <c r="B86" s="33"/>
      <c r="C86" s="28" t="s">
        <v>30</v>
      </c>
      <c r="D86" s="34"/>
      <c r="E86" s="34"/>
      <c r="F86" s="26" t="str">
        <f>IF(E20="","",E20)</f>
        <v>Vyplň údaj</v>
      </c>
      <c r="G86" s="34"/>
      <c r="H86" s="34"/>
      <c r="I86" s="112" t="s">
        <v>35</v>
      </c>
      <c r="J86" s="31" t="str">
        <f>E26</f>
        <v>Ing. Tomáš Konečný</v>
      </c>
      <c r="K86" s="34"/>
      <c r="L86" s="37"/>
    </row>
    <row r="87" spans="2:12" s="1" customFormat="1" ht="10.35" customHeight="1">
      <c r="B87" s="33"/>
      <c r="C87" s="34"/>
      <c r="D87" s="34"/>
      <c r="E87" s="34"/>
      <c r="F87" s="34"/>
      <c r="G87" s="34"/>
      <c r="H87" s="34"/>
      <c r="I87" s="111"/>
      <c r="J87" s="34"/>
      <c r="K87" s="34"/>
      <c r="L87" s="37"/>
    </row>
    <row r="88" spans="2:20" s="10" customFormat="1" ht="29.25" customHeight="1">
      <c r="B88" s="155"/>
      <c r="C88" s="156" t="s">
        <v>137</v>
      </c>
      <c r="D88" s="157" t="s">
        <v>58</v>
      </c>
      <c r="E88" s="157" t="s">
        <v>54</v>
      </c>
      <c r="F88" s="157" t="s">
        <v>55</v>
      </c>
      <c r="G88" s="157" t="s">
        <v>138</v>
      </c>
      <c r="H88" s="157" t="s">
        <v>139</v>
      </c>
      <c r="I88" s="158" t="s">
        <v>140</v>
      </c>
      <c r="J88" s="159" t="s">
        <v>126</v>
      </c>
      <c r="K88" s="160" t="s">
        <v>141</v>
      </c>
      <c r="L88" s="161"/>
      <c r="M88" s="63" t="s">
        <v>1</v>
      </c>
      <c r="N88" s="64" t="s">
        <v>43</v>
      </c>
      <c r="O88" s="64" t="s">
        <v>142</v>
      </c>
      <c r="P88" s="64" t="s">
        <v>143</v>
      </c>
      <c r="Q88" s="64" t="s">
        <v>144</v>
      </c>
      <c r="R88" s="64" t="s">
        <v>145</v>
      </c>
      <c r="S88" s="64" t="s">
        <v>146</v>
      </c>
      <c r="T88" s="65" t="s">
        <v>147</v>
      </c>
    </row>
    <row r="89" spans="2:63" s="1" customFormat="1" ht="22.9" customHeight="1">
      <c r="B89" s="33"/>
      <c r="C89" s="70" t="s">
        <v>148</v>
      </c>
      <c r="D89" s="34"/>
      <c r="E89" s="34"/>
      <c r="F89" s="34"/>
      <c r="G89" s="34"/>
      <c r="H89" s="34"/>
      <c r="I89" s="111"/>
      <c r="J89" s="162">
        <f>BK89</f>
        <v>0</v>
      </c>
      <c r="K89" s="34"/>
      <c r="L89" s="37"/>
      <c r="M89" s="66"/>
      <c r="N89" s="67"/>
      <c r="O89" s="67"/>
      <c r="P89" s="163">
        <f>P90</f>
        <v>0</v>
      </c>
      <c r="Q89" s="67"/>
      <c r="R89" s="163">
        <f>R90</f>
        <v>13.168736312599998</v>
      </c>
      <c r="S89" s="67"/>
      <c r="T89" s="164">
        <f>T90</f>
        <v>0</v>
      </c>
      <c r="AT89" s="16" t="s">
        <v>72</v>
      </c>
      <c r="AU89" s="16" t="s">
        <v>128</v>
      </c>
      <c r="BK89" s="165">
        <f>BK90</f>
        <v>0</v>
      </c>
    </row>
    <row r="90" spans="2:63" s="11" customFormat="1" ht="25.9" customHeight="1">
      <c r="B90" s="166"/>
      <c r="C90" s="167"/>
      <c r="D90" s="168" t="s">
        <v>72</v>
      </c>
      <c r="E90" s="169" t="s">
        <v>149</v>
      </c>
      <c r="F90" s="169" t="s">
        <v>150</v>
      </c>
      <c r="G90" s="167"/>
      <c r="H90" s="167"/>
      <c r="I90" s="170"/>
      <c r="J90" s="171">
        <f>BK90</f>
        <v>0</v>
      </c>
      <c r="K90" s="167"/>
      <c r="L90" s="172"/>
      <c r="M90" s="173"/>
      <c r="N90" s="174"/>
      <c r="O90" s="174"/>
      <c r="P90" s="175">
        <f>P91+P108+P113</f>
        <v>0</v>
      </c>
      <c r="Q90" s="174"/>
      <c r="R90" s="175">
        <f>R91+R108+R113</f>
        <v>13.168736312599998</v>
      </c>
      <c r="S90" s="174"/>
      <c r="T90" s="176">
        <f>T91+T108+T113</f>
        <v>0</v>
      </c>
      <c r="AR90" s="177" t="s">
        <v>77</v>
      </c>
      <c r="AT90" s="178" t="s">
        <v>72</v>
      </c>
      <c r="AU90" s="178" t="s">
        <v>73</v>
      </c>
      <c r="AY90" s="177" t="s">
        <v>151</v>
      </c>
      <c r="BK90" s="179">
        <f>BK91+BK108+BK113</f>
        <v>0</v>
      </c>
    </row>
    <row r="91" spans="2:63" s="11" customFormat="1" ht="22.9" customHeight="1">
      <c r="B91" s="166"/>
      <c r="C91" s="167"/>
      <c r="D91" s="168" t="s">
        <v>72</v>
      </c>
      <c r="E91" s="180" t="s">
        <v>77</v>
      </c>
      <c r="F91" s="180" t="s">
        <v>152</v>
      </c>
      <c r="G91" s="167"/>
      <c r="H91" s="167"/>
      <c r="I91" s="170"/>
      <c r="J91" s="181">
        <f>BK91</f>
        <v>0</v>
      </c>
      <c r="K91" s="167"/>
      <c r="L91" s="172"/>
      <c r="M91" s="173"/>
      <c r="N91" s="174"/>
      <c r="O91" s="174"/>
      <c r="P91" s="175">
        <f>SUM(P92:P107)</f>
        <v>0</v>
      </c>
      <c r="Q91" s="174"/>
      <c r="R91" s="175">
        <f>SUM(R92:R107)</f>
        <v>0.1078304886</v>
      </c>
      <c r="S91" s="174"/>
      <c r="T91" s="176">
        <f>SUM(T92:T107)</f>
        <v>0</v>
      </c>
      <c r="AR91" s="177" t="s">
        <v>77</v>
      </c>
      <c r="AT91" s="178" t="s">
        <v>72</v>
      </c>
      <c r="AU91" s="178" t="s">
        <v>77</v>
      </c>
      <c r="AY91" s="177" t="s">
        <v>151</v>
      </c>
      <c r="BK91" s="179">
        <f>SUM(BK92:BK107)</f>
        <v>0</v>
      </c>
    </row>
    <row r="92" spans="2:65" s="1" customFormat="1" ht="16.5" customHeight="1">
      <c r="B92" s="33"/>
      <c r="C92" s="182" t="s">
        <v>77</v>
      </c>
      <c r="D92" s="182" t="s">
        <v>153</v>
      </c>
      <c r="E92" s="183" t="s">
        <v>205</v>
      </c>
      <c r="F92" s="184" t="s">
        <v>206</v>
      </c>
      <c r="G92" s="185" t="s">
        <v>207</v>
      </c>
      <c r="H92" s="186">
        <v>6</v>
      </c>
      <c r="I92" s="187"/>
      <c r="J92" s="188">
        <f>ROUND(I92*H92,2)</f>
        <v>0</v>
      </c>
      <c r="K92" s="184" t="s">
        <v>157</v>
      </c>
      <c r="L92" s="37"/>
      <c r="M92" s="189" t="s">
        <v>1</v>
      </c>
      <c r="N92" s="190" t="s">
        <v>44</v>
      </c>
      <c r="O92" s="59"/>
      <c r="P92" s="191">
        <f>O92*H92</f>
        <v>0</v>
      </c>
      <c r="Q92" s="191">
        <v>0.0179717481</v>
      </c>
      <c r="R92" s="191">
        <f>Q92*H92</f>
        <v>0.1078304886</v>
      </c>
      <c r="S92" s="191">
        <v>0</v>
      </c>
      <c r="T92" s="192">
        <f>S92*H92</f>
        <v>0</v>
      </c>
      <c r="AR92" s="16" t="s">
        <v>158</v>
      </c>
      <c r="AT92" s="16" t="s">
        <v>153</v>
      </c>
      <c r="AU92" s="16" t="s">
        <v>81</v>
      </c>
      <c r="AY92" s="16" t="s">
        <v>151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16" t="s">
        <v>77</v>
      </c>
      <c r="BK92" s="193">
        <f>ROUND(I92*H92,2)</f>
        <v>0</v>
      </c>
      <c r="BL92" s="16" t="s">
        <v>158</v>
      </c>
      <c r="BM92" s="16" t="s">
        <v>474</v>
      </c>
    </row>
    <row r="93" spans="2:51" s="12" customFormat="1" ht="11.25">
      <c r="B93" s="194"/>
      <c r="C93" s="195"/>
      <c r="D93" s="196" t="s">
        <v>160</v>
      </c>
      <c r="E93" s="197" t="s">
        <v>1</v>
      </c>
      <c r="F93" s="198" t="s">
        <v>475</v>
      </c>
      <c r="G93" s="195"/>
      <c r="H93" s="199">
        <v>6</v>
      </c>
      <c r="I93" s="200"/>
      <c r="J93" s="195"/>
      <c r="K93" s="195"/>
      <c r="L93" s="201"/>
      <c r="M93" s="202"/>
      <c r="N93" s="203"/>
      <c r="O93" s="203"/>
      <c r="P93" s="203"/>
      <c r="Q93" s="203"/>
      <c r="R93" s="203"/>
      <c r="S93" s="203"/>
      <c r="T93" s="204"/>
      <c r="AT93" s="205" t="s">
        <v>160</v>
      </c>
      <c r="AU93" s="205" t="s">
        <v>81</v>
      </c>
      <c r="AV93" s="12" t="s">
        <v>81</v>
      </c>
      <c r="AW93" s="12" t="s">
        <v>34</v>
      </c>
      <c r="AX93" s="12" t="s">
        <v>77</v>
      </c>
      <c r="AY93" s="205" t="s">
        <v>151</v>
      </c>
    </row>
    <row r="94" spans="2:65" s="1" customFormat="1" ht="16.5" customHeight="1">
      <c r="B94" s="33"/>
      <c r="C94" s="182" t="s">
        <v>81</v>
      </c>
      <c r="D94" s="182" t="s">
        <v>153</v>
      </c>
      <c r="E94" s="183" t="s">
        <v>211</v>
      </c>
      <c r="F94" s="184" t="s">
        <v>212</v>
      </c>
      <c r="G94" s="185" t="s">
        <v>213</v>
      </c>
      <c r="H94" s="186">
        <v>120</v>
      </c>
      <c r="I94" s="187"/>
      <c r="J94" s="188">
        <f>ROUND(I94*H94,2)</f>
        <v>0</v>
      </c>
      <c r="K94" s="184" t="s">
        <v>157</v>
      </c>
      <c r="L94" s="37"/>
      <c r="M94" s="189" t="s">
        <v>1</v>
      </c>
      <c r="N94" s="190" t="s">
        <v>44</v>
      </c>
      <c r="O94" s="59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AR94" s="16" t="s">
        <v>158</v>
      </c>
      <c r="AT94" s="16" t="s">
        <v>153</v>
      </c>
      <c r="AU94" s="16" t="s">
        <v>81</v>
      </c>
      <c r="AY94" s="16" t="s">
        <v>151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16" t="s">
        <v>77</v>
      </c>
      <c r="BK94" s="193">
        <f>ROUND(I94*H94,2)</f>
        <v>0</v>
      </c>
      <c r="BL94" s="16" t="s">
        <v>158</v>
      </c>
      <c r="BM94" s="16" t="s">
        <v>476</v>
      </c>
    </row>
    <row r="95" spans="2:51" s="12" customFormat="1" ht="11.25">
      <c r="B95" s="194"/>
      <c r="C95" s="195"/>
      <c r="D95" s="196" t="s">
        <v>160</v>
      </c>
      <c r="E95" s="197" t="s">
        <v>1</v>
      </c>
      <c r="F95" s="198" t="s">
        <v>434</v>
      </c>
      <c r="G95" s="195"/>
      <c r="H95" s="199">
        <v>120</v>
      </c>
      <c r="I95" s="200"/>
      <c r="J95" s="195"/>
      <c r="K95" s="195"/>
      <c r="L95" s="201"/>
      <c r="M95" s="202"/>
      <c r="N95" s="203"/>
      <c r="O95" s="203"/>
      <c r="P95" s="203"/>
      <c r="Q95" s="203"/>
      <c r="R95" s="203"/>
      <c r="S95" s="203"/>
      <c r="T95" s="204"/>
      <c r="AT95" s="205" t="s">
        <v>160</v>
      </c>
      <c r="AU95" s="205" t="s">
        <v>81</v>
      </c>
      <c r="AV95" s="12" t="s">
        <v>81</v>
      </c>
      <c r="AW95" s="12" t="s">
        <v>34</v>
      </c>
      <c r="AX95" s="12" t="s">
        <v>77</v>
      </c>
      <c r="AY95" s="205" t="s">
        <v>151</v>
      </c>
    </row>
    <row r="96" spans="2:65" s="1" customFormat="1" ht="16.5" customHeight="1">
      <c r="B96" s="33"/>
      <c r="C96" s="182" t="s">
        <v>167</v>
      </c>
      <c r="D96" s="182" t="s">
        <v>153</v>
      </c>
      <c r="E96" s="183" t="s">
        <v>217</v>
      </c>
      <c r="F96" s="184" t="s">
        <v>218</v>
      </c>
      <c r="G96" s="185" t="s">
        <v>219</v>
      </c>
      <c r="H96" s="186">
        <v>5</v>
      </c>
      <c r="I96" s="187"/>
      <c r="J96" s="188">
        <f>ROUND(I96*H96,2)</f>
        <v>0</v>
      </c>
      <c r="K96" s="184" t="s">
        <v>157</v>
      </c>
      <c r="L96" s="37"/>
      <c r="M96" s="189" t="s">
        <v>1</v>
      </c>
      <c r="N96" s="190" t="s">
        <v>44</v>
      </c>
      <c r="O96" s="59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AR96" s="16" t="s">
        <v>158</v>
      </c>
      <c r="AT96" s="16" t="s">
        <v>153</v>
      </c>
      <c r="AU96" s="16" t="s">
        <v>81</v>
      </c>
      <c r="AY96" s="16" t="s">
        <v>151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6" t="s">
        <v>77</v>
      </c>
      <c r="BK96" s="193">
        <f>ROUND(I96*H96,2)</f>
        <v>0</v>
      </c>
      <c r="BL96" s="16" t="s">
        <v>158</v>
      </c>
      <c r="BM96" s="16" t="s">
        <v>477</v>
      </c>
    </row>
    <row r="97" spans="2:51" s="12" customFormat="1" ht="11.25">
      <c r="B97" s="194"/>
      <c r="C97" s="195"/>
      <c r="D97" s="196" t="s">
        <v>160</v>
      </c>
      <c r="E97" s="197" t="s">
        <v>1</v>
      </c>
      <c r="F97" s="198" t="s">
        <v>478</v>
      </c>
      <c r="G97" s="195"/>
      <c r="H97" s="199">
        <v>5</v>
      </c>
      <c r="I97" s="200"/>
      <c r="J97" s="195"/>
      <c r="K97" s="195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160</v>
      </c>
      <c r="AU97" s="205" t="s">
        <v>81</v>
      </c>
      <c r="AV97" s="12" t="s">
        <v>81</v>
      </c>
      <c r="AW97" s="12" t="s">
        <v>34</v>
      </c>
      <c r="AX97" s="12" t="s">
        <v>77</v>
      </c>
      <c r="AY97" s="205" t="s">
        <v>151</v>
      </c>
    </row>
    <row r="98" spans="2:65" s="1" customFormat="1" ht="16.5" customHeight="1">
      <c r="B98" s="33"/>
      <c r="C98" s="182" t="s">
        <v>158</v>
      </c>
      <c r="D98" s="182" t="s">
        <v>153</v>
      </c>
      <c r="E98" s="183" t="s">
        <v>479</v>
      </c>
      <c r="F98" s="184" t="s">
        <v>480</v>
      </c>
      <c r="G98" s="185" t="s">
        <v>156</v>
      </c>
      <c r="H98" s="186">
        <v>3.84</v>
      </c>
      <c r="I98" s="187"/>
      <c r="J98" s="188">
        <f>ROUND(I98*H98,2)</f>
        <v>0</v>
      </c>
      <c r="K98" s="184" t="s">
        <v>157</v>
      </c>
      <c r="L98" s="37"/>
      <c r="M98" s="189" t="s">
        <v>1</v>
      </c>
      <c r="N98" s="190" t="s">
        <v>44</v>
      </c>
      <c r="O98" s="59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16" t="s">
        <v>158</v>
      </c>
      <c r="AT98" s="16" t="s">
        <v>153</v>
      </c>
      <c r="AU98" s="16" t="s">
        <v>81</v>
      </c>
      <c r="AY98" s="16" t="s">
        <v>151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6" t="s">
        <v>77</v>
      </c>
      <c r="BK98" s="193">
        <f>ROUND(I98*H98,2)</f>
        <v>0</v>
      </c>
      <c r="BL98" s="16" t="s">
        <v>158</v>
      </c>
      <c r="BM98" s="16" t="s">
        <v>481</v>
      </c>
    </row>
    <row r="99" spans="2:51" s="12" customFormat="1" ht="11.25">
      <c r="B99" s="194"/>
      <c r="C99" s="195"/>
      <c r="D99" s="196" t="s">
        <v>160</v>
      </c>
      <c r="E99" s="197" t="s">
        <v>1</v>
      </c>
      <c r="F99" s="198" t="s">
        <v>482</v>
      </c>
      <c r="G99" s="195"/>
      <c r="H99" s="199">
        <v>3.84</v>
      </c>
      <c r="I99" s="200"/>
      <c r="J99" s="195"/>
      <c r="K99" s="195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160</v>
      </c>
      <c r="AU99" s="205" t="s">
        <v>81</v>
      </c>
      <c r="AV99" s="12" t="s">
        <v>81</v>
      </c>
      <c r="AW99" s="12" t="s">
        <v>34</v>
      </c>
      <c r="AX99" s="12" t="s">
        <v>77</v>
      </c>
      <c r="AY99" s="205" t="s">
        <v>151</v>
      </c>
    </row>
    <row r="100" spans="2:65" s="1" customFormat="1" ht="16.5" customHeight="1">
      <c r="B100" s="33"/>
      <c r="C100" s="182" t="s">
        <v>177</v>
      </c>
      <c r="D100" s="182" t="s">
        <v>153</v>
      </c>
      <c r="E100" s="183" t="s">
        <v>483</v>
      </c>
      <c r="F100" s="184" t="s">
        <v>484</v>
      </c>
      <c r="G100" s="185" t="s">
        <v>156</v>
      </c>
      <c r="H100" s="186">
        <v>1.152</v>
      </c>
      <c r="I100" s="187"/>
      <c r="J100" s="188">
        <f>ROUND(I100*H100,2)</f>
        <v>0</v>
      </c>
      <c r="K100" s="184" t="s">
        <v>157</v>
      </c>
      <c r="L100" s="37"/>
      <c r="M100" s="189" t="s">
        <v>1</v>
      </c>
      <c r="N100" s="190" t="s">
        <v>44</v>
      </c>
      <c r="O100" s="59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AR100" s="16" t="s">
        <v>158</v>
      </c>
      <c r="AT100" s="16" t="s">
        <v>153</v>
      </c>
      <c r="AU100" s="16" t="s">
        <v>81</v>
      </c>
      <c r="AY100" s="16" t="s">
        <v>151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6" t="s">
        <v>77</v>
      </c>
      <c r="BK100" s="193">
        <f>ROUND(I100*H100,2)</f>
        <v>0</v>
      </c>
      <c r="BL100" s="16" t="s">
        <v>158</v>
      </c>
      <c r="BM100" s="16" t="s">
        <v>485</v>
      </c>
    </row>
    <row r="101" spans="2:51" s="12" customFormat="1" ht="11.25">
      <c r="B101" s="194"/>
      <c r="C101" s="195"/>
      <c r="D101" s="196" t="s">
        <v>160</v>
      </c>
      <c r="E101" s="197" t="s">
        <v>1</v>
      </c>
      <c r="F101" s="198" t="s">
        <v>486</v>
      </c>
      <c r="G101" s="195"/>
      <c r="H101" s="199">
        <v>1.152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160</v>
      </c>
      <c r="AU101" s="205" t="s">
        <v>81</v>
      </c>
      <c r="AV101" s="12" t="s">
        <v>81</v>
      </c>
      <c r="AW101" s="12" t="s">
        <v>34</v>
      </c>
      <c r="AX101" s="12" t="s">
        <v>77</v>
      </c>
      <c r="AY101" s="205" t="s">
        <v>151</v>
      </c>
    </row>
    <row r="102" spans="2:65" s="1" customFormat="1" ht="16.5" customHeight="1">
      <c r="B102" s="33"/>
      <c r="C102" s="182" t="s">
        <v>210</v>
      </c>
      <c r="D102" s="182" t="s">
        <v>153</v>
      </c>
      <c r="E102" s="183" t="s">
        <v>237</v>
      </c>
      <c r="F102" s="184" t="s">
        <v>238</v>
      </c>
      <c r="G102" s="185" t="s">
        <v>156</v>
      </c>
      <c r="H102" s="186">
        <v>3.84</v>
      </c>
      <c r="I102" s="187"/>
      <c r="J102" s="188">
        <f>ROUND(I102*H102,2)</f>
        <v>0</v>
      </c>
      <c r="K102" s="184" t="s">
        <v>1</v>
      </c>
      <c r="L102" s="37"/>
      <c r="M102" s="189" t="s">
        <v>1</v>
      </c>
      <c r="N102" s="190" t="s">
        <v>44</v>
      </c>
      <c r="O102" s="59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6" t="s">
        <v>158</v>
      </c>
      <c r="AT102" s="16" t="s">
        <v>153</v>
      </c>
      <c r="AU102" s="16" t="s">
        <v>81</v>
      </c>
      <c r="AY102" s="16" t="s">
        <v>151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6" t="s">
        <v>77</v>
      </c>
      <c r="BK102" s="193">
        <f>ROUND(I102*H102,2)</f>
        <v>0</v>
      </c>
      <c r="BL102" s="16" t="s">
        <v>158</v>
      </c>
      <c r="BM102" s="16" t="s">
        <v>487</v>
      </c>
    </row>
    <row r="103" spans="2:47" s="1" customFormat="1" ht="19.5">
      <c r="B103" s="33"/>
      <c r="C103" s="34"/>
      <c r="D103" s="196" t="s">
        <v>240</v>
      </c>
      <c r="E103" s="34"/>
      <c r="F103" s="217" t="s">
        <v>241</v>
      </c>
      <c r="G103" s="34"/>
      <c r="H103" s="34"/>
      <c r="I103" s="111"/>
      <c r="J103" s="34"/>
      <c r="K103" s="34"/>
      <c r="L103" s="37"/>
      <c r="M103" s="218"/>
      <c r="N103" s="59"/>
      <c r="O103" s="59"/>
      <c r="P103" s="59"/>
      <c r="Q103" s="59"/>
      <c r="R103" s="59"/>
      <c r="S103" s="59"/>
      <c r="T103" s="60"/>
      <c r="AT103" s="16" t="s">
        <v>240</v>
      </c>
      <c r="AU103" s="16" t="s">
        <v>81</v>
      </c>
    </row>
    <row r="104" spans="2:51" s="12" customFormat="1" ht="11.25">
      <c r="B104" s="194"/>
      <c r="C104" s="195"/>
      <c r="D104" s="196" t="s">
        <v>160</v>
      </c>
      <c r="E104" s="197" t="s">
        <v>1</v>
      </c>
      <c r="F104" s="198" t="s">
        <v>488</v>
      </c>
      <c r="G104" s="195"/>
      <c r="H104" s="199">
        <v>3.84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160</v>
      </c>
      <c r="AU104" s="205" t="s">
        <v>81</v>
      </c>
      <c r="AV104" s="12" t="s">
        <v>81</v>
      </c>
      <c r="AW104" s="12" t="s">
        <v>34</v>
      </c>
      <c r="AX104" s="12" t="s">
        <v>77</v>
      </c>
      <c r="AY104" s="205" t="s">
        <v>151</v>
      </c>
    </row>
    <row r="105" spans="2:65" s="1" customFormat="1" ht="16.5" customHeight="1">
      <c r="B105" s="33"/>
      <c r="C105" s="182" t="s">
        <v>186</v>
      </c>
      <c r="D105" s="182" t="s">
        <v>153</v>
      </c>
      <c r="E105" s="183" t="s">
        <v>250</v>
      </c>
      <c r="F105" s="184" t="s">
        <v>251</v>
      </c>
      <c r="G105" s="185" t="s">
        <v>246</v>
      </c>
      <c r="H105" s="186">
        <v>1</v>
      </c>
      <c r="I105" s="187"/>
      <c r="J105" s="188">
        <f>ROUND(I105*H105,2)</f>
        <v>0</v>
      </c>
      <c r="K105" s="184" t="s">
        <v>1</v>
      </c>
      <c r="L105" s="37"/>
      <c r="M105" s="189" t="s">
        <v>1</v>
      </c>
      <c r="N105" s="190" t="s">
        <v>44</v>
      </c>
      <c r="O105" s="59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6" t="s">
        <v>158</v>
      </c>
      <c r="AT105" s="16" t="s">
        <v>153</v>
      </c>
      <c r="AU105" s="16" t="s">
        <v>81</v>
      </c>
      <c r="AY105" s="16" t="s">
        <v>151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6" t="s">
        <v>77</v>
      </c>
      <c r="BK105" s="193">
        <f>ROUND(I105*H105,2)</f>
        <v>0</v>
      </c>
      <c r="BL105" s="16" t="s">
        <v>158</v>
      </c>
      <c r="BM105" s="16" t="s">
        <v>489</v>
      </c>
    </row>
    <row r="106" spans="2:51" s="14" customFormat="1" ht="11.25">
      <c r="B106" s="219"/>
      <c r="C106" s="220"/>
      <c r="D106" s="196" t="s">
        <v>160</v>
      </c>
      <c r="E106" s="221" t="s">
        <v>1</v>
      </c>
      <c r="F106" s="222" t="s">
        <v>253</v>
      </c>
      <c r="G106" s="220"/>
      <c r="H106" s="221" t="s">
        <v>1</v>
      </c>
      <c r="I106" s="223"/>
      <c r="J106" s="220"/>
      <c r="K106" s="220"/>
      <c r="L106" s="224"/>
      <c r="M106" s="225"/>
      <c r="N106" s="226"/>
      <c r="O106" s="226"/>
      <c r="P106" s="226"/>
      <c r="Q106" s="226"/>
      <c r="R106" s="226"/>
      <c r="S106" s="226"/>
      <c r="T106" s="227"/>
      <c r="AT106" s="228" t="s">
        <v>160</v>
      </c>
      <c r="AU106" s="228" t="s">
        <v>81</v>
      </c>
      <c r="AV106" s="14" t="s">
        <v>77</v>
      </c>
      <c r="AW106" s="14" t="s">
        <v>34</v>
      </c>
      <c r="AX106" s="14" t="s">
        <v>73</v>
      </c>
      <c r="AY106" s="228" t="s">
        <v>151</v>
      </c>
    </row>
    <row r="107" spans="2:51" s="12" customFormat="1" ht="11.25">
      <c r="B107" s="194"/>
      <c r="C107" s="195"/>
      <c r="D107" s="196" t="s">
        <v>160</v>
      </c>
      <c r="E107" s="197" t="s">
        <v>1</v>
      </c>
      <c r="F107" s="198" t="s">
        <v>77</v>
      </c>
      <c r="G107" s="195"/>
      <c r="H107" s="199">
        <v>1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160</v>
      </c>
      <c r="AU107" s="205" t="s">
        <v>81</v>
      </c>
      <c r="AV107" s="12" t="s">
        <v>81</v>
      </c>
      <c r="AW107" s="12" t="s">
        <v>34</v>
      </c>
      <c r="AX107" s="12" t="s">
        <v>77</v>
      </c>
      <c r="AY107" s="205" t="s">
        <v>151</v>
      </c>
    </row>
    <row r="108" spans="2:63" s="11" customFormat="1" ht="22.9" customHeight="1">
      <c r="B108" s="166"/>
      <c r="C108" s="167"/>
      <c r="D108" s="168" t="s">
        <v>72</v>
      </c>
      <c r="E108" s="180" t="s">
        <v>158</v>
      </c>
      <c r="F108" s="180" t="s">
        <v>297</v>
      </c>
      <c r="G108" s="167"/>
      <c r="H108" s="167"/>
      <c r="I108" s="170"/>
      <c r="J108" s="181">
        <f>BK108</f>
        <v>0</v>
      </c>
      <c r="K108" s="167"/>
      <c r="L108" s="172"/>
      <c r="M108" s="173"/>
      <c r="N108" s="174"/>
      <c r="O108" s="174"/>
      <c r="P108" s="175">
        <f>SUM(P109:P112)</f>
        <v>0</v>
      </c>
      <c r="Q108" s="174"/>
      <c r="R108" s="175">
        <f>SUM(R109:R112)</f>
        <v>13.060905823999999</v>
      </c>
      <c r="S108" s="174"/>
      <c r="T108" s="176">
        <f>SUM(T109:T112)</f>
        <v>0</v>
      </c>
      <c r="AR108" s="177" t="s">
        <v>77</v>
      </c>
      <c r="AT108" s="178" t="s">
        <v>72</v>
      </c>
      <c r="AU108" s="178" t="s">
        <v>77</v>
      </c>
      <c r="AY108" s="177" t="s">
        <v>151</v>
      </c>
      <c r="BK108" s="179">
        <f>SUM(BK109:BK112)</f>
        <v>0</v>
      </c>
    </row>
    <row r="109" spans="2:65" s="1" customFormat="1" ht="16.5" customHeight="1">
      <c r="B109" s="33"/>
      <c r="C109" s="182" t="s">
        <v>195</v>
      </c>
      <c r="D109" s="182" t="s">
        <v>153</v>
      </c>
      <c r="E109" s="183" t="s">
        <v>490</v>
      </c>
      <c r="F109" s="184" t="s">
        <v>491</v>
      </c>
      <c r="G109" s="185" t="s">
        <v>156</v>
      </c>
      <c r="H109" s="186">
        <v>2.048</v>
      </c>
      <c r="I109" s="187"/>
      <c r="J109" s="188">
        <f>ROUND(I109*H109,2)</f>
        <v>0</v>
      </c>
      <c r="K109" s="184" t="s">
        <v>157</v>
      </c>
      <c r="L109" s="37"/>
      <c r="M109" s="189" t="s">
        <v>1</v>
      </c>
      <c r="N109" s="190" t="s">
        <v>44</v>
      </c>
      <c r="O109" s="59"/>
      <c r="P109" s="191">
        <f>O109*H109</f>
        <v>0</v>
      </c>
      <c r="Q109" s="191">
        <v>2.833308</v>
      </c>
      <c r="R109" s="191">
        <f>Q109*H109</f>
        <v>5.802614784</v>
      </c>
      <c r="S109" s="191">
        <v>0</v>
      </c>
      <c r="T109" s="192">
        <f>S109*H109</f>
        <v>0</v>
      </c>
      <c r="AR109" s="16" t="s">
        <v>158</v>
      </c>
      <c r="AT109" s="16" t="s">
        <v>153</v>
      </c>
      <c r="AU109" s="16" t="s">
        <v>81</v>
      </c>
      <c r="AY109" s="16" t="s">
        <v>151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6" t="s">
        <v>77</v>
      </c>
      <c r="BK109" s="193">
        <f>ROUND(I109*H109,2)</f>
        <v>0</v>
      </c>
      <c r="BL109" s="16" t="s">
        <v>158</v>
      </c>
      <c r="BM109" s="16" t="s">
        <v>492</v>
      </c>
    </row>
    <row r="110" spans="2:51" s="12" customFormat="1" ht="11.25">
      <c r="B110" s="194"/>
      <c r="C110" s="195"/>
      <c r="D110" s="196" t="s">
        <v>160</v>
      </c>
      <c r="E110" s="197" t="s">
        <v>1</v>
      </c>
      <c r="F110" s="198" t="s">
        <v>493</v>
      </c>
      <c r="G110" s="195"/>
      <c r="H110" s="199">
        <v>2.048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160</v>
      </c>
      <c r="AU110" s="205" t="s">
        <v>81</v>
      </c>
      <c r="AV110" s="12" t="s">
        <v>81</v>
      </c>
      <c r="AW110" s="12" t="s">
        <v>34</v>
      </c>
      <c r="AX110" s="12" t="s">
        <v>77</v>
      </c>
      <c r="AY110" s="205" t="s">
        <v>151</v>
      </c>
    </row>
    <row r="111" spans="2:65" s="1" customFormat="1" ht="16.5" customHeight="1">
      <c r="B111" s="33"/>
      <c r="C111" s="182" t="s">
        <v>199</v>
      </c>
      <c r="D111" s="182" t="s">
        <v>153</v>
      </c>
      <c r="E111" s="183" t="s">
        <v>494</v>
      </c>
      <c r="F111" s="184" t="s">
        <v>495</v>
      </c>
      <c r="G111" s="185" t="s">
        <v>156</v>
      </c>
      <c r="H111" s="186">
        <v>2.912</v>
      </c>
      <c r="I111" s="187"/>
      <c r="J111" s="188">
        <f>ROUND(I111*H111,2)</f>
        <v>0</v>
      </c>
      <c r="K111" s="184" t="s">
        <v>157</v>
      </c>
      <c r="L111" s="37"/>
      <c r="M111" s="189" t="s">
        <v>1</v>
      </c>
      <c r="N111" s="190" t="s">
        <v>44</v>
      </c>
      <c r="O111" s="59"/>
      <c r="P111" s="191">
        <f>O111*H111</f>
        <v>0</v>
      </c>
      <c r="Q111" s="191">
        <v>2.492545</v>
      </c>
      <c r="R111" s="191">
        <f>Q111*H111</f>
        <v>7.25829104</v>
      </c>
      <c r="S111" s="191">
        <v>0</v>
      </c>
      <c r="T111" s="192">
        <f>S111*H111</f>
        <v>0</v>
      </c>
      <c r="AR111" s="16" t="s">
        <v>158</v>
      </c>
      <c r="AT111" s="16" t="s">
        <v>153</v>
      </c>
      <c r="AU111" s="16" t="s">
        <v>81</v>
      </c>
      <c r="AY111" s="16" t="s">
        <v>151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6" t="s">
        <v>77</v>
      </c>
      <c r="BK111" s="193">
        <f>ROUND(I111*H111,2)</f>
        <v>0</v>
      </c>
      <c r="BL111" s="16" t="s">
        <v>158</v>
      </c>
      <c r="BM111" s="16" t="s">
        <v>496</v>
      </c>
    </row>
    <row r="112" spans="2:51" s="12" customFormat="1" ht="11.25">
      <c r="B112" s="194"/>
      <c r="C112" s="195"/>
      <c r="D112" s="196" t="s">
        <v>160</v>
      </c>
      <c r="E112" s="197" t="s">
        <v>1</v>
      </c>
      <c r="F112" s="198" t="s">
        <v>497</v>
      </c>
      <c r="G112" s="195"/>
      <c r="H112" s="199">
        <v>2.912</v>
      </c>
      <c r="I112" s="200"/>
      <c r="J112" s="195"/>
      <c r="K112" s="195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160</v>
      </c>
      <c r="AU112" s="205" t="s">
        <v>81</v>
      </c>
      <c r="AV112" s="12" t="s">
        <v>81</v>
      </c>
      <c r="AW112" s="12" t="s">
        <v>34</v>
      </c>
      <c r="AX112" s="12" t="s">
        <v>77</v>
      </c>
      <c r="AY112" s="205" t="s">
        <v>151</v>
      </c>
    </row>
    <row r="113" spans="2:63" s="11" customFormat="1" ht="22.9" customHeight="1">
      <c r="B113" s="166"/>
      <c r="C113" s="167"/>
      <c r="D113" s="168" t="s">
        <v>72</v>
      </c>
      <c r="E113" s="180" t="s">
        <v>324</v>
      </c>
      <c r="F113" s="180" t="s">
        <v>325</v>
      </c>
      <c r="G113" s="167"/>
      <c r="H113" s="167"/>
      <c r="I113" s="170"/>
      <c r="J113" s="181">
        <f>BK113</f>
        <v>0</v>
      </c>
      <c r="K113" s="167"/>
      <c r="L113" s="172"/>
      <c r="M113" s="173"/>
      <c r="N113" s="174"/>
      <c r="O113" s="174"/>
      <c r="P113" s="175">
        <f>P114</f>
        <v>0</v>
      </c>
      <c r="Q113" s="174"/>
      <c r="R113" s="175">
        <f>R114</f>
        <v>0</v>
      </c>
      <c r="S113" s="174"/>
      <c r="T113" s="176">
        <f>T114</f>
        <v>0</v>
      </c>
      <c r="AR113" s="177" t="s">
        <v>77</v>
      </c>
      <c r="AT113" s="178" t="s">
        <v>72</v>
      </c>
      <c r="AU113" s="178" t="s">
        <v>77</v>
      </c>
      <c r="AY113" s="177" t="s">
        <v>151</v>
      </c>
      <c r="BK113" s="179">
        <f>BK114</f>
        <v>0</v>
      </c>
    </row>
    <row r="114" spans="2:65" s="1" customFormat="1" ht="16.5" customHeight="1">
      <c r="B114" s="33"/>
      <c r="C114" s="182" t="s">
        <v>204</v>
      </c>
      <c r="D114" s="182" t="s">
        <v>153</v>
      </c>
      <c r="E114" s="183" t="s">
        <v>327</v>
      </c>
      <c r="F114" s="184" t="s">
        <v>328</v>
      </c>
      <c r="G114" s="185" t="s">
        <v>329</v>
      </c>
      <c r="H114" s="186">
        <v>13.169</v>
      </c>
      <c r="I114" s="187"/>
      <c r="J114" s="188">
        <f>ROUND(I114*H114,2)</f>
        <v>0</v>
      </c>
      <c r="K114" s="184" t="s">
        <v>157</v>
      </c>
      <c r="L114" s="37"/>
      <c r="M114" s="239" t="s">
        <v>1</v>
      </c>
      <c r="N114" s="240" t="s">
        <v>44</v>
      </c>
      <c r="O114" s="241"/>
      <c r="P114" s="242">
        <f>O114*H114</f>
        <v>0</v>
      </c>
      <c r="Q114" s="242">
        <v>0</v>
      </c>
      <c r="R114" s="242">
        <f>Q114*H114</f>
        <v>0</v>
      </c>
      <c r="S114" s="242">
        <v>0</v>
      </c>
      <c r="T114" s="243">
        <f>S114*H114</f>
        <v>0</v>
      </c>
      <c r="AR114" s="16" t="s">
        <v>158</v>
      </c>
      <c r="AT114" s="16" t="s">
        <v>153</v>
      </c>
      <c r="AU114" s="16" t="s">
        <v>81</v>
      </c>
      <c r="AY114" s="16" t="s">
        <v>151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6" t="s">
        <v>77</v>
      </c>
      <c r="BK114" s="193">
        <f>ROUND(I114*H114,2)</f>
        <v>0</v>
      </c>
      <c r="BL114" s="16" t="s">
        <v>158</v>
      </c>
      <c r="BM114" s="16" t="s">
        <v>498</v>
      </c>
    </row>
    <row r="115" spans="2:12" s="1" customFormat="1" ht="6.95" customHeight="1">
      <c r="B115" s="45"/>
      <c r="C115" s="46"/>
      <c r="D115" s="46"/>
      <c r="E115" s="46"/>
      <c r="F115" s="46"/>
      <c r="G115" s="46"/>
      <c r="H115" s="46"/>
      <c r="I115" s="133"/>
      <c r="J115" s="46"/>
      <c r="K115" s="46"/>
      <c r="L115" s="37"/>
    </row>
  </sheetData>
  <sheetProtection algorithmName="SHA-512" hashValue="ilqWgV1Co+CXiE/JQNXOur0mK84bYAPq5E0XEWoEGONdVTHamm8bKqui+KQqb4g75wRI2wh605I9ahvc92lPIw==" saltValue="FCG8RxzQ76Vj0cu9SDiiVO/UrMRvJbu+5zcKlilsH4naavxVyZV0j8EJ/SJxfl+1bvFmURA2u6FL1el970+m9Q==" spinCount="100000" sheet="1" objects="1" scenarios="1" formatColumns="0" formatRows="0" autoFilter="0"/>
  <autoFilter ref="C88:K114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101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customHeight="1">
      <c r="B4" s="19"/>
      <c r="D4" s="109" t="s">
        <v>119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0" t="s">
        <v>16</v>
      </c>
      <c r="L6" s="19"/>
    </row>
    <row r="7" spans="2:12" ht="16.5" customHeight="1">
      <c r="B7" s="19"/>
      <c r="E7" s="291" t="str">
        <f>'Rekapitulace stavby'!K6</f>
        <v>Smržovský potok 10101654, Smržovka, oprava koryta, ř. km 0,000 - 3,800</v>
      </c>
      <c r="F7" s="292"/>
      <c r="G7" s="292"/>
      <c r="H7" s="292"/>
      <c r="L7" s="19"/>
    </row>
    <row r="8" spans="2:12" ht="12" customHeight="1">
      <c r="B8" s="19"/>
      <c r="D8" s="110" t="s">
        <v>120</v>
      </c>
      <c r="L8" s="19"/>
    </row>
    <row r="9" spans="2:12" s="1" customFormat="1" ht="16.5" customHeight="1">
      <c r="B9" s="37"/>
      <c r="E9" s="291" t="s">
        <v>121</v>
      </c>
      <c r="F9" s="293"/>
      <c r="G9" s="293"/>
      <c r="H9" s="293"/>
      <c r="I9" s="111"/>
      <c r="L9" s="37"/>
    </row>
    <row r="10" spans="2:12" s="1" customFormat="1" ht="12" customHeight="1">
      <c r="B10" s="37"/>
      <c r="D10" s="110" t="s">
        <v>122</v>
      </c>
      <c r="I10" s="111"/>
      <c r="L10" s="37"/>
    </row>
    <row r="11" spans="2:12" s="1" customFormat="1" ht="36.95" customHeight="1">
      <c r="B11" s="37"/>
      <c r="E11" s="294" t="s">
        <v>499</v>
      </c>
      <c r="F11" s="293"/>
      <c r="G11" s="293"/>
      <c r="H11" s="293"/>
      <c r="I11" s="111"/>
      <c r="L11" s="37"/>
    </row>
    <row r="12" spans="2:12" s="1" customFormat="1" ht="11.25">
      <c r="B12" s="37"/>
      <c r="I12" s="111"/>
      <c r="L12" s="37"/>
    </row>
    <row r="13" spans="2:12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</v>
      </c>
      <c r="L13" s="37"/>
    </row>
    <row r="14" spans="2:12" s="1" customFormat="1" ht="12" customHeight="1">
      <c r="B14" s="37"/>
      <c r="D14" s="110" t="s">
        <v>22</v>
      </c>
      <c r="F14" s="16" t="s">
        <v>23</v>
      </c>
      <c r="I14" s="112" t="s">
        <v>24</v>
      </c>
      <c r="J14" s="113" t="str">
        <f>'Rekapitulace stavby'!AN8</f>
        <v>11. 3. 2019</v>
      </c>
      <c r="L14" s="37"/>
    </row>
    <row r="15" spans="2:12" s="1" customFormat="1" ht="10.9" customHeight="1">
      <c r="B15" s="37"/>
      <c r="I15" s="111"/>
      <c r="L15" s="37"/>
    </row>
    <row r="16" spans="2:12" s="1" customFormat="1" ht="12" customHeight="1">
      <c r="B16" s="37"/>
      <c r="D16" s="110" t="s">
        <v>26</v>
      </c>
      <c r="I16" s="112" t="s">
        <v>27</v>
      </c>
      <c r="J16" s="16" t="s">
        <v>1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30</v>
      </c>
      <c r="I19" s="112" t="s">
        <v>27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295" t="str">
        <f>'Rekapitulace stavby'!E14</f>
        <v>Vyplň údaj</v>
      </c>
      <c r="F20" s="296"/>
      <c r="G20" s="296"/>
      <c r="H20" s="29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32</v>
      </c>
      <c r="I22" s="112" t="s">
        <v>27</v>
      </c>
      <c r="J22" s="16" t="s">
        <v>1</v>
      </c>
      <c r="L22" s="37"/>
    </row>
    <row r="23" spans="2:12" s="1" customFormat="1" ht="18" customHeight="1">
      <c r="B23" s="37"/>
      <c r="E23" s="16" t="s">
        <v>33</v>
      </c>
      <c r="I23" s="112" t="s">
        <v>29</v>
      </c>
      <c r="J23" s="16" t="s">
        <v>1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35</v>
      </c>
      <c r="I25" s="112" t="s">
        <v>27</v>
      </c>
      <c r="J25" s="16" t="s">
        <v>1</v>
      </c>
      <c r="L25" s="37"/>
    </row>
    <row r="26" spans="2:12" s="1" customFormat="1" ht="18" customHeight="1">
      <c r="B26" s="37"/>
      <c r="E26" s="16" t="s">
        <v>36</v>
      </c>
      <c r="I26" s="112" t="s">
        <v>29</v>
      </c>
      <c r="J26" s="16" t="s">
        <v>1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37</v>
      </c>
      <c r="I28" s="111"/>
      <c r="L28" s="37"/>
    </row>
    <row r="29" spans="2:12" s="7" customFormat="1" ht="45" customHeight="1">
      <c r="B29" s="114"/>
      <c r="E29" s="297" t="s">
        <v>38</v>
      </c>
      <c r="F29" s="297"/>
      <c r="G29" s="297"/>
      <c r="H29" s="29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39</v>
      </c>
      <c r="I32" s="111"/>
      <c r="J32" s="118">
        <f>ROUND(J95,2)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41</v>
      </c>
      <c r="I34" s="120" t="s">
        <v>40</v>
      </c>
      <c r="J34" s="119" t="s">
        <v>42</v>
      </c>
      <c r="L34" s="37"/>
    </row>
    <row r="35" spans="2:12" s="1" customFormat="1" ht="14.45" customHeight="1">
      <c r="B35" s="37"/>
      <c r="D35" s="110" t="s">
        <v>43</v>
      </c>
      <c r="E35" s="110" t="s">
        <v>44</v>
      </c>
      <c r="F35" s="121">
        <f>ROUND((SUM(BE95:BE168)),2)</f>
        <v>0</v>
      </c>
      <c r="I35" s="122">
        <v>0.21</v>
      </c>
      <c r="J35" s="121">
        <f>ROUND(((SUM(BE95:BE168))*I35),2)</f>
        <v>0</v>
      </c>
      <c r="L35" s="37"/>
    </row>
    <row r="36" spans="2:12" s="1" customFormat="1" ht="14.45" customHeight="1">
      <c r="B36" s="37"/>
      <c r="E36" s="110" t="s">
        <v>45</v>
      </c>
      <c r="F36" s="121">
        <f>ROUND((SUM(BF95:BF168)),2)</f>
        <v>0</v>
      </c>
      <c r="I36" s="122">
        <v>0.15</v>
      </c>
      <c r="J36" s="121">
        <f>ROUND(((SUM(BF95:BF168))*I36),2)</f>
        <v>0</v>
      </c>
      <c r="L36" s="37"/>
    </row>
    <row r="37" spans="2:12" s="1" customFormat="1" ht="14.45" customHeight="1" hidden="1">
      <c r="B37" s="37"/>
      <c r="E37" s="110" t="s">
        <v>46</v>
      </c>
      <c r="F37" s="121">
        <f>ROUND((SUM(BG95:BG168)),2)</f>
        <v>0</v>
      </c>
      <c r="I37" s="122">
        <v>0.21</v>
      </c>
      <c r="J37" s="121">
        <f>0</f>
        <v>0</v>
      </c>
      <c r="L37" s="37"/>
    </row>
    <row r="38" spans="2:12" s="1" customFormat="1" ht="14.45" customHeight="1" hidden="1">
      <c r="B38" s="37"/>
      <c r="E38" s="110" t="s">
        <v>47</v>
      </c>
      <c r="F38" s="121">
        <f>ROUND((SUM(BH95:BH168)),2)</f>
        <v>0</v>
      </c>
      <c r="I38" s="122">
        <v>0.15</v>
      </c>
      <c r="J38" s="121">
        <f>0</f>
        <v>0</v>
      </c>
      <c r="L38" s="37"/>
    </row>
    <row r="39" spans="2:12" s="1" customFormat="1" ht="14.45" customHeight="1" hidden="1">
      <c r="B39" s="37"/>
      <c r="E39" s="110" t="s">
        <v>48</v>
      </c>
      <c r="F39" s="121">
        <f>ROUND((SUM(BI95:BI168)),2)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49</v>
      </c>
      <c r="E41" s="125"/>
      <c r="F41" s="125"/>
      <c r="G41" s="126" t="s">
        <v>50</v>
      </c>
      <c r="H41" s="127" t="s">
        <v>51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124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12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16.5" customHeight="1">
      <c r="B50" s="33"/>
      <c r="C50" s="34"/>
      <c r="D50" s="34"/>
      <c r="E50" s="298" t="str">
        <f>E7</f>
        <v>Smržovský potok 10101654, Smržovka, oprava koryta, ř. km 0,000 - 3,800</v>
      </c>
      <c r="F50" s="299"/>
      <c r="G50" s="299"/>
      <c r="H50" s="299"/>
      <c r="I50" s="111"/>
      <c r="J50" s="34"/>
      <c r="K50" s="34"/>
      <c r="L50" s="37"/>
    </row>
    <row r="51" spans="2:12" ht="12" customHeight="1">
      <c r="B51" s="20"/>
      <c r="C51" s="28" t="s">
        <v>120</v>
      </c>
      <c r="D51" s="21"/>
      <c r="E51" s="21"/>
      <c r="F51" s="21"/>
      <c r="G51" s="21"/>
      <c r="H51" s="21"/>
      <c r="J51" s="21"/>
      <c r="K51" s="21"/>
      <c r="L51" s="19"/>
    </row>
    <row r="52" spans="2:12" s="1" customFormat="1" ht="16.5" customHeight="1">
      <c r="B52" s="33"/>
      <c r="C52" s="34"/>
      <c r="D52" s="34"/>
      <c r="E52" s="298" t="s">
        <v>121</v>
      </c>
      <c r="F52" s="265"/>
      <c r="G52" s="265"/>
      <c r="H52" s="265"/>
      <c r="I52" s="111"/>
      <c r="J52" s="34"/>
      <c r="K52" s="34"/>
      <c r="L52" s="37"/>
    </row>
    <row r="53" spans="2:12" s="1" customFormat="1" ht="12" customHeight="1">
      <c r="B53" s="33"/>
      <c r="C53" s="28" t="s">
        <v>122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12" s="1" customFormat="1" ht="16.5" customHeight="1">
      <c r="B54" s="33"/>
      <c r="C54" s="34"/>
      <c r="D54" s="34"/>
      <c r="E54" s="266" t="str">
        <f>E11</f>
        <v>1.9 - SO 01.9 Oprava koryta - úsek č.9, ř. km 2,600 - 3,000</v>
      </c>
      <c r="F54" s="265"/>
      <c r="G54" s="265"/>
      <c r="H54" s="265"/>
      <c r="I54" s="111"/>
      <c r="J54" s="34"/>
      <c r="K54" s="34"/>
      <c r="L54" s="37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12" s="1" customFormat="1" ht="12" customHeight="1">
      <c r="B56" s="33"/>
      <c r="C56" s="28" t="s">
        <v>22</v>
      </c>
      <c r="D56" s="34"/>
      <c r="E56" s="34"/>
      <c r="F56" s="26" t="str">
        <f>F14</f>
        <v>k.ú Smržovka (751324)</v>
      </c>
      <c r="G56" s="34"/>
      <c r="H56" s="34"/>
      <c r="I56" s="112" t="s">
        <v>24</v>
      </c>
      <c r="J56" s="54" t="str">
        <f>IF(J14="","",J14)</f>
        <v>11. 3. 2019</v>
      </c>
      <c r="K56" s="34"/>
      <c r="L56" s="37"/>
    </row>
    <row r="57" spans="2:12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24.95" customHeight="1">
      <c r="B58" s="33"/>
      <c r="C58" s="28" t="s">
        <v>26</v>
      </c>
      <c r="D58" s="34"/>
      <c r="E58" s="34"/>
      <c r="F58" s="26" t="str">
        <f>E17</f>
        <v>Povodí Labe, státní podnik,Víta Nejedlého 951,HK3</v>
      </c>
      <c r="G58" s="34"/>
      <c r="H58" s="34"/>
      <c r="I58" s="112" t="s">
        <v>32</v>
      </c>
      <c r="J58" s="31" t="str">
        <f>E23</f>
        <v>Šindlar s.r.o., Na Brně 372/2a, Hradec Králové 6</v>
      </c>
      <c r="K58" s="34"/>
      <c r="L58" s="37"/>
    </row>
    <row r="59" spans="2:12" s="1" customFormat="1" ht="13.7" customHeight="1">
      <c r="B59" s="33"/>
      <c r="C59" s="28" t="s">
        <v>30</v>
      </c>
      <c r="D59" s="34"/>
      <c r="E59" s="34"/>
      <c r="F59" s="26" t="str">
        <f>IF(E20="","",E20)</f>
        <v>Vyplň údaj</v>
      </c>
      <c r="G59" s="34"/>
      <c r="H59" s="34"/>
      <c r="I59" s="112" t="s">
        <v>35</v>
      </c>
      <c r="J59" s="31" t="str">
        <f>E26</f>
        <v>Ing. Tomáš Konečný</v>
      </c>
      <c r="K59" s="34"/>
      <c r="L59" s="37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12" s="1" customFormat="1" ht="29.25" customHeight="1">
      <c r="B61" s="33"/>
      <c r="C61" s="137" t="s">
        <v>125</v>
      </c>
      <c r="D61" s="138"/>
      <c r="E61" s="138"/>
      <c r="F61" s="138"/>
      <c r="G61" s="138"/>
      <c r="H61" s="138"/>
      <c r="I61" s="139"/>
      <c r="J61" s="140" t="s">
        <v>126</v>
      </c>
      <c r="K61" s="138"/>
      <c r="L61" s="37"/>
    </row>
    <row r="62" spans="2:12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127</v>
      </c>
      <c r="D63" s="34"/>
      <c r="E63" s="34"/>
      <c r="F63" s="34"/>
      <c r="G63" s="34"/>
      <c r="H63" s="34"/>
      <c r="I63" s="111"/>
      <c r="J63" s="72">
        <f>J95</f>
        <v>0</v>
      </c>
      <c r="K63" s="34"/>
      <c r="L63" s="37"/>
      <c r="AU63" s="16" t="s">
        <v>128</v>
      </c>
    </row>
    <row r="64" spans="2:12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J96</f>
        <v>0</v>
      </c>
      <c r="K64" s="143"/>
      <c r="L64" s="148"/>
    </row>
    <row r="65" spans="2:12" s="9" customFormat="1" ht="19.9" customHeight="1">
      <c r="B65" s="149"/>
      <c r="C65" s="93"/>
      <c r="D65" s="150" t="s">
        <v>130</v>
      </c>
      <c r="E65" s="151"/>
      <c r="F65" s="151"/>
      <c r="G65" s="151"/>
      <c r="H65" s="151"/>
      <c r="I65" s="152"/>
      <c r="J65" s="153">
        <f>J97</f>
        <v>0</v>
      </c>
      <c r="K65" s="93"/>
      <c r="L65" s="154"/>
    </row>
    <row r="66" spans="2:12" s="9" customFormat="1" ht="19.9" customHeight="1">
      <c r="B66" s="149"/>
      <c r="C66" s="93"/>
      <c r="D66" s="150" t="s">
        <v>131</v>
      </c>
      <c r="E66" s="151"/>
      <c r="F66" s="151"/>
      <c r="G66" s="151"/>
      <c r="H66" s="151"/>
      <c r="I66" s="152"/>
      <c r="J66" s="153">
        <f>J131</f>
        <v>0</v>
      </c>
      <c r="K66" s="93"/>
      <c r="L66" s="154"/>
    </row>
    <row r="67" spans="2:12" s="9" customFormat="1" ht="19.9" customHeight="1">
      <c r="B67" s="149"/>
      <c r="C67" s="93"/>
      <c r="D67" s="150" t="s">
        <v>132</v>
      </c>
      <c r="E67" s="151"/>
      <c r="F67" s="151"/>
      <c r="G67" s="151"/>
      <c r="H67" s="151"/>
      <c r="I67" s="152"/>
      <c r="J67" s="153">
        <f>J139</f>
        <v>0</v>
      </c>
      <c r="K67" s="93"/>
      <c r="L67" s="154"/>
    </row>
    <row r="68" spans="2:12" s="9" customFormat="1" ht="19.9" customHeight="1">
      <c r="B68" s="149"/>
      <c r="C68" s="93"/>
      <c r="D68" s="150" t="s">
        <v>133</v>
      </c>
      <c r="E68" s="151"/>
      <c r="F68" s="151"/>
      <c r="G68" s="151"/>
      <c r="H68" s="151"/>
      <c r="I68" s="152"/>
      <c r="J68" s="153">
        <f>J149</f>
        <v>0</v>
      </c>
      <c r="K68" s="93"/>
      <c r="L68" s="154"/>
    </row>
    <row r="69" spans="2:12" s="9" customFormat="1" ht="19.9" customHeight="1">
      <c r="B69" s="149"/>
      <c r="C69" s="93"/>
      <c r="D69" s="150" t="s">
        <v>346</v>
      </c>
      <c r="E69" s="151"/>
      <c r="F69" s="151"/>
      <c r="G69" s="151"/>
      <c r="H69" s="151"/>
      <c r="I69" s="152"/>
      <c r="J69" s="153">
        <f>J152</f>
        <v>0</v>
      </c>
      <c r="K69" s="93"/>
      <c r="L69" s="154"/>
    </row>
    <row r="70" spans="2:12" s="9" customFormat="1" ht="19.9" customHeight="1">
      <c r="B70" s="149"/>
      <c r="C70" s="93"/>
      <c r="D70" s="150" t="s">
        <v>134</v>
      </c>
      <c r="E70" s="151"/>
      <c r="F70" s="151"/>
      <c r="G70" s="151"/>
      <c r="H70" s="151"/>
      <c r="I70" s="152"/>
      <c r="J70" s="153">
        <f>J155</f>
        <v>0</v>
      </c>
      <c r="K70" s="93"/>
      <c r="L70" s="154"/>
    </row>
    <row r="71" spans="2:12" s="9" customFormat="1" ht="19.9" customHeight="1">
      <c r="B71" s="149"/>
      <c r="C71" s="93"/>
      <c r="D71" s="150" t="s">
        <v>332</v>
      </c>
      <c r="E71" s="151"/>
      <c r="F71" s="151"/>
      <c r="G71" s="151"/>
      <c r="H71" s="151"/>
      <c r="I71" s="152"/>
      <c r="J71" s="153">
        <f>J159</f>
        <v>0</v>
      </c>
      <c r="K71" s="93"/>
      <c r="L71" s="154"/>
    </row>
    <row r="72" spans="2:12" s="9" customFormat="1" ht="19.9" customHeight="1">
      <c r="B72" s="149"/>
      <c r="C72" s="93"/>
      <c r="D72" s="150" t="s">
        <v>333</v>
      </c>
      <c r="E72" s="151"/>
      <c r="F72" s="151"/>
      <c r="G72" s="151"/>
      <c r="H72" s="151"/>
      <c r="I72" s="152"/>
      <c r="J72" s="153">
        <f>J163</f>
        <v>0</v>
      </c>
      <c r="K72" s="93"/>
      <c r="L72" s="154"/>
    </row>
    <row r="73" spans="2:12" s="9" customFormat="1" ht="19.9" customHeight="1">
      <c r="B73" s="149"/>
      <c r="C73" s="93"/>
      <c r="D73" s="150" t="s">
        <v>135</v>
      </c>
      <c r="E73" s="151"/>
      <c r="F73" s="151"/>
      <c r="G73" s="151"/>
      <c r="H73" s="151"/>
      <c r="I73" s="152"/>
      <c r="J73" s="153">
        <f>J167</f>
        <v>0</v>
      </c>
      <c r="K73" s="93"/>
      <c r="L73" s="154"/>
    </row>
    <row r="74" spans="2:12" s="1" customFormat="1" ht="21.75" customHeight="1">
      <c r="B74" s="33"/>
      <c r="C74" s="34"/>
      <c r="D74" s="34"/>
      <c r="E74" s="34"/>
      <c r="F74" s="34"/>
      <c r="G74" s="34"/>
      <c r="H74" s="34"/>
      <c r="I74" s="111"/>
      <c r="J74" s="34"/>
      <c r="K74" s="34"/>
      <c r="L74" s="37"/>
    </row>
    <row r="75" spans="2:12" s="1" customFormat="1" ht="6.95" customHeight="1">
      <c r="B75" s="45"/>
      <c r="C75" s="46"/>
      <c r="D75" s="46"/>
      <c r="E75" s="46"/>
      <c r="F75" s="46"/>
      <c r="G75" s="46"/>
      <c r="H75" s="46"/>
      <c r="I75" s="133"/>
      <c r="J75" s="46"/>
      <c r="K75" s="46"/>
      <c r="L75" s="37"/>
    </row>
    <row r="79" spans="2:12" s="1" customFormat="1" ht="6.95" customHeight="1">
      <c r="B79" s="47"/>
      <c r="C79" s="48"/>
      <c r="D79" s="48"/>
      <c r="E79" s="48"/>
      <c r="F79" s="48"/>
      <c r="G79" s="48"/>
      <c r="H79" s="48"/>
      <c r="I79" s="136"/>
      <c r="J79" s="48"/>
      <c r="K79" s="48"/>
      <c r="L79" s="37"/>
    </row>
    <row r="80" spans="2:12" s="1" customFormat="1" ht="24.95" customHeight="1">
      <c r="B80" s="33"/>
      <c r="C80" s="22" t="s">
        <v>136</v>
      </c>
      <c r="D80" s="34"/>
      <c r="E80" s="34"/>
      <c r="F80" s="34"/>
      <c r="G80" s="34"/>
      <c r="H80" s="34"/>
      <c r="I80" s="111"/>
      <c r="J80" s="34"/>
      <c r="K80" s="34"/>
      <c r="L80" s="37"/>
    </row>
    <row r="81" spans="2:12" s="1" customFormat="1" ht="6.95" customHeight="1">
      <c r="B81" s="33"/>
      <c r="C81" s="34"/>
      <c r="D81" s="34"/>
      <c r="E81" s="34"/>
      <c r="F81" s="34"/>
      <c r="G81" s="34"/>
      <c r="H81" s="34"/>
      <c r="I81" s="111"/>
      <c r="J81" s="34"/>
      <c r="K81" s="34"/>
      <c r="L81" s="37"/>
    </row>
    <row r="82" spans="2:12" s="1" customFormat="1" ht="12" customHeight="1">
      <c r="B82" s="33"/>
      <c r="C82" s="28" t="s">
        <v>16</v>
      </c>
      <c r="D82" s="34"/>
      <c r="E82" s="34"/>
      <c r="F82" s="34"/>
      <c r="G82" s="34"/>
      <c r="H82" s="34"/>
      <c r="I82" s="111"/>
      <c r="J82" s="34"/>
      <c r="K82" s="34"/>
      <c r="L82" s="37"/>
    </row>
    <row r="83" spans="2:12" s="1" customFormat="1" ht="16.5" customHeight="1">
      <c r="B83" s="33"/>
      <c r="C83" s="34"/>
      <c r="D83" s="34"/>
      <c r="E83" s="298" t="str">
        <f>E7</f>
        <v>Smržovský potok 10101654, Smržovka, oprava koryta, ř. km 0,000 - 3,800</v>
      </c>
      <c r="F83" s="299"/>
      <c r="G83" s="299"/>
      <c r="H83" s="299"/>
      <c r="I83" s="111"/>
      <c r="J83" s="34"/>
      <c r="K83" s="34"/>
      <c r="L83" s="37"/>
    </row>
    <row r="84" spans="2:12" ht="12" customHeight="1">
      <c r="B84" s="20"/>
      <c r="C84" s="28" t="s">
        <v>120</v>
      </c>
      <c r="D84" s="21"/>
      <c r="E84" s="21"/>
      <c r="F84" s="21"/>
      <c r="G84" s="21"/>
      <c r="H84" s="21"/>
      <c r="J84" s="21"/>
      <c r="K84" s="21"/>
      <c r="L84" s="19"/>
    </row>
    <row r="85" spans="2:12" s="1" customFormat="1" ht="16.5" customHeight="1">
      <c r="B85" s="33"/>
      <c r="C85" s="34"/>
      <c r="D85" s="34"/>
      <c r="E85" s="298" t="s">
        <v>121</v>
      </c>
      <c r="F85" s="265"/>
      <c r="G85" s="265"/>
      <c r="H85" s="265"/>
      <c r="I85" s="111"/>
      <c r="J85" s="34"/>
      <c r="K85" s="34"/>
      <c r="L85" s="37"/>
    </row>
    <row r="86" spans="2:12" s="1" customFormat="1" ht="12" customHeight="1">
      <c r="B86" s="33"/>
      <c r="C86" s="28" t="s">
        <v>122</v>
      </c>
      <c r="D86" s="34"/>
      <c r="E86" s="34"/>
      <c r="F86" s="34"/>
      <c r="G86" s="34"/>
      <c r="H86" s="34"/>
      <c r="I86" s="111"/>
      <c r="J86" s="34"/>
      <c r="K86" s="34"/>
      <c r="L86" s="37"/>
    </row>
    <row r="87" spans="2:12" s="1" customFormat="1" ht="16.5" customHeight="1">
      <c r="B87" s="33"/>
      <c r="C87" s="34"/>
      <c r="D87" s="34"/>
      <c r="E87" s="266" t="str">
        <f>E11</f>
        <v>1.9 - SO 01.9 Oprava koryta - úsek č.9, ř. km 2,600 - 3,000</v>
      </c>
      <c r="F87" s="265"/>
      <c r="G87" s="265"/>
      <c r="H87" s="265"/>
      <c r="I87" s="111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11"/>
      <c r="J88" s="34"/>
      <c r="K88" s="34"/>
      <c r="L88" s="37"/>
    </row>
    <row r="89" spans="2:12" s="1" customFormat="1" ht="12" customHeight="1">
      <c r="B89" s="33"/>
      <c r="C89" s="28" t="s">
        <v>22</v>
      </c>
      <c r="D89" s="34"/>
      <c r="E89" s="34"/>
      <c r="F89" s="26" t="str">
        <f>F14</f>
        <v>k.ú Smržovka (751324)</v>
      </c>
      <c r="G89" s="34"/>
      <c r="H89" s="34"/>
      <c r="I89" s="112" t="s">
        <v>24</v>
      </c>
      <c r="J89" s="54" t="str">
        <f>IF(J14="","",J14)</f>
        <v>11. 3. 2019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1"/>
      <c r="J90" s="34"/>
      <c r="K90" s="34"/>
      <c r="L90" s="37"/>
    </row>
    <row r="91" spans="2:12" s="1" customFormat="1" ht="24.95" customHeight="1">
      <c r="B91" s="33"/>
      <c r="C91" s="28" t="s">
        <v>26</v>
      </c>
      <c r="D91" s="34"/>
      <c r="E91" s="34"/>
      <c r="F91" s="26" t="str">
        <f>E17</f>
        <v>Povodí Labe, státní podnik,Víta Nejedlého 951,HK3</v>
      </c>
      <c r="G91" s="34"/>
      <c r="H91" s="34"/>
      <c r="I91" s="112" t="s">
        <v>32</v>
      </c>
      <c r="J91" s="31" t="str">
        <f>E23</f>
        <v>Šindlar s.r.o., Na Brně 372/2a, Hradec Králové 6</v>
      </c>
      <c r="K91" s="34"/>
      <c r="L91" s="37"/>
    </row>
    <row r="92" spans="2:12" s="1" customFormat="1" ht="13.7" customHeight="1">
      <c r="B92" s="33"/>
      <c r="C92" s="28" t="s">
        <v>30</v>
      </c>
      <c r="D92" s="34"/>
      <c r="E92" s="34"/>
      <c r="F92" s="26" t="str">
        <f>IF(E20="","",E20)</f>
        <v>Vyplň údaj</v>
      </c>
      <c r="G92" s="34"/>
      <c r="H92" s="34"/>
      <c r="I92" s="112" t="s">
        <v>35</v>
      </c>
      <c r="J92" s="31" t="str">
        <f>E26</f>
        <v>Ing. Tomáš Konečný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11"/>
      <c r="J93" s="34"/>
      <c r="K93" s="34"/>
      <c r="L93" s="37"/>
    </row>
    <row r="94" spans="2:20" s="10" customFormat="1" ht="29.25" customHeight="1">
      <c r="B94" s="155"/>
      <c r="C94" s="156" t="s">
        <v>137</v>
      </c>
      <c r="D94" s="157" t="s">
        <v>58</v>
      </c>
      <c r="E94" s="157" t="s">
        <v>54</v>
      </c>
      <c r="F94" s="157" t="s">
        <v>55</v>
      </c>
      <c r="G94" s="157" t="s">
        <v>138</v>
      </c>
      <c r="H94" s="157" t="s">
        <v>139</v>
      </c>
      <c r="I94" s="158" t="s">
        <v>140</v>
      </c>
      <c r="J94" s="159" t="s">
        <v>126</v>
      </c>
      <c r="K94" s="160" t="s">
        <v>141</v>
      </c>
      <c r="L94" s="161"/>
      <c r="M94" s="63" t="s">
        <v>1</v>
      </c>
      <c r="N94" s="64" t="s">
        <v>43</v>
      </c>
      <c r="O94" s="64" t="s">
        <v>142</v>
      </c>
      <c r="P94" s="64" t="s">
        <v>143</v>
      </c>
      <c r="Q94" s="64" t="s">
        <v>144</v>
      </c>
      <c r="R94" s="64" t="s">
        <v>145</v>
      </c>
      <c r="S94" s="64" t="s">
        <v>146</v>
      </c>
      <c r="T94" s="65" t="s">
        <v>147</v>
      </c>
    </row>
    <row r="95" spans="2:63" s="1" customFormat="1" ht="22.9" customHeight="1">
      <c r="B95" s="33"/>
      <c r="C95" s="70" t="s">
        <v>148</v>
      </c>
      <c r="D95" s="34"/>
      <c r="E95" s="34"/>
      <c r="F95" s="34"/>
      <c r="G95" s="34"/>
      <c r="H95" s="34"/>
      <c r="I95" s="111"/>
      <c r="J95" s="162">
        <f>BK95</f>
        <v>0</v>
      </c>
      <c r="K95" s="34"/>
      <c r="L95" s="37"/>
      <c r="M95" s="66"/>
      <c r="N95" s="67"/>
      <c r="O95" s="67"/>
      <c r="P95" s="163">
        <f>P96</f>
        <v>0</v>
      </c>
      <c r="Q95" s="67"/>
      <c r="R95" s="163">
        <f>R96</f>
        <v>165.18198785319998</v>
      </c>
      <c r="S95" s="67"/>
      <c r="T95" s="164">
        <f>T96</f>
        <v>1.026</v>
      </c>
      <c r="AT95" s="16" t="s">
        <v>72</v>
      </c>
      <c r="AU95" s="16" t="s">
        <v>128</v>
      </c>
      <c r="BK95" s="165">
        <f>BK96</f>
        <v>0</v>
      </c>
    </row>
    <row r="96" spans="2:63" s="11" customFormat="1" ht="25.9" customHeight="1">
      <c r="B96" s="166"/>
      <c r="C96" s="167"/>
      <c r="D96" s="168" t="s">
        <v>72</v>
      </c>
      <c r="E96" s="169" t="s">
        <v>149</v>
      </c>
      <c r="F96" s="169" t="s">
        <v>150</v>
      </c>
      <c r="G96" s="167"/>
      <c r="H96" s="167"/>
      <c r="I96" s="170"/>
      <c r="J96" s="171">
        <f>BK96</f>
        <v>0</v>
      </c>
      <c r="K96" s="167"/>
      <c r="L96" s="172"/>
      <c r="M96" s="173"/>
      <c r="N96" s="174"/>
      <c r="O96" s="174"/>
      <c r="P96" s="175">
        <f>P97+P131+P139+P149+P152+P155+P159+P163+P167</f>
        <v>0</v>
      </c>
      <c r="Q96" s="174"/>
      <c r="R96" s="175">
        <f>R97+R131+R139+R149+R152+R155+R159+R163+R167</f>
        <v>165.18198785319998</v>
      </c>
      <c r="S96" s="174"/>
      <c r="T96" s="176">
        <f>T97+T131+T139+T149+T152+T155+T159+T163+T167</f>
        <v>1.026</v>
      </c>
      <c r="AR96" s="177" t="s">
        <v>77</v>
      </c>
      <c r="AT96" s="178" t="s">
        <v>72</v>
      </c>
      <c r="AU96" s="178" t="s">
        <v>73</v>
      </c>
      <c r="AY96" s="177" t="s">
        <v>151</v>
      </c>
      <c r="BK96" s="179">
        <f>BK97+BK131+BK139+BK149+BK152+BK155+BK159+BK163+BK167</f>
        <v>0</v>
      </c>
    </row>
    <row r="97" spans="2:63" s="11" customFormat="1" ht="22.9" customHeight="1">
      <c r="B97" s="166"/>
      <c r="C97" s="167"/>
      <c r="D97" s="168" t="s">
        <v>72</v>
      </c>
      <c r="E97" s="180" t="s">
        <v>77</v>
      </c>
      <c r="F97" s="180" t="s">
        <v>152</v>
      </c>
      <c r="G97" s="167"/>
      <c r="H97" s="167"/>
      <c r="I97" s="170"/>
      <c r="J97" s="181">
        <f>BK97</f>
        <v>0</v>
      </c>
      <c r="K97" s="167"/>
      <c r="L97" s="172"/>
      <c r="M97" s="173"/>
      <c r="N97" s="174"/>
      <c r="O97" s="174"/>
      <c r="P97" s="175">
        <f>SUM(P98:P130)</f>
        <v>0</v>
      </c>
      <c r="Q97" s="174"/>
      <c r="R97" s="175">
        <f>SUM(R98:R130)</f>
        <v>0.9349020532000001</v>
      </c>
      <c r="S97" s="174"/>
      <c r="T97" s="176">
        <f>SUM(T98:T130)</f>
        <v>0</v>
      </c>
      <c r="AR97" s="177" t="s">
        <v>77</v>
      </c>
      <c r="AT97" s="178" t="s">
        <v>72</v>
      </c>
      <c r="AU97" s="178" t="s">
        <v>77</v>
      </c>
      <c r="AY97" s="177" t="s">
        <v>151</v>
      </c>
      <c r="BK97" s="179">
        <f>SUM(BK98:BK130)</f>
        <v>0</v>
      </c>
    </row>
    <row r="98" spans="2:65" s="1" customFormat="1" ht="16.5" customHeight="1">
      <c r="B98" s="33"/>
      <c r="C98" s="182" t="s">
        <v>77</v>
      </c>
      <c r="D98" s="182" t="s">
        <v>153</v>
      </c>
      <c r="E98" s="183" t="s">
        <v>154</v>
      </c>
      <c r="F98" s="184" t="s">
        <v>155</v>
      </c>
      <c r="G98" s="185" t="s">
        <v>156</v>
      </c>
      <c r="H98" s="186">
        <v>28.672</v>
      </c>
      <c r="I98" s="187"/>
      <c r="J98" s="188">
        <f>ROUND(I98*H98,2)</f>
        <v>0</v>
      </c>
      <c r="K98" s="184" t="s">
        <v>157</v>
      </c>
      <c r="L98" s="37"/>
      <c r="M98" s="189" t="s">
        <v>1</v>
      </c>
      <c r="N98" s="190" t="s">
        <v>44</v>
      </c>
      <c r="O98" s="59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16" t="s">
        <v>158</v>
      </c>
      <c r="AT98" s="16" t="s">
        <v>153</v>
      </c>
      <c r="AU98" s="16" t="s">
        <v>81</v>
      </c>
      <c r="AY98" s="16" t="s">
        <v>151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6" t="s">
        <v>77</v>
      </c>
      <c r="BK98" s="193">
        <f>ROUND(I98*H98,2)</f>
        <v>0</v>
      </c>
      <c r="BL98" s="16" t="s">
        <v>158</v>
      </c>
      <c r="BM98" s="16" t="s">
        <v>500</v>
      </c>
    </row>
    <row r="99" spans="2:51" s="12" customFormat="1" ht="11.25">
      <c r="B99" s="194"/>
      <c r="C99" s="195"/>
      <c r="D99" s="196" t="s">
        <v>160</v>
      </c>
      <c r="E99" s="197" t="s">
        <v>1</v>
      </c>
      <c r="F99" s="198" t="s">
        <v>501</v>
      </c>
      <c r="G99" s="195"/>
      <c r="H99" s="199">
        <v>28.672</v>
      </c>
      <c r="I99" s="200"/>
      <c r="J99" s="195"/>
      <c r="K99" s="195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160</v>
      </c>
      <c r="AU99" s="205" t="s">
        <v>81</v>
      </c>
      <c r="AV99" s="12" t="s">
        <v>81</v>
      </c>
      <c r="AW99" s="12" t="s">
        <v>34</v>
      </c>
      <c r="AX99" s="12" t="s">
        <v>77</v>
      </c>
      <c r="AY99" s="205" t="s">
        <v>151</v>
      </c>
    </row>
    <row r="100" spans="2:65" s="1" customFormat="1" ht="16.5" customHeight="1">
      <c r="B100" s="33"/>
      <c r="C100" s="182" t="s">
        <v>81</v>
      </c>
      <c r="D100" s="182" t="s">
        <v>153</v>
      </c>
      <c r="E100" s="183" t="s">
        <v>182</v>
      </c>
      <c r="F100" s="184" t="s">
        <v>183</v>
      </c>
      <c r="G100" s="185" t="s">
        <v>164</v>
      </c>
      <c r="H100" s="186">
        <v>8</v>
      </c>
      <c r="I100" s="187"/>
      <c r="J100" s="188">
        <f>ROUND(I100*H100,2)</f>
        <v>0</v>
      </c>
      <c r="K100" s="184" t="s">
        <v>157</v>
      </c>
      <c r="L100" s="37"/>
      <c r="M100" s="189" t="s">
        <v>1</v>
      </c>
      <c r="N100" s="190" t="s">
        <v>44</v>
      </c>
      <c r="O100" s="59"/>
      <c r="P100" s="191">
        <f>O100*H100</f>
        <v>0</v>
      </c>
      <c r="Q100" s="191">
        <v>4.6394E-05</v>
      </c>
      <c r="R100" s="191">
        <f>Q100*H100</f>
        <v>0.000371152</v>
      </c>
      <c r="S100" s="191">
        <v>0</v>
      </c>
      <c r="T100" s="192">
        <f>S100*H100</f>
        <v>0</v>
      </c>
      <c r="AR100" s="16" t="s">
        <v>158</v>
      </c>
      <c r="AT100" s="16" t="s">
        <v>153</v>
      </c>
      <c r="AU100" s="16" t="s">
        <v>81</v>
      </c>
      <c r="AY100" s="16" t="s">
        <v>151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6" t="s">
        <v>77</v>
      </c>
      <c r="BK100" s="193">
        <f>ROUND(I100*H100,2)</f>
        <v>0</v>
      </c>
      <c r="BL100" s="16" t="s">
        <v>158</v>
      </c>
      <c r="BM100" s="16" t="s">
        <v>502</v>
      </c>
    </row>
    <row r="101" spans="2:51" s="12" customFormat="1" ht="11.25">
      <c r="B101" s="194"/>
      <c r="C101" s="195"/>
      <c r="D101" s="196" t="s">
        <v>160</v>
      </c>
      <c r="E101" s="197" t="s">
        <v>1</v>
      </c>
      <c r="F101" s="198" t="s">
        <v>503</v>
      </c>
      <c r="G101" s="195"/>
      <c r="H101" s="199">
        <v>8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160</v>
      </c>
      <c r="AU101" s="205" t="s">
        <v>81</v>
      </c>
      <c r="AV101" s="12" t="s">
        <v>81</v>
      </c>
      <c r="AW101" s="12" t="s">
        <v>34</v>
      </c>
      <c r="AX101" s="12" t="s">
        <v>77</v>
      </c>
      <c r="AY101" s="205" t="s">
        <v>151</v>
      </c>
    </row>
    <row r="102" spans="2:65" s="1" customFormat="1" ht="16.5" customHeight="1">
      <c r="B102" s="33"/>
      <c r="C102" s="182" t="s">
        <v>167</v>
      </c>
      <c r="D102" s="182" t="s">
        <v>153</v>
      </c>
      <c r="E102" s="183" t="s">
        <v>187</v>
      </c>
      <c r="F102" s="184" t="s">
        <v>188</v>
      </c>
      <c r="G102" s="185" t="s">
        <v>156</v>
      </c>
      <c r="H102" s="186">
        <v>28.672</v>
      </c>
      <c r="I102" s="187"/>
      <c r="J102" s="188">
        <f>ROUND(I102*H102,2)</f>
        <v>0</v>
      </c>
      <c r="K102" s="184" t="s">
        <v>157</v>
      </c>
      <c r="L102" s="37"/>
      <c r="M102" s="189" t="s">
        <v>1</v>
      </c>
      <c r="N102" s="190" t="s">
        <v>44</v>
      </c>
      <c r="O102" s="59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6" t="s">
        <v>158</v>
      </c>
      <c r="AT102" s="16" t="s">
        <v>153</v>
      </c>
      <c r="AU102" s="16" t="s">
        <v>81</v>
      </c>
      <c r="AY102" s="16" t="s">
        <v>151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6" t="s">
        <v>77</v>
      </c>
      <c r="BK102" s="193">
        <f>ROUND(I102*H102,2)</f>
        <v>0</v>
      </c>
      <c r="BL102" s="16" t="s">
        <v>158</v>
      </c>
      <c r="BM102" s="16" t="s">
        <v>504</v>
      </c>
    </row>
    <row r="103" spans="2:51" s="12" customFormat="1" ht="11.25">
      <c r="B103" s="194"/>
      <c r="C103" s="195"/>
      <c r="D103" s="196" t="s">
        <v>160</v>
      </c>
      <c r="E103" s="197" t="s">
        <v>1</v>
      </c>
      <c r="F103" s="198" t="s">
        <v>505</v>
      </c>
      <c r="G103" s="195"/>
      <c r="H103" s="199">
        <v>28.672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160</v>
      </c>
      <c r="AU103" s="205" t="s">
        <v>81</v>
      </c>
      <c r="AV103" s="12" t="s">
        <v>81</v>
      </c>
      <c r="AW103" s="12" t="s">
        <v>34</v>
      </c>
      <c r="AX103" s="12" t="s">
        <v>77</v>
      </c>
      <c r="AY103" s="205" t="s">
        <v>151</v>
      </c>
    </row>
    <row r="104" spans="2:65" s="1" customFormat="1" ht="16.5" customHeight="1">
      <c r="B104" s="33"/>
      <c r="C104" s="182" t="s">
        <v>158</v>
      </c>
      <c r="D104" s="182" t="s">
        <v>153</v>
      </c>
      <c r="E104" s="183" t="s">
        <v>192</v>
      </c>
      <c r="F104" s="184" t="s">
        <v>193</v>
      </c>
      <c r="G104" s="185" t="s">
        <v>156</v>
      </c>
      <c r="H104" s="186">
        <v>28.672</v>
      </c>
      <c r="I104" s="187"/>
      <c r="J104" s="188">
        <f>ROUND(I104*H104,2)</f>
        <v>0</v>
      </c>
      <c r="K104" s="184" t="s">
        <v>157</v>
      </c>
      <c r="L104" s="37"/>
      <c r="M104" s="189" t="s">
        <v>1</v>
      </c>
      <c r="N104" s="190" t="s">
        <v>44</v>
      </c>
      <c r="O104" s="59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6" t="s">
        <v>158</v>
      </c>
      <c r="AT104" s="16" t="s">
        <v>153</v>
      </c>
      <c r="AU104" s="16" t="s">
        <v>81</v>
      </c>
      <c r="AY104" s="16" t="s">
        <v>151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6" t="s">
        <v>77</v>
      </c>
      <c r="BK104" s="193">
        <f>ROUND(I104*H104,2)</f>
        <v>0</v>
      </c>
      <c r="BL104" s="16" t="s">
        <v>158</v>
      </c>
      <c r="BM104" s="16" t="s">
        <v>506</v>
      </c>
    </row>
    <row r="105" spans="2:51" s="12" customFormat="1" ht="11.25">
      <c r="B105" s="194"/>
      <c r="C105" s="195"/>
      <c r="D105" s="196" t="s">
        <v>160</v>
      </c>
      <c r="E105" s="197" t="s">
        <v>1</v>
      </c>
      <c r="F105" s="198" t="s">
        <v>505</v>
      </c>
      <c r="G105" s="195"/>
      <c r="H105" s="199">
        <v>28.672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160</v>
      </c>
      <c r="AU105" s="205" t="s">
        <v>81</v>
      </c>
      <c r="AV105" s="12" t="s">
        <v>81</v>
      </c>
      <c r="AW105" s="12" t="s">
        <v>34</v>
      </c>
      <c r="AX105" s="12" t="s">
        <v>77</v>
      </c>
      <c r="AY105" s="205" t="s">
        <v>151</v>
      </c>
    </row>
    <row r="106" spans="2:65" s="1" customFormat="1" ht="16.5" customHeight="1">
      <c r="B106" s="33"/>
      <c r="C106" s="182" t="s">
        <v>177</v>
      </c>
      <c r="D106" s="182" t="s">
        <v>153</v>
      </c>
      <c r="E106" s="183" t="s">
        <v>196</v>
      </c>
      <c r="F106" s="184" t="s">
        <v>197</v>
      </c>
      <c r="G106" s="185" t="s">
        <v>156</v>
      </c>
      <c r="H106" s="186">
        <v>28.672</v>
      </c>
      <c r="I106" s="187"/>
      <c r="J106" s="188">
        <f>ROUND(I106*H106,2)</f>
        <v>0</v>
      </c>
      <c r="K106" s="184" t="s">
        <v>157</v>
      </c>
      <c r="L106" s="37"/>
      <c r="M106" s="189" t="s">
        <v>1</v>
      </c>
      <c r="N106" s="190" t="s">
        <v>44</v>
      </c>
      <c r="O106" s="59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16" t="s">
        <v>158</v>
      </c>
      <c r="AT106" s="16" t="s">
        <v>153</v>
      </c>
      <c r="AU106" s="16" t="s">
        <v>81</v>
      </c>
      <c r="AY106" s="16" t="s">
        <v>151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6" t="s">
        <v>77</v>
      </c>
      <c r="BK106" s="193">
        <f>ROUND(I106*H106,2)</f>
        <v>0</v>
      </c>
      <c r="BL106" s="16" t="s">
        <v>158</v>
      </c>
      <c r="BM106" s="16" t="s">
        <v>507</v>
      </c>
    </row>
    <row r="107" spans="2:51" s="12" customFormat="1" ht="11.25">
      <c r="B107" s="194"/>
      <c r="C107" s="195"/>
      <c r="D107" s="196" t="s">
        <v>160</v>
      </c>
      <c r="E107" s="197" t="s">
        <v>1</v>
      </c>
      <c r="F107" s="198" t="s">
        <v>505</v>
      </c>
      <c r="G107" s="195"/>
      <c r="H107" s="199">
        <v>28.672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160</v>
      </c>
      <c r="AU107" s="205" t="s">
        <v>81</v>
      </c>
      <c r="AV107" s="12" t="s">
        <v>81</v>
      </c>
      <c r="AW107" s="12" t="s">
        <v>34</v>
      </c>
      <c r="AX107" s="12" t="s">
        <v>77</v>
      </c>
      <c r="AY107" s="205" t="s">
        <v>151</v>
      </c>
    </row>
    <row r="108" spans="2:65" s="1" customFormat="1" ht="16.5" customHeight="1">
      <c r="B108" s="33"/>
      <c r="C108" s="182" t="s">
        <v>181</v>
      </c>
      <c r="D108" s="182" t="s">
        <v>153</v>
      </c>
      <c r="E108" s="183" t="s">
        <v>200</v>
      </c>
      <c r="F108" s="184" t="s">
        <v>201</v>
      </c>
      <c r="G108" s="185" t="s">
        <v>156</v>
      </c>
      <c r="H108" s="186">
        <v>28.672</v>
      </c>
      <c r="I108" s="187"/>
      <c r="J108" s="188">
        <f>ROUND(I108*H108,2)</f>
        <v>0</v>
      </c>
      <c r="K108" s="184" t="s">
        <v>157</v>
      </c>
      <c r="L108" s="37"/>
      <c r="M108" s="189" t="s">
        <v>1</v>
      </c>
      <c r="N108" s="190" t="s">
        <v>44</v>
      </c>
      <c r="O108" s="59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6" t="s">
        <v>158</v>
      </c>
      <c r="AT108" s="16" t="s">
        <v>153</v>
      </c>
      <c r="AU108" s="16" t="s">
        <v>81</v>
      </c>
      <c r="AY108" s="16" t="s">
        <v>151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6" t="s">
        <v>77</v>
      </c>
      <c r="BK108" s="193">
        <f>ROUND(I108*H108,2)</f>
        <v>0</v>
      </c>
      <c r="BL108" s="16" t="s">
        <v>158</v>
      </c>
      <c r="BM108" s="16" t="s">
        <v>508</v>
      </c>
    </row>
    <row r="109" spans="2:51" s="12" customFormat="1" ht="11.25">
      <c r="B109" s="194"/>
      <c r="C109" s="195"/>
      <c r="D109" s="196" t="s">
        <v>160</v>
      </c>
      <c r="E109" s="197" t="s">
        <v>1</v>
      </c>
      <c r="F109" s="198" t="s">
        <v>509</v>
      </c>
      <c r="G109" s="195"/>
      <c r="H109" s="199">
        <v>28.672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160</v>
      </c>
      <c r="AU109" s="205" t="s">
        <v>81</v>
      </c>
      <c r="AV109" s="12" t="s">
        <v>81</v>
      </c>
      <c r="AW109" s="12" t="s">
        <v>34</v>
      </c>
      <c r="AX109" s="12" t="s">
        <v>77</v>
      </c>
      <c r="AY109" s="205" t="s">
        <v>151</v>
      </c>
    </row>
    <row r="110" spans="2:65" s="1" customFormat="1" ht="16.5" customHeight="1">
      <c r="B110" s="33"/>
      <c r="C110" s="182" t="s">
        <v>186</v>
      </c>
      <c r="D110" s="182" t="s">
        <v>153</v>
      </c>
      <c r="E110" s="183" t="s">
        <v>205</v>
      </c>
      <c r="F110" s="184" t="s">
        <v>206</v>
      </c>
      <c r="G110" s="185" t="s">
        <v>207</v>
      </c>
      <c r="H110" s="186">
        <v>52</v>
      </c>
      <c r="I110" s="187"/>
      <c r="J110" s="188">
        <f>ROUND(I110*H110,2)</f>
        <v>0</v>
      </c>
      <c r="K110" s="184" t="s">
        <v>157</v>
      </c>
      <c r="L110" s="37"/>
      <c r="M110" s="189" t="s">
        <v>1</v>
      </c>
      <c r="N110" s="190" t="s">
        <v>44</v>
      </c>
      <c r="O110" s="59"/>
      <c r="P110" s="191">
        <f>O110*H110</f>
        <v>0</v>
      </c>
      <c r="Q110" s="191">
        <v>0.0179717481</v>
      </c>
      <c r="R110" s="191">
        <f>Q110*H110</f>
        <v>0.9345309012</v>
      </c>
      <c r="S110" s="191">
        <v>0</v>
      </c>
      <c r="T110" s="192">
        <f>S110*H110</f>
        <v>0</v>
      </c>
      <c r="AR110" s="16" t="s">
        <v>158</v>
      </c>
      <c r="AT110" s="16" t="s">
        <v>153</v>
      </c>
      <c r="AU110" s="16" t="s">
        <v>81</v>
      </c>
      <c r="AY110" s="16" t="s">
        <v>151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6" t="s">
        <v>77</v>
      </c>
      <c r="BK110" s="193">
        <f>ROUND(I110*H110,2)</f>
        <v>0</v>
      </c>
      <c r="BL110" s="16" t="s">
        <v>158</v>
      </c>
      <c r="BM110" s="16" t="s">
        <v>510</v>
      </c>
    </row>
    <row r="111" spans="2:51" s="12" customFormat="1" ht="11.25">
      <c r="B111" s="194"/>
      <c r="C111" s="195"/>
      <c r="D111" s="196" t="s">
        <v>160</v>
      </c>
      <c r="E111" s="197" t="s">
        <v>1</v>
      </c>
      <c r="F111" s="198" t="s">
        <v>511</v>
      </c>
      <c r="G111" s="195"/>
      <c r="H111" s="199">
        <v>52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160</v>
      </c>
      <c r="AU111" s="205" t="s">
        <v>81</v>
      </c>
      <c r="AV111" s="12" t="s">
        <v>81</v>
      </c>
      <c r="AW111" s="12" t="s">
        <v>34</v>
      </c>
      <c r="AX111" s="12" t="s">
        <v>77</v>
      </c>
      <c r="AY111" s="205" t="s">
        <v>151</v>
      </c>
    </row>
    <row r="112" spans="2:65" s="1" customFormat="1" ht="16.5" customHeight="1">
      <c r="B112" s="33"/>
      <c r="C112" s="182" t="s">
        <v>191</v>
      </c>
      <c r="D112" s="182" t="s">
        <v>153</v>
      </c>
      <c r="E112" s="183" t="s">
        <v>211</v>
      </c>
      <c r="F112" s="184" t="s">
        <v>212</v>
      </c>
      <c r="G112" s="185" t="s">
        <v>213</v>
      </c>
      <c r="H112" s="186">
        <v>480</v>
      </c>
      <c r="I112" s="187"/>
      <c r="J112" s="188">
        <f>ROUND(I112*H112,2)</f>
        <v>0</v>
      </c>
      <c r="K112" s="184" t="s">
        <v>157</v>
      </c>
      <c r="L112" s="37"/>
      <c r="M112" s="189" t="s">
        <v>1</v>
      </c>
      <c r="N112" s="190" t="s">
        <v>44</v>
      </c>
      <c r="O112" s="59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16" t="s">
        <v>158</v>
      </c>
      <c r="AT112" s="16" t="s">
        <v>153</v>
      </c>
      <c r="AU112" s="16" t="s">
        <v>81</v>
      </c>
      <c r="AY112" s="16" t="s">
        <v>151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6" t="s">
        <v>77</v>
      </c>
      <c r="BK112" s="193">
        <f>ROUND(I112*H112,2)</f>
        <v>0</v>
      </c>
      <c r="BL112" s="16" t="s">
        <v>158</v>
      </c>
      <c r="BM112" s="16" t="s">
        <v>512</v>
      </c>
    </row>
    <row r="113" spans="2:51" s="12" customFormat="1" ht="11.25">
      <c r="B113" s="194"/>
      <c r="C113" s="195"/>
      <c r="D113" s="196" t="s">
        <v>160</v>
      </c>
      <c r="E113" s="197" t="s">
        <v>1</v>
      </c>
      <c r="F113" s="198" t="s">
        <v>513</v>
      </c>
      <c r="G113" s="195"/>
      <c r="H113" s="199">
        <v>480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160</v>
      </c>
      <c r="AU113" s="205" t="s">
        <v>81</v>
      </c>
      <c r="AV113" s="12" t="s">
        <v>81</v>
      </c>
      <c r="AW113" s="12" t="s">
        <v>34</v>
      </c>
      <c r="AX113" s="12" t="s">
        <v>77</v>
      </c>
      <c r="AY113" s="205" t="s">
        <v>151</v>
      </c>
    </row>
    <row r="114" spans="2:65" s="1" customFormat="1" ht="16.5" customHeight="1">
      <c r="B114" s="33"/>
      <c r="C114" s="182" t="s">
        <v>195</v>
      </c>
      <c r="D114" s="182" t="s">
        <v>153</v>
      </c>
      <c r="E114" s="183" t="s">
        <v>217</v>
      </c>
      <c r="F114" s="184" t="s">
        <v>218</v>
      </c>
      <c r="G114" s="185" t="s">
        <v>219</v>
      </c>
      <c r="H114" s="186">
        <v>20</v>
      </c>
      <c r="I114" s="187"/>
      <c r="J114" s="188">
        <f>ROUND(I114*H114,2)</f>
        <v>0</v>
      </c>
      <c r="K114" s="184" t="s">
        <v>157</v>
      </c>
      <c r="L114" s="37"/>
      <c r="M114" s="189" t="s">
        <v>1</v>
      </c>
      <c r="N114" s="190" t="s">
        <v>44</v>
      </c>
      <c r="O114" s="59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6" t="s">
        <v>158</v>
      </c>
      <c r="AT114" s="16" t="s">
        <v>153</v>
      </c>
      <c r="AU114" s="16" t="s">
        <v>81</v>
      </c>
      <c r="AY114" s="16" t="s">
        <v>151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6" t="s">
        <v>77</v>
      </c>
      <c r="BK114" s="193">
        <f>ROUND(I114*H114,2)</f>
        <v>0</v>
      </c>
      <c r="BL114" s="16" t="s">
        <v>158</v>
      </c>
      <c r="BM114" s="16" t="s">
        <v>514</v>
      </c>
    </row>
    <row r="115" spans="2:65" s="1" customFormat="1" ht="16.5" customHeight="1">
      <c r="B115" s="33"/>
      <c r="C115" s="182" t="s">
        <v>199</v>
      </c>
      <c r="D115" s="182" t="s">
        <v>153</v>
      </c>
      <c r="E115" s="183" t="s">
        <v>227</v>
      </c>
      <c r="F115" s="184" t="s">
        <v>228</v>
      </c>
      <c r="G115" s="185" t="s">
        <v>156</v>
      </c>
      <c r="H115" s="186">
        <v>95.232</v>
      </c>
      <c r="I115" s="187"/>
      <c r="J115" s="188">
        <f>ROUND(I115*H115,2)</f>
        <v>0</v>
      </c>
      <c r="K115" s="184" t="s">
        <v>157</v>
      </c>
      <c r="L115" s="37"/>
      <c r="M115" s="189" t="s">
        <v>1</v>
      </c>
      <c r="N115" s="190" t="s">
        <v>44</v>
      </c>
      <c r="O115" s="59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AR115" s="16" t="s">
        <v>158</v>
      </c>
      <c r="AT115" s="16" t="s">
        <v>153</v>
      </c>
      <c r="AU115" s="16" t="s">
        <v>81</v>
      </c>
      <c r="AY115" s="16" t="s">
        <v>151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6" t="s">
        <v>77</v>
      </c>
      <c r="BK115" s="193">
        <f>ROUND(I115*H115,2)</f>
        <v>0</v>
      </c>
      <c r="BL115" s="16" t="s">
        <v>158</v>
      </c>
      <c r="BM115" s="16" t="s">
        <v>515</v>
      </c>
    </row>
    <row r="116" spans="2:51" s="12" customFormat="1" ht="11.25">
      <c r="B116" s="194"/>
      <c r="C116" s="195"/>
      <c r="D116" s="196" t="s">
        <v>160</v>
      </c>
      <c r="E116" s="197" t="s">
        <v>1</v>
      </c>
      <c r="F116" s="198" t="s">
        <v>516</v>
      </c>
      <c r="G116" s="195"/>
      <c r="H116" s="199">
        <v>95.232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160</v>
      </c>
      <c r="AU116" s="205" t="s">
        <v>81</v>
      </c>
      <c r="AV116" s="12" t="s">
        <v>81</v>
      </c>
      <c r="AW116" s="12" t="s">
        <v>34</v>
      </c>
      <c r="AX116" s="12" t="s">
        <v>77</v>
      </c>
      <c r="AY116" s="205" t="s">
        <v>151</v>
      </c>
    </row>
    <row r="117" spans="2:65" s="1" customFormat="1" ht="16.5" customHeight="1">
      <c r="B117" s="33"/>
      <c r="C117" s="182" t="s">
        <v>204</v>
      </c>
      <c r="D117" s="182" t="s">
        <v>153</v>
      </c>
      <c r="E117" s="183" t="s">
        <v>232</v>
      </c>
      <c r="F117" s="184" t="s">
        <v>233</v>
      </c>
      <c r="G117" s="185" t="s">
        <v>156</v>
      </c>
      <c r="H117" s="186">
        <v>28.57</v>
      </c>
      <c r="I117" s="187"/>
      <c r="J117" s="188">
        <f>ROUND(I117*H117,2)</f>
        <v>0</v>
      </c>
      <c r="K117" s="184" t="s">
        <v>157</v>
      </c>
      <c r="L117" s="37"/>
      <c r="M117" s="189" t="s">
        <v>1</v>
      </c>
      <c r="N117" s="190" t="s">
        <v>44</v>
      </c>
      <c r="O117" s="59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6" t="s">
        <v>158</v>
      </c>
      <c r="AT117" s="16" t="s">
        <v>153</v>
      </c>
      <c r="AU117" s="16" t="s">
        <v>81</v>
      </c>
      <c r="AY117" s="16" t="s">
        <v>151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6" t="s">
        <v>77</v>
      </c>
      <c r="BK117" s="193">
        <f>ROUND(I117*H117,2)</f>
        <v>0</v>
      </c>
      <c r="BL117" s="16" t="s">
        <v>158</v>
      </c>
      <c r="BM117" s="16" t="s">
        <v>517</v>
      </c>
    </row>
    <row r="118" spans="2:51" s="12" customFormat="1" ht="11.25">
      <c r="B118" s="194"/>
      <c r="C118" s="195"/>
      <c r="D118" s="196" t="s">
        <v>160</v>
      </c>
      <c r="E118" s="197" t="s">
        <v>1</v>
      </c>
      <c r="F118" s="198" t="s">
        <v>518</v>
      </c>
      <c r="G118" s="195"/>
      <c r="H118" s="199">
        <v>28.57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160</v>
      </c>
      <c r="AU118" s="205" t="s">
        <v>81</v>
      </c>
      <c r="AV118" s="12" t="s">
        <v>81</v>
      </c>
      <c r="AW118" s="12" t="s">
        <v>34</v>
      </c>
      <c r="AX118" s="12" t="s">
        <v>77</v>
      </c>
      <c r="AY118" s="205" t="s">
        <v>151</v>
      </c>
    </row>
    <row r="119" spans="2:65" s="1" customFormat="1" ht="16.5" customHeight="1">
      <c r="B119" s="33"/>
      <c r="C119" s="182" t="s">
        <v>320</v>
      </c>
      <c r="D119" s="182" t="s">
        <v>153</v>
      </c>
      <c r="E119" s="183" t="s">
        <v>237</v>
      </c>
      <c r="F119" s="184" t="s">
        <v>238</v>
      </c>
      <c r="G119" s="185" t="s">
        <v>156</v>
      </c>
      <c r="H119" s="186">
        <v>48.128</v>
      </c>
      <c r="I119" s="187"/>
      <c r="J119" s="188">
        <f>ROUND(I119*H119,2)</f>
        <v>0</v>
      </c>
      <c r="K119" s="184" t="s">
        <v>1</v>
      </c>
      <c r="L119" s="37"/>
      <c r="M119" s="189" t="s">
        <v>1</v>
      </c>
      <c r="N119" s="190" t="s">
        <v>44</v>
      </c>
      <c r="O119" s="59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6" t="s">
        <v>158</v>
      </c>
      <c r="AT119" s="16" t="s">
        <v>153</v>
      </c>
      <c r="AU119" s="16" t="s">
        <v>81</v>
      </c>
      <c r="AY119" s="16" t="s">
        <v>151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6" t="s">
        <v>77</v>
      </c>
      <c r="BK119" s="193">
        <f>ROUND(I119*H119,2)</f>
        <v>0</v>
      </c>
      <c r="BL119" s="16" t="s">
        <v>158</v>
      </c>
      <c r="BM119" s="16" t="s">
        <v>519</v>
      </c>
    </row>
    <row r="120" spans="2:47" s="1" customFormat="1" ht="19.5">
      <c r="B120" s="33"/>
      <c r="C120" s="34"/>
      <c r="D120" s="196" t="s">
        <v>240</v>
      </c>
      <c r="E120" s="34"/>
      <c r="F120" s="217" t="s">
        <v>241</v>
      </c>
      <c r="G120" s="34"/>
      <c r="H120" s="34"/>
      <c r="I120" s="111"/>
      <c r="J120" s="34"/>
      <c r="K120" s="34"/>
      <c r="L120" s="37"/>
      <c r="M120" s="218"/>
      <c r="N120" s="59"/>
      <c r="O120" s="59"/>
      <c r="P120" s="59"/>
      <c r="Q120" s="59"/>
      <c r="R120" s="59"/>
      <c r="S120" s="59"/>
      <c r="T120" s="60"/>
      <c r="AT120" s="16" t="s">
        <v>240</v>
      </c>
      <c r="AU120" s="16" t="s">
        <v>81</v>
      </c>
    </row>
    <row r="121" spans="2:51" s="12" customFormat="1" ht="11.25">
      <c r="B121" s="194"/>
      <c r="C121" s="195"/>
      <c r="D121" s="196" t="s">
        <v>160</v>
      </c>
      <c r="E121" s="197" t="s">
        <v>1</v>
      </c>
      <c r="F121" s="198" t="s">
        <v>520</v>
      </c>
      <c r="G121" s="195"/>
      <c r="H121" s="199">
        <v>48.128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160</v>
      </c>
      <c r="AU121" s="205" t="s">
        <v>81</v>
      </c>
      <c r="AV121" s="12" t="s">
        <v>81</v>
      </c>
      <c r="AW121" s="12" t="s">
        <v>34</v>
      </c>
      <c r="AX121" s="12" t="s">
        <v>77</v>
      </c>
      <c r="AY121" s="205" t="s">
        <v>151</v>
      </c>
    </row>
    <row r="122" spans="2:65" s="1" customFormat="1" ht="16.5" customHeight="1">
      <c r="B122" s="33"/>
      <c r="C122" s="182" t="s">
        <v>416</v>
      </c>
      <c r="D122" s="182" t="s">
        <v>153</v>
      </c>
      <c r="E122" s="183" t="s">
        <v>244</v>
      </c>
      <c r="F122" s="184" t="s">
        <v>245</v>
      </c>
      <c r="G122" s="185" t="s">
        <v>246</v>
      </c>
      <c r="H122" s="186">
        <v>1</v>
      </c>
      <c r="I122" s="187"/>
      <c r="J122" s="188">
        <f>ROUND(I122*H122,2)</f>
        <v>0</v>
      </c>
      <c r="K122" s="184" t="s">
        <v>1</v>
      </c>
      <c r="L122" s="37"/>
      <c r="M122" s="189" t="s">
        <v>1</v>
      </c>
      <c r="N122" s="190" t="s">
        <v>44</v>
      </c>
      <c r="O122" s="59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6" t="s">
        <v>158</v>
      </c>
      <c r="AT122" s="16" t="s">
        <v>153</v>
      </c>
      <c r="AU122" s="16" t="s">
        <v>81</v>
      </c>
      <c r="AY122" s="16" t="s">
        <v>151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6" t="s">
        <v>77</v>
      </c>
      <c r="BK122" s="193">
        <f>ROUND(I122*H122,2)</f>
        <v>0</v>
      </c>
      <c r="BL122" s="16" t="s">
        <v>158</v>
      </c>
      <c r="BM122" s="16" t="s">
        <v>521</v>
      </c>
    </row>
    <row r="123" spans="2:47" s="1" customFormat="1" ht="19.5">
      <c r="B123" s="33"/>
      <c r="C123" s="34"/>
      <c r="D123" s="196" t="s">
        <v>240</v>
      </c>
      <c r="E123" s="34"/>
      <c r="F123" s="217" t="s">
        <v>241</v>
      </c>
      <c r="G123" s="34"/>
      <c r="H123" s="34"/>
      <c r="I123" s="111"/>
      <c r="J123" s="34"/>
      <c r="K123" s="34"/>
      <c r="L123" s="37"/>
      <c r="M123" s="218"/>
      <c r="N123" s="59"/>
      <c r="O123" s="59"/>
      <c r="P123" s="59"/>
      <c r="Q123" s="59"/>
      <c r="R123" s="59"/>
      <c r="S123" s="59"/>
      <c r="T123" s="60"/>
      <c r="AT123" s="16" t="s">
        <v>240</v>
      </c>
      <c r="AU123" s="16" t="s">
        <v>81</v>
      </c>
    </row>
    <row r="124" spans="2:51" s="14" customFormat="1" ht="11.25">
      <c r="B124" s="219"/>
      <c r="C124" s="220"/>
      <c r="D124" s="196" t="s">
        <v>160</v>
      </c>
      <c r="E124" s="221" t="s">
        <v>1</v>
      </c>
      <c r="F124" s="222" t="s">
        <v>522</v>
      </c>
      <c r="G124" s="220"/>
      <c r="H124" s="221" t="s">
        <v>1</v>
      </c>
      <c r="I124" s="223"/>
      <c r="J124" s="220"/>
      <c r="K124" s="220"/>
      <c r="L124" s="224"/>
      <c r="M124" s="225"/>
      <c r="N124" s="226"/>
      <c r="O124" s="226"/>
      <c r="P124" s="226"/>
      <c r="Q124" s="226"/>
      <c r="R124" s="226"/>
      <c r="S124" s="226"/>
      <c r="T124" s="227"/>
      <c r="AT124" s="228" t="s">
        <v>160</v>
      </c>
      <c r="AU124" s="228" t="s">
        <v>81</v>
      </c>
      <c r="AV124" s="14" t="s">
        <v>77</v>
      </c>
      <c r="AW124" s="14" t="s">
        <v>34</v>
      </c>
      <c r="AX124" s="14" t="s">
        <v>73</v>
      </c>
      <c r="AY124" s="228" t="s">
        <v>151</v>
      </c>
    </row>
    <row r="125" spans="2:51" s="12" customFormat="1" ht="11.25">
      <c r="B125" s="194"/>
      <c r="C125" s="195"/>
      <c r="D125" s="196" t="s">
        <v>160</v>
      </c>
      <c r="E125" s="197" t="s">
        <v>1</v>
      </c>
      <c r="F125" s="198" t="s">
        <v>77</v>
      </c>
      <c r="G125" s="195"/>
      <c r="H125" s="199">
        <v>1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160</v>
      </c>
      <c r="AU125" s="205" t="s">
        <v>81</v>
      </c>
      <c r="AV125" s="12" t="s">
        <v>81</v>
      </c>
      <c r="AW125" s="12" t="s">
        <v>34</v>
      </c>
      <c r="AX125" s="12" t="s">
        <v>77</v>
      </c>
      <c r="AY125" s="205" t="s">
        <v>151</v>
      </c>
    </row>
    <row r="126" spans="2:65" s="1" customFormat="1" ht="16.5" customHeight="1">
      <c r="B126" s="33"/>
      <c r="C126" s="182" t="s">
        <v>221</v>
      </c>
      <c r="D126" s="182" t="s">
        <v>153</v>
      </c>
      <c r="E126" s="183" t="s">
        <v>250</v>
      </c>
      <c r="F126" s="184" t="s">
        <v>251</v>
      </c>
      <c r="G126" s="185" t="s">
        <v>246</v>
      </c>
      <c r="H126" s="186">
        <v>1</v>
      </c>
      <c r="I126" s="187"/>
      <c r="J126" s="188">
        <f>ROUND(I126*H126,2)</f>
        <v>0</v>
      </c>
      <c r="K126" s="184" t="s">
        <v>1</v>
      </c>
      <c r="L126" s="37"/>
      <c r="M126" s="189" t="s">
        <v>1</v>
      </c>
      <c r="N126" s="190" t="s">
        <v>44</v>
      </c>
      <c r="O126" s="59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6" t="s">
        <v>158</v>
      </c>
      <c r="AT126" s="16" t="s">
        <v>153</v>
      </c>
      <c r="AU126" s="16" t="s">
        <v>81</v>
      </c>
      <c r="AY126" s="16" t="s">
        <v>151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6" t="s">
        <v>77</v>
      </c>
      <c r="BK126" s="193">
        <f>ROUND(I126*H126,2)</f>
        <v>0</v>
      </c>
      <c r="BL126" s="16" t="s">
        <v>158</v>
      </c>
      <c r="BM126" s="16" t="s">
        <v>523</v>
      </c>
    </row>
    <row r="127" spans="2:51" s="14" customFormat="1" ht="11.25">
      <c r="B127" s="219"/>
      <c r="C127" s="220"/>
      <c r="D127" s="196" t="s">
        <v>160</v>
      </c>
      <c r="E127" s="221" t="s">
        <v>1</v>
      </c>
      <c r="F127" s="222" t="s">
        <v>253</v>
      </c>
      <c r="G127" s="220"/>
      <c r="H127" s="221" t="s">
        <v>1</v>
      </c>
      <c r="I127" s="223"/>
      <c r="J127" s="220"/>
      <c r="K127" s="220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160</v>
      </c>
      <c r="AU127" s="228" t="s">
        <v>81</v>
      </c>
      <c r="AV127" s="14" t="s">
        <v>77</v>
      </c>
      <c r="AW127" s="14" t="s">
        <v>34</v>
      </c>
      <c r="AX127" s="14" t="s">
        <v>73</v>
      </c>
      <c r="AY127" s="228" t="s">
        <v>151</v>
      </c>
    </row>
    <row r="128" spans="2:51" s="12" customFormat="1" ht="11.25">
      <c r="B128" s="194"/>
      <c r="C128" s="195"/>
      <c r="D128" s="196" t="s">
        <v>160</v>
      </c>
      <c r="E128" s="197" t="s">
        <v>1</v>
      </c>
      <c r="F128" s="198" t="s">
        <v>77</v>
      </c>
      <c r="G128" s="195"/>
      <c r="H128" s="199">
        <v>1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160</v>
      </c>
      <c r="AU128" s="205" t="s">
        <v>81</v>
      </c>
      <c r="AV128" s="12" t="s">
        <v>81</v>
      </c>
      <c r="AW128" s="12" t="s">
        <v>34</v>
      </c>
      <c r="AX128" s="12" t="s">
        <v>77</v>
      </c>
      <c r="AY128" s="205" t="s">
        <v>151</v>
      </c>
    </row>
    <row r="129" spans="2:65" s="1" customFormat="1" ht="16.5" customHeight="1">
      <c r="B129" s="33"/>
      <c r="C129" s="182" t="s">
        <v>231</v>
      </c>
      <c r="D129" s="182" t="s">
        <v>153</v>
      </c>
      <c r="E129" s="183" t="s">
        <v>255</v>
      </c>
      <c r="F129" s="184" t="s">
        <v>256</v>
      </c>
      <c r="G129" s="185" t="s">
        <v>156</v>
      </c>
      <c r="H129" s="186">
        <v>47.104</v>
      </c>
      <c r="I129" s="187"/>
      <c r="J129" s="188">
        <f>ROUND(I129*H129,2)</f>
        <v>0</v>
      </c>
      <c r="K129" s="184" t="s">
        <v>157</v>
      </c>
      <c r="L129" s="37"/>
      <c r="M129" s="189" t="s">
        <v>1</v>
      </c>
      <c r="N129" s="190" t="s">
        <v>44</v>
      </c>
      <c r="O129" s="59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AR129" s="16" t="s">
        <v>158</v>
      </c>
      <c r="AT129" s="16" t="s">
        <v>153</v>
      </c>
      <c r="AU129" s="16" t="s">
        <v>81</v>
      </c>
      <c r="AY129" s="16" t="s">
        <v>151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6" t="s">
        <v>77</v>
      </c>
      <c r="BK129" s="193">
        <f>ROUND(I129*H129,2)</f>
        <v>0</v>
      </c>
      <c r="BL129" s="16" t="s">
        <v>158</v>
      </c>
      <c r="BM129" s="16" t="s">
        <v>524</v>
      </c>
    </row>
    <row r="130" spans="2:51" s="12" customFormat="1" ht="11.25">
      <c r="B130" s="194"/>
      <c r="C130" s="195"/>
      <c r="D130" s="196" t="s">
        <v>160</v>
      </c>
      <c r="E130" s="197" t="s">
        <v>1</v>
      </c>
      <c r="F130" s="198" t="s">
        <v>525</v>
      </c>
      <c r="G130" s="195"/>
      <c r="H130" s="199">
        <v>47.104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160</v>
      </c>
      <c r="AU130" s="205" t="s">
        <v>81</v>
      </c>
      <c r="AV130" s="12" t="s">
        <v>81</v>
      </c>
      <c r="AW130" s="12" t="s">
        <v>34</v>
      </c>
      <c r="AX130" s="12" t="s">
        <v>77</v>
      </c>
      <c r="AY130" s="205" t="s">
        <v>151</v>
      </c>
    </row>
    <row r="131" spans="2:63" s="11" customFormat="1" ht="22.9" customHeight="1">
      <c r="B131" s="166"/>
      <c r="C131" s="167"/>
      <c r="D131" s="168" t="s">
        <v>72</v>
      </c>
      <c r="E131" s="180" t="s">
        <v>81</v>
      </c>
      <c r="F131" s="180" t="s">
        <v>259</v>
      </c>
      <c r="G131" s="167"/>
      <c r="H131" s="167"/>
      <c r="I131" s="170"/>
      <c r="J131" s="181">
        <f>BK131</f>
        <v>0</v>
      </c>
      <c r="K131" s="167"/>
      <c r="L131" s="172"/>
      <c r="M131" s="173"/>
      <c r="N131" s="174"/>
      <c r="O131" s="174"/>
      <c r="P131" s="175">
        <f>SUM(P132:P138)</f>
        <v>0</v>
      </c>
      <c r="Q131" s="174"/>
      <c r="R131" s="175">
        <f>SUM(R132:R138)</f>
        <v>42.57403904</v>
      </c>
      <c r="S131" s="174"/>
      <c r="T131" s="176">
        <f>SUM(T132:T138)</f>
        <v>0</v>
      </c>
      <c r="AR131" s="177" t="s">
        <v>77</v>
      </c>
      <c r="AT131" s="178" t="s">
        <v>72</v>
      </c>
      <c r="AU131" s="178" t="s">
        <v>77</v>
      </c>
      <c r="AY131" s="177" t="s">
        <v>151</v>
      </c>
      <c r="BK131" s="179">
        <f>SUM(BK132:BK138)</f>
        <v>0</v>
      </c>
    </row>
    <row r="132" spans="2:65" s="1" customFormat="1" ht="16.5" customHeight="1">
      <c r="B132" s="33"/>
      <c r="C132" s="182" t="s">
        <v>447</v>
      </c>
      <c r="D132" s="182" t="s">
        <v>153</v>
      </c>
      <c r="E132" s="183" t="s">
        <v>261</v>
      </c>
      <c r="F132" s="184" t="s">
        <v>262</v>
      </c>
      <c r="G132" s="185" t="s">
        <v>156</v>
      </c>
      <c r="H132" s="186">
        <v>7.168</v>
      </c>
      <c r="I132" s="187"/>
      <c r="J132" s="188">
        <f>ROUND(I132*H132,2)</f>
        <v>0</v>
      </c>
      <c r="K132" s="184" t="s">
        <v>157</v>
      </c>
      <c r="L132" s="37"/>
      <c r="M132" s="189" t="s">
        <v>1</v>
      </c>
      <c r="N132" s="190" t="s">
        <v>44</v>
      </c>
      <c r="O132" s="59"/>
      <c r="P132" s="191">
        <f>O132*H132</f>
        <v>0</v>
      </c>
      <c r="Q132" s="191">
        <v>1.9205</v>
      </c>
      <c r="R132" s="191">
        <f>Q132*H132</f>
        <v>13.766144</v>
      </c>
      <c r="S132" s="191">
        <v>0</v>
      </c>
      <c r="T132" s="192">
        <f>S132*H132</f>
        <v>0</v>
      </c>
      <c r="AR132" s="16" t="s">
        <v>158</v>
      </c>
      <c r="AT132" s="16" t="s">
        <v>153</v>
      </c>
      <c r="AU132" s="16" t="s">
        <v>81</v>
      </c>
      <c r="AY132" s="16" t="s">
        <v>151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6" t="s">
        <v>77</v>
      </c>
      <c r="BK132" s="193">
        <f>ROUND(I132*H132,2)</f>
        <v>0</v>
      </c>
      <c r="BL132" s="16" t="s">
        <v>158</v>
      </c>
      <c r="BM132" s="16" t="s">
        <v>526</v>
      </c>
    </row>
    <row r="133" spans="2:51" s="12" customFormat="1" ht="11.25">
      <c r="B133" s="194"/>
      <c r="C133" s="195"/>
      <c r="D133" s="196" t="s">
        <v>160</v>
      </c>
      <c r="E133" s="197" t="s">
        <v>1</v>
      </c>
      <c r="F133" s="198" t="s">
        <v>527</v>
      </c>
      <c r="G133" s="195"/>
      <c r="H133" s="199">
        <v>7.168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160</v>
      </c>
      <c r="AU133" s="205" t="s">
        <v>81</v>
      </c>
      <c r="AV133" s="12" t="s">
        <v>81</v>
      </c>
      <c r="AW133" s="12" t="s">
        <v>34</v>
      </c>
      <c r="AX133" s="12" t="s">
        <v>77</v>
      </c>
      <c r="AY133" s="205" t="s">
        <v>151</v>
      </c>
    </row>
    <row r="134" spans="2:65" s="1" customFormat="1" ht="16.5" customHeight="1">
      <c r="B134" s="33"/>
      <c r="C134" s="182" t="s">
        <v>381</v>
      </c>
      <c r="D134" s="182" t="s">
        <v>153</v>
      </c>
      <c r="E134" s="183" t="s">
        <v>266</v>
      </c>
      <c r="F134" s="184" t="s">
        <v>267</v>
      </c>
      <c r="G134" s="185" t="s">
        <v>207</v>
      </c>
      <c r="H134" s="186">
        <v>51.2</v>
      </c>
      <c r="I134" s="187"/>
      <c r="J134" s="188">
        <f>ROUND(I134*H134,2)</f>
        <v>0</v>
      </c>
      <c r="K134" s="184" t="s">
        <v>157</v>
      </c>
      <c r="L134" s="37"/>
      <c r="M134" s="189" t="s">
        <v>1</v>
      </c>
      <c r="N134" s="190" t="s">
        <v>44</v>
      </c>
      <c r="O134" s="59"/>
      <c r="P134" s="191">
        <f>O134*H134</f>
        <v>0</v>
      </c>
      <c r="Q134" s="191">
        <v>0.00048</v>
      </c>
      <c r="R134" s="191">
        <f>Q134*H134</f>
        <v>0.024576</v>
      </c>
      <c r="S134" s="191">
        <v>0</v>
      </c>
      <c r="T134" s="192">
        <f>S134*H134</f>
        <v>0</v>
      </c>
      <c r="AR134" s="16" t="s">
        <v>158</v>
      </c>
      <c r="AT134" s="16" t="s">
        <v>153</v>
      </c>
      <c r="AU134" s="16" t="s">
        <v>81</v>
      </c>
      <c r="AY134" s="16" t="s">
        <v>151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6" t="s">
        <v>77</v>
      </c>
      <c r="BK134" s="193">
        <f>ROUND(I134*H134,2)</f>
        <v>0</v>
      </c>
      <c r="BL134" s="16" t="s">
        <v>158</v>
      </c>
      <c r="BM134" s="16" t="s">
        <v>528</v>
      </c>
    </row>
    <row r="135" spans="2:51" s="12" customFormat="1" ht="11.25">
      <c r="B135" s="194"/>
      <c r="C135" s="195"/>
      <c r="D135" s="196" t="s">
        <v>160</v>
      </c>
      <c r="E135" s="197" t="s">
        <v>1</v>
      </c>
      <c r="F135" s="198" t="s">
        <v>529</v>
      </c>
      <c r="G135" s="195"/>
      <c r="H135" s="199">
        <v>51.2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160</v>
      </c>
      <c r="AU135" s="205" t="s">
        <v>81</v>
      </c>
      <c r="AV135" s="12" t="s">
        <v>81</v>
      </c>
      <c r="AW135" s="12" t="s">
        <v>34</v>
      </c>
      <c r="AX135" s="12" t="s">
        <v>77</v>
      </c>
      <c r="AY135" s="205" t="s">
        <v>151</v>
      </c>
    </row>
    <row r="136" spans="2:65" s="1" customFormat="1" ht="16.5" customHeight="1">
      <c r="B136" s="33"/>
      <c r="C136" s="182" t="s">
        <v>384</v>
      </c>
      <c r="D136" s="182" t="s">
        <v>153</v>
      </c>
      <c r="E136" s="183" t="s">
        <v>271</v>
      </c>
      <c r="F136" s="184" t="s">
        <v>272</v>
      </c>
      <c r="G136" s="185" t="s">
        <v>156</v>
      </c>
      <c r="H136" s="186">
        <v>10.752</v>
      </c>
      <c r="I136" s="187"/>
      <c r="J136" s="188">
        <f>ROUND(I136*H136,2)</f>
        <v>0</v>
      </c>
      <c r="K136" s="184" t="s">
        <v>157</v>
      </c>
      <c r="L136" s="37"/>
      <c r="M136" s="189" t="s">
        <v>1</v>
      </c>
      <c r="N136" s="190" t="s">
        <v>44</v>
      </c>
      <c r="O136" s="59"/>
      <c r="P136" s="191">
        <f>O136*H136</f>
        <v>0</v>
      </c>
      <c r="Q136" s="191">
        <v>2.67702</v>
      </c>
      <c r="R136" s="191">
        <f>Q136*H136</f>
        <v>28.783319040000002</v>
      </c>
      <c r="S136" s="191">
        <v>0</v>
      </c>
      <c r="T136" s="192">
        <f>S136*H136</f>
        <v>0</v>
      </c>
      <c r="AR136" s="16" t="s">
        <v>158</v>
      </c>
      <c r="AT136" s="16" t="s">
        <v>153</v>
      </c>
      <c r="AU136" s="16" t="s">
        <v>81</v>
      </c>
      <c r="AY136" s="16" t="s">
        <v>151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6" t="s">
        <v>77</v>
      </c>
      <c r="BK136" s="193">
        <f>ROUND(I136*H136,2)</f>
        <v>0</v>
      </c>
      <c r="BL136" s="16" t="s">
        <v>158</v>
      </c>
      <c r="BM136" s="16" t="s">
        <v>530</v>
      </c>
    </row>
    <row r="137" spans="2:47" s="1" customFormat="1" ht="19.5">
      <c r="B137" s="33"/>
      <c r="C137" s="34"/>
      <c r="D137" s="196" t="s">
        <v>240</v>
      </c>
      <c r="E137" s="34"/>
      <c r="F137" s="217" t="s">
        <v>274</v>
      </c>
      <c r="G137" s="34"/>
      <c r="H137" s="34"/>
      <c r="I137" s="111"/>
      <c r="J137" s="34"/>
      <c r="K137" s="34"/>
      <c r="L137" s="37"/>
      <c r="M137" s="218"/>
      <c r="N137" s="59"/>
      <c r="O137" s="59"/>
      <c r="P137" s="59"/>
      <c r="Q137" s="59"/>
      <c r="R137" s="59"/>
      <c r="S137" s="59"/>
      <c r="T137" s="60"/>
      <c r="AT137" s="16" t="s">
        <v>240</v>
      </c>
      <c r="AU137" s="16" t="s">
        <v>81</v>
      </c>
    </row>
    <row r="138" spans="2:51" s="12" customFormat="1" ht="11.25">
      <c r="B138" s="194"/>
      <c r="C138" s="195"/>
      <c r="D138" s="196" t="s">
        <v>160</v>
      </c>
      <c r="E138" s="197" t="s">
        <v>1</v>
      </c>
      <c r="F138" s="198" t="s">
        <v>531</v>
      </c>
      <c r="G138" s="195"/>
      <c r="H138" s="199">
        <v>10.752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160</v>
      </c>
      <c r="AU138" s="205" t="s">
        <v>81</v>
      </c>
      <c r="AV138" s="12" t="s">
        <v>81</v>
      </c>
      <c r="AW138" s="12" t="s">
        <v>34</v>
      </c>
      <c r="AX138" s="12" t="s">
        <v>77</v>
      </c>
      <c r="AY138" s="205" t="s">
        <v>151</v>
      </c>
    </row>
    <row r="139" spans="2:63" s="11" customFormat="1" ht="22.9" customHeight="1">
      <c r="B139" s="166"/>
      <c r="C139" s="167"/>
      <c r="D139" s="168" t="s">
        <v>72</v>
      </c>
      <c r="E139" s="180" t="s">
        <v>167</v>
      </c>
      <c r="F139" s="180" t="s">
        <v>276</v>
      </c>
      <c r="G139" s="167"/>
      <c r="H139" s="167"/>
      <c r="I139" s="170"/>
      <c r="J139" s="181">
        <f>BK139</f>
        <v>0</v>
      </c>
      <c r="K139" s="167"/>
      <c r="L139" s="172"/>
      <c r="M139" s="173"/>
      <c r="N139" s="174"/>
      <c r="O139" s="174"/>
      <c r="P139" s="175">
        <f>SUM(P140:P148)</f>
        <v>0</v>
      </c>
      <c r="Q139" s="174"/>
      <c r="R139" s="175">
        <f>SUM(R140:R148)</f>
        <v>107.80726004</v>
      </c>
      <c r="S139" s="174"/>
      <c r="T139" s="176">
        <f>SUM(T140:T148)</f>
        <v>0</v>
      </c>
      <c r="AR139" s="177" t="s">
        <v>77</v>
      </c>
      <c r="AT139" s="178" t="s">
        <v>72</v>
      </c>
      <c r="AU139" s="178" t="s">
        <v>77</v>
      </c>
      <c r="AY139" s="177" t="s">
        <v>151</v>
      </c>
      <c r="BK139" s="179">
        <f>SUM(BK140:BK148)</f>
        <v>0</v>
      </c>
    </row>
    <row r="140" spans="2:65" s="1" customFormat="1" ht="16.5" customHeight="1">
      <c r="B140" s="33"/>
      <c r="C140" s="182" t="s">
        <v>249</v>
      </c>
      <c r="D140" s="182" t="s">
        <v>153</v>
      </c>
      <c r="E140" s="183" t="s">
        <v>278</v>
      </c>
      <c r="F140" s="184" t="s">
        <v>279</v>
      </c>
      <c r="G140" s="185" t="s">
        <v>156</v>
      </c>
      <c r="H140" s="186">
        <v>20.48</v>
      </c>
      <c r="I140" s="187"/>
      <c r="J140" s="188">
        <f>ROUND(I140*H140,2)</f>
        <v>0</v>
      </c>
      <c r="K140" s="184" t="s">
        <v>157</v>
      </c>
      <c r="L140" s="37"/>
      <c r="M140" s="189" t="s">
        <v>1</v>
      </c>
      <c r="N140" s="190" t="s">
        <v>44</v>
      </c>
      <c r="O140" s="59"/>
      <c r="P140" s="191">
        <f>O140*H140</f>
        <v>0</v>
      </c>
      <c r="Q140" s="191">
        <v>2.67702</v>
      </c>
      <c r="R140" s="191">
        <f>Q140*H140</f>
        <v>54.8253696</v>
      </c>
      <c r="S140" s="191">
        <v>0</v>
      </c>
      <c r="T140" s="192">
        <f>S140*H140</f>
        <v>0</v>
      </c>
      <c r="AR140" s="16" t="s">
        <v>158</v>
      </c>
      <c r="AT140" s="16" t="s">
        <v>153</v>
      </c>
      <c r="AU140" s="16" t="s">
        <v>81</v>
      </c>
      <c r="AY140" s="16" t="s">
        <v>151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6" t="s">
        <v>77</v>
      </c>
      <c r="BK140" s="193">
        <f>ROUND(I140*H140,2)</f>
        <v>0</v>
      </c>
      <c r="BL140" s="16" t="s">
        <v>158</v>
      </c>
      <c r="BM140" s="16" t="s">
        <v>532</v>
      </c>
    </row>
    <row r="141" spans="2:47" s="1" customFormat="1" ht="19.5">
      <c r="B141" s="33"/>
      <c r="C141" s="34"/>
      <c r="D141" s="196" t="s">
        <v>240</v>
      </c>
      <c r="E141" s="34"/>
      <c r="F141" s="217" t="s">
        <v>274</v>
      </c>
      <c r="G141" s="34"/>
      <c r="H141" s="34"/>
      <c r="I141" s="111"/>
      <c r="J141" s="34"/>
      <c r="K141" s="34"/>
      <c r="L141" s="37"/>
      <c r="M141" s="218"/>
      <c r="N141" s="59"/>
      <c r="O141" s="59"/>
      <c r="P141" s="59"/>
      <c r="Q141" s="59"/>
      <c r="R141" s="59"/>
      <c r="S141" s="59"/>
      <c r="T141" s="60"/>
      <c r="AT141" s="16" t="s">
        <v>240</v>
      </c>
      <c r="AU141" s="16" t="s">
        <v>81</v>
      </c>
    </row>
    <row r="142" spans="2:51" s="12" customFormat="1" ht="11.25">
      <c r="B142" s="194"/>
      <c r="C142" s="195"/>
      <c r="D142" s="196" t="s">
        <v>160</v>
      </c>
      <c r="E142" s="197" t="s">
        <v>1</v>
      </c>
      <c r="F142" s="198" t="s">
        <v>533</v>
      </c>
      <c r="G142" s="195"/>
      <c r="H142" s="199">
        <v>20.48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160</v>
      </c>
      <c r="AU142" s="205" t="s">
        <v>81</v>
      </c>
      <c r="AV142" s="12" t="s">
        <v>81</v>
      </c>
      <c r="AW142" s="12" t="s">
        <v>34</v>
      </c>
      <c r="AX142" s="12" t="s">
        <v>77</v>
      </c>
      <c r="AY142" s="205" t="s">
        <v>151</v>
      </c>
    </row>
    <row r="143" spans="2:65" s="1" customFormat="1" ht="16.5" customHeight="1">
      <c r="B143" s="33"/>
      <c r="C143" s="182" t="s">
        <v>7</v>
      </c>
      <c r="D143" s="182" t="s">
        <v>153</v>
      </c>
      <c r="E143" s="183" t="s">
        <v>283</v>
      </c>
      <c r="F143" s="184" t="s">
        <v>284</v>
      </c>
      <c r="G143" s="185" t="s">
        <v>156</v>
      </c>
      <c r="H143" s="186">
        <v>20.48</v>
      </c>
      <c r="I143" s="187"/>
      <c r="J143" s="188">
        <f>ROUND(I143*H143,2)</f>
        <v>0</v>
      </c>
      <c r="K143" s="184" t="s">
        <v>157</v>
      </c>
      <c r="L143" s="37"/>
      <c r="M143" s="189" t="s">
        <v>1</v>
      </c>
      <c r="N143" s="190" t="s">
        <v>44</v>
      </c>
      <c r="O143" s="59"/>
      <c r="P143" s="191">
        <f>O143*H143</f>
        <v>0</v>
      </c>
      <c r="Q143" s="191">
        <v>0.182928</v>
      </c>
      <c r="R143" s="191">
        <f>Q143*H143</f>
        <v>3.7463654400000004</v>
      </c>
      <c r="S143" s="191">
        <v>0</v>
      </c>
      <c r="T143" s="192">
        <f>S143*H143</f>
        <v>0</v>
      </c>
      <c r="AR143" s="16" t="s">
        <v>158</v>
      </c>
      <c r="AT143" s="16" t="s">
        <v>153</v>
      </c>
      <c r="AU143" s="16" t="s">
        <v>81</v>
      </c>
      <c r="AY143" s="16" t="s">
        <v>151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6" t="s">
        <v>77</v>
      </c>
      <c r="BK143" s="193">
        <f>ROUND(I143*H143,2)</f>
        <v>0</v>
      </c>
      <c r="BL143" s="16" t="s">
        <v>158</v>
      </c>
      <c r="BM143" s="16" t="s">
        <v>534</v>
      </c>
    </row>
    <row r="144" spans="2:51" s="12" customFormat="1" ht="11.25">
      <c r="B144" s="194"/>
      <c r="C144" s="195"/>
      <c r="D144" s="196" t="s">
        <v>160</v>
      </c>
      <c r="E144" s="197" t="s">
        <v>1</v>
      </c>
      <c r="F144" s="198" t="s">
        <v>533</v>
      </c>
      <c r="G144" s="195"/>
      <c r="H144" s="199">
        <v>20.48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160</v>
      </c>
      <c r="AU144" s="205" t="s">
        <v>81</v>
      </c>
      <c r="AV144" s="12" t="s">
        <v>81</v>
      </c>
      <c r="AW144" s="12" t="s">
        <v>34</v>
      </c>
      <c r="AX144" s="12" t="s">
        <v>77</v>
      </c>
      <c r="AY144" s="205" t="s">
        <v>151</v>
      </c>
    </row>
    <row r="145" spans="2:65" s="1" customFormat="1" ht="16.5" customHeight="1">
      <c r="B145" s="33"/>
      <c r="C145" s="229" t="s">
        <v>254</v>
      </c>
      <c r="D145" s="229" t="s">
        <v>287</v>
      </c>
      <c r="E145" s="230" t="s">
        <v>288</v>
      </c>
      <c r="F145" s="231" t="s">
        <v>289</v>
      </c>
      <c r="G145" s="232" t="s">
        <v>156</v>
      </c>
      <c r="H145" s="233">
        <v>20.48</v>
      </c>
      <c r="I145" s="234"/>
      <c r="J145" s="235">
        <f>ROUND(I145*H145,2)</f>
        <v>0</v>
      </c>
      <c r="K145" s="231" t="s">
        <v>1</v>
      </c>
      <c r="L145" s="236"/>
      <c r="M145" s="237" t="s">
        <v>1</v>
      </c>
      <c r="N145" s="238" t="s">
        <v>44</v>
      </c>
      <c r="O145" s="59"/>
      <c r="P145" s="191">
        <f>O145*H145</f>
        <v>0</v>
      </c>
      <c r="Q145" s="191">
        <v>2.4</v>
      </c>
      <c r="R145" s="191">
        <f>Q145*H145</f>
        <v>49.152</v>
      </c>
      <c r="S145" s="191">
        <v>0</v>
      </c>
      <c r="T145" s="192">
        <f>S145*H145</f>
        <v>0</v>
      </c>
      <c r="AR145" s="16" t="s">
        <v>191</v>
      </c>
      <c r="AT145" s="16" t="s">
        <v>287</v>
      </c>
      <c r="AU145" s="16" t="s">
        <v>81</v>
      </c>
      <c r="AY145" s="16" t="s">
        <v>151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6" t="s">
        <v>77</v>
      </c>
      <c r="BK145" s="193">
        <f>ROUND(I145*H145,2)</f>
        <v>0</v>
      </c>
      <c r="BL145" s="16" t="s">
        <v>158</v>
      </c>
      <c r="BM145" s="16" t="s">
        <v>535</v>
      </c>
    </row>
    <row r="146" spans="2:65" s="1" customFormat="1" ht="16.5" customHeight="1">
      <c r="B146" s="33"/>
      <c r="C146" s="182" t="s">
        <v>260</v>
      </c>
      <c r="D146" s="182" t="s">
        <v>153</v>
      </c>
      <c r="E146" s="183" t="s">
        <v>292</v>
      </c>
      <c r="F146" s="184" t="s">
        <v>293</v>
      </c>
      <c r="G146" s="185" t="s">
        <v>207</v>
      </c>
      <c r="H146" s="186">
        <v>6.5</v>
      </c>
      <c r="I146" s="187"/>
      <c r="J146" s="188">
        <f>ROUND(I146*H146,2)</f>
        <v>0</v>
      </c>
      <c r="K146" s="184" t="s">
        <v>157</v>
      </c>
      <c r="L146" s="37"/>
      <c r="M146" s="189" t="s">
        <v>1</v>
      </c>
      <c r="N146" s="190" t="s">
        <v>44</v>
      </c>
      <c r="O146" s="59"/>
      <c r="P146" s="191">
        <f>O146*H146</f>
        <v>0</v>
      </c>
      <c r="Q146" s="191">
        <v>0.01285</v>
      </c>
      <c r="R146" s="191">
        <f>Q146*H146</f>
        <v>0.083525</v>
      </c>
      <c r="S146" s="191">
        <v>0</v>
      </c>
      <c r="T146" s="192">
        <f>S146*H146</f>
        <v>0</v>
      </c>
      <c r="AR146" s="16" t="s">
        <v>158</v>
      </c>
      <c r="AT146" s="16" t="s">
        <v>153</v>
      </c>
      <c r="AU146" s="16" t="s">
        <v>81</v>
      </c>
      <c r="AY146" s="16" t="s">
        <v>151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6" t="s">
        <v>77</v>
      </c>
      <c r="BK146" s="193">
        <f>ROUND(I146*H146,2)</f>
        <v>0</v>
      </c>
      <c r="BL146" s="16" t="s">
        <v>158</v>
      </c>
      <c r="BM146" s="16" t="s">
        <v>536</v>
      </c>
    </row>
    <row r="147" spans="2:47" s="1" customFormat="1" ht="19.5">
      <c r="B147" s="33"/>
      <c r="C147" s="34"/>
      <c r="D147" s="196" t="s">
        <v>240</v>
      </c>
      <c r="E147" s="34"/>
      <c r="F147" s="217" t="s">
        <v>295</v>
      </c>
      <c r="G147" s="34"/>
      <c r="H147" s="34"/>
      <c r="I147" s="111"/>
      <c r="J147" s="34"/>
      <c r="K147" s="34"/>
      <c r="L147" s="37"/>
      <c r="M147" s="218"/>
      <c r="N147" s="59"/>
      <c r="O147" s="59"/>
      <c r="P147" s="59"/>
      <c r="Q147" s="59"/>
      <c r="R147" s="59"/>
      <c r="S147" s="59"/>
      <c r="T147" s="60"/>
      <c r="AT147" s="16" t="s">
        <v>240</v>
      </c>
      <c r="AU147" s="16" t="s">
        <v>81</v>
      </c>
    </row>
    <row r="148" spans="2:51" s="12" customFormat="1" ht="11.25">
      <c r="B148" s="194"/>
      <c r="C148" s="195"/>
      <c r="D148" s="196" t="s">
        <v>160</v>
      </c>
      <c r="E148" s="197" t="s">
        <v>1</v>
      </c>
      <c r="F148" s="198" t="s">
        <v>537</v>
      </c>
      <c r="G148" s="195"/>
      <c r="H148" s="199">
        <v>6.5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160</v>
      </c>
      <c r="AU148" s="205" t="s">
        <v>81</v>
      </c>
      <c r="AV148" s="12" t="s">
        <v>81</v>
      </c>
      <c r="AW148" s="12" t="s">
        <v>34</v>
      </c>
      <c r="AX148" s="12" t="s">
        <v>77</v>
      </c>
      <c r="AY148" s="205" t="s">
        <v>151</v>
      </c>
    </row>
    <row r="149" spans="2:63" s="11" customFormat="1" ht="22.9" customHeight="1">
      <c r="B149" s="166"/>
      <c r="C149" s="167"/>
      <c r="D149" s="168" t="s">
        <v>72</v>
      </c>
      <c r="E149" s="180" t="s">
        <v>158</v>
      </c>
      <c r="F149" s="180" t="s">
        <v>297</v>
      </c>
      <c r="G149" s="167"/>
      <c r="H149" s="167"/>
      <c r="I149" s="170"/>
      <c r="J149" s="181">
        <f>BK149</f>
        <v>0</v>
      </c>
      <c r="K149" s="167"/>
      <c r="L149" s="172"/>
      <c r="M149" s="173"/>
      <c r="N149" s="174"/>
      <c r="O149" s="174"/>
      <c r="P149" s="175">
        <f>SUM(P150:P151)</f>
        <v>0</v>
      </c>
      <c r="Q149" s="174"/>
      <c r="R149" s="175">
        <f>SUM(R150:R151)</f>
        <v>8.89398272</v>
      </c>
      <c r="S149" s="174"/>
      <c r="T149" s="176">
        <f>SUM(T150:T151)</f>
        <v>0</v>
      </c>
      <c r="AR149" s="177" t="s">
        <v>77</v>
      </c>
      <c r="AT149" s="178" t="s">
        <v>72</v>
      </c>
      <c r="AU149" s="178" t="s">
        <v>77</v>
      </c>
      <c r="AY149" s="177" t="s">
        <v>151</v>
      </c>
      <c r="BK149" s="179">
        <f>SUM(BK150:BK151)</f>
        <v>0</v>
      </c>
    </row>
    <row r="150" spans="2:65" s="1" customFormat="1" ht="16.5" customHeight="1">
      <c r="B150" s="33"/>
      <c r="C150" s="182" t="s">
        <v>265</v>
      </c>
      <c r="D150" s="182" t="s">
        <v>153</v>
      </c>
      <c r="E150" s="183" t="s">
        <v>305</v>
      </c>
      <c r="F150" s="184" t="s">
        <v>306</v>
      </c>
      <c r="G150" s="185" t="s">
        <v>156</v>
      </c>
      <c r="H150" s="186">
        <v>3.584</v>
      </c>
      <c r="I150" s="187"/>
      <c r="J150" s="188">
        <f>ROUND(I150*H150,2)</f>
        <v>0</v>
      </c>
      <c r="K150" s="184" t="s">
        <v>157</v>
      </c>
      <c r="L150" s="37"/>
      <c r="M150" s="189" t="s">
        <v>1</v>
      </c>
      <c r="N150" s="190" t="s">
        <v>44</v>
      </c>
      <c r="O150" s="59"/>
      <c r="P150" s="191">
        <f>O150*H150</f>
        <v>0</v>
      </c>
      <c r="Q150" s="191">
        <v>2.48158</v>
      </c>
      <c r="R150" s="191">
        <f>Q150*H150</f>
        <v>8.89398272</v>
      </c>
      <c r="S150" s="191">
        <v>0</v>
      </c>
      <c r="T150" s="192">
        <f>S150*H150</f>
        <v>0</v>
      </c>
      <c r="AR150" s="16" t="s">
        <v>158</v>
      </c>
      <c r="AT150" s="16" t="s">
        <v>153</v>
      </c>
      <c r="AU150" s="16" t="s">
        <v>81</v>
      </c>
      <c r="AY150" s="16" t="s">
        <v>151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6" t="s">
        <v>77</v>
      </c>
      <c r="BK150" s="193">
        <f>ROUND(I150*H150,2)</f>
        <v>0</v>
      </c>
      <c r="BL150" s="16" t="s">
        <v>158</v>
      </c>
      <c r="BM150" s="16" t="s">
        <v>538</v>
      </c>
    </row>
    <row r="151" spans="2:51" s="12" customFormat="1" ht="11.25">
      <c r="B151" s="194"/>
      <c r="C151" s="195"/>
      <c r="D151" s="196" t="s">
        <v>160</v>
      </c>
      <c r="E151" s="197" t="s">
        <v>1</v>
      </c>
      <c r="F151" s="198" t="s">
        <v>539</v>
      </c>
      <c r="G151" s="195"/>
      <c r="H151" s="199">
        <v>3.584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160</v>
      </c>
      <c r="AU151" s="205" t="s">
        <v>81</v>
      </c>
      <c r="AV151" s="12" t="s">
        <v>81</v>
      </c>
      <c r="AW151" s="12" t="s">
        <v>34</v>
      </c>
      <c r="AX151" s="12" t="s">
        <v>77</v>
      </c>
      <c r="AY151" s="205" t="s">
        <v>151</v>
      </c>
    </row>
    <row r="152" spans="2:63" s="11" customFormat="1" ht="22.9" customHeight="1">
      <c r="B152" s="166"/>
      <c r="C152" s="167"/>
      <c r="D152" s="168" t="s">
        <v>72</v>
      </c>
      <c r="E152" s="180" t="s">
        <v>181</v>
      </c>
      <c r="F152" s="180" t="s">
        <v>400</v>
      </c>
      <c r="G152" s="167"/>
      <c r="H152" s="167"/>
      <c r="I152" s="170"/>
      <c r="J152" s="181">
        <f>BK152</f>
        <v>0</v>
      </c>
      <c r="K152" s="167"/>
      <c r="L152" s="172"/>
      <c r="M152" s="173"/>
      <c r="N152" s="174"/>
      <c r="O152" s="174"/>
      <c r="P152" s="175">
        <f>SUM(P153:P154)</f>
        <v>0</v>
      </c>
      <c r="Q152" s="174"/>
      <c r="R152" s="175">
        <f>SUM(R153:R154)</f>
        <v>4.968804</v>
      </c>
      <c r="S152" s="174"/>
      <c r="T152" s="176">
        <f>SUM(T153:T154)</f>
        <v>0</v>
      </c>
      <c r="AR152" s="177" t="s">
        <v>77</v>
      </c>
      <c r="AT152" s="178" t="s">
        <v>72</v>
      </c>
      <c r="AU152" s="178" t="s">
        <v>77</v>
      </c>
      <c r="AY152" s="177" t="s">
        <v>151</v>
      </c>
      <c r="BK152" s="179">
        <f>SUM(BK153:BK154)</f>
        <v>0</v>
      </c>
    </row>
    <row r="153" spans="2:65" s="1" customFormat="1" ht="16.5" customHeight="1">
      <c r="B153" s="33"/>
      <c r="C153" s="182" t="s">
        <v>270</v>
      </c>
      <c r="D153" s="182" t="s">
        <v>153</v>
      </c>
      <c r="E153" s="183" t="s">
        <v>401</v>
      </c>
      <c r="F153" s="184" t="s">
        <v>402</v>
      </c>
      <c r="G153" s="185" t="s">
        <v>301</v>
      </c>
      <c r="H153" s="186">
        <v>38</v>
      </c>
      <c r="I153" s="187"/>
      <c r="J153" s="188">
        <f>ROUND(I153*H153,2)</f>
        <v>0</v>
      </c>
      <c r="K153" s="184" t="s">
        <v>157</v>
      </c>
      <c r="L153" s="37"/>
      <c r="M153" s="189" t="s">
        <v>1</v>
      </c>
      <c r="N153" s="190" t="s">
        <v>44</v>
      </c>
      <c r="O153" s="59"/>
      <c r="P153" s="191">
        <f>O153*H153</f>
        <v>0</v>
      </c>
      <c r="Q153" s="191">
        <v>0.130758</v>
      </c>
      <c r="R153" s="191">
        <f>Q153*H153</f>
        <v>4.968804</v>
      </c>
      <c r="S153" s="191">
        <v>0</v>
      </c>
      <c r="T153" s="192">
        <f>S153*H153</f>
        <v>0</v>
      </c>
      <c r="AR153" s="16" t="s">
        <v>158</v>
      </c>
      <c r="AT153" s="16" t="s">
        <v>153</v>
      </c>
      <c r="AU153" s="16" t="s">
        <v>81</v>
      </c>
      <c r="AY153" s="16" t="s">
        <v>151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6" t="s">
        <v>77</v>
      </c>
      <c r="BK153" s="193">
        <f>ROUND(I153*H153,2)</f>
        <v>0</v>
      </c>
      <c r="BL153" s="16" t="s">
        <v>158</v>
      </c>
      <c r="BM153" s="16" t="s">
        <v>540</v>
      </c>
    </row>
    <row r="154" spans="2:51" s="12" customFormat="1" ht="11.25">
      <c r="B154" s="194"/>
      <c r="C154" s="195"/>
      <c r="D154" s="196" t="s">
        <v>160</v>
      </c>
      <c r="E154" s="197" t="s">
        <v>1</v>
      </c>
      <c r="F154" s="198" t="s">
        <v>541</v>
      </c>
      <c r="G154" s="195"/>
      <c r="H154" s="199">
        <v>38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160</v>
      </c>
      <c r="AU154" s="205" t="s">
        <v>81</v>
      </c>
      <c r="AV154" s="12" t="s">
        <v>81</v>
      </c>
      <c r="AW154" s="12" t="s">
        <v>34</v>
      </c>
      <c r="AX154" s="12" t="s">
        <v>77</v>
      </c>
      <c r="AY154" s="205" t="s">
        <v>151</v>
      </c>
    </row>
    <row r="155" spans="2:63" s="11" customFormat="1" ht="22.9" customHeight="1">
      <c r="B155" s="166"/>
      <c r="C155" s="167"/>
      <c r="D155" s="168" t="s">
        <v>72</v>
      </c>
      <c r="E155" s="180" t="s">
        <v>191</v>
      </c>
      <c r="F155" s="180" t="s">
        <v>314</v>
      </c>
      <c r="G155" s="167"/>
      <c r="H155" s="167"/>
      <c r="I155" s="170"/>
      <c r="J155" s="181">
        <f>BK155</f>
        <v>0</v>
      </c>
      <c r="K155" s="167"/>
      <c r="L155" s="172"/>
      <c r="M155" s="173"/>
      <c r="N155" s="174"/>
      <c r="O155" s="174"/>
      <c r="P155" s="175">
        <f>SUM(P156:P158)</f>
        <v>0</v>
      </c>
      <c r="Q155" s="174"/>
      <c r="R155" s="175">
        <f>SUM(R156:R158)</f>
        <v>0.0029999999999999996</v>
      </c>
      <c r="S155" s="174"/>
      <c r="T155" s="176">
        <f>SUM(T156:T158)</f>
        <v>0</v>
      </c>
      <c r="AR155" s="177" t="s">
        <v>77</v>
      </c>
      <c r="AT155" s="178" t="s">
        <v>72</v>
      </c>
      <c r="AU155" s="178" t="s">
        <v>77</v>
      </c>
      <c r="AY155" s="177" t="s">
        <v>151</v>
      </c>
      <c r="BK155" s="179">
        <f>SUM(BK156:BK158)</f>
        <v>0</v>
      </c>
    </row>
    <row r="156" spans="2:65" s="1" customFormat="1" ht="16.5" customHeight="1">
      <c r="B156" s="33"/>
      <c r="C156" s="182" t="s">
        <v>277</v>
      </c>
      <c r="D156" s="182" t="s">
        <v>153</v>
      </c>
      <c r="E156" s="183" t="s">
        <v>316</v>
      </c>
      <c r="F156" s="184" t="s">
        <v>317</v>
      </c>
      <c r="G156" s="185" t="s">
        <v>164</v>
      </c>
      <c r="H156" s="186">
        <v>10</v>
      </c>
      <c r="I156" s="187"/>
      <c r="J156" s="188">
        <f>ROUND(I156*H156,2)</f>
        <v>0</v>
      </c>
      <c r="K156" s="184" t="s">
        <v>157</v>
      </c>
      <c r="L156" s="37"/>
      <c r="M156" s="189" t="s">
        <v>1</v>
      </c>
      <c r="N156" s="190" t="s">
        <v>44</v>
      </c>
      <c r="O156" s="59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AR156" s="16" t="s">
        <v>158</v>
      </c>
      <c r="AT156" s="16" t="s">
        <v>153</v>
      </c>
      <c r="AU156" s="16" t="s">
        <v>81</v>
      </c>
      <c r="AY156" s="16" t="s">
        <v>151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6" t="s">
        <v>77</v>
      </c>
      <c r="BK156" s="193">
        <f>ROUND(I156*H156,2)</f>
        <v>0</v>
      </c>
      <c r="BL156" s="16" t="s">
        <v>158</v>
      </c>
      <c r="BM156" s="16" t="s">
        <v>542</v>
      </c>
    </row>
    <row r="157" spans="2:51" s="12" customFormat="1" ht="11.25">
      <c r="B157" s="194"/>
      <c r="C157" s="195"/>
      <c r="D157" s="196" t="s">
        <v>160</v>
      </c>
      <c r="E157" s="197" t="s">
        <v>1</v>
      </c>
      <c r="F157" s="198" t="s">
        <v>543</v>
      </c>
      <c r="G157" s="195"/>
      <c r="H157" s="199">
        <v>10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160</v>
      </c>
      <c r="AU157" s="205" t="s">
        <v>81</v>
      </c>
      <c r="AV157" s="12" t="s">
        <v>81</v>
      </c>
      <c r="AW157" s="12" t="s">
        <v>34</v>
      </c>
      <c r="AX157" s="12" t="s">
        <v>77</v>
      </c>
      <c r="AY157" s="205" t="s">
        <v>151</v>
      </c>
    </row>
    <row r="158" spans="2:65" s="1" customFormat="1" ht="16.5" customHeight="1">
      <c r="B158" s="33"/>
      <c r="C158" s="229" t="s">
        <v>282</v>
      </c>
      <c r="D158" s="229" t="s">
        <v>287</v>
      </c>
      <c r="E158" s="230" t="s">
        <v>321</v>
      </c>
      <c r="F158" s="231" t="s">
        <v>322</v>
      </c>
      <c r="G158" s="232" t="s">
        <v>164</v>
      </c>
      <c r="H158" s="233">
        <v>10</v>
      </c>
      <c r="I158" s="234"/>
      <c r="J158" s="235">
        <f>ROUND(I158*H158,2)</f>
        <v>0</v>
      </c>
      <c r="K158" s="231" t="s">
        <v>157</v>
      </c>
      <c r="L158" s="236"/>
      <c r="M158" s="237" t="s">
        <v>1</v>
      </c>
      <c r="N158" s="238" t="s">
        <v>44</v>
      </c>
      <c r="O158" s="59"/>
      <c r="P158" s="191">
        <f>O158*H158</f>
        <v>0</v>
      </c>
      <c r="Q158" s="191">
        <v>0.0003</v>
      </c>
      <c r="R158" s="191">
        <f>Q158*H158</f>
        <v>0.0029999999999999996</v>
      </c>
      <c r="S158" s="191">
        <v>0</v>
      </c>
      <c r="T158" s="192">
        <f>S158*H158</f>
        <v>0</v>
      </c>
      <c r="AR158" s="16" t="s">
        <v>191</v>
      </c>
      <c r="AT158" s="16" t="s">
        <v>287</v>
      </c>
      <c r="AU158" s="16" t="s">
        <v>81</v>
      </c>
      <c r="AY158" s="16" t="s">
        <v>151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6" t="s">
        <v>77</v>
      </c>
      <c r="BK158" s="193">
        <f>ROUND(I158*H158,2)</f>
        <v>0</v>
      </c>
      <c r="BL158" s="16" t="s">
        <v>158</v>
      </c>
      <c r="BM158" s="16" t="s">
        <v>544</v>
      </c>
    </row>
    <row r="159" spans="2:63" s="11" customFormat="1" ht="22.9" customHeight="1">
      <c r="B159" s="166"/>
      <c r="C159" s="167"/>
      <c r="D159" s="168" t="s">
        <v>72</v>
      </c>
      <c r="E159" s="180" t="s">
        <v>195</v>
      </c>
      <c r="F159" s="180" t="s">
        <v>334</v>
      </c>
      <c r="G159" s="167"/>
      <c r="H159" s="167"/>
      <c r="I159" s="170"/>
      <c r="J159" s="181">
        <f>BK159</f>
        <v>0</v>
      </c>
      <c r="K159" s="167"/>
      <c r="L159" s="172"/>
      <c r="M159" s="173"/>
      <c r="N159" s="174"/>
      <c r="O159" s="174"/>
      <c r="P159" s="175">
        <f>SUM(P160:P162)</f>
        <v>0</v>
      </c>
      <c r="Q159" s="174"/>
      <c r="R159" s="175">
        <f>SUM(R160:R162)</f>
        <v>0</v>
      </c>
      <c r="S159" s="174"/>
      <c r="T159" s="176">
        <f>SUM(T160:T162)</f>
        <v>1.026</v>
      </c>
      <c r="AR159" s="177" t="s">
        <v>77</v>
      </c>
      <c r="AT159" s="178" t="s">
        <v>72</v>
      </c>
      <c r="AU159" s="178" t="s">
        <v>77</v>
      </c>
      <c r="AY159" s="177" t="s">
        <v>151</v>
      </c>
      <c r="BK159" s="179">
        <f>SUM(BK160:BK162)</f>
        <v>0</v>
      </c>
    </row>
    <row r="160" spans="2:65" s="1" customFormat="1" ht="16.5" customHeight="1">
      <c r="B160" s="33"/>
      <c r="C160" s="182" t="s">
        <v>286</v>
      </c>
      <c r="D160" s="182" t="s">
        <v>153</v>
      </c>
      <c r="E160" s="183" t="s">
        <v>545</v>
      </c>
      <c r="F160" s="184" t="s">
        <v>546</v>
      </c>
      <c r="G160" s="185" t="s">
        <v>301</v>
      </c>
      <c r="H160" s="186">
        <v>38</v>
      </c>
      <c r="I160" s="187"/>
      <c r="J160" s="188">
        <f>ROUND(I160*H160,2)</f>
        <v>0</v>
      </c>
      <c r="K160" s="184" t="s">
        <v>157</v>
      </c>
      <c r="L160" s="37"/>
      <c r="M160" s="189" t="s">
        <v>1</v>
      </c>
      <c r="N160" s="190" t="s">
        <v>44</v>
      </c>
      <c r="O160" s="59"/>
      <c r="P160" s="191">
        <f>O160*H160</f>
        <v>0</v>
      </c>
      <c r="Q160" s="191">
        <v>0</v>
      </c>
      <c r="R160" s="191">
        <f>Q160*H160</f>
        <v>0</v>
      </c>
      <c r="S160" s="191">
        <v>0.027</v>
      </c>
      <c r="T160" s="192">
        <f>S160*H160</f>
        <v>1.026</v>
      </c>
      <c r="AR160" s="16" t="s">
        <v>158</v>
      </c>
      <c r="AT160" s="16" t="s">
        <v>153</v>
      </c>
      <c r="AU160" s="16" t="s">
        <v>81</v>
      </c>
      <c r="AY160" s="16" t="s">
        <v>151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6" t="s">
        <v>77</v>
      </c>
      <c r="BK160" s="193">
        <f>ROUND(I160*H160,2)</f>
        <v>0</v>
      </c>
      <c r="BL160" s="16" t="s">
        <v>158</v>
      </c>
      <c r="BM160" s="16" t="s">
        <v>547</v>
      </c>
    </row>
    <row r="161" spans="2:51" s="14" customFormat="1" ht="11.25">
      <c r="B161" s="219"/>
      <c r="C161" s="220"/>
      <c r="D161" s="196" t="s">
        <v>160</v>
      </c>
      <c r="E161" s="221" t="s">
        <v>1</v>
      </c>
      <c r="F161" s="222" t="s">
        <v>548</v>
      </c>
      <c r="G161" s="220"/>
      <c r="H161" s="221" t="s">
        <v>1</v>
      </c>
      <c r="I161" s="223"/>
      <c r="J161" s="220"/>
      <c r="K161" s="220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160</v>
      </c>
      <c r="AU161" s="228" t="s">
        <v>81</v>
      </c>
      <c r="AV161" s="14" t="s">
        <v>77</v>
      </c>
      <c r="AW161" s="14" t="s">
        <v>34</v>
      </c>
      <c r="AX161" s="14" t="s">
        <v>73</v>
      </c>
      <c r="AY161" s="228" t="s">
        <v>151</v>
      </c>
    </row>
    <row r="162" spans="2:51" s="12" customFormat="1" ht="11.25">
      <c r="B162" s="194"/>
      <c r="C162" s="195"/>
      <c r="D162" s="196" t="s">
        <v>160</v>
      </c>
      <c r="E162" s="197" t="s">
        <v>1</v>
      </c>
      <c r="F162" s="198" t="s">
        <v>549</v>
      </c>
      <c r="G162" s="195"/>
      <c r="H162" s="199">
        <v>38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160</v>
      </c>
      <c r="AU162" s="205" t="s">
        <v>81</v>
      </c>
      <c r="AV162" s="12" t="s">
        <v>81</v>
      </c>
      <c r="AW162" s="12" t="s">
        <v>34</v>
      </c>
      <c r="AX162" s="12" t="s">
        <v>77</v>
      </c>
      <c r="AY162" s="205" t="s">
        <v>151</v>
      </c>
    </row>
    <row r="163" spans="2:63" s="11" customFormat="1" ht="22.9" customHeight="1">
      <c r="B163" s="166"/>
      <c r="C163" s="167"/>
      <c r="D163" s="168" t="s">
        <v>72</v>
      </c>
      <c r="E163" s="180" t="s">
        <v>340</v>
      </c>
      <c r="F163" s="180" t="s">
        <v>341</v>
      </c>
      <c r="G163" s="167"/>
      <c r="H163" s="167"/>
      <c r="I163" s="170"/>
      <c r="J163" s="181">
        <f>BK163</f>
        <v>0</v>
      </c>
      <c r="K163" s="167"/>
      <c r="L163" s="172"/>
      <c r="M163" s="173"/>
      <c r="N163" s="174"/>
      <c r="O163" s="174"/>
      <c r="P163" s="175">
        <f>SUM(P164:P166)</f>
        <v>0</v>
      </c>
      <c r="Q163" s="174"/>
      <c r="R163" s="175">
        <f>SUM(R164:R166)</f>
        <v>0</v>
      </c>
      <c r="S163" s="174"/>
      <c r="T163" s="176">
        <f>SUM(T164:T166)</f>
        <v>0</v>
      </c>
      <c r="AR163" s="177" t="s">
        <v>77</v>
      </c>
      <c r="AT163" s="178" t="s">
        <v>72</v>
      </c>
      <c r="AU163" s="178" t="s">
        <v>77</v>
      </c>
      <c r="AY163" s="177" t="s">
        <v>151</v>
      </c>
      <c r="BK163" s="179">
        <f>SUM(BK164:BK166)</f>
        <v>0</v>
      </c>
    </row>
    <row r="164" spans="2:65" s="1" customFormat="1" ht="16.5" customHeight="1">
      <c r="B164" s="33"/>
      <c r="C164" s="182" t="s">
        <v>326</v>
      </c>
      <c r="D164" s="182" t="s">
        <v>153</v>
      </c>
      <c r="E164" s="183" t="s">
        <v>412</v>
      </c>
      <c r="F164" s="184" t="s">
        <v>413</v>
      </c>
      <c r="G164" s="185" t="s">
        <v>329</v>
      </c>
      <c r="H164" s="186">
        <v>1.026</v>
      </c>
      <c r="I164" s="187"/>
      <c r="J164" s="188">
        <f>ROUND(I164*H164,2)</f>
        <v>0</v>
      </c>
      <c r="K164" s="184" t="s">
        <v>1</v>
      </c>
      <c r="L164" s="37"/>
      <c r="M164" s="189" t="s">
        <v>1</v>
      </c>
      <c r="N164" s="190" t="s">
        <v>44</v>
      </c>
      <c r="O164" s="59"/>
      <c r="P164" s="191">
        <f>O164*H164</f>
        <v>0</v>
      </c>
      <c r="Q164" s="191">
        <v>0</v>
      </c>
      <c r="R164" s="191">
        <f>Q164*H164</f>
        <v>0</v>
      </c>
      <c r="S164" s="191">
        <v>0</v>
      </c>
      <c r="T164" s="192">
        <f>S164*H164</f>
        <v>0</v>
      </c>
      <c r="AR164" s="16" t="s">
        <v>158</v>
      </c>
      <c r="AT164" s="16" t="s">
        <v>153</v>
      </c>
      <c r="AU164" s="16" t="s">
        <v>81</v>
      </c>
      <c r="AY164" s="16" t="s">
        <v>151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6" t="s">
        <v>77</v>
      </c>
      <c r="BK164" s="193">
        <f>ROUND(I164*H164,2)</f>
        <v>0</v>
      </c>
      <c r="BL164" s="16" t="s">
        <v>158</v>
      </c>
      <c r="BM164" s="16" t="s">
        <v>550</v>
      </c>
    </row>
    <row r="165" spans="2:47" s="1" customFormat="1" ht="19.5">
      <c r="B165" s="33"/>
      <c r="C165" s="34"/>
      <c r="D165" s="196" t="s">
        <v>240</v>
      </c>
      <c r="E165" s="34"/>
      <c r="F165" s="217" t="s">
        <v>241</v>
      </c>
      <c r="G165" s="34"/>
      <c r="H165" s="34"/>
      <c r="I165" s="111"/>
      <c r="J165" s="34"/>
      <c r="K165" s="34"/>
      <c r="L165" s="37"/>
      <c r="M165" s="218"/>
      <c r="N165" s="59"/>
      <c r="O165" s="59"/>
      <c r="P165" s="59"/>
      <c r="Q165" s="59"/>
      <c r="R165" s="59"/>
      <c r="S165" s="59"/>
      <c r="T165" s="60"/>
      <c r="AT165" s="16" t="s">
        <v>240</v>
      </c>
      <c r="AU165" s="16" t="s">
        <v>81</v>
      </c>
    </row>
    <row r="166" spans="2:51" s="12" customFormat="1" ht="11.25">
      <c r="B166" s="194"/>
      <c r="C166" s="195"/>
      <c r="D166" s="196" t="s">
        <v>160</v>
      </c>
      <c r="E166" s="197" t="s">
        <v>1</v>
      </c>
      <c r="F166" s="198" t="s">
        <v>551</v>
      </c>
      <c r="G166" s="195"/>
      <c r="H166" s="199">
        <v>1.026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160</v>
      </c>
      <c r="AU166" s="205" t="s">
        <v>81</v>
      </c>
      <c r="AV166" s="12" t="s">
        <v>81</v>
      </c>
      <c r="AW166" s="12" t="s">
        <v>34</v>
      </c>
      <c r="AX166" s="12" t="s">
        <v>77</v>
      </c>
      <c r="AY166" s="205" t="s">
        <v>151</v>
      </c>
    </row>
    <row r="167" spans="2:63" s="11" customFormat="1" ht="22.9" customHeight="1">
      <c r="B167" s="166"/>
      <c r="C167" s="167"/>
      <c r="D167" s="168" t="s">
        <v>72</v>
      </c>
      <c r="E167" s="180" t="s">
        <v>324</v>
      </c>
      <c r="F167" s="180" t="s">
        <v>325</v>
      </c>
      <c r="G167" s="167"/>
      <c r="H167" s="167"/>
      <c r="I167" s="170"/>
      <c r="J167" s="181">
        <f>BK167</f>
        <v>0</v>
      </c>
      <c r="K167" s="167"/>
      <c r="L167" s="172"/>
      <c r="M167" s="173"/>
      <c r="N167" s="174"/>
      <c r="O167" s="174"/>
      <c r="P167" s="175">
        <f>P168</f>
        <v>0</v>
      </c>
      <c r="Q167" s="174"/>
      <c r="R167" s="175">
        <f>R168</f>
        <v>0</v>
      </c>
      <c r="S167" s="174"/>
      <c r="T167" s="176">
        <f>T168</f>
        <v>0</v>
      </c>
      <c r="AR167" s="177" t="s">
        <v>77</v>
      </c>
      <c r="AT167" s="178" t="s">
        <v>72</v>
      </c>
      <c r="AU167" s="178" t="s">
        <v>77</v>
      </c>
      <c r="AY167" s="177" t="s">
        <v>151</v>
      </c>
      <c r="BK167" s="179">
        <f>BK168</f>
        <v>0</v>
      </c>
    </row>
    <row r="168" spans="2:65" s="1" customFormat="1" ht="16.5" customHeight="1">
      <c r="B168" s="33"/>
      <c r="C168" s="182" t="s">
        <v>315</v>
      </c>
      <c r="D168" s="182" t="s">
        <v>153</v>
      </c>
      <c r="E168" s="183" t="s">
        <v>327</v>
      </c>
      <c r="F168" s="184" t="s">
        <v>328</v>
      </c>
      <c r="G168" s="185" t="s">
        <v>329</v>
      </c>
      <c r="H168" s="186">
        <v>165.182</v>
      </c>
      <c r="I168" s="187"/>
      <c r="J168" s="188">
        <f>ROUND(I168*H168,2)</f>
        <v>0</v>
      </c>
      <c r="K168" s="184" t="s">
        <v>157</v>
      </c>
      <c r="L168" s="37"/>
      <c r="M168" s="239" t="s">
        <v>1</v>
      </c>
      <c r="N168" s="240" t="s">
        <v>44</v>
      </c>
      <c r="O168" s="241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AR168" s="16" t="s">
        <v>158</v>
      </c>
      <c r="AT168" s="16" t="s">
        <v>153</v>
      </c>
      <c r="AU168" s="16" t="s">
        <v>81</v>
      </c>
      <c r="AY168" s="16" t="s">
        <v>151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6" t="s">
        <v>77</v>
      </c>
      <c r="BK168" s="193">
        <f>ROUND(I168*H168,2)</f>
        <v>0</v>
      </c>
      <c r="BL168" s="16" t="s">
        <v>158</v>
      </c>
      <c r="BM168" s="16" t="s">
        <v>552</v>
      </c>
    </row>
    <row r="169" spans="2:12" s="1" customFormat="1" ht="6.95" customHeight="1">
      <c r="B169" s="45"/>
      <c r="C169" s="46"/>
      <c r="D169" s="46"/>
      <c r="E169" s="46"/>
      <c r="F169" s="46"/>
      <c r="G169" s="46"/>
      <c r="H169" s="46"/>
      <c r="I169" s="133"/>
      <c r="J169" s="46"/>
      <c r="K169" s="46"/>
      <c r="L169" s="37"/>
    </row>
  </sheetData>
  <sheetProtection algorithmName="SHA-512" hashValue="5HxidjFWHmYOLQ7Ej/PpHy6ul716mOBdLnGF2RErIA2B6ivZd4l3HLt1tcna/NawG4FXUXSbv4zVEaIw7Vn3Iw==" saltValue="KjxXVbfJkUm6yeE+cFvKCF5GCopEYrZBSuSp3C/cAeamOkm4u2NBhh+Ghi9EsubZ26XK4MeYcD49uZ/5fc4uRQ==" spinCount="100000" sheet="1" objects="1" scenarios="1" formatColumns="0" formatRows="0" autoFilter="0"/>
  <autoFilter ref="C94:K168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104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customHeight="1">
      <c r="B4" s="19"/>
      <c r="D4" s="109" t="s">
        <v>119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0" t="s">
        <v>16</v>
      </c>
      <c r="L6" s="19"/>
    </row>
    <row r="7" spans="2:12" ht="16.5" customHeight="1">
      <c r="B7" s="19"/>
      <c r="E7" s="291" t="str">
        <f>'Rekapitulace stavby'!K6</f>
        <v>Smržovský potok 10101654, Smržovka, oprava koryta, ř. km 0,000 - 3,800</v>
      </c>
      <c r="F7" s="292"/>
      <c r="G7" s="292"/>
      <c r="H7" s="292"/>
      <c r="L7" s="19"/>
    </row>
    <row r="8" spans="2:12" ht="12" customHeight="1">
      <c r="B8" s="19"/>
      <c r="D8" s="110" t="s">
        <v>120</v>
      </c>
      <c r="L8" s="19"/>
    </row>
    <row r="9" spans="2:12" s="1" customFormat="1" ht="16.5" customHeight="1">
      <c r="B9" s="37"/>
      <c r="E9" s="291" t="s">
        <v>121</v>
      </c>
      <c r="F9" s="293"/>
      <c r="G9" s="293"/>
      <c r="H9" s="293"/>
      <c r="I9" s="111"/>
      <c r="L9" s="37"/>
    </row>
    <row r="10" spans="2:12" s="1" customFormat="1" ht="12" customHeight="1">
      <c r="B10" s="37"/>
      <c r="D10" s="110" t="s">
        <v>122</v>
      </c>
      <c r="I10" s="111"/>
      <c r="L10" s="37"/>
    </row>
    <row r="11" spans="2:12" s="1" customFormat="1" ht="36.95" customHeight="1">
      <c r="B11" s="37"/>
      <c r="E11" s="294" t="s">
        <v>553</v>
      </c>
      <c r="F11" s="293"/>
      <c r="G11" s="293"/>
      <c r="H11" s="293"/>
      <c r="I11" s="111"/>
      <c r="L11" s="37"/>
    </row>
    <row r="12" spans="2:12" s="1" customFormat="1" ht="11.25">
      <c r="B12" s="37"/>
      <c r="I12" s="111"/>
      <c r="L12" s="37"/>
    </row>
    <row r="13" spans="2:12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</v>
      </c>
      <c r="L13" s="37"/>
    </row>
    <row r="14" spans="2:12" s="1" customFormat="1" ht="12" customHeight="1">
      <c r="B14" s="37"/>
      <c r="D14" s="110" t="s">
        <v>22</v>
      </c>
      <c r="F14" s="16" t="s">
        <v>23</v>
      </c>
      <c r="I14" s="112" t="s">
        <v>24</v>
      </c>
      <c r="J14" s="113" t="str">
        <f>'Rekapitulace stavby'!AN8</f>
        <v>11. 3. 2019</v>
      </c>
      <c r="L14" s="37"/>
    </row>
    <row r="15" spans="2:12" s="1" customFormat="1" ht="10.9" customHeight="1">
      <c r="B15" s="37"/>
      <c r="I15" s="111"/>
      <c r="L15" s="37"/>
    </row>
    <row r="16" spans="2:12" s="1" customFormat="1" ht="12" customHeight="1">
      <c r="B16" s="37"/>
      <c r="D16" s="110" t="s">
        <v>26</v>
      </c>
      <c r="I16" s="112" t="s">
        <v>27</v>
      </c>
      <c r="J16" s="16" t="s">
        <v>1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30</v>
      </c>
      <c r="I19" s="112" t="s">
        <v>27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295" t="str">
        <f>'Rekapitulace stavby'!E14</f>
        <v>Vyplň údaj</v>
      </c>
      <c r="F20" s="296"/>
      <c r="G20" s="296"/>
      <c r="H20" s="29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32</v>
      </c>
      <c r="I22" s="112" t="s">
        <v>27</v>
      </c>
      <c r="J22" s="16" t="s">
        <v>1</v>
      </c>
      <c r="L22" s="37"/>
    </row>
    <row r="23" spans="2:12" s="1" customFormat="1" ht="18" customHeight="1">
      <c r="B23" s="37"/>
      <c r="E23" s="16" t="s">
        <v>33</v>
      </c>
      <c r="I23" s="112" t="s">
        <v>29</v>
      </c>
      <c r="J23" s="16" t="s">
        <v>1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35</v>
      </c>
      <c r="I25" s="112" t="s">
        <v>27</v>
      </c>
      <c r="J25" s="16" t="s">
        <v>1</v>
      </c>
      <c r="L25" s="37"/>
    </row>
    <row r="26" spans="2:12" s="1" customFormat="1" ht="18" customHeight="1">
      <c r="B26" s="37"/>
      <c r="E26" s="16" t="s">
        <v>36</v>
      </c>
      <c r="I26" s="112" t="s">
        <v>29</v>
      </c>
      <c r="J26" s="16" t="s">
        <v>1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37</v>
      </c>
      <c r="I28" s="111"/>
      <c r="L28" s="37"/>
    </row>
    <row r="29" spans="2:12" s="7" customFormat="1" ht="45" customHeight="1">
      <c r="B29" s="114"/>
      <c r="E29" s="297" t="s">
        <v>38</v>
      </c>
      <c r="F29" s="297"/>
      <c r="G29" s="297"/>
      <c r="H29" s="29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39</v>
      </c>
      <c r="I32" s="111"/>
      <c r="J32" s="118">
        <f>ROUND(J94,2)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41</v>
      </c>
      <c r="I34" s="120" t="s">
        <v>40</v>
      </c>
      <c r="J34" s="119" t="s">
        <v>42</v>
      </c>
      <c r="L34" s="37"/>
    </row>
    <row r="35" spans="2:12" s="1" customFormat="1" ht="14.45" customHeight="1">
      <c r="B35" s="37"/>
      <c r="D35" s="110" t="s">
        <v>43</v>
      </c>
      <c r="E35" s="110" t="s">
        <v>44</v>
      </c>
      <c r="F35" s="121">
        <f>ROUND((SUM(BE94:BE166)),2)</f>
        <v>0</v>
      </c>
      <c r="I35" s="122">
        <v>0.21</v>
      </c>
      <c r="J35" s="121">
        <f>ROUND(((SUM(BE94:BE166))*I35),2)</f>
        <v>0</v>
      </c>
      <c r="L35" s="37"/>
    </row>
    <row r="36" spans="2:12" s="1" customFormat="1" ht="14.45" customHeight="1">
      <c r="B36" s="37"/>
      <c r="E36" s="110" t="s">
        <v>45</v>
      </c>
      <c r="F36" s="121">
        <f>ROUND((SUM(BF94:BF166)),2)</f>
        <v>0</v>
      </c>
      <c r="I36" s="122">
        <v>0.15</v>
      </c>
      <c r="J36" s="121">
        <f>ROUND(((SUM(BF94:BF166))*I36),2)</f>
        <v>0</v>
      </c>
      <c r="L36" s="37"/>
    </row>
    <row r="37" spans="2:12" s="1" customFormat="1" ht="14.45" customHeight="1" hidden="1">
      <c r="B37" s="37"/>
      <c r="E37" s="110" t="s">
        <v>46</v>
      </c>
      <c r="F37" s="121">
        <f>ROUND((SUM(BG94:BG166)),2)</f>
        <v>0</v>
      </c>
      <c r="I37" s="122">
        <v>0.21</v>
      </c>
      <c r="J37" s="121">
        <f>0</f>
        <v>0</v>
      </c>
      <c r="L37" s="37"/>
    </row>
    <row r="38" spans="2:12" s="1" customFormat="1" ht="14.45" customHeight="1" hidden="1">
      <c r="B38" s="37"/>
      <c r="E38" s="110" t="s">
        <v>47</v>
      </c>
      <c r="F38" s="121">
        <f>ROUND((SUM(BH94:BH166)),2)</f>
        <v>0</v>
      </c>
      <c r="I38" s="122">
        <v>0.15</v>
      </c>
      <c r="J38" s="121">
        <f>0</f>
        <v>0</v>
      </c>
      <c r="L38" s="37"/>
    </row>
    <row r="39" spans="2:12" s="1" customFormat="1" ht="14.45" customHeight="1" hidden="1">
      <c r="B39" s="37"/>
      <c r="E39" s="110" t="s">
        <v>48</v>
      </c>
      <c r="F39" s="121">
        <f>ROUND((SUM(BI94:BI166)),2)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49</v>
      </c>
      <c r="E41" s="125"/>
      <c r="F41" s="125"/>
      <c r="G41" s="126" t="s">
        <v>50</v>
      </c>
      <c r="H41" s="127" t="s">
        <v>51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124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12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16.5" customHeight="1">
      <c r="B50" s="33"/>
      <c r="C50" s="34"/>
      <c r="D50" s="34"/>
      <c r="E50" s="298" t="str">
        <f>E7</f>
        <v>Smržovský potok 10101654, Smržovka, oprava koryta, ř. km 0,000 - 3,800</v>
      </c>
      <c r="F50" s="299"/>
      <c r="G50" s="299"/>
      <c r="H50" s="299"/>
      <c r="I50" s="111"/>
      <c r="J50" s="34"/>
      <c r="K50" s="34"/>
      <c r="L50" s="37"/>
    </row>
    <row r="51" spans="2:12" ht="12" customHeight="1">
      <c r="B51" s="20"/>
      <c r="C51" s="28" t="s">
        <v>120</v>
      </c>
      <c r="D51" s="21"/>
      <c r="E51" s="21"/>
      <c r="F51" s="21"/>
      <c r="G51" s="21"/>
      <c r="H51" s="21"/>
      <c r="J51" s="21"/>
      <c r="K51" s="21"/>
      <c r="L51" s="19"/>
    </row>
    <row r="52" spans="2:12" s="1" customFormat="1" ht="16.5" customHeight="1">
      <c r="B52" s="33"/>
      <c r="C52" s="34"/>
      <c r="D52" s="34"/>
      <c r="E52" s="298" t="s">
        <v>121</v>
      </c>
      <c r="F52" s="265"/>
      <c r="G52" s="265"/>
      <c r="H52" s="265"/>
      <c r="I52" s="111"/>
      <c r="J52" s="34"/>
      <c r="K52" s="34"/>
      <c r="L52" s="37"/>
    </row>
    <row r="53" spans="2:12" s="1" customFormat="1" ht="12" customHeight="1">
      <c r="B53" s="33"/>
      <c r="C53" s="28" t="s">
        <v>122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12" s="1" customFormat="1" ht="16.5" customHeight="1">
      <c r="B54" s="33"/>
      <c r="C54" s="34"/>
      <c r="D54" s="34"/>
      <c r="E54" s="266" t="str">
        <f>E11</f>
        <v>1.10 - SO 01.10 Oprava koryta - úsek č.10, ř. km 3,000 - 3,200</v>
      </c>
      <c r="F54" s="265"/>
      <c r="G54" s="265"/>
      <c r="H54" s="265"/>
      <c r="I54" s="111"/>
      <c r="J54" s="34"/>
      <c r="K54" s="34"/>
      <c r="L54" s="37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12" s="1" customFormat="1" ht="12" customHeight="1">
      <c r="B56" s="33"/>
      <c r="C56" s="28" t="s">
        <v>22</v>
      </c>
      <c r="D56" s="34"/>
      <c r="E56" s="34"/>
      <c r="F56" s="26" t="str">
        <f>F14</f>
        <v>k.ú Smržovka (751324)</v>
      </c>
      <c r="G56" s="34"/>
      <c r="H56" s="34"/>
      <c r="I56" s="112" t="s">
        <v>24</v>
      </c>
      <c r="J56" s="54" t="str">
        <f>IF(J14="","",J14)</f>
        <v>11. 3. 2019</v>
      </c>
      <c r="K56" s="34"/>
      <c r="L56" s="37"/>
    </row>
    <row r="57" spans="2:12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24.95" customHeight="1">
      <c r="B58" s="33"/>
      <c r="C58" s="28" t="s">
        <v>26</v>
      </c>
      <c r="D58" s="34"/>
      <c r="E58" s="34"/>
      <c r="F58" s="26" t="str">
        <f>E17</f>
        <v>Povodí Labe, státní podnik,Víta Nejedlého 951,HK3</v>
      </c>
      <c r="G58" s="34"/>
      <c r="H58" s="34"/>
      <c r="I58" s="112" t="s">
        <v>32</v>
      </c>
      <c r="J58" s="31" t="str">
        <f>E23</f>
        <v>Šindlar s.r.o., Na Brně 372/2a, Hradec Králové 6</v>
      </c>
      <c r="K58" s="34"/>
      <c r="L58" s="37"/>
    </row>
    <row r="59" spans="2:12" s="1" customFormat="1" ht="13.7" customHeight="1">
      <c r="B59" s="33"/>
      <c r="C59" s="28" t="s">
        <v>30</v>
      </c>
      <c r="D59" s="34"/>
      <c r="E59" s="34"/>
      <c r="F59" s="26" t="str">
        <f>IF(E20="","",E20)</f>
        <v>Vyplň údaj</v>
      </c>
      <c r="G59" s="34"/>
      <c r="H59" s="34"/>
      <c r="I59" s="112" t="s">
        <v>35</v>
      </c>
      <c r="J59" s="31" t="str">
        <f>E26</f>
        <v>Ing. Tomáš Konečný</v>
      </c>
      <c r="K59" s="34"/>
      <c r="L59" s="37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12" s="1" customFormat="1" ht="29.25" customHeight="1">
      <c r="B61" s="33"/>
      <c r="C61" s="137" t="s">
        <v>125</v>
      </c>
      <c r="D61" s="138"/>
      <c r="E61" s="138"/>
      <c r="F61" s="138"/>
      <c r="G61" s="138"/>
      <c r="H61" s="138"/>
      <c r="I61" s="139"/>
      <c r="J61" s="140" t="s">
        <v>126</v>
      </c>
      <c r="K61" s="138"/>
      <c r="L61" s="37"/>
    </row>
    <row r="62" spans="2:12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127</v>
      </c>
      <c r="D63" s="34"/>
      <c r="E63" s="34"/>
      <c r="F63" s="34"/>
      <c r="G63" s="34"/>
      <c r="H63" s="34"/>
      <c r="I63" s="111"/>
      <c r="J63" s="72">
        <f>J94</f>
        <v>0</v>
      </c>
      <c r="K63" s="34"/>
      <c r="L63" s="37"/>
      <c r="AU63" s="16" t="s">
        <v>128</v>
      </c>
    </row>
    <row r="64" spans="2:12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J95</f>
        <v>0</v>
      </c>
      <c r="K64" s="143"/>
      <c r="L64" s="148"/>
    </row>
    <row r="65" spans="2:12" s="9" customFormat="1" ht="19.9" customHeight="1">
      <c r="B65" s="149"/>
      <c r="C65" s="93"/>
      <c r="D65" s="150" t="s">
        <v>130</v>
      </c>
      <c r="E65" s="151"/>
      <c r="F65" s="151"/>
      <c r="G65" s="151"/>
      <c r="H65" s="151"/>
      <c r="I65" s="152"/>
      <c r="J65" s="153">
        <f>J96</f>
        <v>0</v>
      </c>
      <c r="K65" s="93"/>
      <c r="L65" s="154"/>
    </row>
    <row r="66" spans="2:12" s="9" customFormat="1" ht="19.9" customHeight="1">
      <c r="B66" s="149"/>
      <c r="C66" s="93"/>
      <c r="D66" s="150" t="s">
        <v>131</v>
      </c>
      <c r="E66" s="151"/>
      <c r="F66" s="151"/>
      <c r="G66" s="151"/>
      <c r="H66" s="151"/>
      <c r="I66" s="152"/>
      <c r="J66" s="153">
        <f>J134</f>
        <v>0</v>
      </c>
      <c r="K66" s="93"/>
      <c r="L66" s="154"/>
    </row>
    <row r="67" spans="2:12" s="9" customFormat="1" ht="19.9" customHeight="1">
      <c r="B67" s="149"/>
      <c r="C67" s="93"/>
      <c r="D67" s="150" t="s">
        <v>132</v>
      </c>
      <c r="E67" s="151"/>
      <c r="F67" s="151"/>
      <c r="G67" s="151"/>
      <c r="H67" s="151"/>
      <c r="I67" s="152"/>
      <c r="J67" s="153">
        <f>J142</f>
        <v>0</v>
      </c>
      <c r="K67" s="93"/>
      <c r="L67" s="154"/>
    </row>
    <row r="68" spans="2:12" s="9" customFormat="1" ht="19.9" customHeight="1">
      <c r="B68" s="149"/>
      <c r="C68" s="93"/>
      <c r="D68" s="150" t="s">
        <v>133</v>
      </c>
      <c r="E68" s="151"/>
      <c r="F68" s="151"/>
      <c r="G68" s="151"/>
      <c r="H68" s="151"/>
      <c r="I68" s="152"/>
      <c r="J68" s="153">
        <f>J152</f>
        <v>0</v>
      </c>
      <c r="K68" s="93"/>
      <c r="L68" s="154"/>
    </row>
    <row r="69" spans="2:12" s="9" customFormat="1" ht="19.9" customHeight="1">
      <c r="B69" s="149"/>
      <c r="C69" s="93"/>
      <c r="D69" s="150" t="s">
        <v>346</v>
      </c>
      <c r="E69" s="151"/>
      <c r="F69" s="151"/>
      <c r="G69" s="151"/>
      <c r="H69" s="151"/>
      <c r="I69" s="152"/>
      <c r="J69" s="153">
        <f>J155</f>
        <v>0</v>
      </c>
      <c r="K69" s="93"/>
      <c r="L69" s="154"/>
    </row>
    <row r="70" spans="2:12" s="9" customFormat="1" ht="19.9" customHeight="1">
      <c r="B70" s="149"/>
      <c r="C70" s="93"/>
      <c r="D70" s="150" t="s">
        <v>134</v>
      </c>
      <c r="E70" s="151"/>
      <c r="F70" s="151"/>
      <c r="G70" s="151"/>
      <c r="H70" s="151"/>
      <c r="I70" s="152"/>
      <c r="J70" s="153">
        <f>J158</f>
        <v>0</v>
      </c>
      <c r="K70" s="93"/>
      <c r="L70" s="154"/>
    </row>
    <row r="71" spans="2:12" s="9" customFormat="1" ht="19.9" customHeight="1">
      <c r="B71" s="149"/>
      <c r="C71" s="93"/>
      <c r="D71" s="150" t="s">
        <v>332</v>
      </c>
      <c r="E71" s="151"/>
      <c r="F71" s="151"/>
      <c r="G71" s="151"/>
      <c r="H71" s="151"/>
      <c r="I71" s="152"/>
      <c r="J71" s="153">
        <f>J162</f>
        <v>0</v>
      </c>
      <c r="K71" s="93"/>
      <c r="L71" s="154"/>
    </row>
    <row r="72" spans="2:12" s="9" customFormat="1" ht="19.9" customHeight="1">
      <c r="B72" s="149"/>
      <c r="C72" s="93"/>
      <c r="D72" s="150" t="s">
        <v>135</v>
      </c>
      <c r="E72" s="151"/>
      <c r="F72" s="151"/>
      <c r="G72" s="151"/>
      <c r="H72" s="151"/>
      <c r="I72" s="152"/>
      <c r="J72" s="153">
        <f>J165</f>
        <v>0</v>
      </c>
      <c r="K72" s="93"/>
      <c r="L72" s="154"/>
    </row>
    <row r="73" spans="2:12" s="1" customFormat="1" ht="21.75" customHeight="1">
      <c r="B73" s="33"/>
      <c r="C73" s="34"/>
      <c r="D73" s="34"/>
      <c r="E73" s="34"/>
      <c r="F73" s="34"/>
      <c r="G73" s="34"/>
      <c r="H73" s="34"/>
      <c r="I73" s="111"/>
      <c r="J73" s="34"/>
      <c r="K73" s="34"/>
      <c r="L73" s="37"/>
    </row>
    <row r="74" spans="2:12" s="1" customFormat="1" ht="6.95" customHeight="1">
      <c r="B74" s="45"/>
      <c r="C74" s="46"/>
      <c r="D74" s="46"/>
      <c r="E74" s="46"/>
      <c r="F74" s="46"/>
      <c r="G74" s="46"/>
      <c r="H74" s="46"/>
      <c r="I74" s="133"/>
      <c r="J74" s="46"/>
      <c r="K74" s="46"/>
      <c r="L74" s="37"/>
    </row>
    <row r="78" spans="2:12" s="1" customFormat="1" ht="6.95" customHeight="1">
      <c r="B78" s="47"/>
      <c r="C78" s="48"/>
      <c r="D78" s="48"/>
      <c r="E78" s="48"/>
      <c r="F78" s="48"/>
      <c r="G78" s="48"/>
      <c r="H78" s="48"/>
      <c r="I78" s="136"/>
      <c r="J78" s="48"/>
      <c r="K78" s="48"/>
      <c r="L78" s="37"/>
    </row>
    <row r="79" spans="2:12" s="1" customFormat="1" ht="24.95" customHeight="1">
      <c r="B79" s="33"/>
      <c r="C79" s="22" t="s">
        <v>136</v>
      </c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11"/>
      <c r="J80" s="34"/>
      <c r="K80" s="34"/>
      <c r="L80" s="37"/>
    </row>
    <row r="81" spans="2:12" s="1" customFormat="1" ht="12" customHeight="1">
      <c r="B81" s="33"/>
      <c r="C81" s="28" t="s">
        <v>16</v>
      </c>
      <c r="D81" s="34"/>
      <c r="E81" s="34"/>
      <c r="F81" s="34"/>
      <c r="G81" s="34"/>
      <c r="H81" s="34"/>
      <c r="I81" s="111"/>
      <c r="J81" s="34"/>
      <c r="K81" s="34"/>
      <c r="L81" s="37"/>
    </row>
    <row r="82" spans="2:12" s="1" customFormat="1" ht="16.5" customHeight="1">
      <c r="B82" s="33"/>
      <c r="C82" s="34"/>
      <c r="D82" s="34"/>
      <c r="E82" s="298" t="str">
        <f>E7</f>
        <v>Smržovský potok 10101654, Smržovka, oprava koryta, ř. km 0,000 - 3,800</v>
      </c>
      <c r="F82" s="299"/>
      <c r="G82" s="299"/>
      <c r="H82" s="299"/>
      <c r="I82" s="111"/>
      <c r="J82" s="34"/>
      <c r="K82" s="34"/>
      <c r="L82" s="37"/>
    </row>
    <row r="83" spans="2:12" ht="12" customHeight="1">
      <c r="B83" s="20"/>
      <c r="C83" s="28" t="s">
        <v>120</v>
      </c>
      <c r="D83" s="21"/>
      <c r="E83" s="21"/>
      <c r="F83" s="21"/>
      <c r="G83" s="21"/>
      <c r="H83" s="21"/>
      <c r="J83" s="21"/>
      <c r="K83" s="21"/>
      <c r="L83" s="19"/>
    </row>
    <row r="84" spans="2:12" s="1" customFormat="1" ht="16.5" customHeight="1">
      <c r="B84" s="33"/>
      <c r="C84" s="34"/>
      <c r="D84" s="34"/>
      <c r="E84" s="298" t="s">
        <v>121</v>
      </c>
      <c r="F84" s="265"/>
      <c r="G84" s="265"/>
      <c r="H84" s="265"/>
      <c r="I84" s="111"/>
      <c r="J84" s="34"/>
      <c r="K84" s="34"/>
      <c r="L84" s="37"/>
    </row>
    <row r="85" spans="2:12" s="1" customFormat="1" ht="12" customHeight="1">
      <c r="B85" s="33"/>
      <c r="C85" s="28" t="s">
        <v>122</v>
      </c>
      <c r="D85" s="34"/>
      <c r="E85" s="34"/>
      <c r="F85" s="34"/>
      <c r="G85" s="34"/>
      <c r="H85" s="34"/>
      <c r="I85" s="111"/>
      <c r="J85" s="34"/>
      <c r="K85" s="34"/>
      <c r="L85" s="37"/>
    </row>
    <row r="86" spans="2:12" s="1" customFormat="1" ht="16.5" customHeight="1">
      <c r="B86" s="33"/>
      <c r="C86" s="34"/>
      <c r="D86" s="34"/>
      <c r="E86" s="266" t="str">
        <f>E11</f>
        <v>1.10 - SO 01.10 Oprava koryta - úsek č.10, ř. km 3,000 - 3,200</v>
      </c>
      <c r="F86" s="265"/>
      <c r="G86" s="265"/>
      <c r="H86" s="265"/>
      <c r="I86" s="111"/>
      <c r="J86" s="34"/>
      <c r="K86" s="34"/>
      <c r="L86" s="37"/>
    </row>
    <row r="87" spans="2:12" s="1" customFormat="1" ht="6.95" customHeight="1">
      <c r="B87" s="33"/>
      <c r="C87" s="34"/>
      <c r="D87" s="34"/>
      <c r="E87" s="34"/>
      <c r="F87" s="34"/>
      <c r="G87" s="34"/>
      <c r="H87" s="34"/>
      <c r="I87" s="111"/>
      <c r="J87" s="34"/>
      <c r="K87" s="34"/>
      <c r="L87" s="37"/>
    </row>
    <row r="88" spans="2:12" s="1" customFormat="1" ht="12" customHeight="1">
      <c r="B88" s="33"/>
      <c r="C88" s="28" t="s">
        <v>22</v>
      </c>
      <c r="D88" s="34"/>
      <c r="E88" s="34"/>
      <c r="F88" s="26" t="str">
        <f>F14</f>
        <v>k.ú Smržovka (751324)</v>
      </c>
      <c r="G88" s="34"/>
      <c r="H88" s="34"/>
      <c r="I88" s="112" t="s">
        <v>24</v>
      </c>
      <c r="J88" s="54" t="str">
        <f>IF(J14="","",J14)</f>
        <v>11. 3. 2019</v>
      </c>
      <c r="K88" s="34"/>
      <c r="L88" s="37"/>
    </row>
    <row r="89" spans="2:12" s="1" customFormat="1" ht="6.95" customHeight="1">
      <c r="B89" s="33"/>
      <c r="C89" s="34"/>
      <c r="D89" s="34"/>
      <c r="E89" s="34"/>
      <c r="F89" s="34"/>
      <c r="G89" s="34"/>
      <c r="H89" s="34"/>
      <c r="I89" s="111"/>
      <c r="J89" s="34"/>
      <c r="K89" s="34"/>
      <c r="L89" s="37"/>
    </row>
    <row r="90" spans="2:12" s="1" customFormat="1" ht="24.95" customHeight="1">
      <c r="B90" s="33"/>
      <c r="C90" s="28" t="s">
        <v>26</v>
      </c>
      <c r="D90" s="34"/>
      <c r="E90" s="34"/>
      <c r="F90" s="26" t="str">
        <f>E17</f>
        <v>Povodí Labe, státní podnik,Víta Nejedlého 951,HK3</v>
      </c>
      <c r="G90" s="34"/>
      <c r="H90" s="34"/>
      <c r="I90" s="112" t="s">
        <v>32</v>
      </c>
      <c r="J90" s="31" t="str">
        <f>E23</f>
        <v>Šindlar s.r.o., Na Brně 372/2a, Hradec Králové 6</v>
      </c>
      <c r="K90" s="34"/>
      <c r="L90" s="37"/>
    </row>
    <row r="91" spans="2:12" s="1" customFormat="1" ht="13.7" customHeight="1">
      <c r="B91" s="33"/>
      <c r="C91" s="28" t="s">
        <v>30</v>
      </c>
      <c r="D91" s="34"/>
      <c r="E91" s="34"/>
      <c r="F91" s="26" t="str">
        <f>IF(E20="","",E20)</f>
        <v>Vyplň údaj</v>
      </c>
      <c r="G91" s="34"/>
      <c r="H91" s="34"/>
      <c r="I91" s="112" t="s">
        <v>35</v>
      </c>
      <c r="J91" s="31" t="str">
        <f>E26</f>
        <v>Ing. Tomáš Konečný</v>
      </c>
      <c r="K91" s="34"/>
      <c r="L91" s="37"/>
    </row>
    <row r="92" spans="2:12" s="1" customFormat="1" ht="10.35" customHeight="1">
      <c r="B92" s="33"/>
      <c r="C92" s="34"/>
      <c r="D92" s="34"/>
      <c r="E92" s="34"/>
      <c r="F92" s="34"/>
      <c r="G92" s="34"/>
      <c r="H92" s="34"/>
      <c r="I92" s="111"/>
      <c r="J92" s="34"/>
      <c r="K92" s="34"/>
      <c r="L92" s="37"/>
    </row>
    <row r="93" spans="2:20" s="10" customFormat="1" ht="29.25" customHeight="1">
      <c r="B93" s="155"/>
      <c r="C93" s="156" t="s">
        <v>137</v>
      </c>
      <c r="D93" s="157" t="s">
        <v>58</v>
      </c>
      <c r="E93" s="157" t="s">
        <v>54</v>
      </c>
      <c r="F93" s="157" t="s">
        <v>55</v>
      </c>
      <c r="G93" s="157" t="s">
        <v>138</v>
      </c>
      <c r="H93" s="157" t="s">
        <v>139</v>
      </c>
      <c r="I93" s="158" t="s">
        <v>140</v>
      </c>
      <c r="J93" s="159" t="s">
        <v>126</v>
      </c>
      <c r="K93" s="160" t="s">
        <v>141</v>
      </c>
      <c r="L93" s="161"/>
      <c r="M93" s="63" t="s">
        <v>1</v>
      </c>
      <c r="N93" s="64" t="s">
        <v>43</v>
      </c>
      <c r="O93" s="64" t="s">
        <v>142</v>
      </c>
      <c r="P93" s="64" t="s">
        <v>143</v>
      </c>
      <c r="Q93" s="64" t="s">
        <v>144</v>
      </c>
      <c r="R93" s="64" t="s">
        <v>145</v>
      </c>
      <c r="S93" s="64" t="s">
        <v>146</v>
      </c>
      <c r="T93" s="65" t="s">
        <v>147</v>
      </c>
    </row>
    <row r="94" spans="2:63" s="1" customFormat="1" ht="22.9" customHeight="1">
      <c r="B94" s="33"/>
      <c r="C94" s="70" t="s">
        <v>148</v>
      </c>
      <c r="D94" s="34"/>
      <c r="E94" s="34"/>
      <c r="F94" s="34"/>
      <c r="G94" s="34"/>
      <c r="H94" s="34"/>
      <c r="I94" s="111"/>
      <c r="J94" s="162">
        <f>BK94</f>
        <v>0</v>
      </c>
      <c r="K94" s="34"/>
      <c r="L94" s="37"/>
      <c r="M94" s="66"/>
      <c r="N94" s="67"/>
      <c r="O94" s="67"/>
      <c r="P94" s="163">
        <f>P95</f>
        <v>0</v>
      </c>
      <c r="Q94" s="67"/>
      <c r="R94" s="163">
        <f>R95</f>
        <v>112.18437839500001</v>
      </c>
      <c r="S94" s="67"/>
      <c r="T94" s="164">
        <f>T95</f>
        <v>1.3860000000000001</v>
      </c>
      <c r="AT94" s="16" t="s">
        <v>72</v>
      </c>
      <c r="AU94" s="16" t="s">
        <v>128</v>
      </c>
      <c r="BK94" s="165">
        <f>BK95</f>
        <v>0</v>
      </c>
    </row>
    <row r="95" spans="2:63" s="11" customFormat="1" ht="25.9" customHeight="1">
      <c r="B95" s="166"/>
      <c r="C95" s="167"/>
      <c r="D95" s="168" t="s">
        <v>72</v>
      </c>
      <c r="E95" s="169" t="s">
        <v>149</v>
      </c>
      <c r="F95" s="169" t="s">
        <v>150</v>
      </c>
      <c r="G95" s="167"/>
      <c r="H95" s="167"/>
      <c r="I95" s="170"/>
      <c r="J95" s="171">
        <f>BK95</f>
        <v>0</v>
      </c>
      <c r="K95" s="167"/>
      <c r="L95" s="172"/>
      <c r="M95" s="173"/>
      <c r="N95" s="174"/>
      <c r="O95" s="174"/>
      <c r="P95" s="175">
        <f>P96+P134+P142+P152+P155+P158+P162+P165</f>
        <v>0</v>
      </c>
      <c r="Q95" s="174"/>
      <c r="R95" s="175">
        <f>R96+R134+R142+R152+R155+R158+R162+R165</f>
        <v>112.18437839500001</v>
      </c>
      <c r="S95" s="174"/>
      <c r="T95" s="176">
        <f>T96+T134+T142+T152+T155+T158+T162+T165</f>
        <v>1.3860000000000001</v>
      </c>
      <c r="AR95" s="177" t="s">
        <v>77</v>
      </c>
      <c r="AT95" s="178" t="s">
        <v>72</v>
      </c>
      <c r="AU95" s="178" t="s">
        <v>73</v>
      </c>
      <c r="AY95" s="177" t="s">
        <v>151</v>
      </c>
      <c r="BK95" s="179">
        <f>BK96+BK134+BK142+BK152+BK155+BK158+BK162+BK165</f>
        <v>0</v>
      </c>
    </row>
    <row r="96" spans="2:63" s="11" customFormat="1" ht="22.9" customHeight="1">
      <c r="B96" s="166"/>
      <c r="C96" s="167"/>
      <c r="D96" s="168" t="s">
        <v>72</v>
      </c>
      <c r="E96" s="180" t="s">
        <v>77</v>
      </c>
      <c r="F96" s="180" t="s">
        <v>152</v>
      </c>
      <c r="G96" s="167"/>
      <c r="H96" s="167"/>
      <c r="I96" s="170"/>
      <c r="J96" s="181">
        <f>BK96</f>
        <v>0</v>
      </c>
      <c r="K96" s="167"/>
      <c r="L96" s="172"/>
      <c r="M96" s="173"/>
      <c r="N96" s="174"/>
      <c r="O96" s="174"/>
      <c r="P96" s="175">
        <f>SUM(P97:P133)</f>
        <v>0</v>
      </c>
      <c r="Q96" s="174"/>
      <c r="R96" s="175">
        <f>SUM(R97:R133)</f>
        <v>0.539523595</v>
      </c>
      <c r="S96" s="174"/>
      <c r="T96" s="176">
        <f>SUM(T97:T133)</f>
        <v>0</v>
      </c>
      <c r="AR96" s="177" t="s">
        <v>77</v>
      </c>
      <c r="AT96" s="178" t="s">
        <v>72</v>
      </c>
      <c r="AU96" s="178" t="s">
        <v>77</v>
      </c>
      <c r="AY96" s="177" t="s">
        <v>151</v>
      </c>
      <c r="BK96" s="179">
        <f>SUM(BK97:BK133)</f>
        <v>0</v>
      </c>
    </row>
    <row r="97" spans="2:65" s="1" customFormat="1" ht="16.5" customHeight="1">
      <c r="B97" s="33"/>
      <c r="C97" s="182" t="s">
        <v>77</v>
      </c>
      <c r="D97" s="182" t="s">
        <v>153</v>
      </c>
      <c r="E97" s="183" t="s">
        <v>154</v>
      </c>
      <c r="F97" s="184" t="s">
        <v>155</v>
      </c>
      <c r="G97" s="185" t="s">
        <v>156</v>
      </c>
      <c r="H97" s="186">
        <v>17.136</v>
      </c>
      <c r="I97" s="187"/>
      <c r="J97" s="188">
        <f>ROUND(I97*H97,2)</f>
        <v>0</v>
      </c>
      <c r="K97" s="184" t="s">
        <v>157</v>
      </c>
      <c r="L97" s="37"/>
      <c r="M97" s="189" t="s">
        <v>1</v>
      </c>
      <c r="N97" s="190" t="s">
        <v>44</v>
      </c>
      <c r="O97" s="59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16" t="s">
        <v>158</v>
      </c>
      <c r="AT97" s="16" t="s">
        <v>153</v>
      </c>
      <c r="AU97" s="16" t="s">
        <v>81</v>
      </c>
      <c r="AY97" s="16" t="s">
        <v>151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6" t="s">
        <v>77</v>
      </c>
      <c r="BK97" s="193">
        <f>ROUND(I97*H97,2)</f>
        <v>0</v>
      </c>
      <c r="BL97" s="16" t="s">
        <v>158</v>
      </c>
      <c r="BM97" s="16" t="s">
        <v>554</v>
      </c>
    </row>
    <row r="98" spans="2:51" s="12" customFormat="1" ht="11.25">
      <c r="B98" s="194"/>
      <c r="C98" s="195"/>
      <c r="D98" s="196" t="s">
        <v>160</v>
      </c>
      <c r="E98" s="197" t="s">
        <v>1</v>
      </c>
      <c r="F98" s="198" t="s">
        <v>555</v>
      </c>
      <c r="G98" s="195"/>
      <c r="H98" s="199">
        <v>17.136</v>
      </c>
      <c r="I98" s="200"/>
      <c r="J98" s="195"/>
      <c r="K98" s="195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160</v>
      </c>
      <c r="AU98" s="205" t="s">
        <v>81</v>
      </c>
      <c r="AV98" s="12" t="s">
        <v>81</v>
      </c>
      <c r="AW98" s="12" t="s">
        <v>34</v>
      </c>
      <c r="AX98" s="12" t="s">
        <v>77</v>
      </c>
      <c r="AY98" s="205" t="s">
        <v>151</v>
      </c>
    </row>
    <row r="99" spans="2:65" s="1" customFormat="1" ht="16.5" customHeight="1">
      <c r="B99" s="33"/>
      <c r="C99" s="182" t="s">
        <v>81</v>
      </c>
      <c r="D99" s="182" t="s">
        <v>153</v>
      </c>
      <c r="E99" s="183" t="s">
        <v>172</v>
      </c>
      <c r="F99" s="184" t="s">
        <v>173</v>
      </c>
      <c r="G99" s="185" t="s">
        <v>156</v>
      </c>
      <c r="H99" s="186">
        <v>0.1</v>
      </c>
      <c r="I99" s="187"/>
      <c r="J99" s="188">
        <f>ROUND(I99*H99,2)</f>
        <v>0</v>
      </c>
      <c r="K99" s="184" t="s">
        <v>157</v>
      </c>
      <c r="L99" s="37"/>
      <c r="M99" s="189" t="s">
        <v>1</v>
      </c>
      <c r="N99" s="190" t="s">
        <v>44</v>
      </c>
      <c r="O99" s="59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6" t="s">
        <v>158</v>
      </c>
      <c r="AT99" s="16" t="s">
        <v>153</v>
      </c>
      <c r="AU99" s="16" t="s">
        <v>81</v>
      </c>
      <c r="AY99" s="16" t="s">
        <v>151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6" t="s">
        <v>77</v>
      </c>
      <c r="BK99" s="193">
        <f>ROUND(I99*H99,2)</f>
        <v>0</v>
      </c>
      <c r="BL99" s="16" t="s">
        <v>158</v>
      </c>
      <c r="BM99" s="16" t="s">
        <v>556</v>
      </c>
    </row>
    <row r="100" spans="2:51" s="12" customFormat="1" ht="11.25">
      <c r="B100" s="194"/>
      <c r="C100" s="195"/>
      <c r="D100" s="196" t="s">
        <v>160</v>
      </c>
      <c r="E100" s="197" t="s">
        <v>1</v>
      </c>
      <c r="F100" s="198" t="s">
        <v>557</v>
      </c>
      <c r="G100" s="195"/>
      <c r="H100" s="199">
        <v>0.1</v>
      </c>
      <c r="I100" s="200"/>
      <c r="J100" s="195"/>
      <c r="K100" s="195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160</v>
      </c>
      <c r="AU100" s="205" t="s">
        <v>81</v>
      </c>
      <c r="AV100" s="12" t="s">
        <v>81</v>
      </c>
      <c r="AW100" s="12" t="s">
        <v>34</v>
      </c>
      <c r="AX100" s="12" t="s">
        <v>77</v>
      </c>
      <c r="AY100" s="205" t="s">
        <v>151</v>
      </c>
    </row>
    <row r="101" spans="2:65" s="1" customFormat="1" ht="16.5" customHeight="1">
      <c r="B101" s="33"/>
      <c r="C101" s="182" t="s">
        <v>167</v>
      </c>
      <c r="D101" s="182" t="s">
        <v>153</v>
      </c>
      <c r="E101" s="183" t="s">
        <v>178</v>
      </c>
      <c r="F101" s="184" t="s">
        <v>179</v>
      </c>
      <c r="G101" s="185" t="s">
        <v>164</v>
      </c>
      <c r="H101" s="186">
        <v>2</v>
      </c>
      <c r="I101" s="187"/>
      <c r="J101" s="188">
        <f>ROUND(I101*H101,2)</f>
        <v>0</v>
      </c>
      <c r="K101" s="184" t="s">
        <v>157</v>
      </c>
      <c r="L101" s="37"/>
      <c r="M101" s="189" t="s">
        <v>1</v>
      </c>
      <c r="N101" s="190" t="s">
        <v>44</v>
      </c>
      <c r="O101" s="59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6" t="s">
        <v>158</v>
      </c>
      <c r="AT101" s="16" t="s">
        <v>153</v>
      </c>
      <c r="AU101" s="16" t="s">
        <v>81</v>
      </c>
      <c r="AY101" s="16" t="s">
        <v>151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6" t="s">
        <v>77</v>
      </c>
      <c r="BK101" s="193">
        <f>ROUND(I101*H101,2)</f>
        <v>0</v>
      </c>
      <c r="BL101" s="16" t="s">
        <v>158</v>
      </c>
      <c r="BM101" s="16" t="s">
        <v>558</v>
      </c>
    </row>
    <row r="102" spans="2:51" s="12" customFormat="1" ht="11.25">
      <c r="B102" s="194"/>
      <c r="C102" s="195"/>
      <c r="D102" s="196" t="s">
        <v>160</v>
      </c>
      <c r="E102" s="197" t="s">
        <v>1</v>
      </c>
      <c r="F102" s="198" t="s">
        <v>559</v>
      </c>
      <c r="G102" s="195"/>
      <c r="H102" s="199">
        <v>2</v>
      </c>
      <c r="I102" s="200"/>
      <c r="J102" s="195"/>
      <c r="K102" s="195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160</v>
      </c>
      <c r="AU102" s="205" t="s">
        <v>81</v>
      </c>
      <c r="AV102" s="12" t="s">
        <v>81</v>
      </c>
      <c r="AW102" s="12" t="s">
        <v>34</v>
      </c>
      <c r="AX102" s="12" t="s">
        <v>77</v>
      </c>
      <c r="AY102" s="205" t="s">
        <v>151</v>
      </c>
    </row>
    <row r="103" spans="2:65" s="1" customFormat="1" ht="16.5" customHeight="1">
      <c r="B103" s="33"/>
      <c r="C103" s="182" t="s">
        <v>158</v>
      </c>
      <c r="D103" s="182" t="s">
        <v>153</v>
      </c>
      <c r="E103" s="183" t="s">
        <v>182</v>
      </c>
      <c r="F103" s="184" t="s">
        <v>183</v>
      </c>
      <c r="G103" s="185" t="s">
        <v>164</v>
      </c>
      <c r="H103" s="186">
        <v>8</v>
      </c>
      <c r="I103" s="187"/>
      <c r="J103" s="188">
        <f>ROUND(I103*H103,2)</f>
        <v>0</v>
      </c>
      <c r="K103" s="184" t="s">
        <v>157</v>
      </c>
      <c r="L103" s="37"/>
      <c r="M103" s="189" t="s">
        <v>1</v>
      </c>
      <c r="N103" s="190" t="s">
        <v>44</v>
      </c>
      <c r="O103" s="59"/>
      <c r="P103" s="191">
        <f>O103*H103</f>
        <v>0</v>
      </c>
      <c r="Q103" s="191">
        <v>4.6394E-05</v>
      </c>
      <c r="R103" s="191">
        <f>Q103*H103</f>
        <v>0.000371152</v>
      </c>
      <c r="S103" s="191">
        <v>0</v>
      </c>
      <c r="T103" s="192">
        <f>S103*H103</f>
        <v>0</v>
      </c>
      <c r="AR103" s="16" t="s">
        <v>158</v>
      </c>
      <c r="AT103" s="16" t="s">
        <v>153</v>
      </c>
      <c r="AU103" s="16" t="s">
        <v>81</v>
      </c>
      <c r="AY103" s="16" t="s">
        <v>151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6" t="s">
        <v>77</v>
      </c>
      <c r="BK103" s="193">
        <f>ROUND(I103*H103,2)</f>
        <v>0</v>
      </c>
      <c r="BL103" s="16" t="s">
        <v>158</v>
      </c>
      <c r="BM103" s="16" t="s">
        <v>560</v>
      </c>
    </row>
    <row r="104" spans="2:51" s="12" customFormat="1" ht="11.25">
      <c r="B104" s="194"/>
      <c r="C104" s="195"/>
      <c r="D104" s="196" t="s">
        <v>160</v>
      </c>
      <c r="E104" s="197" t="s">
        <v>1</v>
      </c>
      <c r="F104" s="198" t="s">
        <v>561</v>
      </c>
      <c r="G104" s="195"/>
      <c r="H104" s="199">
        <v>8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160</v>
      </c>
      <c r="AU104" s="205" t="s">
        <v>81</v>
      </c>
      <c r="AV104" s="12" t="s">
        <v>81</v>
      </c>
      <c r="AW104" s="12" t="s">
        <v>34</v>
      </c>
      <c r="AX104" s="12" t="s">
        <v>77</v>
      </c>
      <c r="AY104" s="205" t="s">
        <v>151</v>
      </c>
    </row>
    <row r="105" spans="2:65" s="1" customFormat="1" ht="16.5" customHeight="1">
      <c r="B105" s="33"/>
      <c r="C105" s="182" t="s">
        <v>177</v>
      </c>
      <c r="D105" s="182" t="s">
        <v>153</v>
      </c>
      <c r="E105" s="183" t="s">
        <v>187</v>
      </c>
      <c r="F105" s="184" t="s">
        <v>188</v>
      </c>
      <c r="G105" s="185" t="s">
        <v>156</v>
      </c>
      <c r="H105" s="186">
        <v>17.136</v>
      </c>
      <c r="I105" s="187"/>
      <c r="J105" s="188">
        <f>ROUND(I105*H105,2)</f>
        <v>0</v>
      </c>
      <c r="K105" s="184" t="s">
        <v>157</v>
      </c>
      <c r="L105" s="37"/>
      <c r="M105" s="189" t="s">
        <v>1</v>
      </c>
      <c r="N105" s="190" t="s">
        <v>44</v>
      </c>
      <c r="O105" s="59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6" t="s">
        <v>158</v>
      </c>
      <c r="AT105" s="16" t="s">
        <v>153</v>
      </c>
      <c r="AU105" s="16" t="s">
        <v>81</v>
      </c>
      <c r="AY105" s="16" t="s">
        <v>151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6" t="s">
        <v>77</v>
      </c>
      <c r="BK105" s="193">
        <f>ROUND(I105*H105,2)</f>
        <v>0</v>
      </c>
      <c r="BL105" s="16" t="s">
        <v>158</v>
      </c>
      <c r="BM105" s="16" t="s">
        <v>562</v>
      </c>
    </row>
    <row r="106" spans="2:51" s="12" customFormat="1" ht="11.25">
      <c r="B106" s="194"/>
      <c r="C106" s="195"/>
      <c r="D106" s="196" t="s">
        <v>160</v>
      </c>
      <c r="E106" s="197" t="s">
        <v>1</v>
      </c>
      <c r="F106" s="198" t="s">
        <v>563</v>
      </c>
      <c r="G106" s="195"/>
      <c r="H106" s="199">
        <v>17.136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160</v>
      </c>
      <c r="AU106" s="205" t="s">
        <v>81</v>
      </c>
      <c r="AV106" s="12" t="s">
        <v>81</v>
      </c>
      <c r="AW106" s="12" t="s">
        <v>34</v>
      </c>
      <c r="AX106" s="12" t="s">
        <v>77</v>
      </c>
      <c r="AY106" s="205" t="s">
        <v>151</v>
      </c>
    </row>
    <row r="107" spans="2:65" s="1" customFormat="1" ht="16.5" customHeight="1">
      <c r="B107" s="33"/>
      <c r="C107" s="182" t="s">
        <v>181</v>
      </c>
      <c r="D107" s="182" t="s">
        <v>153</v>
      </c>
      <c r="E107" s="183" t="s">
        <v>192</v>
      </c>
      <c r="F107" s="184" t="s">
        <v>193</v>
      </c>
      <c r="G107" s="185" t="s">
        <v>156</v>
      </c>
      <c r="H107" s="186">
        <v>17.136</v>
      </c>
      <c r="I107" s="187"/>
      <c r="J107" s="188">
        <f>ROUND(I107*H107,2)</f>
        <v>0</v>
      </c>
      <c r="K107" s="184" t="s">
        <v>157</v>
      </c>
      <c r="L107" s="37"/>
      <c r="M107" s="189" t="s">
        <v>1</v>
      </c>
      <c r="N107" s="190" t="s">
        <v>44</v>
      </c>
      <c r="O107" s="59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16" t="s">
        <v>158</v>
      </c>
      <c r="AT107" s="16" t="s">
        <v>153</v>
      </c>
      <c r="AU107" s="16" t="s">
        <v>81</v>
      </c>
      <c r="AY107" s="16" t="s">
        <v>151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6" t="s">
        <v>77</v>
      </c>
      <c r="BK107" s="193">
        <f>ROUND(I107*H107,2)</f>
        <v>0</v>
      </c>
      <c r="BL107" s="16" t="s">
        <v>158</v>
      </c>
      <c r="BM107" s="16" t="s">
        <v>564</v>
      </c>
    </row>
    <row r="108" spans="2:51" s="12" customFormat="1" ht="11.25">
      <c r="B108" s="194"/>
      <c r="C108" s="195"/>
      <c r="D108" s="196" t="s">
        <v>160</v>
      </c>
      <c r="E108" s="197" t="s">
        <v>1</v>
      </c>
      <c r="F108" s="198" t="s">
        <v>563</v>
      </c>
      <c r="G108" s="195"/>
      <c r="H108" s="199">
        <v>17.136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160</v>
      </c>
      <c r="AU108" s="205" t="s">
        <v>81</v>
      </c>
      <c r="AV108" s="12" t="s">
        <v>81</v>
      </c>
      <c r="AW108" s="12" t="s">
        <v>34</v>
      </c>
      <c r="AX108" s="12" t="s">
        <v>77</v>
      </c>
      <c r="AY108" s="205" t="s">
        <v>151</v>
      </c>
    </row>
    <row r="109" spans="2:65" s="1" customFormat="1" ht="16.5" customHeight="1">
      <c r="B109" s="33"/>
      <c r="C109" s="182" t="s">
        <v>186</v>
      </c>
      <c r="D109" s="182" t="s">
        <v>153</v>
      </c>
      <c r="E109" s="183" t="s">
        <v>196</v>
      </c>
      <c r="F109" s="184" t="s">
        <v>197</v>
      </c>
      <c r="G109" s="185" t="s">
        <v>156</v>
      </c>
      <c r="H109" s="186">
        <v>17.136</v>
      </c>
      <c r="I109" s="187"/>
      <c r="J109" s="188">
        <f>ROUND(I109*H109,2)</f>
        <v>0</v>
      </c>
      <c r="K109" s="184" t="s">
        <v>157</v>
      </c>
      <c r="L109" s="37"/>
      <c r="M109" s="189" t="s">
        <v>1</v>
      </c>
      <c r="N109" s="190" t="s">
        <v>44</v>
      </c>
      <c r="O109" s="59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6" t="s">
        <v>158</v>
      </c>
      <c r="AT109" s="16" t="s">
        <v>153</v>
      </c>
      <c r="AU109" s="16" t="s">
        <v>81</v>
      </c>
      <c r="AY109" s="16" t="s">
        <v>151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6" t="s">
        <v>77</v>
      </c>
      <c r="BK109" s="193">
        <f>ROUND(I109*H109,2)</f>
        <v>0</v>
      </c>
      <c r="BL109" s="16" t="s">
        <v>158</v>
      </c>
      <c r="BM109" s="16" t="s">
        <v>565</v>
      </c>
    </row>
    <row r="110" spans="2:51" s="12" customFormat="1" ht="11.25">
      <c r="B110" s="194"/>
      <c r="C110" s="195"/>
      <c r="D110" s="196" t="s">
        <v>160</v>
      </c>
      <c r="E110" s="197" t="s">
        <v>1</v>
      </c>
      <c r="F110" s="198" t="s">
        <v>563</v>
      </c>
      <c r="G110" s="195"/>
      <c r="H110" s="199">
        <v>17.136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160</v>
      </c>
      <c r="AU110" s="205" t="s">
        <v>81</v>
      </c>
      <c r="AV110" s="12" t="s">
        <v>81</v>
      </c>
      <c r="AW110" s="12" t="s">
        <v>34</v>
      </c>
      <c r="AX110" s="12" t="s">
        <v>77</v>
      </c>
      <c r="AY110" s="205" t="s">
        <v>151</v>
      </c>
    </row>
    <row r="111" spans="2:65" s="1" customFormat="1" ht="16.5" customHeight="1">
      <c r="B111" s="33"/>
      <c r="C111" s="182" t="s">
        <v>191</v>
      </c>
      <c r="D111" s="182" t="s">
        <v>153</v>
      </c>
      <c r="E111" s="183" t="s">
        <v>200</v>
      </c>
      <c r="F111" s="184" t="s">
        <v>201</v>
      </c>
      <c r="G111" s="185" t="s">
        <v>156</v>
      </c>
      <c r="H111" s="186">
        <v>17.136</v>
      </c>
      <c r="I111" s="187"/>
      <c r="J111" s="188">
        <f>ROUND(I111*H111,2)</f>
        <v>0</v>
      </c>
      <c r="K111" s="184" t="s">
        <v>157</v>
      </c>
      <c r="L111" s="37"/>
      <c r="M111" s="189" t="s">
        <v>1</v>
      </c>
      <c r="N111" s="190" t="s">
        <v>44</v>
      </c>
      <c r="O111" s="59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6" t="s">
        <v>158</v>
      </c>
      <c r="AT111" s="16" t="s">
        <v>153</v>
      </c>
      <c r="AU111" s="16" t="s">
        <v>81</v>
      </c>
      <c r="AY111" s="16" t="s">
        <v>151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6" t="s">
        <v>77</v>
      </c>
      <c r="BK111" s="193">
        <f>ROUND(I111*H111,2)</f>
        <v>0</v>
      </c>
      <c r="BL111" s="16" t="s">
        <v>158</v>
      </c>
      <c r="BM111" s="16" t="s">
        <v>566</v>
      </c>
    </row>
    <row r="112" spans="2:51" s="12" customFormat="1" ht="11.25">
      <c r="B112" s="194"/>
      <c r="C112" s="195"/>
      <c r="D112" s="196" t="s">
        <v>160</v>
      </c>
      <c r="E112" s="197" t="s">
        <v>1</v>
      </c>
      <c r="F112" s="198" t="s">
        <v>567</v>
      </c>
      <c r="G112" s="195"/>
      <c r="H112" s="199">
        <v>17.136</v>
      </c>
      <c r="I112" s="200"/>
      <c r="J112" s="195"/>
      <c r="K112" s="195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160</v>
      </c>
      <c r="AU112" s="205" t="s">
        <v>81</v>
      </c>
      <c r="AV112" s="12" t="s">
        <v>81</v>
      </c>
      <c r="AW112" s="12" t="s">
        <v>34</v>
      </c>
      <c r="AX112" s="12" t="s">
        <v>77</v>
      </c>
      <c r="AY112" s="205" t="s">
        <v>151</v>
      </c>
    </row>
    <row r="113" spans="2:65" s="1" customFormat="1" ht="16.5" customHeight="1">
      <c r="B113" s="33"/>
      <c r="C113" s="182" t="s">
        <v>195</v>
      </c>
      <c r="D113" s="182" t="s">
        <v>153</v>
      </c>
      <c r="E113" s="183" t="s">
        <v>205</v>
      </c>
      <c r="F113" s="184" t="s">
        <v>206</v>
      </c>
      <c r="G113" s="185" t="s">
        <v>207</v>
      </c>
      <c r="H113" s="186">
        <v>30</v>
      </c>
      <c r="I113" s="187"/>
      <c r="J113" s="188">
        <f>ROUND(I113*H113,2)</f>
        <v>0</v>
      </c>
      <c r="K113" s="184" t="s">
        <v>157</v>
      </c>
      <c r="L113" s="37"/>
      <c r="M113" s="189" t="s">
        <v>1</v>
      </c>
      <c r="N113" s="190" t="s">
        <v>44</v>
      </c>
      <c r="O113" s="59"/>
      <c r="P113" s="191">
        <f>O113*H113</f>
        <v>0</v>
      </c>
      <c r="Q113" s="191">
        <v>0.0179717481</v>
      </c>
      <c r="R113" s="191">
        <f>Q113*H113</f>
        <v>0.539152443</v>
      </c>
      <c r="S113" s="191">
        <v>0</v>
      </c>
      <c r="T113" s="192">
        <f>S113*H113</f>
        <v>0</v>
      </c>
      <c r="AR113" s="16" t="s">
        <v>158</v>
      </c>
      <c r="AT113" s="16" t="s">
        <v>153</v>
      </c>
      <c r="AU113" s="16" t="s">
        <v>81</v>
      </c>
      <c r="AY113" s="16" t="s">
        <v>151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6" t="s">
        <v>77</v>
      </c>
      <c r="BK113" s="193">
        <f>ROUND(I113*H113,2)</f>
        <v>0</v>
      </c>
      <c r="BL113" s="16" t="s">
        <v>158</v>
      </c>
      <c r="BM113" s="16" t="s">
        <v>568</v>
      </c>
    </row>
    <row r="114" spans="2:51" s="12" customFormat="1" ht="11.25">
      <c r="B114" s="194"/>
      <c r="C114" s="195"/>
      <c r="D114" s="196" t="s">
        <v>160</v>
      </c>
      <c r="E114" s="197" t="s">
        <v>1</v>
      </c>
      <c r="F114" s="198" t="s">
        <v>569</v>
      </c>
      <c r="G114" s="195"/>
      <c r="H114" s="199">
        <v>30</v>
      </c>
      <c r="I114" s="200"/>
      <c r="J114" s="195"/>
      <c r="K114" s="195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160</v>
      </c>
      <c r="AU114" s="205" t="s">
        <v>81</v>
      </c>
      <c r="AV114" s="12" t="s">
        <v>81</v>
      </c>
      <c r="AW114" s="12" t="s">
        <v>34</v>
      </c>
      <c r="AX114" s="12" t="s">
        <v>77</v>
      </c>
      <c r="AY114" s="205" t="s">
        <v>151</v>
      </c>
    </row>
    <row r="115" spans="2:65" s="1" customFormat="1" ht="16.5" customHeight="1">
      <c r="B115" s="33"/>
      <c r="C115" s="182" t="s">
        <v>199</v>
      </c>
      <c r="D115" s="182" t="s">
        <v>153</v>
      </c>
      <c r="E115" s="183" t="s">
        <v>211</v>
      </c>
      <c r="F115" s="184" t="s">
        <v>212</v>
      </c>
      <c r="G115" s="185" t="s">
        <v>213</v>
      </c>
      <c r="H115" s="186">
        <v>360</v>
      </c>
      <c r="I115" s="187"/>
      <c r="J115" s="188">
        <f>ROUND(I115*H115,2)</f>
        <v>0</v>
      </c>
      <c r="K115" s="184" t="s">
        <v>157</v>
      </c>
      <c r="L115" s="37"/>
      <c r="M115" s="189" t="s">
        <v>1</v>
      </c>
      <c r="N115" s="190" t="s">
        <v>44</v>
      </c>
      <c r="O115" s="59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AR115" s="16" t="s">
        <v>158</v>
      </c>
      <c r="AT115" s="16" t="s">
        <v>153</v>
      </c>
      <c r="AU115" s="16" t="s">
        <v>81</v>
      </c>
      <c r="AY115" s="16" t="s">
        <v>151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6" t="s">
        <v>77</v>
      </c>
      <c r="BK115" s="193">
        <f>ROUND(I115*H115,2)</f>
        <v>0</v>
      </c>
      <c r="BL115" s="16" t="s">
        <v>158</v>
      </c>
      <c r="BM115" s="16" t="s">
        <v>570</v>
      </c>
    </row>
    <row r="116" spans="2:51" s="12" customFormat="1" ht="11.25">
      <c r="B116" s="194"/>
      <c r="C116" s="195"/>
      <c r="D116" s="196" t="s">
        <v>160</v>
      </c>
      <c r="E116" s="197" t="s">
        <v>1</v>
      </c>
      <c r="F116" s="198" t="s">
        <v>571</v>
      </c>
      <c r="G116" s="195"/>
      <c r="H116" s="199">
        <v>360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160</v>
      </c>
      <c r="AU116" s="205" t="s">
        <v>81</v>
      </c>
      <c r="AV116" s="12" t="s">
        <v>81</v>
      </c>
      <c r="AW116" s="12" t="s">
        <v>34</v>
      </c>
      <c r="AX116" s="12" t="s">
        <v>77</v>
      </c>
      <c r="AY116" s="205" t="s">
        <v>151</v>
      </c>
    </row>
    <row r="117" spans="2:65" s="1" customFormat="1" ht="16.5" customHeight="1">
      <c r="B117" s="33"/>
      <c r="C117" s="182" t="s">
        <v>204</v>
      </c>
      <c r="D117" s="182" t="s">
        <v>153</v>
      </c>
      <c r="E117" s="183" t="s">
        <v>217</v>
      </c>
      <c r="F117" s="184" t="s">
        <v>218</v>
      </c>
      <c r="G117" s="185" t="s">
        <v>219</v>
      </c>
      <c r="H117" s="186">
        <v>15</v>
      </c>
      <c r="I117" s="187"/>
      <c r="J117" s="188">
        <f>ROUND(I117*H117,2)</f>
        <v>0</v>
      </c>
      <c r="K117" s="184" t="s">
        <v>157</v>
      </c>
      <c r="L117" s="37"/>
      <c r="M117" s="189" t="s">
        <v>1</v>
      </c>
      <c r="N117" s="190" t="s">
        <v>44</v>
      </c>
      <c r="O117" s="59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6" t="s">
        <v>158</v>
      </c>
      <c r="AT117" s="16" t="s">
        <v>153</v>
      </c>
      <c r="AU117" s="16" t="s">
        <v>81</v>
      </c>
      <c r="AY117" s="16" t="s">
        <v>151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6" t="s">
        <v>77</v>
      </c>
      <c r="BK117" s="193">
        <f>ROUND(I117*H117,2)</f>
        <v>0</v>
      </c>
      <c r="BL117" s="16" t="s">
        <v>158</v>
      </c>
      <c r="BM117" s="16" t="s">
        <v>572</v>
      </c>
    </row>
    <row r="118" spans="2:65" s="1" customFormat="1" ht="16.5" customHeight="1">
      <c r="B118" s="33"/>
      <c r="C118" s="182" t="s">
        <v>210</v>
      </c>
      <c r="D118" s="182" t="s">
        <v>153</v>
      </c>
      <c r="E118" s="183" t="s">
        <v>227</v>
      </c>
      <c r="F118" s="184" t="s">
        <v>228</v>
      </c>
      <c r="G118" s="185" t="s">
        <v>156</v>
      </c>
      <c r="H118" s="186">
        <v>66.402</v>
      </c>
      <c r="I118" s="187"/>
      <c r="J118" s="188">
        <f>ROUND(I118*H118,2)</f>
        <v>0</v>
      </c>
      <c r="K118" s="184" t="s">
        <v>157</v>
      </c>
      <c r="L118" s="37"/>
      <c r="M118" s="189" t="s">
        <v>1</v>
      </c>
      <c r="N118" s="190" t="s">
        <v>44</v>
      </c>
      <c r="O118" s="59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16" t="s">
        <v>158</v>
      </c>
      <c r="AT118" s="16" t="s">
        <v>153</v>
      </c>
      <c r="AU118" s="16" t="s">
        <v>81</v>
      </c>
      <c r="AY118" s="16" t="s">
        <v>151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6" t="s">
        <v>77</v>
      </c>
      <c r="BK118" s="193">
        <f>ROUND(I118*H118,2)</f>
        <v>0</v>
      </c>
      <c r="BL118" s="16" t="s">
        <v>158</v>
      </c>
      <c r="BM118" s="16" t="s">
        <v>573</v>
      </c>
    </row>
    <row r="119" spans="2:51" s="12" customFormat="1" ht="11.25">
      <c r="B119" s="194"/>
      <c r="C119" s="195"/>
      <c r="D119" s="196" t="s">
        <v>160</v>
      </c>
      <c r="E119" s="197" t="s">
        <v>1</v>
      </c>
      <c r="F119" s="198" t="s">
        <v>574</v>
      </c>
      <c r="G119" s="195"/>
      <c r="H119" s="199">
        <v>66.402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160</v>
      </c>
      <c r="AU119" s="205" t="s">
        <v>81</v>
      </c>
      <c r="AV119" s="12" t="s">
        <v>81</v>
      </c>
      <c r="AW119" s="12" t="s">
        <v>34</v>
      </c>
      <c r="AX119" s="12" t="s">
        <v>77</v>
      </c>
      <c r="AY119" s="205" t="s">
        <v>151</v>
      </c>
    </row>
    <row r="120" spans="2:65" s="1" customFormat="1" ht="16.5" customHeight="1">
      <c r="B120" s="33"/>
      <c r="C120" s="182" t="s">
        <v>216</v>
      </c>
      <c r="D120" s="182" t="s">
        <v>153</v>
      </c>
      <c r="E120" s="183" t="s">
        <v>232</v>
      </c>
      <c r="F120" s="184" t="s">
        <v>233</v>
      </c>
      <c r="G120" s="185" t="s">
        <v>156</v>
      </c>
      <c r="H120" s="186">
        <v>19.921</v>
      </c>
      <c r="I120" s="187"/>
      <c r="J120" s="188">
        <f>ROUND(I120*H120,2)</f>
        <v>0</v>
      </c>
      <c r="K120" s="184" t="s">
        <v>157</v>
      </c>
      <c r="L120" s="37"/>
      <c r="M120" s="189" t="s">
        <v>1</v>
      </c>
      <c r="N120" s="190" t="s">
        <v>44</v>
      </c>
      <c r="O120" s="59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6" t="s">
        <v>158</v>
      </c>
      <c r="AT120" s="16" t="s">
        <v>153</v>
      </c>
      <c r="AU120" s="16" t="s">
        <v>81</v>
      </c>
      <c r="AY120" s="16" t="s">
        <v>151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6" t="s">
        <v>77</v>
      </c>
      <c r="BK120" s="193">
        <f>ROUND(I120*H120,2)</f>
        <v>0</v>
      </c>
      <c r="BL120" s="16" t="s">
        <v>158</v>
      </c>
      <c r="BM120" s="16" t="s">
        <v>575</v>
      </c>
    </row>
    <row r="121" spans="2:51" s="12" customFormat="1" ht="11.25">
      <c r="B121" s="194"/>
      <c r="C121" s="195"/>
      <c r="D121" s="196" t="s">
        <v>160</v>
      </c>
      <c r="E121" s="197" t="s">
        <v>1</v>
      </c>
      <c r="F121" s="198" t="s">
        <v>576</v>
      </c>
      <c r="G121" s="195"/>
      <c r="H121" s="199">
        <v>19.921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160</v>
      </c>
      <c r="AU121" s="205" t="s">
        <v>81</v>
      </c>
      <c r="AV121" s="12" t="s">
        <v>81</v>
      </c>
      <c r="AW121" s="12" t="s">
        <v>34</v>
      </c>
      <c r="AX121" s="12" t="s">
        <v>77</v>
      </c>
      <c r="AY121" s="205" t="s">
        <v>151</v>
      </c>
    </row>
    <row r="122" spans="2:65" s="1" customFormat="1" ht="16.5" customHeight="1">
      <c r="B122" s="33"/>
      <c r="C122" s="182" t="s">
        <v>315</v>
      </c>
      <c r="D122" s="182" t="s">
        <v>153</v>
      </c>
      <c r="E122" s="183" t="s">
        <v>237</v>
      </c>
      <c r="F122" s="184" t="s">
        <v>238</v>
      </c>
      <c r="G122" s="185" t="s">
        <v>156</v>
      </c>
      <c r="H122" s="186">
        <v>33.558</v>
      </c>
      <c r="I122" s="187"/>
      <c r="J122" s="188">
        <f>ROUND(I122*H122,2)</f>
        <v>0</v>
      </c>
      <c r="K122" s="184" t="s">
        <v>1</v>
      </c>
      <c r="L122" s="37"/>
      <c r="M122" s="189" t="s">
        <v>1</v>
      </c>
      <c r="N122" s="190" t="s">
        <v>44</v>
      </c>
      <c r="O122" s="59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6" t="s">
        <v>158</v>
      </c>
      <c r="AT122" s="16" t="s">
        <v>153</v>
      </c>
      <c r="AU122" s="16" t="s">
        <v>81</v>
      </c>
      <c r="AY122" s="16" t="s">
        <v>151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6" t="s">
        <v>77</v>
      </c>
      <c r="BK122" s="193">
        <f>ROUND(I122*H122,2)</f>
        <v>0</v>
      </c>
      <c r="BL122" s="16" t="s">
        <v>158</v>
      </c>
      <c r="BM122" s="16" t="s">
        <v>577</v>
      </c>
    </row>
    <row r="123" spans="2:47" s="1" customFormat="1" ht="19.5">
      <c r="B123" s="33"/>
      <c r="C123" s="34"/>
      <c r="D123" s="196" t="s">
        <v>240</v>
      </c>
      <c r="E123" s="34"/>
      <c r="F123" s="217" t="s">
        <v>241</v>
      </c>
      <c r="G123" s="34"/>
      <c r="H123" s="34"/>
      <c r="I123" s="111"/>
      <c r="J123" s="34"/>
      <c r="K123" s="34"/>
      <c r="L123" s="37"/>
      <c r="M123" s="218"/>
      <c r="N123" s="59"/>
      <c r="O123" s="59"/>
      <c r="P123" s="59"/>
      <c r="Q123" s="59"/>
      <c r="R123" s="59"/>
      <c r="S123" s="59"/>
      <c r="T123" s="60"/>
      <c r="AT123" s="16" t="s">
        <v>240</v>
      </c>
      <c r="AU123" s="16" t="s">
        <v>81</v>
      </c>
    </row>
    <row r="124" spans="2:51" s="12" customFormat="1" ht="11.25">
      <c r="B124" s="194"/>
      <c r="C124" s="195"/>
      <c r="D124" s="196" t="s">
        <v>160</v>
      </c>
      <c r="E124" s="197" t="s">
        <v>1</v>
      </c>
      <c r="F124" s="198" t="s">
        <v>578</v>
      </c>
      <c r="G124" s="195"/>
      <c r="H124" s="199">
        <v>33.558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160</v>
      </c>
      <c r="AU124" s="205" t="s">
        <v>81</v>
      </c>
      <c r="AV124" s="12" t="s">
        <v>81</v>
      </c>
      <c r="AW124" s="12" t="s">
        <v>34</v>
      </c>
      <c r="AX124" s="12" t="s">
        <v>77</v>
      </c>
      <c r="AY124" s="205" t="s">
        <v>151</v>
      </c>
    </row>
    <row r="125" spans="2:65" s="1" customFormat="1" ht="16.5" customHeight="1">
      <c r="B125" s="33"/>
      <c r="C125" s="182" t="s">
        <v>320</v>
      </c>
      <c r="D125" s="182" t="s">
        <v>153</v>
      </c>
      <c r="E125" s="183" t="s">
        <v>244</v>
      </c>
      <c r="F125" s="184" t="s">
        <v>245</v>
      </c>
      <c r="G125" s="185" t="s">
        <v>246</v>
      </c>
      <c r="H125" s="186">
        <v>1</v>
      </c>
      <c r="I125" s="187"/>
      <c r="J125" s="188">
        <f>ROUND(I125*H125,2)</f>
        <v>0</v>
      </c>
      <c r="K125" s="184" t="s">
        <v>1</v>
      </c>
      <c r="L125" s="37"/>
      <c r="M125" s="189" t="s">
        <v>1</v>
      </c>
      <c r="N125" s="190" t="s">
        <v>44</v>
      </c>
      <c r="O125" s="59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6" t="s">
        <v>158</v>
      </c>
      <c r="AT125" s="16" t="s">
        <v>153</v>
      </c>
      <c r="AU125" s="16" t="s">
        <v>81</v>
      </c>
      <c r="AY125" s="16" t="s">
        <v>151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6" t="s">
        <v>77</v>
      </c>
      <c r="BK125" s="193">
        <f>ROUND(I125*H125,2)</f>
        <v>0</v>
      </c>
      <c r="BL125" s="16" t="s">
        <v>158</v>
      </c>
      <c r="BM125" s="16" t="s">
        <v>579</v>
      </c>
    </row>
    <row r="126" spans="2:47" s="1" customFormat="1" ht="19.5">
      <c r="B126" s="33"/>
      <c r="C126" s="34"/>
      <c r="D126" s="196" t="s">
        <v>240</v>
      </c>
      <c r="E126" s="34"/>
      <c r="F126" s="217" t="s">
        <v>241</v>
      </c>
      <c r="G126" s="34"/>
      <c r="H126" s="34"/>
      <c r="I126" s="111"/>
      <c r="J126" s="34"/>
      <c r="K126" s="34"/>
      <c r="L126" s="37"/>
      <c r="M126" s="218"/>
      <c r="N126" s="59"/>
      <c r="O126" s="59"/>
      <c r="P126" s="59"/>
      <c r="Q126" s="59"/>
      <c r="R126" s="59"/>
      <c r="S126" s="59"/>
      <c r="T126" s="60"/>
      <c r="AT126" s="16" t="s">
        <v>240</v>
      </c>
      <c r="AU126" s="16" t="s">
        <v>81</v>
      </c>
    </row>
    <row r="127" spans="2:51" s="14" customFormat="1" ht="11.25">
      <c r="B127" s="219"/>
      <c r="C127" s="220"/>
      <c r="D127" s="196" t="s">
        <v>160</v>
      </c>
      <c r="E127" s="221" t="s">
        <v>1</v>
      </c>
      <c r="F127" s="222" t="s">
        <v>248</v>
      </c>
      <c r="G127" s="220"/>
      <c r="H127" s="221" t="s">
        <v>1</v>
      </c>
      <c r="I127" s="223"/>
      <c r="J127" s="220"/>
      <c r="K127" s="220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160</v>
      </c>
      <c r="AU127" s="228" t="s">
        <v>81</v>
      </c>
      <c r="AV127" s="14" t="s">
        <v>77</v>
      </c>
      <c r="AW127" s="14" t="s">
        <v>34</v>
      </c>
      <c r="AX127" s="14" t="s">
        <v>73</v>
      </c>
      <c r="AY127" s="228" t="s">
        <v>151</v>
      </c>
    </row>
    <row r="128" spans="2:51" s="12" customFormat="1" ht="11.25">
      <c r="B128" s="194"/>
      <c r="C128" s="195"/>
      <c r="D128" s="196" t="s">
        <v>160</v>
      </c>
      <c r="E128" s="197" t="s">
        <v>1</v>
      </c>
      <c r="F128" s="198" t="s">
        <v>77</v>
      </c>
      <c r="G128" s="195"/>
      <c r="H128" s="199">
        <v>1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160</v>
      </c>
      <c r="AU128" s="205" t="s">
        <v>81</v>
      </c>
      <c r="AV128" s="12" t="s">
        <v>81</v>
      </c>
      <c r="AW128" s="12" t="s">
        <v>34</v>
      </c>
      <c r="AX128" s="12" t="s">
        <v>77</v>
      </c>
      <c r="AY128" s="205" t="s">
        <v>151</v>
      </c>
    </row>
    <row r="129" spans="2:65" s="1" customFormat="1" ht="16.5" customHeight="1">
      <c r="B129" s="33"/>
      <c r="C129" s="182" t="s">
        <v>231</v>
      </c>
      <c r="D129" s="182" t="s">
        <v>153</v>
      </c>
      <c r="E129" s="183" t="s">
        <v>250</v>
      </c>
      <c r="F129" s="184" t="s">
        <v>251</v>
      </c>
      <c r="G129" s="185" t="s">
        <v>246</v>
      </c>
      <c r="H129" s="186">
        <v>1</v>
      </c>
      <c r="I129" s="187"/>
      <c r="J129" s="188">
        <f>ROUND(I129*H129,2)</f>
        <v>0</v>
      </c>
      <c r="K129" s="184" t="s">
        <v>1</v>
      </c>
      <c r="L129" s="37"/>
      <c r="M129" s="189" t="s">
        <v>1</v>
      </c>
      <c r="N129" s="190" t="s">
        <v>44</v>
      </c>
      <c r="O129" s="59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AR129" s="16" t="s">
        <v>158</v>
      </c>
      <c r="AT129" s="16" t="s">
        <v>153</v>
      </c>
      <c r="AU129" s="16" t="s">
        <v>81</v>
      </c>
      <c r="AY129" s="16" t="s">
        <v>151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6" t="s">
        <v>77</v>
      </c>
      <c r="BK129" s="193">
        <f>ROUND(I129*H129,2)</f>
        <v>0</v>
      </c>
      <c r="BL129" s="16" t="s">
        <v>158</v>
      </c>
      <c r="BM129" s="16" t="s">
        <v>580</v>
      </c>
    </row>
    <row r="130" spans="2:51" s="14" customFormat="1" ht="11.25">
      <c r="B130" s="219"/>
      <c r="C130" s="220"/>
      <c r="D130" s="196" t="s">
        <v>160</v>
      </c>
      <c r="E130" s="221" t="s">
        <v>1</v>
      </c>
      <c r="F130" s="222" t="s">
        <v>253</v>
      </c>
      <c r="G130" s="220"/>
      <c r="H130" s="221" t="s">
        <v>1</v>
      </c>
      <c r="I130" s="223"/>
      <c r="J130" s="220"/>
      <c r="K130" s="220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160</v>
      </c>
      <c r="AU130" s="228" t="s">
        <v>81</v>
      </c>
      <c r="AV130" s="14" t="s">
        <v>77</v>
      </c>
      <c r="AW130" s="14" t="s">
        <v>34</v>
      </c>
      <c r="AX130" s="14" t="s">
        <v>73</v>
      </c>
      <c r="AY130" s="228" t="s">
        <v>151</v>
      </c>
    </row>
    <row r="131" spans="2:51" s="12" customFormat="1" ht="11.25">
      <c r="B131" s="194"/>
      <c r="C131" s="195"/>
      <c r="D131" s="196" t="s">
        <v>160</v>
      </c>
      <c r="E131" s="197" t="s">
        <v>1</v>
      </c>
      <c r="F131" s="198" t="s">
        <v>77</v>
      </c>
      <c r="G131" s="195"/>
      <c r="H131" s="199">
        <v>1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160</v>
      </c>
      <c r="AU131" s="205" t="s">
        <v>81</v>
      </c>
      <c r="AV131" s="12" t="s">
        <v>81</v>
      </c>
      <c r="AW131" s="12" t="s">
        <v>34</v>
      </c>
      <c r="AX131" s="12" t="s">
        <v>77</v>
      </c>
      <c r="AY131" s="205" t="s">
        <v>151</v>
      </c>
    </row>
    <row r="132" spans="2:65" s="1" customFormat="1" ht="16.5" customHeight="1">
      <c r="B132" s="33"/>
      <c r="C132" s="182" t="s">
        <v>381</v>
      </c>
      <c r="D132" s="182" t="s">
        <v>153</v>
      </c>
      <c r="E132" s="183" t="s">
        <v>255</v>
      </c>
      <c r="F132" s="184" t="s">
        <v>256</v>
      </c>
      <c r="G132" s="185" t="s">
        <v>156</v>
      </c>
      <c r="H132" s="186">
        <v>32.844</v>
      </c>
      <c r="I132" s="187"/>
      <c r="J132" s="188">
        <f>ROUND(I132*H132,2)</f>
        <v>0</v>
      </c>
      <c r="K132" s="184" t="s">
        <v>157</v>
      </c>
      <c r="L132" s="37"/>
      <c r="M132" s="189" t="s">
        <v>1</v>
      </c>
      <c r="N132" s="190" t="s">
        <v>44</v>
      </c>
      <c r="O132" s="59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16" t="s">
        <v>158</v>
      </c>
      <c r="AT132" s="16" t="s">
        <v>153</v>
      </c>
      <c r="AU132" s="16" t="s">
        <v>81</v>
      </c>
      <c r="AY132" s="16" t="s">
        <v>151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6" t="s">
        <v>77</v>
      </c>
      <c r="BK132" s="193">
        <f>ROUND(I132*H132,2)</f>
        <v>0</v>
      </c>
      <c r="BL132" s="16" t="s">
        <v>158</v>
      </c>
      <c r="BM132" s="16" t="s">
        <v>581</v>
      </c>
    </row>
    <row r="133" spans="2:51" s="12" customFormat="1" ht="11.25">
      <c r="B133" s="194"/>
      <c r="C133" s="195"/>
      <c r="D133" s="196" t="s">
        <v>160</v>
      </c>
      <c r="E133" s="197" t="s">
        <v>1</v>
      </c>
      <c r="F133" s="198" t="s">
        <v>582</v>
      </c>
      <c r="G133" s="195"/>
      <c r="H133" s="199">
        <v>32.844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160</v>
      </c>
      <c r="AU133" s="205" t="s">
        <v>81</v>
      </c>
      <c r="AV133" s="12" t="s">
        <v>81</v>
      </c>
      <c r="AW133" s="12" t="s">
        <v>34</v>
      </c>
      <c r="AX133" s="12" t="s">
        <v>77</v>
      </c>
      <c r="AY133" s="205" t="s">
        <v>151</v>
      </c>
    </row>
    <row r="134" spans="2:63" s="11" customFormat="1" ht="22.9" customHeight="1">
      <c r="B134" s="166"/>
      <c r="C134" s="167"/>
      <c r="D134" s="168" t="s">
        <v>72</v>
      </c>
      <c r="E134" s="180" t="s">
        <v>81</v>
      </c>
      <c r="F134" s="180" t="s">
        <v>259</v>
      </c>
      <c r="G134" s="167"/>
      <c r="H134" s="167"/>
      <c r="I134" s="170"/>
      <c r="J134" s="181">
        <f>BK134</f>
        <v>0</v>
      </c>
      <c r="K134" s="167"/>
      <c r="L134" s="172"/>
      <c r="M134" s="173"/>
      <c r="N134" s="174"/>
      <c r="O134" s="174"/>
      <c r="P134" s="175">
        <f>SUM(P135:P141)</f>
        <v>0</v>
      </c>
      <c r="Q134" s="174"/>
      <c r="R134" s="175">
        <f>SUM(R135:R141)</f>
        <v>29.685413940000004</v>
      </c>
      <c r="S134" s="174"/>
      <c r="T134" s="176">
        <f>SUM(T135:T141)</f>
        <v>0</v>
      </c>
      <c r="AR134" s="177" t="s">
        <v>77</v>
      </c>
      <c r="AT134" s="178" t="s">
        <v>72</v>
      </c>
      <c r="AU134" s="178" t="s">
        <v>77</v>
      </c>
      <c r="AY134" s="177" t="s">
        <v>151</v>
      </c>
      <c r="BK134" s="179">
        <f>SUM(BK135:BK141)</f>
        <v>0</v>
      </c>
    </row>
    <row r="135" spans="2:65" s="1" customFormat="1" ht="16.5" customHeight="1">
      <c r="B135" s="33"/>
      <c r="C135" s="182" t="s">
        <v>384</v>
      </c>
      <c r="D135" s="182" t="s">
        <v>153</v>
      </c>
      <c r="E135" s="183" t="s">
        <v>261</v>
      </c>
      <c r="F135" s="184" t="s">
        <v>262</v>
      </c>
      <c r="G135" s="185" t="s">
        <v>156</v>
      </c>
      <c r="H135" s="186">
        <v>4.998</v>
      </c>
      <c r="I135" s="187"/>
      <c r="J135" s="188">
        <f>ROUND(I135*H135,2)</f>
        <v>0</v>
      </c>
      <c r="K135" s="184" t="s">
        <v>157</v>
      </c>
      <c r="L135" s="37"/>
      <c r="M135" s="189" t="s">
        <v>1</v>
      </c>
      <c r="N135" s="190" t="s">
        <v>44</v>
      </c>
      <c r="O135" s="59"/>
      <c r="P135" s="191">
        <f>O135*H135</f>
        <v>0</v>
      </c>
      <c r="Q135" s="191">
        <v>1.9205</v>
      </c>
      <c r="R135" s="191">
        <f>Q135*H135</f>
        <v>9.598659000000001</v>
      </c>
      <c r="S135" s="191">
        <v>0</v>
      </c>
      <c r="T135" s="192">
        <f>S135*H135</f>
        <v>0</v>
      </c>
      <c r="AR135" s="16" t="s">
        <v>158</v>
      </c>
      <c r="AT135" s="16" t="s">
        <v>153</v>
      </c>
      <c r="AU135" s="16" t="s">
        <v>81</v>
      </c>
      <c r="AY135" s="16" t="s">
        <v>151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6" t="s">
        <v>77</v>
      </c>
      <c r="BK135" s="193">
        <f>ROUND(I135*H135,2)</f>
        <v>0</v>
      </c>
      <c r="BL135" s="16" t="s">
        <v>158</v>
      </c>
      <c r="BM135" s="16" t="s">
        <v>583</v>
      </c>
    </row>
    <row r="136" spans="2:51" s="12" customFormat="1" ht="11.25">
      <c r="B136" s="194"/>
      <c r="C136" s="195"/>
      <c r="D136" s="196" t="s">
        <v>160</v>
      </c>
      <c r="E136" s="197" t="s">
        <v>1</v>
      </c>
      <c r="F136" s="198" t="s">
        <v>584</v>
      </c>
      <c r="G136" s="195"/>
      <c r="H136" s="199">
        <v>4.998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160</v>
      </c>
      <c r="AU136" s="205" t="s">
        <v>81</v>
      </c>
      <c r="AV136" s="12" t="s">
        <v>81</v>
      </c>
      <c r="AW136" s="12" t="s">
        <v>34</v>
      </c>
      <c r="AX136" s="12" t="s">
        <v>77</v>
      </c>
      <c r="AY136" s="205" t="s">
        <v>151</v>
      </c>
    </row>
    <row r="137" spans="2:65" s="1" customFormat="1" ht="16.5" customHeight="1">
      <c r="B137" s="33"/>
      <c r="C137" s="182" t="s">
        <v>249</v>
      </c>
      <c r="D137" s="182" t="s">
        <v>153</v>
      </c>
      <c r="E137" s="183" t="s">
        <v>266</v>
      </c>
      <c r="F137" s="184" t="s">
        <v>267</v>
      </c>
      <c r="G137" s="185" t="s">
        <v>207</v>
      </c>
      <c r="H137" s="186">
        <v>35.7</v>
      </c>
      <c r="I137" s="187"/>
      <c r="J137" s="188">
        <f>ROUND(I137*H137,2)</f>
        <v>0</v>
      </c>
      <c r="K137" s="184" t="s">
        <v>157</v>
      </c>
      <c r="L137" s="37"/>
      <c r="M137" s="189" t="s">
        <v>1</v>
      </c>
      <c r="N137" s="190" t="s">
        <v>44</v>
      </c>
      <c r="O137" s="59"/>
      <c r="P137" s="191">
        <f>O137*H137</f>
        <v>0</v>
      </c>
      <c r="Q137" s="191">
        <v>0.00048</v>
      </c>
      <c r="R137" s="191">
        <f>Q137*H137</f>
        <v>0.017136000000000002</v>
      </c>
      <c r="S137" s="191">
        <v>0</v>
      </c>
      <c r="T137" s="192">
        <f>S137*H137</f>
        <v>0</v>
      </c>
      <c r="AR137" s="16" t="s">
        <v>158</v>
      </c>
      <c r="AT137" s="16" t="s">
        <v>153</v>
      </c>
      <c r="AU137" s="16" t="s">
        <v>81</v>
      </c>
      <c r="AY137" s="16" t="s">
        <v>151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6" t="s">
        <v>77</v>
      </c>
      <c r="BK137" s="193">
        <f>ROUND(I137*H137,2)</f>
        <v>0</v>
      </c>
      <c r="BL137" s="16" t="s">
        <v>158</v>
      </c>
      <c r="BM137" s="16" t="s">
        <v>585</v>
      </c>
    </row>
    <row r="138" spans="2:51" s="12" customFormat="1" ht="11.25">
      <c r="B138" s="194"/>
      <c r="C138" s="195"/>
      <c r="D138" s="196" t="s">
        <v>160</v>
      </c>
      <c r="E138" s="197" t="s">
        <v>1</v>
      </c>
      <c r="F138" s="198" t="s">
        <v>586</v>
      </c>
      <c r="G138" s="195"/>
      <c r="H138" s="199">
        <v>35.7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160</v>
      </c>
      <c r="AU138" s="205" t="s">
        <v>81</v>
      </c>
      <c r="AV138" s="12" t="s">
        <v>81</v>
      </c>
      <c r="AW138" s="12" t="s">
        <v>34</v>
      </c>
      <c r="AX138" s="12" t="s">
        <v>77</v>
      </c>
      <c r="AY138" s="205" t="s">
        <v>151</v>
      </c>
    </row>
    <row r="139" spans="2:65" s="1" customFormat="1" ht="16.5" customHeight="1">
      <c r="B139" s="33"/>
      <c r="C139" s="182" t="s">
        <v>7</v>
      </c>
      <c r="D139" s="182" t="s">
        <v>153</v>
      </c>
      <c r="E139" s="183" t="s">
        <v>271</v>
      </c>
      <c r="F139" s="184" t="s">
        <v>272</v>
      </c>
      <c r="G139" s="185" t="s">
        <v>156</v>
      </c>
      <c r="H139" s="186">
        <v>7.497</v>
      </c>
      <c r="I139" s="187"/>
      <c r="J139" s="188">
        <f>ROUND(I139*H139,2)</f>
        <v>0</v>
      </c>
      <c r="K139" s="184" t="s">
        <v>157</v>
      </c>
      <c r="L139" s="37"/>
      <c r="M139" s="189" t="s">
        <v>1</v>
      </c>
      <c r="N139" s="190" t="s">
        <v>44</v>
      </c>
      <c r="O139" s="59"/>
      <c r="P139" s="191">
        <f>O139*H139</f>
        <v>0</v>
      </c>
      <c r="Q139" s="191">
        <v>2.67702</v>
      </c>
      <c r="R139" s="191">
        <f>Q139*H139</f>
        <v>20.06961894</v>
      </c>
      <c r="S139" s="191">
        <v>0</v>
      </c>
      <c r="T139" s="192">
        <f>S139*H139</f>
        <v>0</v>
      </c>
      <c r="AR139" s="16" t="s">
        <v>158</v>
      </c>
      <c r="AT139" s="16" t="s">
        <v>153</v>
      </c>
      <c r="AU139" s="16" t="s">
        <v>81</v>
      </c>
      <c r="AY139" s="16" t="s">
        <v>151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6" t="s">
        <v>77</v>
      </c>
      <c r="BK139" s="193">
        <f>ROUND(I139*H139,2)</f>
        <v>0</v>
      </c>
      <c r="BL139" s="16" t="s">
        <v>158</v>
      </c>
      <c r="BM139" s="16" t="s">
        <v>587</v>
      </c>
    </row>
    <row r="140" spans="2:47" s="1" customFormat="1" ht="19.5">
      <c r="B140" s="33"/>
      <c r="C140" s="34"/>
      <c r="D140" s="196" t="s">
        <v>240</v>
      </c>
      <c r="E140" s="34"/>
      <c r="F140" s="217" t="s">
        <v>274</v>
      </c>
      <c r="G140" s="34"/>
      <c r="H140" s="34"/>
      <c r="I140" s="111"/>
      <c r="J140" s="34"/>
      <c r="K140" s="34"/>
      <c r="L140" s="37"/>
      <c r="M140" s="218"/>
      <c r="N140" s="59"/>
      <c r="O140" s="59"/>
      <c r="P140" s="59"/>
      <c r="Q140" s="59"/>
      <c r="R140" s="59"/>
      <c r="S140" s="59"/>
      <c r="T140" s="60"/>
      <c r="AT140" s="16" t="s">
        <v>240</v>
      </c>
      <c r="AU140" s="16" t="s">
        <v>81</v>
      </c>
    </row>
    <row r="141" spans="2:51" s="12" customFormat="1" ht="11.25">
      <c r="B141" s="194"/>
      <c r="C141" s="195"/>
      <c r="D141" s="196" t="s">
        <v>160</v>
      </c>
      <c r="E141" s="197" t="s">
        <v>1</v>
      </c>
      <c r="F141" s="198" t="s">
        <v>588</v>
      </c>
      <c r="G141" s="195"/>
      <c r="H141" s="199">
        <v>7.497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160</v>
      </c>
      <c r="AU141" s="205" t="s">
        <v>81</v>
      </c>
      <c r="AV141" s="12" t="s">
        <v>81</v>
      </c>
      <c r="AW141" s="12" t="s">
        <v>34</v>
      </c>
      <c r="AX141" s="12" t="s">
        <v>77</v>
      </c>
      <c r="AY141" s="205" t="s">
        <v>151</v>
      </c>
    </row>
    <row r="142" spans="2:63" s="11" customFormat="1" ht="22.9" customHeight="1">
      <c r="B142" s="166"/>
      <c r="C142" s="167"/>
      <c r="D142" s="168" t="s">
        <v>72</v>
      </c>
      <c r="E142" s="180" t="s">
        <v>167</v>
      </c>
      <c r="F142" s="180" t="s">
        <v>276</v>
      </c>
      <c r="G142" s="167"/>
      <c r="H142" s="167"/>
      <c r="I142" s="170"/>
      <c r="J142" s="181">
        <f>BK142</f>
        <v>0</v>
      </c>
      <c r="K142" s="167"/>
      <c r="L142" s="172"/>
      <c r="M142" s="173"/>
      <c r="N142" s="174"/>
      <c r="O142" s="174"/>
      <c r="P142" s="175">
        <f>SUM(P143:P151)</f>
        <v>0</v>
      </c>
      <c r="Q142" s="174"/>
      <c r="R142" s="175">
        <f>SUM(R143:R151)</f>
        <v>75.16217244</v>
      </c>
      <c r="S142" s="174"/>
      <c r="T142" s="176">
        <f>SUM(T143:T151)</f>
        <v>0</v>
      </c>
      <c r="AR142" s="177" t="s">
        <v>77</v>
      </c>
      <c r="AT142" s="178" t="s">
        <v>72</v>
      </c>
      <c r="AU142" s="178" t="s">
        <v>77</v>
      </c>
      <c r="AY142" s="177" t="s">
        <v>151</v>
      </c>
      <c r="BK142" s="179">
        <f>SUM(BK143:BK151)</f>
        <v>0</v>
      </c>
    </row>
    <row r="143" spans="2:65" s="1" customFormat="1" ht="16.5" customHeight="1">
      <c r="B143" s="33"/>
      <c r="C143" s="182" t="s">
        <v>254</v>
      </c>
      <c r="D143" s="182" t="s">
        <v>153</v>
      </c>
      <c r="E143" s="183" t="s">
        <v>278</v>
      </c>
      <c r="F143" s="184" t="s">
        <v>279</v>
      </c>
      <c r="G143" s="185" t="s">
        <v>156</v>
      </c>
      <c r="H143" s="186">
        <v>14.28</v>
      </c>
      <c r="I143" s="187"/>
      <c r="J143" s="188">
        <f>ROUND(I143*H143,2)</f>
        <v>0</v>
      </c>
      <c r="K143" s="184" t="s">
        <v>157</v>
      </c>
      <c r="L143" s="37"/>
      <c r="M143" s="189" t="s">
        <v>1</v>
      </c>
      <c r="N143" s="190" t="s">
        <v>44</v>
      </c>
      <c r="O143" s="59"/>
      <c r="P143" s="191">
        <f>O143*H143</f>
        <v>0</v>
      </c>
      <c r="Q143" s="191">
        <v>2.67702</v>
      </c>
      <c r="R143" s="191">
        <f>Q143*H143</f>
        <v>38.2278456</v>
      </c>
      <c r="S143" s="191">
        <v>0</v>
      </c>
      <c r="T143" s="192">
        <f>S143*H143</f>
        <v>0</v>
      </c>
      <c r="AR143" s="16" t="s">
        <v>158</v>
      </c>
      <c r="AT143" s="16" t="s">
        <v>153</v>
      </c>
      <c r="AU143" s="16" t="s">
        <v>81</v>
      </c>
      <c r="AY143" s="16" t="s">
        <v>151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6" t="s">
        <v>77</v>
      </c>
      <c r="BK143" s="193">
        <f>ROUND(I143*H143,2)</f>
        <v>0</v>
      </c>
      <c r="BL143" s="16" t="s">
        <v>158</v>
      </c>
      <c r="BM143" s="16" t="s">
        <v>589</v>
      </c>
    </row>
    <row r="144" spans="2:47" s="1" customFormat="1" ht="19.5">
      <c r="B144" s="33"/>
      <c r="C144" s="34"/>
      <c r="D144" s="196" t="s">
        <v>240</v>
      </c>
      <c r="E144" s="34"/>
      <c r="F144" s="217" t="s">
        <v>274</v>
      </c>
      <c r="G144" s="34"/>
      <c r="H144" s="34"/>
      <c r="I144" s="111"/>
      <c r="J144" s="34"/>
      <c r="K144" s="34"/>
      <c r="L144" s="37"/>
      <c r="M144" s="218"/>
      <c r="N144" s="59"/>
      <c r="O144" s="59"/>
      <c r="P144" s="59"/>
      <c r="Q144" s="59"/>
      <c r="R144" s="59"/>
      <c r="S144" s="59"/>
      <c r="T144" s="60"/>
      <c r="AT144" s="16" t="s">
        <v>240</v>
      </c>
      <c r="AU144" s="16" t="s">
        <v>81</v>
      </c>
    </row>
    <row r="145" spans="2:51" s="12" customFormat="1" ht="11.25">
      <c r="B145" s="194"/>
      <c r="C145" s="195"/>
      <c r="D145" s="196" t="s">
        <v>160</v>
      </c>
      <c r="E145" s="197" t="s">
        <v>1</v>
      </c>
      <c r="F145" s="198" t="s">
        <v>590</v>
      </c>
      <c r="G145" s="195"/>
      <c r="H145" s="199">
        <v>14.28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160</v>
      </c>
      <c r="AU145" s="205" t="s">
        <v>81</v>
      </c>
      <c r="AV145" s="12" t="s">
        <v>81</v>
      </c>
      <c r="AW145" s="12" t="s">
        <v>34</v>
      </c>
      <c r="AX145" s="12" t="s">
        <v>77</v>
      </c>
      <c r="AY145" s="205" t="s">
        <v>151</v>
      </c>
    </row>
    <row r="146" spans="2:65" s="1" customFormat="1" ht="16.5" customHeight="1">
      <c r="B146" s="33"/>
      <c r="C146" s="182" t="s">
        <v>260</v>
      </c>
      <c r="D146" s="182" t="s">
        <v>153</v>
      </c>
      <c r="E146" s="183" t="s">
        <v>283</v>
      </c>
      <c r="F146" s="184" t="s">
        <v>284</v>
      </c>
      <c r="G146" s="185" t="s">
        <v>156</v>
      </c>
      <c r="H146" s="186">
        <v>14.28</v>
      </c>
      <c r="I146" s="187"/>
      <c r="J146" s="188">
        <f>ROUND(I146*H146,2)</f>
        <v>0</v>
      </c>
      <c r="K146" s="184" t="s">
        <v>157</v>
      </c>
      <c r="L146" s="37"/>
      <c r="M146" s="189" t="s">
        <v>1</v>
      </c>
      <c r="N146" s="190" t="s">
        <v>44</v>
      </c>
      <c r="O146" s="59"/>
      <c r="P146" s="191">
        <f>O146*H146</f>
        <v>0</v>
      </c>
      <c r="Q146" s="191">
        <v>0.182928</v>
      </c>
      <c r="R146" s="191">
        <f>Q146*H146</f>
        <v>2.61221184</v>
      </c>
      <c r="S146" s="191">
        <v>0</v>
      </c>
      <c r="T146" s="192">
        <f>S146*H146</f>
        <v>0</v>
      </c>
      <c r="AR146" s="16" t="s">
        <v>158</v>
      </c>
      <c r="AT146" s="16" t="s">
        <v>153</v>
      </c>
      <c r="AU146" s="16" t="s">
        <v>81</v>
      </c>
      <c r="AY146" s="16" t="s">
        <v>151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6" t="s">
        <v>77</v>
      </c>
      <c r="BK146" s="193">
        <f>ROUND(I146*H146,2)</f>
        <v>0</v>
      </c>
      <c r="BL146" s="16" t="s">
        <v>158</v>
      </c>
      <c r="BM146" s="16" t="s">
        <v>591</v>
      </c>
    </row>
    <row r="147" spans="2:51" s="12" customFormat="1" ht="11.25">
      <c r="B147" s="194"/>
      <c r="C147" s="195"/>
      <c r="D147" s="196" t="s">
        <v>160</v>
      </c>
      <c r="E147" s="197" t="s">
        <v>1</v>
      </c>
      <c r="F147" s="198" t="s">
        <v>590</v>
      </c>
      <c r="G147" s="195"/>
      <c r="H147" s="199">
        <v>14.28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160</v>
      </c>
      <c r="AU147" s="205" t="s">
        <v>81</v>
      </c>
      <c r="AV147" s="12" t="s">
        <v>81</v>
      </c>
      <c r="AW147" s="12" t="s">
        <v>34</v>
      </c>
      <c r="AX147" s="12" t="s">
        <v>77</v>
      </c>
      <c r="AY147" s="205" t="s">
        <v>151</v>
      </c>
    </row>
    <row r="148" spans="2:65" s="1" customFormat="1" ht="16.5" customHeight="1">
      <c r="B148" s="33"/>
      <c r="C148" s="229" t="s">
        <v>265</v>
      </c>
      <c r="D148" s="229" t="s">
        <v>287</v>
      </c>
      <c r="E148" s="230" t="s">
        <v>288</v>
      </c>
      <c r="F148" s="231" t="s">
        <v>289</v>
      </c>
      <c r="G148" s="232" t="s">
        <v>156</v>
      </c>
      <c r="H148" s="233">
        <v>14.28</v>
      </c>
      <c r="I148" s="234"/>
      <c r="J148" s="235">
        <f>ROUND(I148*H148,2)</f>
        <v>0</v>
      </c>
      <c r="K148" s="231" t="s">
        <v>1</v>
      </c>
      <c r="L148" s="236"/>
      <c r="M148" s="237" t="s">
        <v>1</v>
      </c>
      <c r="N148" s="238" t="s">
        <v>44</v>
      </c>
      <c r="O148" s="59"/>
      <c r="P148" s="191">
        <f>O148*H148</f>
        <v>0</v>
      </c>
      <c r="Q148" s="191">
        <v>2.4</v>
      </c>
      <c r="R148" s="191">
        <f>Q148*H148</f>
        <v>34.272</v>
      </c>
      <c r="S148" s="191">
        <v>0</v>
      </c>
      <c r="T148" s="192">
        <f>S148*H148</f>
        <v>0</v>
      </c>
      <c r="AR148" s="16" t="s">
        <v>191</v>
      </c>
      <c r="AT148" s="16" t="s">
        <v>287</v>
      </c>
      <c r="AU148" s="16" t="s">
        <v>81</v>
      </c>
      <c r="AY148" s="16" t="s">
        <v>151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6" t="s">
        <v>77</v>
      </c>
      <c r="BK148" s="193">
        <f>ROUND(I148*H148,2)</f>
        <v>0</v>
      </c>
      <c r="BL148" s="16" t="s">
        <v>158</v>
      </c>
      <c r="BM148" s="16" t="s">
        <v>592</v>
      </c>
    </row>
    <row r="149" spans="2:65" s="1" customFormat="1" ht="16.5" customHeight="1">
      <c r="B149" s="33"/>
      <c r="C149" s="182" t="s">
        <v>270</v>
      </c>
      <c r="D149" s="182" t="s">
        <v>153</v>
      </c>
      <c r="E149" s="183" t="s">
        <v>292</v>
      </c>
      <c r="F149" s="184" t="s">
        <v>293</v>
      </c>
      <c r="G149" s="185" t="s">
        <v>207</v>
      </c>
      <c r="H149" s="186">
        <v>3.9</v>
      </c>
      <c r="I149" s="187"/>
      <c r="J149" s="188">
        <f>ROUND(I149*H149,2)</f>
        <v>0</v>
      </c>
      <c r="K149" s="184" t="s">
        <v>157</v>
      </c>
      <c r="L149" s="37"/>
      <c r="M149" s="189" t="s">
        <v>1</v>
      </c>
      <c r="N149" s="190" t="s">
        <v>44</v>
      </c>
      <c r="O149" s="59"/>
      <c r="P149" s="191">
        <f>O149*H149</f>
        <v>0</v>
      </c>
      <c r="Q149" s="191">
        <v>0.01285</v>
      </c>
      <c r="R149" s="191">
        <f>Q149*H149</f>
        <v>0.050115</v>
      </c>
      <c r="S149" s="191">
        <v>0</v>
      </c>
      <c r="T149" s="192">
        <f>S149*H149</f>
        <v>0</v>
      </c>
      <c r="AR149" s="16" t="s">
        <v>158</v>
      </c>
      <c r="AT149" s="16" t="s">
        <v>153</v>
      </c>
      <c r="AU149" s="16" t="s">
        <v>81</v>
      </c>
      <c r="AY149" s="16" t="s">
        <v>151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6" t="s">
        <v>77</v>
      </c>
      <c r="BK149" s="193">
        <f>ROUND(I149*H149,2)</f>
        <v>0</v>
      </c>
      <c r="BL149" s="16" t="s">
        <v>158</v>
      </c>
      <c r="BM149" s="16" t="s">
        <v>593</v>
      </c>
    </row>
    <row r="150" spans="2:47" s="1" customFormat="1" ht="19.5">
      <c r="B150" s="33"/>
      <c r="C150" s="34"/>
      <c r="D150" s="196" t="s">
        <v>240</v>
      </c>
      <c r="E150" s="34"/>
      <c r="F150" s="217" t="s">
        <v>295</v>
      </c>
      <c r="G150" s="34"/>
      <c r="H150" s="34"/>
      <c r="I150" s="111"/>
      <c r="J150" s="34"/>
      <c r="K150" s="34"/>
      <c r="L150" s="37"/>
      <c r="M150" s="218"/>
      <c r="N150" s="59"/>
      <c r="O150" s="59"/>
      <c r="P150" s="59"/>
      <c r="Q150" s="59"/>
      <c r="R150" s="59"/>
      <c r="S150" s="59"/>
      <c r="T150" s="60"/>
      <c r="AT150" s="16" t="s">
        <v>240</v>
      </c>
      <c r="AU150" s="16" t="s">
        <v>81</v>
      </c>
    </row>
    <row r="151" spans="2:51" s="12" customFormat="1" ht="11.25">
      <c r="B151" s="194"/>
      <c r="C151" s="195"/>
      <c r="D151" s="196" t="s">
        <v>160</v>
      </c>
      <c r="E151" s="197" t="s">
        <v>1</v>
      </c>
      <c r="F151" s="198" t="s">
        <v>594</v>
      </c>
      <c r="G151" s="195"/>
      <c r="H151" s="199">
        <v>3.9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160</v>
      </c>
      <c r="AU151" s="205" t="s">
        <v>81</v>
      </c>
      <c r="AV151" s="12" t="s">
        <v>81</v>
      </c>
      <c r="AW151" s="12" t="s">
        <v>34</v>
      </c>
      <c r="AX151" s="12" t="s">
        <v>77</v>
      </c>
      <c r="AY151" s="205" t="s">
        <v>151</v>
      </c>
    </row>
    <row r="152" spans="2:63" s="11" customFormat="1" ht="22.9" customHeight="1">
      <c r="B152" s="166"/>
      <c r="C152" s="167"/>
      <c r="D152" s="168" t="s">
        <v>72</v>
      </c>
      <c r="E152" s="180" t="s">
        <v>158</v>
      </c>
      <c r="F152" s="180" t="s">
        <v>297</v>
      </c>
      <c r="G152" s="167"/>
      <c r="H152" s="167"/>
      <c r="I152" s="170"/>
      <c r="J152" s="181">
        <f>BK152</f>
        <v>0</v>
      </c>
      <c r="K152" s="167"/>
      <c r="L152" s="172"/>
      <c r="M152" s="173"/>
      <c r="N152" s="174"/>
      <c r="O152" s="174"/>
      <c r="P152" s="175">
        <f>SUM(P153:P154)</f>
        <v>0</v>
      </c>
      <c r="Q152" s="174"/>
      <c r="R152" s="175">
        <f>SUM(R153:R154)</f>
        <v>6.20146842</v>
      </c>
      <c r="S152" s="174"/>
      <c r="T152" s="176">
        <f>SUM(T153:T154)</f>
        <v>0</v>
      </c>
      <c r="AR152" s="177" t="s">
        <v>77</v>
      </c>
      <c r="AT152" s="178" t="s">
        <v>72</v>
      </c>
      <c r="AU152" s="178" t="s">
        <v>77</v>
      </c>
      <c r="AY152" s="177" t="s">
        <v>151</v>
      </c>
      <c r="BK152" s="179">
        <f>SUM(BK153:BK154)</f>
        <v>0</v>
      </c>
    </row>
    <row r="153" spans="2:65" s="1" customFormat="1" ht="16.5" customHeight="1">
      <c r="B153" s="33"/>
      <c r="C153" s="182" t="s">
        <v>277</v>
      </c>
      <c r="D153" s="182" t="s">
        <v>153</v>
      </c>
      <c r="E153" s="183" t="s">
        <v>305</v>
      </c>
      <c r="F153" s="184" t="s">
        <v>306</v>
      </c>
      <c r="G153" s="185" t="s">
        <v>156</v>
      </c>
      <c r="H153" s="186">
        <v>2.499</v>
      </c>
      <c r="I153" s="187"/>
      <c r="J153" s="188">
        <f>ROUND(I153*H153,2)</f>
        <v>0</v>
      </c>
      <c r="K153" s="184" t="s">
        <v>157</v>
      </c>
      <c r="L153" s="37"/>
      <c r="M153" s="189" t="s">
        <v>1</v>
      </c>
      <c r="N153" s="190" t="s">
        <v>44</v>
      </c>
      <c r="O153" s="59"/>
      <c r="P153" s="191">
        <f>O153*H153</f>
        <v>0</v>
      </c>
      <c r="Q153" s="191">
        <v>2.48158</v>
      </c>
      <c r="R153" s="191">
        <f>Q153*H153</f>
        <v>6.20146842</v>
      </c>
      <c r="S153" s="191">
        <v>0</v>
      </c>
      <c r="T153" s="192">
        <f>S153*H153</f>
        <v>0</v>
      </c>
      <c r="AR153" s="16" t="s">
        <v>158</v>
      </c>
      <c r="AT153" s="16" t="s">
        <v>153</v>
      </c>
      <c r="AU153" s="16" t="s">
        <v>81</v>
      </c>
      <c r="AY153" s="16" t="s">
        <v>151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6" t="s">
        <v>77</v>
      </c>
      <c r="BK153" s="193">
        <f>ROUND(I153*H153,2)</f>
        <v>0</v>
      </c>
      <c r="BL153" s="16" t="s">
        <v>158</v>
      </c>
      <c r="BM153" s="16" t="s">
        <v>595</v>
      </c>
    </row>
    <row r="154" spans="2:51" s="12" customFormat="1" ht="11.25">
      <c r="B154" s="194"/>
      <c r="C154" s="195"/>
      <c r="D154" s="196" t="s">
        <v>160</v>
      </c>
      <c r="E154" s="197" t="s">
        <v>1</v>
      </c>
      <c r="F154" s="198" t="s">
        <v>596</v>
      </c>
      <c r="G154" s="195"/>
      <c r="H154" s="199">
        <v>2.499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160</v>
      </c>
      <c r="AU154" s="205" t="s">
        <v>81</v>
      </c>
      <c r="AV154" s="12" t="s">
        <v>81</v>
      </c>
      <c r="AW154" s="12" t="s">
        <v>34</v>
      </c>
      <c r="AX154" s="12" t="s">
        <v>77</v>
      </c>
      <c r="AY154" s="205" t="s">
        <v>151</v>
      </c>
    </row>
    <row r="155" spans="2:63" s="11" customFormat="1" ht="22.9" customHeight="1">
      <c r="B155" s="166"/>
      <c r="C155" s="167"/>
      <c r="D155" s="168" t="s">
        <v>72</v>
      </c>
      <c r="E155" s="180" t="s">
        <v>181</v>
      </c>
      <c r="F155" s="180" t="s">
        <v>400</v>
      </c>
      <c r="G155" s="167"/>
      <c r="H155" s="167"/>
      <c r="I155" s="170"/>
      <c r="J155" s="181">
        <f>BK155</f>
        <v>0</v>
      </c>
      <c r="K155" s="167"/>
      <c r="L155" s="172"/>
      <c r="M155" s="173"/>
      <c r="N155" s="174"/>
      <c r="O155" s="174"/>
      <c r="P155" s="175">
        <f>SUM(P156:P157)</f>
        <v>0</v>
      </c>
      <c r="Q155" s="174"/>
      <c r="R155" s="175">
        <f>SUM(R156:R157)</f>
        <v>0.594</v>
      </c>
      <c r="S155" s="174"/>
      <c r="T155" s="176">
        <f>SUM(T156:T157)</f>
        <v>0</v>
      </c>
      <c r="AR155" s="177" t="s">
        <v>77</v>
      </c>
      <c r="AT155" s="178" t="s">
        <v>72</v>
      </c>
      <c r="AU155" s="178" t="s">
        <v>77</v>
      </c>
      <c r="AY155" s="177" t="s">
        <v>151</v>
      </c>
      <c r="BK155" s="179">
        <f>SUM(BK156:BK157)</f>
        <v>0</v>
      </c>
    </row>
    <row r="156" spans="2:65" s="1" customFormat="1" ht="16.5" customHeight="1">
      <c r="B156" s="33"/>
      <c r="C156" s="182" t="s">
        <v>282</v>
      </c>
      <c r="D156" s="182" t="s">
        <v>153</v>
      </c>
      <c r="E156" s="183" t="s">
        <v>597</v>
      </c>
      <c r="F156" s="184" t="s">
        <v>598</v>
      </c>
      <c r="G156" s="185" t="s">
        <v>301</v>
      </c>
      <c r="H156" s="186">
        <v>19.8</v>
      </c>
      <c r="I156" s="187"/>
      <c r="J156" s="188">
        <f>ROUND(I156*H156,2)</f>
        <v>0</v>
      </c>
      <c r="K156" s="184" t="s">
        <v>157</v>
      </c>
      <c r="L156" s="37"/>
      <c r="M156" s="189" t="s">
        <v>1</v>
      </c>
      <c r="N156" s="190" t="s">
        <v>44</v>
      </c>
      <c r="O156" s="59"/>
      <c r="P156" s="191">
        <f>O156*H156</f>
        <v>0</v>
      </c>
      <c r="Q156" s="191">
        <v>0.03</v>
      </c>
      <c r="R156" s="191">
        <f>Q156*H156</f>
        <v>0.594</v>
      </c>
      <c r="S156" s="191">
        <v>0</v>
      </c>
      <c r="T156" s="192">
        <f>S156*H156</f>
        <v>0</v>
      </c>
      <c r="AR156" s="16" t="s">
        <v>158</v>
      </c>
      <c r="AT156" s="16" t="s">
        <v>153</v>
      </c>
      <c r="AU156" s="16" t="s">
        <v>81</v>
      </c>
      <c r="AY156" s="16" t="s">
        <v>151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6" t="s">
        <v>77</v>
      </c>
      <c r="BK156" s="193">
        <f>ROUND(I156*H156,2)</f>
        <v>0</v>
      </c>
      <c r="BL156" s="16" t="s">
        <v>158</v>
      </c>
      <c r="BM156" s="16" t="s">
        <v>599</v>
      </c>
    </row>
    <row r="157" spans="2:51" s="12" customFormat="1" ht="11.25">
      <c r="B157" s="194"/>
      <c r="C157" s="195"/>
      <c r="D157" s="196" t="s">
        <v>160</v>
      </c>
      <c r="E157" s="197" t="s">
        <v>1</v>
      </c>
      <c r="F157" s="198" t="s">
        <v>600</v>
      </c>
      <c r="G157" s="195"/>
      <c r="H157" s="199">
        <v>19.8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160</v>
      </c>
      <c r="AU157" s="205" t="s">
        <v>81</v>
      </c>
      <c r="AV157" s="12" t="s">
        <v>81</v>
      </c>
      <c r="AW157" s="12" t="s">
        <v>34</v>
      </c>
      <c r="AX157" s="12" t="s">
        <v>77</v>
      </c>
      <c r="AY157" s="205" t="s">
        <v>151</v>
      </c>
    </row>
    <row r="158" spans="2:63" s="11" customFormat="1" ht="22.9" customHeight="1">
      <c r="B158" s="166"/>
      <c r="C158" s="167"/>
      <c r="D158" s="168" t="s">
        <v>72</v>
      </c>
      <c r="E158" s="180" t="s">
        <v>191</v>
      </c>
      <c r="F158" s="180" t="s">
        <v>314</v>
      </c>
      <c r="G158" s="167"/>
      <c r="H158" s="167"/>
      <c r="I158" s="170"/>
      <c r="J158" s="181">
        <f>BK158</f>
        <v>0</v>
      </c>
      <c r="K158" s="167"/>
      <c r="L158" s="172"/>
      <c r="M158" s="173"/>
      <c r="N158" s="174"/>
      <c r="O158" s="174"/>
      <c r="P158" s="175">
        <f>SUM(P159:P161)</f>
        <v>0</v>
      </c>
      <c r="Q158" s="174"/>
      <c r="R158" s="175">
        <f>SUM(R159:R161)</f>
        <v>0.0018</v>
      </c>
      <c r="S158" s="174"/>
      <c r="T158" s="176">
        <f>SUM(T159:T161)</f>
        <v>0</v>
      </c>
      <c r="AR158" s="177" t="s">
        <v>77</v>
      </c>
      <c r="AT158" s="178" t="s">
        <v>72</v>
      </c>
      <c r="AU158" s="178" t="s">
        <v>77</v>
      </c>
      <c r="AY158" s="177" t="s">
        <v>151</v>
      </c>
      <c r="BK158" s="179">
        <f>SUM(BK159:BK161)</f>
        <v>0</v>
      </c>
    </row>
    <row r="159" spans="2:65" s="1" customFormat="1" ht="16.5" customHeight="1">
      <c r="B159" s="33"/>
      <c r="C159" s="182" t="s">
        <v>286</v>
      </c>
      <c r="D159" s="182" t="s">
        <v>153</v>
      </c>
      <c r="E159" s="183" t="s">
        <v>316</v>
      </c>
      <c r="F159" s="184" t="s">
        <v>317</v>
      </c>
      <c r="G159" s="185" t="s">
        <v>164</v>
      </c>
      <c r="H159" s="186">
        <v>6</v>
      </c>
      <c r="I159" s="187"/>
      <c r="J159" s="188">
        <f>ROUND(I159*H159,2)</f>
        <v>0</v>
      </c>
      <c r="K159" s="184" t="s">
        <v>157</v>
      </c>
      <c r="L159" s="37"/>
      <c r="M159" s="189" t="s">
        <v>1</v>
      </c>
      <c r="N159" s="190" t="s">
        <v>44</v>
      </c>
      <c r="O159" s="59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AR159" s="16" t="s">
        <v>158</v>
      </c>
      <c r="AT159" s="16" t="s">
        <v>153</v>
      </c>
      <c r="AU159" s="16" t="s">
        <v>81</v>
      </c>
      <c r="AY159" s="16" t="s">
        <v>151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6" t="s">
        <v>77</v>
      </c>
      <c r="BK159" s="193">
        <f>ROUND(I159*H159,2)</f>
        <v>0</v>
      </c>
      <c r="BL159" s="16" t="s">
        <v>158</v>
      </c>
      <c r="BM159" s="16" t="s">
        <v>601</v>
      </c>
    </row>
    <row r="160" spans="2:51" s="12" customFormat="1" ht="11.25">
      <c r="B160" s="194"/>
      <c r="C160" s="195"/>
      <c r="D160" s="196" t="s">
        <v>160</v>
      </c>
      <c r="E160" s="197" t="s">
        <v>1</v>
      </c>
      <c r="F160" s="198" t="s">
        <v>602</v>
      </c>
      <c r="G160" s="195"/>
      <c r="H160" s="199">
        <v>6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160</v>
      </c>
      <c r="AU160" s="205" t="s">
        <v>81</v>
      </c>
      <c r="AV160" s="12" t="s">
        <v>81</v>
      </c>
      <c r="AW160" s="12" t="s">
        <v>34</v>
      </c>
      <c r="AX160" s="12" t="s">
        <v>77</v>
      </c>
      <c r="AY160" s="205" t="s">
        <v>151</v>
      </c>
    </row>
    <row r="161" spans="2:65" s="1" customFormat="1" ht="16.5" customHeight="1">
      <c r="B161" s="33"/>
      <c r="C161" s="229" t="s">
        <v>291</v>
      </c>
      <c r="D161" s="229" t="s">
        <v>287</v>
      </c>
      <c r="E161" s="230" t="s">
        <v>321</v>
      </c>
      <c r="F161" s="231" t="s">
        <v>322</v>
      </c>
      <c r="G161" s="232" t="s">
        <v>164</v>
      </c>
      <c r="H161" s="233">
        <v>6</v>
      </c>
      <c r="I161" s="234"/>
      <c r="J161" s="235">
        <f>ROUND(I161*H161,2)</f>
        <v>0</v>
      </c>
      <c r="K161" s="231" t="s">
        <v>157</v>
      </c>
      <c r="L161" s="236"/>
      <c r="M161" s="237" t="s">
        <v>1</v>
      </c>
      <c r="N161" s="238" t="s">
        <v>44</v>
      </c>
      <c r="O161" s="59"/>
      <c r="P161" s="191">
        <f>O161*H161</f>
        <v>0</v>
      </c>
      <c r="Q161" s="191">
        <v>0.0003</v>
      </c>
      <c r="R161" s="191">
        <f>Q161*H161</f>
        <v>0.0018</v>
      </c>
      <c r="S161" s="191">
        <v>0</v>
      </c>
      <c r="T161" s="192">
        <f>S161*H161</f>
        <v>0</v>
      </c>
      <c r="AR161" s="16" t="s">
        <v>191</v>
      </c>
      <c r="AT161" s="16" t="s">
        <v>287</v>
      </c>
      <c r="AU161" s="16" t="s">
        <v>81</v>
      </c>
      <c r="AY161" s="16" t="s">
        <v>151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6" t="s">
        <v>77</v>
      </c>
      <c r="BK161" s="193">
        <f>ROUND(I161*H161,2)</f>
        <v>0</v>
      </c>
      <c r="BL161" s="16" t="s">
        <v>158</v>
      </c>
      <c r="BM161" s="16" t="s">
        <v>603</v>
      </c>
    </row>
    <row r="162" spans="2:63" s="11" customFormat="1" ht="22.9" customHeight="1">
      <c r="B162" s="166"/>
      <c r="C162" s="167"/>
      <c r="D162" s="168" t="s">
        <v>72</v>
      </c>
      <c r="E162" s="180" t="s">
        <v>195</v>
      </c>
      <c r="F162" s="180" t="s">
        <v>334</v>
      </c>
      <c r="G162" s="167"/>
      <c r="H162" s="167"/>
      <c r="I162" s="170"/>
      <c r="J162" s="181">
        <f>BK162</f>
        <v>0</v>
      </c>
      <c r="K162" s="167"/>
      <c r="L162" s="172"/>
      <c r="M162" s="173"/>
      <c r="N162" s="174"/>
      <c r="O162" s="174"/>
      <c r="P162" s="175">
        <f>SUM(P163:P164)</f>
        <v>0</v>
      </c>
      <c r="Q162" s="174"/>
      <c r="R162" s="175">
        <f>SUM(R163:R164)</f>
        <v>0</v>
      </c>
      <c r="S162" s="174"/>
      <c r="T162" s="176">
        <f>SUM(T163:T164)</f>
        <v>1.3860000000000001</v>
      </c>
      <c r="AR162" s="177" t="s">
        <v>77</v>
      </c>
      <c r="AT162" s="178" t="s">
        <v>72</v>
      </c>
      <c r="AU162" s="178" t="s">
        <v>77</v>
      </c>
      <c r="AY162" s="177" t="s">
        <v>151</v>
      </c>
      <c r="BK162" s="179">
        <f>SUM(BK163:BK164)</f>
        <v>0</v>
      </c>
    </row>
    <row r="163" spans="2:65" s="1" customFormat="1" ht="16.5" customHeight="1">
      <c r="B163" s="33"/>
      <c r="C163" s="182" t="s">
        <v>298</v>
      </c>
      <c r="D163" s="182" t="s">
        <v>153</v>
      </c>
      <c r="E163" s="183" t="s">
        <v>604</v>
      </c>
      <c r="F163" s="184" t="s">
        <v>605</v>
      </c>
      <c r="G163" s="185" t="s">
        <v>301</v>
      </c>
      <c r="H163" s="186">
        <v>19.8</v>
      </c>
      <c r="I163" s="187"/>
      <c r="J163" s="188">
        <f>ROUND(I163*H163,2)</f>
        <v>0</v>
      </c>
      <c r="K163" s="184" t="s">
        <v>157</v>
      </c>
      <c r="L163" s="37"/>
      <c r="M163" s="189" t="s">
        <v>1</v>
      </c>
      <c r="N163" s="190" t="s">
        <v>44</v>
      </c>
      <c r="O163" s="59"/>
      <c r="P163" s="191">
        <f>O163*H163</f>
        <v>0</v>
      </c>
      <c r="Q163" s="191">
        <v>0</v>
      </c>
      <c r="R163" s="191">
        <f>Q163*H163</f>
        <v>0</v>
      </c>
      <c r="S163" s="191">
        <v>0.07</v>
      </c>
      <c r="T163" s="192">
        <f>S163*H163</f>
        <v>1.3860000000000001</v>
      </c>
      <c r="AR163" s="16" t="s">
        <v>158</v>
      </c>
      <c r="AT163" s="16" t="s">
        <v>153</v>
      </c>
      <c r="AU163" s="16" t="s">
        <v>81</v>
      </c>
      <c r="AY163" s="16" t="s">
        <v>151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6" t="s">
        <v>77</v>
      </c>
      <c r="BK163" s="193">
        <f>ROUND(I163*H163,2)</f>
        <v>0</v>
      </c>
      <c r="BL163" s="16" t="s">
        <v>158</v>
      </c>
      <c r="BM163" s="16" t="s">
        <v>606</v>
      </c>
    </row>
    <row r="164" spans="2:51" s="12" customFormat="1" ht="11.25">
      <c r="B164" s="194"/>
      <c r="C164" s="195"/>
      <c r="D164" s="196" t="s">
        <v>160</v>
      </c>
      <c r="E164" s="197" t="s">
        <v>1</v>
      </c>
      <c r="F164" s="198" t="s">
        <v>600</v>
      </c>
      <c r="G164" s="195"/>
      <c r="H164" s="199">
        <v>19.8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160</v>
      </c>
      <c r="AU164" s="205" t="s">
        <v>81</v>
      </c>
      <c r="AV164" s="12" t="s">
        <v>81</v>
      </c>
      <c r="AW164" s="12" t="s">
        <v>34</v>
      </c>
      <c r="AX164" s="12" t="s">
        <v>77</v>
      </c>
      <c r="AY164" s="205" t="s">
        <v>151</v>
      </c>
    </row>
    <row r="165" spans="2:63" s="11" customFormat="1" ht="22.9" customHeight="1">
      <c r="B165" s="166"/>
      <c r="C165" s="167"/>
      <c r="D165" s="168" t="s">
        <v>72</v>
      </c>
      <c r="E165" s="180" t="s">
        <v>324</v>
      </c>
      <c r="F165" s="180" t="s">
        <v>325</v>
      </c>
      <c r="G165" s="167"/>
      <c r="H165" s="167"/>
      <c r="I165" s="170"/>
      <c r="J165" s="181">
        <f>BK165</f>
        <v>0</v>
      </c>
      <c r="K165" s="167"/>
      <c r="L165" s="172"/>
      <c r="M165" s="173"/>
      <c r="N165" s="174"/>
      <c r="O165" s="174"/>
      <c r="P165" s="175">
        <f>P166</f>
        <v>0</v>
      </c>
      <c r="Q165" s="174"/>
      <c r="R165" s="175">
        <f>R166</f>
        <v>0</v>
      </c>
      <c r="S165" s="174"/>
      <c r="T165" s="176">
        <f>T166</f>
        <v>0</v>
      </c>
      <c r="AR165" s="177" t="s">
        <v>77</v>
      </c>
      <c r="AT165" s="178" t="s">
        <v>72</v>
      </c>
      <c r="AU165" s="178" t="s">
        <v>77</v>
      </c>
      <c r="AY165" s="177" t="s">
        <v>151</v>
      </c>
      <c r="BK165" s="179">
        <f>BK166</f>
        <v>0</v>
      </c>
    </row>
    <row r="166" spans="2:65" s="1" customFormat="1" ht="16.5" customHeight="1">
      <c r="B166" s="33"/>
      <c r="C166" s="182" t="s">
        <v>309</v>
      </c>
      <c r="D166" s="182" t="s">
        <v>153</v>
      </c>
      <c r="E166" s="183" t="s">
        <v>327</v>
      </c>
      <c r="F166" s="184" t="s">
        <v>328</v>
      </c>
      <c r="G166" s="185" t="s">
        <v>329</v>
      </c>
      <c r="H166" s="186">
        <v>112.184</v>
      </c>
      <c r="I166" s="187"/>
      <c r="J166" s="188">
        <f>ROUND(I166*H166,2)</f>
        <v>0</v>
      </c>
      <c r="K166" s="184" t="s">
        <v>157</v>
      </c>
      <c r="L166" s="37"/>
      <c r="M166" s="239" t="s">
        <v>1</v>
      </c>
      <c r="N166" s="240" t="s">
        <v>44</v>
      </c>
      <c r="O166" s="241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AR166" s="16" t="s">
        <v>158</v>
      </c>
      <c r="AT166" s="16" t="s">
        <v>153</v>
      </c>
      <c r="AU166" s="16" t="s">
        <v>81</v>
      </c>
      <c r="AY166" s="16" t="s">
        <v>151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6" t="s">
        <v>77</v>
      </c>
      <c r="BK166" s="193">
        <f>ROUND(I166*H166,2)</f>
        <v>0</v>
      </c>
      <c r="BL166" s="16" t="s">
        <v>158</v>
      </c>
      <c r="BM166" s="16" t="s">
        <v>607</v>
      </c>
    </row>
    <row r="167" spans="2:12" s="1" customFormat="1" ht="6.95" customHeight="1">
      <c r="B167" s="45"/>
      <c r="C167" s="46"/>
      <c r="D167" s="46"/>
      <c r="E167" s="46"/>
      <c r="F167" s="46"/>
      <c r="G167" s="46"/>
      <c r="H167" s="46"/>
      <c r="I167" s="133"/>
      <c r="J167" s="46"/>
      <c r="K167" s="46"/>
      <c r="L167" s="37"/>
    </row>
  </sheetData>
  <sheetProtection algorithmName="SHA-512" hashValue="SW2faQfX7ZdxtZ+cJqtfriXJN2Cx8bEV7kOimUVCIh5E41bHL5g0V2PNL/W+NYW+UgD6u7uOQohR9qqbBJ00eQ==" saltValue="uBvIarTcRBpKpoukmy96llt8p+ClGxjV5uEvCqorHok8sI6qcb9d3HKol8dq/1wt3DcR/r6NSj/6nRw+POJKxQ==" spinCount="100000" sheet="1" objects="1" scenarios="1" formatColumns="0" formatRows="0" autoFilter="0"/>
  <autoFilter ref="C93:K166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6" t="s">
        <v>107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customHeight="1">
      <c r="B4" s="19"/>
      <c r="D4" s="109" t="s">
        <v>119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0" t="s">
        <v>16</v>
      </c>
      <c r="L6" s="19"/>
    </row>
    <row r="7" spans="2:12" ht="16.5" customHeight="1">
      <c r="B7" s="19"/>
      <c r="E7" s="291" t="str">
        <f>'Rekapitulace stavby'!K6</f>
        <v>Smržovský potok 10101654, Smržovka, oprava koryta, ř. km 0,000 - 3,800</v>
      </c>
      <c r="F7" s="292"/>
      <c r="G7" s="292"/>
      <c r="H7" s="292"/>
      <c r="L7" s="19"/>
    </row>
    <row r="8" spans="2:12" ht="12" customHeight="1">
      <c r="B8" s="19"/>
      <c r="D8" s="110" t="s">
        <v>120</v>
      </c>
      <c r="L8" s="19"/>
    </row>
    <row r="9" spans="2:12" s="1" customFormat="1" ht="16.5" customHeight="1">
      <c r="B9" s="37"/>
      <c r="E9" s="291" t="s">
        <v>121</v>
      </c>
      <c r="F9" s="293"/>
      <c r="G9" s="293"/>
      <c r="H9" s="293"/>
      <c r="I9" s="111"/>
      <c r="L9" s="37"/>
    </row>
    <row r="10" spans="2:12" s="1" customFormat="1" ht="12" customHeight="1">
      <c r="B10" s="37"/>
      <c r="D10" s="110" t="s">
        <v>122</v>
      </c>
      <c r="I10" s="111"/>
      <c r="L10" s="37"/>
    </row>
    <row r="11" spans="2:12" s="1" customFormat="1" ht="36.95" customHeight="1">
      <c r="B11" s="37"/>
      <c r="E11" s="294" t="s">
        <v>608</v>
      </c>
      <c r="F11" s="293"/>
      <c r="G11" s="293"/>
      <c r="H11" s="293"/>
      <c r="I11" s="111"/>
      <c r="L11" s="37"/>
    </row>
    <row r="12" spans="2:12" s="1" customFormat="1" ht="11.25">
      <c r="B12" s="37"/>
      <c r="I12" s="111"/>
      <c r="L12" s="37"/>
    </row>
    <row r="13" spans="2:12" s="1" customFormat="1" ht="12" customHeight="1">
      <c r="B13" s="37"/>
      <c r="D13" s="110" t="s">
        <v>18</v>
      </c>
      <c r="F13" s="16" t="s">
        <v>19</v>
      </c>
      <c r="I13" s="112" t="s">
        <v>20</v>
      </c>
      <c r="J13" s="16" t="s">
        <v>1</v>
      </c>
      <c r="L13" s="37"/>
    </row>
    <row r="14" spans="2:12" s="1" customFormat="1" ht="12" customHeight="1">
      <c r="B14" s="37"/>
      <c r="D14" s="110" t="s">
        <v>22</v>
      </c>
      <c r="F14" s="16" t="s">
        <v>23</v>
      </c>
      <c r="I14" s="112" t="s">
        <v>24</v>
      </c>
      <c r="J14" s="113" t="str">
        <f>'Rekapitulace stavby'!AN8</f>
        <v>11. 3. 2019</v>
      </c>
      <c r="L14" s="37"/>
    </row>
    <row r="15" spans="2:12" s="1" customFormat="1" ht="10.9" customHeight="1">
      <c r="B15" s="37"/>
      <c r="I15" s="111"/>
      <c r="L15" s="37"/>
    </row>
    <row r="16" spans="2:12" s="1" customFormat="1" ht="12" customHeight="1">
      <c r="B16" s="37"/>
      <c r="D16" s="110" t="s">
        <v>26</v>
      </c>
      <c r="I16" s="112" t="s">
        <v>27</v>
      </c>
      <c r="J16" s="16" t="s">
        <v>1</v>
      </c>
      <c r="L16" s="37"/>
    </row>
    <row r="17" spans="2:12" s="1" customFormat="1" ht="18" customHeight="1">
      <c r="B17" s="37"/>
      <c r="E17" s="16" t="s">
        <v>28</v>
      </c>
      <c r="I17" s="112" t="s">
        <v>29</v>
      </c>
      <c r="J17" s="16" t="s">
        <v>1</v>
      </c>
      <c r="L17" s="37"/>
    </row>
    <row r="18" spans="2:12" s="1" customFormat="1" ht="6.95" customHeight="1">
      <c r="B18" s="37"/>
      <c r="I18" s="111"/>
      <c r="L18" s="37"/>
    </row>
    <row r="19" spans="2:12" s="1" customFormat="1" ht="12" customHeight="1">
      <c r="B19" s="37"/>
      <c r="D19" s="110" t="s">
        <v>30</v>
      </c>
      <c r="I19" s="112" t="s">
        <v>27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295" t="str">
        <f>'Rekapitulace stavby'!E14</f>
        <v>Vyplň údaj</v>
      </c>
      <c r="F20" s="296"/>
      <c r="G20" s="296"/>
      <c r="H20" s="296"/>
      <c r="I20" s="112" t="s">
        <v>29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1"/>
      <c r="L21" s="37"/>
    </row>
    <row r="22" spans="2:12" s="1" customFormat="1" ht="12" customHeight="1">
      <c r="B22" s="37"/>
      <c r="D22" s="110" t="s">
        <v>32</v>
      </c>
      <c r="I22" s="112" t="s">
        <v>27</v>
      </c>
      <c r="J22" s="16" t="s">
        <v>1</v>
      </c>
      <c r="L22" s="37"/>
    </row>
    <row r="23" spans="2:12" s="1" customFormat="1" ht="18" customHeight="1">
      <c r="B23" s="37"/>
      <c r="E23" s="16" t="s">
        <v>33</v>
      </c>
      <c r="I23" s="112" t="s">
        <v>29</v>
      </c>
      <c r="J23" s="16" t="s">
        <v>1</v>
      </c>
      <c r="L23" s="37"/>
    </row>
    <row r="24" spans="2:12" s="1" customFormat="1" ht="6.95" customHeight="1">
      <c r="B24" s="37"/>
      <c r="I24" s="111"/>
      <c r="L24" s="37"/>
    </row>
    <row r="25" spans="2:12" s="1" customFormat="1" ht="12" customHeight="1">
      <c r="B25" s="37"/>
      <c r="D25" s="110" t="s">
        <v>35</v>
      </c>
      <c r="I25" s="112" t="s">
        <v>27</v>
      </c>
      <c r="J25" s="16" t="s">
        <v>1</v>
      </c>
      <c r="L25" s="37"/>
    </row>
    <row r="26" spans="2:12" s="1" customFormat="1" ht="18" customHeight="1">
      <c r="B26" s="37"/>
      <c r="E26" s="16" t="s">
        <v>36</v>
      </c>
      <c r="I26" s="112" t="s">
        <v>29</v>
      </c>
      <c r="J26" s="16" t="s">
        <v>1</v>
      </c>
      <c r="L26" s="37"/>
    </row>
    <row r="27" spans="2:12" s="1" customFormat="1" ht="6.95" customHeight="1">
      <c r="B27" s="37"/>
      <c r="I27" s="111"/>
      <c r="L27" s="37"/>
    </row>
    <row r="28" spans="2:12" s="1" customFormat="1" ht="12" customHeight="1">
      <c r="B28" s="37"/>
      <c r="D28" s="110" t="s">
        <v>37</v>
      </c>
      <c r="I28" s="111"/>
      <c r="L28" s="37"/>
    </row>
    <row r="29" spans="2:12" s="7" customFormat="1" ht="45" customHeight="1">
      <c r="B29" s="114"/>
      <c r="E29" s="297" t="s">
        <v>38</v>
      </c>
      <c r="F29" s="297"/>
      <c r="G29" s="297"/>
      <c r="H29" s="297"/>
      <c r="I29" s="115"/>
      <c r="L29" s="114"/>
    </row>
    <row r="30" spans="2:12" s="1" customFormat="1" ht="6.95" customHeight="1">
      <c r="B30" s="37"/>
      <c r="I30" s="111"/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customHeight="1">
      <c r="B32" s="37"/>
      <c r="D32" s="117" t="s">
        <v>39</v>
      </c>
      <c r="I32" s="111"/>
      <c r="J32" s="118">
        <f>ROUND(J92,2)</f>
        <v>0</v>
      </c>
      <c r="L32" s="37"/>
    </row>
    <row r="33" spans="2:12" s="1" customFormat="1" ht="6.95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customHeight="1">
      <c r="B34" s="37"/>
      <c r="F34" s="119" t="s">
        <v>41</v>
      </c>
      <c r="I34" s="120" t="s">
        <v>40</v>
      </c>
      <c r="J34" s="119" t="s">
        <v>42</v>
      </c>
      <c r="L34" s="37"/>
    </row>
    <row r="35" spans="2:12" s="1" customFormat="1" ht="14.45" customHeight="1">
      <c r="B35" s="37"/>
      <c r="D35" s="110" t="s">
        <v>43</v>
      </c>
      <c r="E35" s="110" t="s">
        <v>44</v>
      </c>
      <c r="F35" s="121">
        <f>ROUND((SUM(BE92:BE148)),2)</f>
        <v>0</v>
      </c>
      <c r="I35" s="122">
        <v>0.21</v>
      </c>
      <c r="J35" s="121">
        <f>ROUND(((SUM(BE92:BE148))*I35),2)</f>
        <v>0</v>
      </c>
      <c r="L35" s="37"/>
    </row>
    <row r="36" spans="2:12" s="1" customFormat="1" ht="14.45" customHeight="1">
      <c r="B36" s="37"/>
      <c r="E36" s="110" t="s">
        <v>45</v>
      </c>
      <c r="F36" s="121">
        <f>ROUND((SUM(BF92:BF148)),2)</f>
        <v>0</v>
      </c>
      <c r="I36" s="122">
        <v>0.15</v>
      </c>
      <c r="J36" s="121">
        <f>ROUND(((SUM(BF92:BF148))*I36),2)</f>
        <v>0</v>
      </c>
      <c r="L36" s="37"/>
    </row>
    <row r="37" spans="2:12" s="1" customFormat="1" ht="14.45" customHeight="1" hidden="1">
      <c r="B37" s="37"/>
      <c r="E37" s="110" t="s">
        <v>46</v>
      </c>
      <c r="F37" s="121">
        <f>ROUND((SUM(BG92:BG148)),2)</f>
        <v>0</v>
      </c>
      <c r="I37" s="122">
        <v>0.21</v>
      </c>
      <c r="J37" s="121">
        <f>0</f>
        <v>0</v>
      </c>
      <c r="L37" s="37"/>
    </row>
    <row r="38" spans="2:12" s="1" customFormat="1" ht="14.45" customHeight="1" hidden="1">
      <c r="B38" s="37"/>
      <c r="E38" s="110" t="s">
        <v>47</v>
      </c>
      <c r="F38" s="121">
        <f>ROUND((SUM(BH92:BH148)),2)</f>
        <v>0</v>
      </c>
      <c r="I38" s="122">
        <v>0.15</v>
      </c>
      <c r="J38" s="121">
        <f>0</f>
        <v>0</v>
      </c>
      <c r="L38" s="37"/>
    </row>
    <row r="39" spans="2:12" s="1" customFormat="1" ht="14.45" customHeight="1" hidden="1">
      <c r="B39" s="37"/>
      <c r="E39" s="110" t="s">
        <v>48</v>
      </c>
      <c r="F39" s="121">
        <f>ROUND((SUM(BI92:BI148)),2)</f>
        <v>0</v>
      </c>
      <c r="I39" s="122">
        <v>0</v>
      </c>
      <c r="J39" s="121">
        <f>0</f>
        <v>0</v>
      </c>
      <c r="L39" s="37"/>
    </row>
    <row r="40" spans="2:12" s="1" customFormat="1" ht="6.95" customHeight="1">
      <c r="B40" s="37"/>
      <c r="I40" s="111"/>
      <c r="L40" s="37"/>
    </row>
    <row r="41" spans="2:12" s="1" customFormat="1" ht="25.35" customHeight="1">
      <c r="B41" s="37"/>
      <c r="C41" s="123"/>
      <c r="D41" s="124" t="s">
        <v>49</v>
      </c>
      <c r="E41" s="125"/>
      <c r="F41" s="125"/>
      <c r="G41" s="126" t="s">
        <v>50</v>
      </c>
      <c r="H41" s="127" t="s">
        <v>51</v>
      </c>
      <c r="I41" s="128"/>
      <c r="J41" s="129">
        <f>SUM(J32:J39)</f>
        <v>0</v>
      </c>
      <c r="K41" s="130"/>
      <c r="L41" s="37"/>
    </row>
    <row r="42" spans="2:12" s="1" customFormat="1" ht="14.45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124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12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16.5" customHeight="1">
      <c r="B50" s="33"/>
      <c r="C50" s="34"/>
      <c r="D50" s="34"/>
      <c r="E50" s="298" t="str">
        <f>E7</f>
        <v>Smržovský potok 10101654, Smržovka, oprava koryta, ř. km 0,000 - 3,800</v>
      </c>
      <c r="F50" s="299"/>
      <c r="G50" s="299"/>
      <c r="H50" s="299"/>
      <c r="I50" s="111"/>
      <c r="J50" s="34"/>
      <c r="K50" s="34"/>
      <c r="L50" s="37"/>
    </row>
    <row r="51" spans="2:12" ht="12" customHeight="1">
      <c r="B51" s="20"/>
      <c r="C51" s="28" t="s">
        <v>120</v>
      </c>
      <c r="D51" s="21"/>
      <c r="E51" s="21"/>
      <c r="F51" s="21"/>
      <c r="G51" s="21"/>
      <c r="H51" s="21"/>
      <c r="J51" s="21"/>
      <c r="K51" s="21"/>
      <c r="L51" s="19"/>
    </row>
    <row r="52" spans="2:12" s="1" customFormat="1" ht="16.5" customHeight="1">
      <c r="B52" s="33"/>
      <c r="C52" s="34"/>
      <c r="D52" s="34"/>
      <c r="E52" s="298" t="s">
        <v>121</v>
      </c>
      <c r="F52" s="265"/>
      <c r="G52" s="265"/>
      <c r="H52" s="265"/>
      <c r="I52" s="111"/>
      <c r="J52" s="34"/>
      <c r="K52" s="34"/>
      <c r="L52" s="37"/>
    </row>
    <row r="53" spans="2:12" s="1" customFormat="1" ht="12" customHeight="1">
      <c r="B53" s="33"/>
      <c r="C53" s="28" t="s">
        <v>122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12" s="1" customFormat="1" ht="16.5" customHeight="1">
      <c r="B54" s="33"/>
      <c r="C54" s="34"/>
      <c r="D54" s="34"/>
      <c r="E54" s="266" t="str">
        <f>E11</f>
        <v>1.11 - SO 01.11 Oprava koryta - úsek č.11, ř. km 3,200 - 3,450</v>
      </c>
      <c r="F54" s="265"/>
      <c r="G54" s="265"/>
      <c r="H54" s="265"/>
      <c r="I54" s="111"/>
      <c r="J54" s="34"/>
      <c r="K54" s="34"/>
      <c r="L54" s="37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12" s="1" customFormat="1" ht="12" customHeight="1">
      <c r="B56" s="33"/>
      <c r="C56" s="28" t="s">
        <v>22</v>
      </c>
      <c r="D56" s="34"/>
      <c r="E56" s="34"/>
      <c r="F56" s="26" t="str">
        <f>F14</f>
        <v>k.ú Smržovka (751324)</v>
      </c>
      <c r="G56" s="34"/>
      <c r="H56" s="34"/>
      <c r="I56" s="112" t="s">
        <v>24</v>
      </c>
      <c r="J56" s="54" t="str">
        <f>IF(J14="","",J14)</f>
        <v>11. 3. 2019</v>
      </c>
      <c r="K56" s="34"/>
      <c r="L56" s="37"/>
    </row>
    <row r="57" spans="2:12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24.95" customHeight="1">
      <c r="B58" s="33"/>
      <c r="C58" s="28" t="s">
        <v>26</v>
      </c>
      <c r="D58" s="34"/>
      <c r="E58" s="34"/>
      <c r="F58" s="26" t="str">
        <f>E17</f>
        <v>Povodí Labe, státní podnik,Víta Nejedlého 951,HK3</v>
      </c>
      <c r="G58" s="34"/>
      <c r="H58" s="34"/>
      <c r="I58" s="112" t="s">
        <v>32</v>
      </c>
      <c r="J58" s="31" t="str">
        <f>E23</f>
        <v>Šindlar s.r.o., Na Brně 372/2a, Hradec Králové 6</v>
      </c>
      <c r="K58" s="34"/>
      <c r="L58" s="37"/>
    </row>
    <row r="59" spans="2:12" s="1" customFormat="1" ht="13.7" customHeight="1">
      <c r="B59" s="33"/>
      <c r="C59" s="28" t="s">
        <v>30</v>
      </c>
      <c r="D59" s="34"/>
      <c r="E59" s="34"/>
      <c r="F59" s="26" t="str">
        <f>IF(E20="","",E20)</f>
        <v>Vyplň údaj</v>
      </c>
      <c r="G59" s="34"/>
      <c r="H59" s="34"/>
      <c r="I59" s="112" t="s">
        <v>35</v>
      </c>
      <c r="J59" s="31" t="str">
        <f>E26</f>
        <v>Ing. Tomáš Konečný</v>
      </c>
      <c r="K59" s="34"/>
      <c r="L59" s="37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12" s="1" customFormat="1" ht="29.25" customHeight="1">
      <c r="B61" s="33"/>
      <c r="C61" s="137" t="s">
        <v>125</v>
      </c>
      <c r="D61" s="138"/>
      <c r="E61" s="138"/>
      <c r="F61" s="138"/>
      <c r="G61" s="138"/>
      <c r="H61" s="138"/>
      <c r="I61" s="139"/>
      <c r="J61" s="140" t="s">
        <v>126</v>
      </c>
      <c r="K61" s="138"/>
      <c r="L61" s="37"/>
    </row>
    <row r="62" spans="2:12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127</v>
      </c>
      <c r="D63" s="34"/>
      <c r="E63" s="34"/>
      <c r="F63" s="34"/>
      <c r="G63" s="34"/>
      <c r="H63" s="34"/>
      <c r="I63" s="111"/>
      <c r="J63" s="72">
        <f>J92</f>
        <v>0</v>
      </c>
      <c r="K63" s="34"/>
      <c r="L63" s="37"/>
      <c r="AU63" s="16" t="s">
        <v>128</v>
      </c>
    </row>
    <row r="64" spans="2:12" s="8" customFormat="1" ht="24.95" customHeight="1">
      <c r="B64" s="142"/>
      <c r="C64" s="143"/>
      <c r="D64" s="144" t="s">
        <v>129</v>
      </c>
      <c r="E64" s="145"/>
      <c r="F64" s="145"/>
      <c r="G64" s="145"/>
      <c r="H64" s="145"/>
      <c r="I64" s="146"/>
      <c r="J64" s="147">
        <f>J93</f>
        <v>0</v>
      </c>
      <c r="K64" s="143"/>
      <c r="L64" s="148"/>
    </row>
    <row r="65" spans="2:12" s="9" customFormat="1" ht="19.9" customHeight="1">
      <c r="B65" s="149"/>
      <c r="C65" s="93"/>
      <c r="D65" s="150" t="s">
        <v>130</v>
      </c>
      <c r="E65" s="151"/>
      <c r="F65" s="151"/>
      <c r="G65" s="151"/>
      <c r="H65" s="151"/>
      <c r="I65" s="152"/>
      <c r="J65" s="153">
        <f>J94</f>
        <v>0</v>
      </c>
      <c r="K65" s="93"/>
      <c r="L65" s="154"/>
    </row>
    <row r="66" spans="2:12" s="9" customFormat="1" ht="19.9" customHeight="1">
      <c r="B66" s="149"/>
      <c r="C66" s="93"/>
      <c r="D66" s="150" t="s">
        <v>131</v>
      </c>
      <c r="E66" s="151"/>
      <c r="F66" s="151"/>
      <c r="G66" s="151"/>
      <c r="H66" s="151"/>
      <c r="I66" s="152"/>
      <c r="J66" s="153">
        <f>J122</f>
        <v>0</v>
      </c>
      <c r="K66" s="93"/>
      <c r="L66" s="154"/>
    </row>
    <row r="67" spans="2:12" s="9" customFormat="1" ht="19.9" customHeight="1">
      <c r="B67" s="149"/>
      <c r="C67" s="93"/>
      <c r="D67" s="150" t="s">
        <v>132</v>
      </c>
      <c r="E67" s="151"/>
      <c r="F67" s="151"/>
      <c r="G67" s="151"/>
      <c r="H67" s="151"/>
      <c r="I67" s="152"/>
      <c r="J67" s="153">
        <f>J130</f>
        <v>0</v>
      </c>
      <c r="K67" s="93"/>
      <c r="L67" s="154"/>
    </row>
    <row r="68" spans="2:12" s="9" customFormat="1" ht="19.9" customHeight="1">
      <c r="B68" s="149"/>
      <c r="C68" s="93"/>
      <c r="D68" s="150" t="s">
        <v>133</v>
      </c>
      <c r="E68" s="151"/>
      <c r="F68" s="151"/>
      <c r="G68" s="151"/>
      <c r="H68" s="151"/>
      <c r="I68" s="152"/>
      <c r="J68" s="153">
        <f>J140</f>
        <v>0</v>
      </c>
      <c r="K68" s="93"/>
      <c r="L68" s="154"/>
    </row>
    <row r="69" spans="2:12" s="9" customFormat="1" ht="19.9" customHeight="1">
      <c r="B69" s="149"/>
      <c r="C69" s="93"/>
      <c r="D69" s="150" t="s">
        <v>134</v>
      </c>
      <c r="E69" s="151"/>
      <c r="F69" s="151"/>
      <c r="G69" s="151"/>
      <c r="H69" s="151"/>
      <c r="I69" s="152"/>
      <c r="J69" s="153">
        <f>J143</f>
        <v>0</v>
      </c>
      <c r="K69" s="93"/>
      <c r="L69" s="154"/>
    </row>
    <row r="70" spans="2:12" s="9" customFormat="1" ht="19.9" customHeight="1">
      <c r="B70" s="149"/>
      <c r="C70" s="93"/>
      <c r="D70" s="150" t="s">
        <v>135</v>
      </c>
      <c r="E70" s="151"/>
      <c r="F70" s="151"/>
      <c r="G70" s="151"/>
      <c r="H70" s="151"/>
      <c r="I70" s="152"/>
      <c r="J70" s="153">
        <f>J147</f>
        <v>0</v>
      </c>
      <c r="K70" s="93"/>
      <c r="L70" s="154"/>
    </row>
    <row r="71" spans="2:12" s="1" customFormat="1" ht="21.75" customHeight="1">
      <c r="B71" s="33"/>
      <c r="C71" s="34"/>
      <c r="D71" s="34"/>
      <c r="E71" s="34"/>
      <c r="F71" s="34"/>
      <c r="G71" s="34"/>
      <c r="H71" s="34"/>
      <c r="I71" s="111"/>
      <c r="J71" s="34"/>
      <c r="K71" s="34"/>
      <c r="L71" s="37"/>
    </row>
    <row r="72" spans="2:12" s="1" customFormat="1" ht="6.95" customHeight="1">
      <c r="B72" s="45"/>
      <c r="C72" s="46"/>
      <c r="D72" s="46"/>
      <c r="E72" s="46"/>
      <c r="F72" s="46"/>
      <c r="G72" s="46"/>
      <c r="H72" s="46"/>
      <c r="I72" s="133"/>
      <c r="J72" s="46"/>
      <c r="K72" s="46"/>
      <c r="L72" s="37"/>
    </row>
    <row r="76" spans="2:12" s="1" customFormat="1" ht="6.95" customHeight="1">
      <c r="B76" s="47"/>
      <c r="C76" s="48"/>
      <c r="D76" s="48"/>
      <c r="E76" s="48"/>
      <c r="F76" s="48"/>
      <c r="G76" s="48"/>
      <c r="H76" s="48"/>
      <c r="I76" s="136"/>
      <c r="J76" s="48"/>
      <c r="K76" s="48"/>
      <c r="L76" s="37"/>
    </row>
    <row r="77" spans="2:12" s="1" customFormat="1" ht="24.95" customHeight="1">
      <c r="B77" s="33"/>
      <c r="C77" s="22" t="s">
        <v>136</v>
      </c>
      <c r="D77" s="34"/>
      <c r="E77" s="34"/>
      <c r="F77" s="34"/>
      <c r="G77" s="34"/>
      <c r="H77" s="34"/>
      <c r="I77" s="111"/>
      <c r="J77" s="34"/>
      <c r="K77" s="34"/>
      <c r="L77" s="37"/>
    </row>
    <row r="78" spans="2:12" s="1" customFormat="1" ht="6.95" customHeight="1">
      <c r="B78" s="33"/>
      <c r="C78" s="34"/>
      <c r="D78" s="34"/>
      <c r="E78" s="34"/>
      <c r="F78" s="34"/>
      <c r="G78" s="34"/>
      <c r="H78" s="34"/>
      <c r="I78" s="111"/>
      <c r="J78" s="34"/>
      <c r="K78" s="34"/>
      <c r="L78" s="37"/>
    </row>
    <row r="79" spans="2:12" s="1" customFormat="1" ht="12" customHeight="1">
      <c r="B79" s="33"/>
      <c r="C79" s="28" t="s">
        <v>16</v>
      </c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16.5" customHeight="1">
      <c r="B80" s="33"/>
      <c r="C80" s="34"/>
      <c r="D80" s="34"/>
      <c r="E80" s="298" t="str">
        <f>E7</f>
        <v>Smržovský potok 10101654, Smržovka, oprava koryta, ř. km 0,000 - 3,800</v>
      </c>
      <c r="F80" s="299"/>
      <c r="G80" s="299"/>
      <c r="H80" s="299"/>
      <c r="I80" s="111"/>
      <c r="J80" s="34"/>
      <c r="K80" s="34"/>
      <c r="L80" s="37"/>
    </row>
    <row r="81" spans="2:12" ht="12" customHeight="1">
      <c r="B81" s="20"/>
      <c r="C81" s="28" t="s">
        <v>120</v>
      </c>
      <c r="D81" s="21"/>
      <c r="E81" s="21"/>
      <c r="F81" s="21"/>
      <c r="G81" s="21"/>
      <c r="H81" s="21"/>
      <c r="J81" s="21"/>
      <c r="K81" s="21"/>
      <c r="L81" s="19"/>
    </row>
    <row r="82" spans="2:12" s="1" customFormat="1" ht="16.5" customHeight="1">
      <c r="B82" s="33"/>
      <c r="C82" s="34"/>
      <c r="D82" s="34"/>
      <c r="E82" s="298" t="s">
        <v>121</v>
      </c>
      <c r="F82" s="265"/>
      <c r="G82" s="265"/>
      <c r="H82" s="265"/>
      <c r="I82" s="111"/>
      <c r="J82" s="34"/>
      <c r="K82" s="34"/>
      <c r="L82" s="37"/>
    </row>
    <row r="83" spans="2:12" s="1" customFormat="1" ht="12" customHeight="1">
      <c r="B83" s="33"/>
      <c r="C83" s="28" t="s">
        <v>122</v>
      </c>
      <c r="D83" s="34"/>
      <c r="E83" s="34"/>
      <c r="F83" s="34"/>
      <c r="G83" s="34"/>
      <c r="H83" s="34"/>
      <c r="I83" s="111"/>
      <c r="J83" s="34"/>
      <c r="K83" s="34"/>
      <c r="L83" s="37"/>
    </row>
    <row r="84" spans="2:12" s="1" customFormat="1" ht="16.5" customHeight="1">
      <c r="B84" s="33"/>
      <c r="C84" s="34"/>
      <c r="D84" s="34"/>
      <c r="E84" s="266" t="str">
        <f>E11</f>
        <v>1.11 - SO 01.11 Oprava koryta - úsek č.11, ř. km 3,200 - 3,450</v>
      </c>
      <c r="F84" s="265"/>
      <c r="G84" s="265"/>
      <c r="H84" s="265"/>
      <c r="I84" s="111"/>
      <c r="J84" s="34"/>
      <c r="K84" s="34"/>
      <c r="L84" s="37"/>
    </row>
    <row r="85" spans="2:12" s="1" customFormat="1" ht="6.95" customHeight="1">
      <c r="B85" s="33"/>
      <c r="C85" s="34"/>
      <c r="D85" s="34"/>
      <c r="E85" s="34"/>
      <c r="F85" s="34"/>
      <c r="G85" s="34"/>
      <c r="H85" s="34"/>
      <c r="I85" s="111"/>
      <c r="J85" s="34"/>
      <c r="K85" s="34"/>
      <c r="L85" s="37"/>
    </row>
    <row r="86" spans="2:12" s="1" customFormat="1" ht="12" customHeight="1">
      <c r="B86" s="33"/>
      <c r="C86" s="28" t="s">
        <v>22</v>
      </c>
      <c r="D86" s="34"/>
      <c r="E86" s="34"/>
      <c r="F86" s="26" t="str">
        <f>F14</f>
        <v>k.ú Smržovka (751324)</v>
      </c>
      <c r="G86" s="34"/>
      <c r="H86" s="34"/>
      <c r="I86" s="112" t="s">
        <v>24</v>
      </c>
      <c r="J86" s="54" t="str">
        <f>IF(J14="","",J14)</f>
        <v>11. 3. 2019</v>
      </c>
      <c r="K86" s="34"/>
      <c r="L86" s="37"/>
    </row>
    <row r="87" spans="2:12" s="1" customFormat="1" ht="6.95" customHeight="1">
      <c r="B87" s="33"/>
      <c r="C87" s="34"/>
      <c r="D87" s="34"/>
      <c r="E87" s="34"/>
      <c r="F87" s="34"/>
      <c r="G87" s="34"/>
      <c r="H87" s="34"/>
      <c r="I87" s="111"/>
      <c r="J87" s="34"/>
      <c r="K87" s="34"/>
      <c r="L87" s="37"/>
    </row>
    <row r="88" spans="2:12" s="1" customFormat="1" ht="24.95" customHeight="1">
      <c r="B88" s="33"/>
      <c r="C88" s="28" t="s">
        <v>26</v>
      </c>
      <c r="D88" s="34"/>
      <c r="E88" s="34"/>
      <c r="F88" s="26" t="str">
        <f>E17</f>
        <v>Povodí Labe, státní podnik,Víta Nejedlého 951,HK3</v>
      </c>
      <c r="G88" s="34"/>
      <c r="H88" s="34"/>
      <c r="I88" s="112" t="s">
        <v>32</v>
      </c>
      <c r="J88" s="31" t="str">
        <f>E23</f>
        <v>Šindlar s.r.o., Na Brně 372/2a, Hradec Králové 6</v>
      </c>
      <c r="K88" s="34"/>
      <c r="L88" s="37"/>
    </row>
    <row r="89" spans="2:12" s="1" customFormat="1" ht="13.7" customHeight="1">
      <c r="B89" s="33"/>
      <c r="C89" s="28" t="s">
        <v>30</v>
      </c>
      <c r="D89" s="34"/>
      <c r="E89" s="34"/>
      <c r="F89" s="26" t="str">
        <f>IF(E20="","",E20)</f>
        <v>Vyplň údaj</v>
      </c>
      <c r="G89" s="34"/>
      <c r="H89" s="34"/>
      <c r="I89" s="112" t="s">
        <v>35</v>
      </c>
      <c r="J89" s="31" t="str">
        <f>E26</f>
        <v>Ing. Tomáš Konečný</v>
      </c>
      <c r="K89" s="34"/>
      <c r="L89" s="37"/>
    </row>
    <row r="90" spans="2:12" s="1" customFormat="1" ht="10.35" customHeight="1">
      <c r="B90" s="33"/>
      <c r="C90" s="34"/>
      <c r="D90" s="34"/>
      <c r="E90" s="34"/>
      <c r="F90" s="34"/>
      <c r="G90" s="34"/>
      <c r="H90" s="34"/>
      <c r="I90" s="111"/>
      <c r="J90" s="34"/>
      <c r="K90" s="34"/>
      <c r="L90" s="37"/>
    </row>
    <row r="91" spans="2:20" s="10" customFormat="1" ht="29.25" customHeight="1">
      <c r="B91" s="155"/>
      <c r="C91" s="156" t="s">
        <v>137</v>
      </c>
      <c r="D91" s="157" t="s">
        <v>58</v>
      </c>
      <c r="E91" s="157" t="s">
        <v>54</v>
      </c>
      <c r="F91" s="157" t="s">
        <v>55</v>
      </c>
      <c r="G91" s="157" t="s">
        <v>138</v>
      </c>
      <c r="H91" s="157" t="s">
        <v>139</v>
      </c>
      <c r="I91" s="158" t="s">
        <v>140</v>
      </c>
      <c r="J91" s="159" t="s">
        <v>126</v>
      </c>
      <c r="K91" s="160" t="s">
        <v>141</v>
      </c>
      <c r="L91" s="161"/>
      <c r="M91" s="63" t="s">
        <v>1</v>
      </c>
      <c r="N91" s="64" t="s">
        <v>43</v>
      </c>
      <c r="O91" s="64" t="s">
        <v>142</v>
      </c>
      <c r="P91" s="64" t="s">
        <v>143</v>
      </c>
      <c r="Q91" s="64" t="s">
        <v>144</v>
      </c>
      <c r="R91" s="64" t="s">
        <v>145</v>
      </c>
      <c r="S91" s="64" t="s">
        <v>146</v>
      </c>
      <c r="T91" s="65" t="s">
        <v>147</v>
      </c>
    </row>
    <row r="92" spans="2:63" s="1" customFormat="1" ht="22.9" customHeight="1">
      <c r="B92" s="33"/>
      <c r="C92" s="70" t="s">
        <v>148</v>
      </c>
      <c r="D92" s="34"/>
      <c r="E92" s="34"/>
      <c r="F92" s="34"/>
      <c r="G92" s="34"/>
      <c r="H92" s="34"/>
      <c r="I92" s="111"/>
      <c r="J92" s="162">
        <f>BK92</f>
        <v>0</v>
      </c>
      <c r="K92" s="34"/>
      <c r="L92" s="37"/>
      <c r="M92" s="66"/>
      <c r="N92" s="67"/>
      <c r="O92" s="67"/>
      <c r="P92" s="163">
        <f>P93</f>
        <v>0</v>
      </c>
      <c r="Q92" s="67"/>
      <c r="R92" s="163">
        <f>R93</f>
        <v>7.213759944300002</v>
      </c>
      <c r="S92" s="67"/>
      <c r="T92" s="164">
        <f>T93</f>
        <v>0</v>
      </c>
      <c r="AT92" s="16" t="s">
        <v>72</v>
      </c>
      <c r="AU92" s="16" t="s">
        <v>128</v>
      </c>
      <c r="BK92" s="165">
        <f>BK93</f>
        <v>0</v>
      </c>
    </row>
    <row r="93" spans="2:63" s="11" customFormat="1" ht="25.9" customHeight="1">
      <c r="B93" s="166"/>
      <c r="C93" s="167"/>
      <c r="D93" s="168" t="s">
        <v>72</v>
      </c>
      <c r="E93" s="169" t="s">
        <v>149</v>
      </c>
      <c r="F93" s="169" t="s">
        <v>150</v>
      </c>
      <c r="G93" s="167"/>
      <c r="H93" s="167"/>
      <c r="I93" s="170"/>
      <c r="J93" s="171">
        <f>BK93</f>
        <v>0</v>
      </c>
      <c r="K93" s="167"/>
      <c r="L93" s="172"/>
      <c r="M93" s="173"/>
      <c r="N93" s="174"/>
      <c r="O93" s="174"/>
      <c r="P93" s="175">
        <f>P94+P122+P130+P140+P143+P147</f>
        <v>0</v>
      </c>
      <c r="Q93" s="174"/>
      <c r="R93" s="175">
        <f>R94+R122+R130+R140+R143+R147</f>
        <v>7.213759944300002</v>
      </c>
      <c r="S93" s="174"/>
      <c r="T93" s="176">
        <f>T94+T122+T130+T140+T143+T147</f>
        <v>0</v>
      </c>
      <c r="AR93" s="177" t="s">
        <v>77</v>
      </c>
      <c r="AT93" s="178" t="s">
        <v>72</v>
      </c>
      <c r="AU93" s="178" t="s">
        <v>73</v>
      </c>
      <c r="AY93" s="177" t="s">
        <v>151</v>
      </c>
      <c r="BK93" s="179">
        <f>BK94+BK122+BK130+BK140+BK143+BK147</f>
        <v>0</v>
      </c>
    </row>
    <row r="94" spans="2:63" s="11" customFormat="1" ht="22.9" customHeight="1">
      <c r="B94" s="166"/>
      <c r="C94" s="167"/>
      <c r="D94" s="168" t="s">
        <v>72</v>
      </c>
      <c r="E94" s="180" t="s">
        <v>77</v>
      </c>
      <c r="F94" s="180" t="s">
        <v>152</v>
      </c>
      <c r="G94" s="167"/>
      <c r="H94" s="167"/>
      <c r="I94" s="170"/>
      <c r="J94" s="181">
        <f>BK94</f>
        <v>0</v>
      </c>
      <c r="K94" s="167"/>
      <c r="L94" s="172"/>
      <c r="M94" s="173"/>
      <c r="N94" s="174"/>
      <c r="O94" s="174"/>
      <c r="P94" s="175">
        <f>SUM(P95:P121)</f>
        <v>0</v>
      </c>
      <c r="Q94" s="174"/>
      <c r="R94" s="175">
        <f>SUM(R95:R121)</f>
        <v>0.0539152443</v>
      </c>
      <c r="S94" s="174"/>
      <c r="T94" s="176">
        <f>SUM(T95:T121)</f>
        <v>0</v>
      </c>
      <c r="AR94" s="177" t="s">
        <v>77</v>
      </c>
      <c r="AT94" s="178" t="s">
        <v>72</v>
      </c>
      <c r="AU94" s="178" t="s">
        <v>77</v>
      </c>
      <c r="AY94" s="177" t="s">
        <v>151</v>
      </c>
      <c r="BK94" s="179">
        <f>SUM(BK95:BK121)</f>
        <v>0</v>
      </c>
    </row>
    <row r="95" spans="2:65" s="1" customFormat="1" ht="16.5" customHeight="1">
      <c r="B95" s="33"/>
      <c r="C95" s="182" t="s">
        <v>77</v>
      </c>
      <c r="D95" s="182" t="s">
        <v>153</v>
      </c>
      <c r="E95" s="183" t="s">
        <v>154</v>
      </c>
      <c r="F95" s="184" t="s">
        <v>155</v>
      </c>
      <c r="G95" s="185" t="s">
        <v>156</v>
      </c>
      <c r="H95" s="186">
        <v>1.288</v>
      </c>
      <c r="I95" s="187"/>
      <c r="J95" s="188">
        <f>ROUND(I95*H95,2)</f>
        <v>0</v>
      </c>
      <c r="K95" s="184" t="s">
        <v>157</v>
      </c>
      <c r="L95" s="37"/>
      <c r="M95" s="189" t="s">
        <v>1</v>
      </c>
      <c r="N95" s="190" t="s">
        <v>44</v>
      </c>
      <c r="O95" s="59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16" t="s">
        <v>158</v>
      </c>
      <c r="AT95" s="16" t="s">
        <v>153</v>
      </c>
      <c r="AU95" s="16" t="s">
        <v>81</v>
      </c>
      <c r="AY95" s="16" t="s">
        <v>151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6" t="s">
        <v>77</v>
      </c>
      <c r="BK95" s="193">
        <f>ROUND(I95*H95,2)</f>
        <v>0</v>
      </c>
      <c r="BL95" s="16" t="s">
        <v>158</v>
      </c>
      <c r="BM95" s="16" t="s">
        <v>609</v>
      </c>
    </row>
    <row r="96" spans="2:51" s="12" customFormat="1" ht="11.25">
      <c r="B96" s="194"/>
      <c r="C96" s="195"/>
      <c r="D96" s="196" t="s">
        <v>160</v>
      </c>
      <c r="E96" s="197" t="s">
        <v>1</v>
      </c>
      <c r="F96" s="198" t="s">
        <v>610</v>
      </c>
      <c r="G96" s="195"/>
      <c r="H96" s="199">
        <v>1.288</v>
      </c>
      <c r="I96" s="200"/>
      <c r="J96" s="195"/>
      <c r="K96" s="195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160</v>
      </c>
      <c r="AU96" s="205" t="s">
        <v>81</v>
      </c>
      <c r="AV96" s="12" t="s">
        <v>81</v>
      </c>
      <c r="AW96" s="12" t="s">
        <v>34</v>
      </c>
      <c r="AX96" s="12" t="s">
        <v>77</v>
      </c>
      <c r="AY96" s="205" t="s">
        <v>151</v>
      </c>
    </row>
    <row r="97" spans="2:65" s="1" customFormat="1" ht="16.5" customHeight="1">
      <c r="B97" s="33"/>
      <c r="C97" s="182" t="s">
        <v>81</v>
      </c>
      <c r="D97" s="182" t="s">
        <v>153</v>
      </c>
      <c r="E97" s="183" t="s">
        <v>187</v>
      </c>
      <c r="F97" s="184" t="s">
        <v>188</v>
      </c>
      <c r="G97" s="185" t="s">
        <v>156</v>
      </c>
      <c r="H97" s="186">
        <v>1.288</v>
      </c>
      <c r="I97" s="187"/>
      <c r="J97" s="188">
        <f>ROUND(I97*H97,2)</f>
        <v>0</v>
      </c>
      <c r="K97" s="184" t="s">
        <v>157</v>
      </c>
      <c r="L97" s="37"/>
      <c r="M97" s="189" t="s">
        <v>1</v>
      </c>
      <c r="N97" s="190" t="s">
        <v>44</v>
      </c>
      <c r="O97" s="59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16" t="s">
        <v>158</v>
      </c>
      <c r="AT97" s="16" t="s">
        <v>153</v>
      </c>
      <c r="AU97" s="16" t="s">
        <v>81</v>
      </c>
      <c r="AY97" s="16" t="s">
        <v>151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6" t="s">
        <v>77</v>
      </c>
      <c r="BK97" s="193">
        <f>ROUND(I97*H97,2)</f>
        <v>0</v>
      </c>
      <c r="BL97" s="16" t="s">
        <v>158</v>
      </c>
      <c r="BM97" s="16" t="s">
        <v>611</v>
      </c>
    </row>
    <row r="98" spans="2:51" s="12" customFormat="1" ht="11.25">
      <c r="B98" s="194"/>
      <c r="C98" s="195"/>
      <c r="D98" s="196" t="s">
        <v>160</v>
      </c>
      <c r="E98" s="197" t="s">
        <v>1</v>
      </c>
      <c r="F98" s="198" t="s">
        <v>612</v>
      </c>
      <c r="G98" s="195"/>
      <c r="H98" s="199">
        <v>1.288</v>
      </c>
      <c r="I98" s="200"/>
      <c r="J98" s="195"/>
      <c r="K98" s="195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160</v>
      </c>
      <c r="AU98" s="205" t="s">
        <v>81</v>
      </c>
      <c r="AV98" s="12" t="s">
        <v>81</v>
      </c>
      <c r="AW98" s="12" t="s">
        <v>34</v>
      </c>
      <c r="AX98" s="12" t="s">
        <v>77</v>
      </c>
      <c r="AY98" s="205" t="s">
        <v>151</v>
      </c>
    </row>
    <row r="99" spans="2:65" s="1" customFormat="1" ht="16.5" customHeight="1">
      <c r="B99" s="33"/>
      <c r="C99" s="182" t="s">
        <v>167</v>
      </c>
      <c r="D99" s="182" t="s">
        <v>153</v>
      </c>
      <c r="E99" s="183" t="s">
        <v>192</v>
      </c>
      <c r="F99" s="184" t="s">
        <v>193</v>
      </c>
      <c r="G99" s="185" t="s">
        <v>156</v>
      </c>
      <c r="H99" s="186">
        <v>1.288</v>
      </c>
      <c r="I99" s="187"/>
      <c r="J99" s="188">
        <f>ROUND(I99*H99,2)</f>
        <v>0</v>
      </c>
      <c r="K99" s="184" t="s">
        <v>157</v>
      </c>
      <c r="L99" s="37"/>
      <c r="M99" s="189" t="s">
        <v>1</v>
      </c>
      <c r="N99" s="190" t="s">
        <v>44</v>
      </c>
      <c r="O99" s="59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6" t="s">
        <v>158</v>
      </c>
      <c r="AT99" s="16" t="s">
        <v>153</v>
      </c>
      <c r="AU99" s="16" t="s">
        <v>81</v>
      </c>
      <c r="AY99" s="16" t="s">
        <v>151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6" t="s">
        <v>77</v>
      </c>
      <c r="BK99" s="193">
        <f>ROUND(I99*H99,2)</f>
        <v>0</v>
      </c>
      <c r="BL99" s="16" t="s">
        <v>158</v>
      </c>
      <c r="BM99" s="16" t="s">
        <v>613</v>
      </c>
    </row>
    <row r="100" spans="2:51" s="12" customFormat="1" ht="11.25">
      <c r="B100" s="194"/>
      <c r="C100" s="195"/>
      <c r="D100" s="196" t="s">
        <v>160</v>
      </c>
      <c r="E100" s="197" t="s">
        <v>1</v>
      </c>
      <c r="F100" s="198" t="s">
        <v>612</v>
      </c>
      <c r="G100" s="195"/>
      <c r="H100" s="199">
        <v>1.288</v>
      </c>
      <c r="I100" s="200"/>
      <c r="J100" s="195"/>
      <c r="K100" s="195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160</v>
      </c>
      <c r="AU100" s="205" t="s">
        <v>81</v>
      </c>
      <c r="AV100" s="12" t="s">
        <v>81</v>
      </c>
      <c r="AW100" s="12" t="s">
        <v>34</v>
      </c>
      <c r="AX100" s="12" t="s">
        <v>77</v>
      </c>
      <c r="AY100" s="205" t="s">
        <v>151</v>
      </c>
    </row>
    <row r="101" spans="2:65" s="1" customFormat="1" ht="16.5" customHeight="1">
      <c r="B101" s="33"/>
      <c r="C101" s="182" t="s">
        <v>158</v>
      </c>
      <c r="D101" s="182" t="s">
        <v>153</v>
      </c>
      <c r="E101" s="183" t="s">
        <v>196</v>
      </c>
      <c r="F101" s="184" t="s">
        <v>197</v>
      </c>
      <c r="G101" s="185" t="s">
        <v>156</v>
      </c>
      <c r="H101" s="186">
        <v>1.288</v>
      </c>
      <c r="I101" s="187"/>
      <c r="J101" s="188">
        <f>ROUND(I101*H101,2)</f>
        <v>0</v>
      </c>
      <c r="K101" s="184" t="s">
        <v>157</v>
      </c>
      <c r="L101" s="37"/>
      <c r="M101" s="189" t="s">
        <v>1</v>
      </c>
      <c r="N101" s="190" t="s">
        <v>44</v>
      </c>
      <c r="O101" s="59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6" t="s">
        <v>158</v>
      </c>
      <c r="AT101" s="16" t="s">
        <v>153</v>
      </c>
      <c r="AU101" s="16" t="s">
        <v>81</v>
      </c>
      <c r="AY101" s="16" t="s">
        <v>151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6" t="s">
        <v>77</v>
      </c>
      <c r="BK101" s="193">
        <f>ROUND(I101*H101,2)</f>
        <v>0</v>
      </c>
      <c r="BL101" s="16" t="s">
        <v>158</v>
      </c>
      <c r="BM101" s="16" t="s">
        <v>614</v>
      </c>
    </row>
    <row r="102" spans="2:51" s="12" customFormat="1" ht="11.25">
      <c r="B102" s="194"/>
      <c r="C102" s="195"/>
      <c r="D102" s="196" t="s">
        <v>160</v>
      </c>
      <c r="E102" s="197" t="s">
        <v>1</v>
      </c>
      <c r="F102" s="198" t="s">
        <v>612</v>
      </c>
      <c r="G102" s="195"/>
      <c r="H102" s="199">
        <v>1.288</v>
      </c>
      <c r="I102" s="200"/>
      <c r="J102" s="195"/>
      <c r="K102" s="195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160</v>
      </c>
      <c r="AU102" s="205" t="s">
        <v>81</v>
      </c>
      <c r="AV102" s="12" t="s">
        <v>81</v>
      </c>
      <c r="AW102" s="12" t="s">
        <v>34</v>
      </c>
      <c r="AX102" s="12" t="s">
        <v>77</v>
      </c>
      <c r="AY102" s="205" t="s">
        <v>151</v>
      </c>
    </row>
    <row r="103" spans="2:65" s="1" customFormat="1" ht="16.5" customHeight="1">
      <c r="B103" s="33"/>
      <c r="C103" s="182" t="s">
        <v>177</v>
      </c>
      <c r="D103" s="182" t="s">
        <v>153</v>
      </c>
      <c r="E103" s="183" t="s">
        <v>200</v>
      </c>
      <c r="F103" s="184" t="s">
        <v>201</v>
      </c>
      <c r="G103" s="185" t="s">
        <v>156</v>
      </c>
      <c r="H103" s="186">
        <v>1.288</v>
      </c>
      <c r="I103" s="187"/>
      <c r="J103" s="188">
        <f>ROUND(I103*H103,2)</f>
        <v>0</v>
      </c>
      <c r="K103" s="184" t="s">
        <v>157</v>
      </c>
      <c r="L103" s="37"/>
      <c r="M103" s="189" t="s">
        <v>1</v>
      </c>
      <c r="N103" s="190" t="s">
        <v>44</v>
      </c>
      <c r="O103" s="59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AR103" s="16" t="s">
        <v>158</v>
      </c>
      <c r="AT103" s="16" t="s">
        <v>153</v>
      </c>
      <c r="AU103" s="16" t="s">
        <v>81</v>
      </c>
      <c r="AY103" s="16" t="s">
        <v>151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6" t="s">
        <v>77</v>
      </c>
      <c r="BK103" s="193">
        <f>ROUND(I103*H103,2)</f>
        <v>0</v>
      </c>
      <c r="BL103" s="16" t="s">
        <v>158</v>
      </c>
      <c r="BM103" s="16" t="s">
        <v>615</v>
      </c>
    </row>
    <row r="104" spans="2:51" s="12" customFormat="1" ht="11.25">
      <c r="B104" s="194"/>
      <c r="C104" s="195"/>
      <c r="D104" s="196" t="s">
        <v>160</v>
      </c>
      <c r="E104" s="197" t="s">
        <v>1</v>
      </c>
      <c r="F104" s="198" t="s">
        <v>616</v>
      </c>
      <c r="G104" s="195"/>
      <c r="H104" s="199">
        <v>1.288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160</v>
      </c>
      <c r="AU104" s="205" t="s">
        <v>81</v>
      </c>
      <c r="AV104" s="12" t="s">
        <v>81</v>
      </c>
      <c r="AW104" s="12" t="s">
        <v>34</v>
      </c>
      <c r="AX104" s="12" t="s">
        <v>77</v>
      </c>
      <c r="AY104" s="205" t="s">
        <v>151</v>
      </c>
    </row>
    <row r="105" spans="2:65" s="1" customFormat="1" ht="16.5" customHeight="1">
      <c r="B105" s="33"/>
      <c r="C105" s="182" t="s">
        <v>181</v>
      </c>
      <c r="D105" s="182" t="s">
        <v>153</v>
      </c>
      <c r="E105" s="183" t="s">
        <v>205</v>
      </c>
      <c r="F105" s="184" t="s">
        <v>206</v>
      </c>
      <c r="G105" s="185" t="s">
        <v>207</v>
      </c>
      <c r="H105" s="186">
        <v>3</v>
      </c>
      <c r="I105" s="187"/>
      <c r="J105" s="188">
        <f>ROUND(I105*H105,2)</f>
        <v>0</v>
      </c>
      <c r="K105" s="184" t="s">
        <v>157</v>
      </c>
      <c r="L105" s="37"/>
      <c r="M105" s="189" t="s">
        <v>1</v>
      </c>
      <c r="N105" s="190" t="s">
        <v>44</v>
      </c>
      <c r="O105" s="59"/>
      <c r="P105" s="191">
        <f>O105*H105</f>
        <v>0</v>
      </c>
      <c r="Q105" s="191">
        <v>0.0179717481</v>
      </c>
      <c r="R105" s="191">
        <f>Q105*H105</f>
        <v>0.0539152443</v>
      </c>
      <c r="S105" s="191">
        <v>0</v>
      </c>
      <c r="T105" s="192">
        <f>S105*H105</f>
        <v>0</v>
      </c>
      <c r="AR105" s="16" t="s">
        <v>158</v>
      </c>
      <c r="AT105" s="16" t="s">
        <v>153</v>
      </c>
      <c r="AU105" s="16" t="s">
        <v>81</v>
      </c>
      <c r="AY105" s="16" t="s">
        <v>151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6" t="s">
        <v>77</v>
      </c>
      <c r="BK105" s="193">
        <f>ROUND(I105*H105,2)</f>
        <v>0</v>
      </c>
      <c r="BL105" s="16" t="s">
        <v>158</v>
      </c>
      <c r="BM105" s="16" t="s">
        <v>617</v>
      </c>
    </row>
    <row r="106" spans="2:51" s="12" customFormat="1" ht="11.25">
      <c r="B106" s="194"/>
      <c r="C106" s="195"/>
      <c r="D106" s="196" t="s">
        <v>160</v>
      </c>
      <c r="E106" s="197" t="s">
        <v>1</v>
      </c>
      <c r="F106" s="198" t="s">
        <v>618</v>
      </c>
      <c r="G106" s="195"/>
      <c r="H106" s="199">
        <v>3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160</v>
      </c>
      <c r="AU106" s="205" t="s">
        <v>81</v>
      </c>
      <c r="AV106" s="12" t="s">
        <v>81</v>
      </c>
      <c r="AW106" s="12" t="s">
        <v>34</v>
      </c>
      <c r="AX106" s="12" t="s">
        <v>77</v>
      </c>
      <c r="AY106" s="205" t="s">
        <v>151</v>
      </c>
    </row>
    <row r="107" spans="2:65" s="1" customFormat="1" ht="16.5" customHeight="1">
      <c r="B107" s="33"/>
      <c r="C107" s="182" t="s">
        <v>186</v>
      </c>
      <c r="D107" s="182" t="s">
        <v>153</v>
      </c>
      <c r="E107" s="183" t="s">
        <v>211</v>
      </c>
      <c r="F107" s="184" t="s">
        <v>212</v>
      </c>
      <c r="G107" s="185" t="s">
        <v>213</v>
      </c>
      <c r="H107" s="186">
        <v>72</v>
      </c>
      <c r="I107" s="187"/>
      <c r="J107" s="188">
        <f>ROUND(I107*H107,2)</f>
        <v>0</v>
      </c>
      <c r="K107" s="184" t="s">
        <v>157</v>
      </c>
      <c r="L107" s="37"/>
      <c r="M107" s="189" t="s">
        <v>1</v>
      </c>
      <c r="N107" s="190" t="s">
        <v>44</v>
      </c>
      <c r="O107" s="59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16" t="s">
        <v>158</v>
      </c>
      <c r="AT107" s="16" t="s">
        <v>153</v>
      </c>
      <c r="AU107" s="16" t="s">
        <v>81</v>
      </c>
      <c r="AY107" s="16" t="s">
        <v>151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6" t="s">
        <v>77</v>
      </c>
      <c r="BK107" s="193">
        <f>ROUND(I107*H107,2)</f>
        <v>0</v>
      </c>
      <c r="BL107" s="16" t="s">
        <v>158</v>
      </c>
      <c r="BM107" s="16" t="s">
        <v>619</v>
      </c>
    </row>
    <row r="108" spans="2:51" s="12" customFormat="1" ht="11.25">
      <c r="B108" s="194"/>
      <c r="C108" s="195"/>
      <c r="D108" s="196" t="s">
        <v>160</v>
      </c>
      <c r="E108" s="197" t="s">
        <v>1</v>
      </c>
      <c r="F108" s="198" t="s">
        <v>620</v>
      </c>
      <c r="G108" s="195"/>
      <c r="H108" s="199">
        <v>72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160</v>
      </c>
      <c r="AU108" s="205" t="s">
        <v>81</v>
      </c>
      <c r="AV108" s="12" t="s">
        <v>81</v>
      </c>
      <c r="AW108" s="12" t="s">
        <v>34</v>
      </c>
      <c r="AX108" s="12" t="s">
        <v>77</v>
      </c>
      <c r="AY108" s="205" t="s">
        <v>151</v>
      </c>
    </row>
    <row r="109" spans="2:65" s="1" customFormat="1" ht="16.5" customHeight="1">
      <c r="B109" s="33"/>
      <c r="C109" s="182" t="s">
        <v>191</v>
      </c>
      <c r="D109" s="182" t="s">
        <v>153</v>
      </c>
      <c r="E109" s="183" t="s">
        <v>217</v>
      </c>
      <c r="F109" s="184" t="s">
        <v>218</v>
      </c>
      <c r="G109" s="185" t="s">
        <v>219</v>
      </c>
      <c r="H109" s="186">
        <v>3</v>
      </c>
      <c r="I109" s="187"/>
      <c r="J109" s="188">
        <f>ROUND(I109*H109,2)</f>
        <v>0</v>
      </c>
      <c r="K109" s="184" t="s">
        <v>157</v>
      </c>
      <c r="L109" s="37"/>
      <c r="M109" s="189" t="s">
        <v>1</v>
      </c>
      <c r="N109" s="190" t="s">
        <v>44</v>
      </c>
      <c r="O109" s="59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6" t="s">
        <v>158</v>
      </c>
      <c r="AT109" s="16" t="s">
        <v>153</v>
      </c>
      <c r="AU109" s="16" t="s">
        <v>81</v>
      </c>
      <c r="AY109" s="16" t="s">
        <v>151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6" t="s">
        <v>77</v>
      </c>
      <c r="BK109" s="193">
        <f>ROUND(I109*H109,2)</f>
        <v>0</v>
      </c>
      <c r="BL109" s="16" t="s">
        <v>158</v>
      </c>
      <c r="BM109" s="16" t="s">
        <v>621</v>
      </c>
    </row>
    <row r="110" spans="2:65" s="1" customFormat="1" ht="16.5" customHeight="1">
      <c r="B110" s="33"/>
      <c r="C110" s="182" t="s">
        <v>195</v>
      </c>
      <c r="D110" s="182" t="s">
        <v>153</v>
      </c>
      <c r="E110" s="183" t="s">
        <v>227</v>
      </c>
      <c r="F110" s="184" t="s">
        <v>228</v>
      </c>
      <c r="G110" s="185" t="s">
        <v>156</v>
      </c>
      <c r="H110" s="186">
        <v>4.278</v>
      </c>
      <c r="I110" s="187"/>
      <c r="J110" s="188">
        <f>ROUND(I110*H110,2)</f>
        <v>0</v>
      </c>
      <c r="K110" s="184" t="s">
        <v>157</v>
      </c>
      <c r="L110" s="37"/>
      <c r="M110" s="189" t="s">
        <v>1</v>
      </c>
      <c r="N110" s="190" t="s">
        <v>44</v>
      </c>
      <c r="O110" s="59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6" t="s">
        <v>158</v>
      </c>
      <c r="AT110" s="16" t="s">
        <v>153</v>
      </c>
      <c r="AU110" s="16" t="s">
        <v>81</v>
      </c>
      <c r="AY110" s="16" t="s">
        <v>151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6" t="s">
        <v>77</v>
      </c>
      <c r="BK110" s="193">
        <f>ROUND(I110*H110,2)</f>
        <v>0</v>
      </c>
      <c r="BL110" s="16" t="s">
        <v>158</v>
      </c>
      <c r="BM110" s="16" t="s">
        <v>622</v>
      </c>
    </row>
    <row r="111" spans="2:51" s="12" customFormat="1" ht="11.25">
      <c r="B111" s="194"/>
      <c r="C111" s="195"/>
      <c r="D111" s="196" t="s">
        <v>160</v>
      </c>
      <c r="E111" s="197" t="s">
        <v>1</v>
      </c>
      <c r="F111" s="198" t="s">
        <v>623</v>
      </c>
      <c r="G111" s="195"/>
      <c r="H111" s="199">
        <v>4.278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160</v>
      </c>
      <c r="AU111" s="205" t="s">
        <v>81</v>
      </c>
      <c r="AV111" s="12" t="s">
        <v>81</v>
      </c>
      <c r="AW111" s="12" t="s">
        <v>34</v>
      </c>
      <c r="AX111" s="12" t="s">
        <v>77</v>
      </c>
      <c r="AY111" s="205" t="s">
        <v>151</v>
      </c>
    </row>
    <row r="112" spans="2:65" s="1" customFormat="1" ht="16.5" customHeight="1">
      <c r="B112" s="33"/>
      <c r="C112" s="182" t="s">
        <v>199</v>
      </c>
      <c r="D112" s="182" t="s">
        <v>153</v>
      </c>
      <c r="E112" s="183" t="s">
        <v>232</v>
      </c>
      <c r="F112" s="184" t="s">
        <v>233</v>
      </c>
      <c r="G112" s="185" t="s">
        <v>156</v>
      </c>
      <c r="H112" s="186">
        <v>1.283</v>
      </c>
      <c r="I112" s="187"/>
      <c r="J112" s="188">
        <f>ROUND(I112*H112,2)</f>
        <v>0</v>
      </c>
      <c r="K112" s="184" t="s">
        <v>157</v>
      </c>
      <c r="L112" s="37"/>
      <c r="M112" s="189" t="s">
        <v>1</v>
      </c>
      <c r="N112" s="190" t="s">
        <v>44</v>
      </c>
      <c r="O112" s="59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16" t="s">
        <v>158</v>
      </c>
      <c r="AT112" s="16" t="s">
        <v>153</v>
      </c>
      <c r="AU112" s="16" t="s">
        <v>81</v>
      </c>
      <c r="AY112" s="16" t="s">
        <v>151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6" t="s">
        <v>77</v>
      </c>
      <c r="BK112" s="193">
        <f>ROUND(I112*H112,2)</f>
        <v>0</v>
      </c>
      <c r="BL112" s="16" t="s">
        <v>158</v>
      </c>
      <c r="BM112" s="16" t="s">
        <v>624</v>
      </c>
    </row>
    <row r="113" spans="2:51" s="12" customFormat="1" ht="11.25">
      <c r="B113" s="194"/>
      <c r="C113" s="195"/>
      <c r="D113" s="196" t="s">
        <v>160</v>
      </c>
      <c r="E113" s="197" t="s">
        <v>1</v>
      </c>
      <c r="F113" s="198" t="s">
        <v>625</v>
      </c>
      <c r="G113" s="195"/>
      <c r="H113" s="199">
        <v>1.283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160</v>
      </c>
      <c r="AU113" s="205" t="s">
        <v>81</v>
      </c>
      <c r="AV113" s="12" t="s">
        <v>81</v>
      </c>
      <c r="AW113" s="12" t="s">
        <v>34</v>
      </c>
      <c r="AX113" s="12" t="s">
        <v>77</v>
      </c>
      <c r="AY113" s="205" t="s">
        <v>151</v>
      </c>
    </row>
    <row r="114" spans="2:65" s="1" customFormat="1" ht="16.5" customHeight="1">
      <c r="B114" s="33"/>
      <c r="C114" s="182" t="s">
        <v>277</v>
      </c>
      <c r="D114" s="182" t="s">
        <v>153</v>
      </c>
      <c r="E114" s="183" t="s">
        <v>237</v>
      </c>
      <c r="F114" s="184" t="s">
        <v>238</v>
      </c>
      <c r="G114" s="185" t="s">
        <v>156</v>
      </c>
      <c r="H114" s="186">
        <v>2.162</v>
      </c>
      <c r="I114" s="187"/>
      <c r="J114" s="188">
        <f>ROUND(I114*H114,2)</f>
        <v>0</v>
      </c>
      <c r="K114" s="184" t="s">
        <v>1</v>
      </c>
      <c r="L114" s="37"/>
      <c r="M114" s="189" t="s">
        <v>1</v>
      </c>
      <c r="N114" s="190" t="s">
        <v>44</v>
      </c>
      <c r="O114" s="59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6" t="s">
        <v>158</v>
      </c>
      <c r="AT114" s="16" t="s">
        <v>153</v>
      </c>
      <c r="AU114" s="16" t="s">
        <v>81</v>
      </c>
      <c r="AY114" s="16" t="s">
        <v>151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6" t="s">
        <v>77</v>
      </c>
      <c r="BK114" s="193">
        <f>ROUND(I114*H114,2)</f>
        <v>0</v>
      </c>
      <c r="BL114" s="16" t="s">
        <v>158</v>
      </c>
      <c r="BM114" s="16" t="s">
        <v>626</v>
      </c>
    </row>
    <row r="115" spans="2:47" s="1" customFormat="1" ht="19.5">
      <c r="B115" s="33"/>
      <c r="C115" s="34"/>
      <c r="D115" s="196" t="s">
        <v>240</v>
      </c>
      <c r="E115" s="34"/>
      <c r="F115" s="217" t="s">
        <v>241</v>
      </c>
      <c r="G115" s="34"/>
      <c r="H115" s="34"/>
      <c r="I115" s="111"/>
      <c r="J115" s="34"/>
      <c r="K115" s="34"/>
      <c r="L115" s="37"/>
      <c r="M115" s="218"/>
      <c r="N115" s="59"/>
      <c r="O115" s="59"/>
      <c r="P115" s="59"/>
      <c r="Q115" s="59"/>
      <c r="R115" s="59"/>
      <c r="S115" s="59"/>
      <c r="T115" s="60"/>
      <c r="AT115" s="16" t="s">
        <v>240</v>
      </c>
      <c r="AU115" s="16" t="s">
        <v>81</v>
      </c>
    </row>
    <row r="116" spans="2:51" s="12" customFormat="1" ht="11.25">
      <c r="B116" s="194"/>
      <c r="C116" s="195"/>
      <c r="D116" s="196" t="s">
        <v>160</v>
      </c>
      <c r="E116" s="197" t="s">
        <v>1</v>
      </c>
      <c r="F116" s="198" t="s">
        <v>627</v>
      </c>
      <c r="G116" s="195"/>
      <c r="H116" s="199">
        <v>2.162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160</v>
      </c>
      <c r="AU116" s="205" t="s">
        <v>81</v>
      </c>
      <c r="AV116" s="12" t="s">
        <v>81</v>
      </c>
      <c r="AW116" s="12" t="s">
        <v>34</v>
      </c>
      <c r="AX116" s="12" t="s">
        <v>77</v>
      </c>
      <c r="AY116" s="205" t="s">
        <v>151</v>
      </c>
    </row>
    <row r="117" spans="2:65" s="1" customFormat="1" ht="16.5" customHeight="1">
      <c r="B117" s="33"/>
      <c r="C117" s="182" t="s">
        <v>210</v>
      </c>
      <c r="D117" s="182" t="s">
        <v>153</v>
      </c>
      <c r="E117" s="183" t="s">
        <v>250</v>
      </c>
      <c r="F117" s="184" t="s">
        <v>251</v>
      </c>
      <c r="G117" s="185" t="s">
        <v>246</v>
      </c>
      <c r="H117" s="186">
        <v>1</v>
      </c>
      <c r="I117" s="187"/>
      <c r="J117" s="188">
        <f>ROUND(I117*H117,2)</f>
        <v>0</v>
      </c>
      <c r="K117" s="184" t="s">
        <v>1</v>
      </c>
      <c r="L117" s="37"/>
      <c r="M117" s="189" t="s">
        <v>1</v>
      </c>
      <c r="N117" s="190" t="s">
        <v>44</v>
      </c>
      <c r="O117" s="59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6" t="s">
        <v>158</v>
      </c>
      <c r="AT117" s="16" t="s">
        <v>153</v>
      </c>
      <c r="AU117" s="16" t="s">
        <v>81</v>
      </c>
      <c r="AY117" s="16" t="s">
        <v>151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6" t="s">
        <v>77</v>
      </c>
      <c r="BK117" s="193">
        <f>ROUND(I117*H117,2)</f>
        <v>0</v>
      </c>
      <c r="BL117" s="16" t="s">
        <v>158</v>
      </c>
      <c r="BM117" s="16" t="s">
        <v>628</v>
      </c>
    </row>
    <row r="118" spans="2:51" s="14" customFormat="1" ht="11.25">
      <c r="B118" s="219"/>
      <c r="C118" s="220"/>
      <c r="D118" s="196" t="s">
        <v>160</v>
      </c>
      <c r="E118" s="221" t="s">
        <v>1</v>
      </c>
      <c r="F118" s="222" t="s">
        <v>253</v>
      </c>
      <c r="G118" s="220"/>
      <c r="H118" s="221" t="s">
        <v>1</v>
      </c>
      <c r="I118" s="223"/>
      <c r="J118" s="220"/>
      <c r="K118" s="220"/>
      <c r="L118" s="224"/>
      <c r="M118" s="225"/>
      <c r="N118" s="226"/>
      <c r="O118" s="226"/>
      <c r="P118" s="226"/>
      <c r="Q118" s="226"/>
      <c r="R118" s="226"/>
      <c r="S118" s="226"/>
      <c r="T118" s="227"/>
      <c r="AT118" s="228" t="s">
        <v>160</v>
      </c>
      <c r="AU118" s="228" t="s">
        <v>81</v>
      </c>
      <c r="AV118" s="14" t="s">
        <v>77</v>
      </c>
      <c r="AW118" s="14" t="s">
        <v>34</v>
      </c>
      <c r="AX118" s="14" t="s">
        <v>73</v>
      </c>
      <c r="AY118" s="228" t="s">
        <v>151</v>
      </c>
    </row>
    <row r="119" spans="2:51" s="12" customFormat="1" ht="11.25">
      <c r="B119" s="194"/>
      <c r="C119" s="195"/>
      <c r="D119" s="196" t="s">
        <v>160</v>
      </c>
      <c r="E119" s="197" t="s">
        <v>1</v>
      </c>
      <c r="F119" s="198" t="s">
        <v>77</v>
      </c>
      <c r="G119" s="195"/>
      <c r="H119" s="199">
        <v>1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160</v>
      </c>
      <c r="AU119" s="205" t="s">
        <v>81</v>
      </c>
      <c r="AV119" s="12" t="s">
        <v>81</v>
      </c>
      <c r="AW119" s="12" t="s">
        <v>34</v>
      </c>
      <c r="AX119" s="12" t="s">
        <v>77</v>
      </c>
      <c r="AY119" s="205" t="s">
        <v>151</v>
      </c>
    </row>
    <row r="120" spans="2:65" s="1" customFormat="1" ht="16.5" customHeight="1">
      <c r="B120" s="33"/>
      <c r="C120" s="182" t="s">
        <v>221</v>
      </c>
      <c r="D120" s="182" t="s">
        <v>153</v>
      </c>
      <c r="E120" s="183" t="s">
        <v>255</v>
      </c>
      <c r="F120" s="184" t="s">
        <v>256</v>
      </c>
      <c r="G120" s="185" t="s">
        <v>156</v>
      </c>
      <c r="H120" s="186">
        <v>2.116</v>
      </c>
      <c r="I120" s="187"/>
      <c r="J120" s="188">
        <f>ROUND(I120*H120,2)</f>
        <v>0</v>
      </c>
      <c r="K120" s="184" t="s">
        <v>157</v>
      </c>
      <c r="L120" s="37"/>
      <c r="M120" s="189" t="s">
        <v>1</v>
      </c>
      <c r="N120" s="190" t="s">
        <v>44</v>
      </c>
      <c r="O120" s="59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6" t="s">
        <v>158</v>
      </c>
      <c r="AT120" s="16" t="s">
        <v>153</v>
      </c>
      <c r="AU120" s="16" t="s">
        <v>81</v>
      </c>
      <c r="AY120" s="16" t="s">
        <v>151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6" t="s">
        <v>77</v>
      </c>
      <c r="BK120" s="193">
        <f>ROUND(I120*H120,2)</f>
        <v>0</v>
      </c>
      <c r="BL120" s="16" t="s">
        <v>158</v>
      </c>
      <c r="BM120" s="16" t="s">
        <v>629</v>
      </c>
    </row>
    <row r="121" spans="2:51" s="12" customFormat="1" ht="11.25">
      <c r="B121" s="194"/>
      <c r="C121" s="195"/>
      <c r="D121" s="196" t="s">
        <v>160</v>
      </c>
      <c r="E121" s="197" t="s">
        <v>1</v>
      </c>
      <c r="F121" s="198" t="s">
        <v>630</v>
      </c>
      <c r="G121" s="195"/>
      <c r="H121" s="199">
        <v>2.116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160</v>
      </c>
      <c r="AU121" s="205" t="s">
        <v>81</v>
      </c>
      <c r="AV121" s="12" t="s">
        <v>81</v>
      </c>
      <c r="AW121" s="12" t="s">
        <v>34</v>
      </c>
      <c r="AX121" s="12" t="s">
        <v>77</v>
      </c>
      <c r="AY121" s="205" t="s">
        <v>151</v>
      </c>
    </row>
    <row r="122" spans="2:63" s="11" customFormat="1" ht="22.9" customHeight="1">
      <c r="B122" s="166"/>
      <c r="C122" s="167"/>
      <c r="D122" s="168" t="s">
        <v>72</v>
      </c>
      <c r="E122" s="180" t="s">
        <v>81</v>
      </c>
      <c r="F122" s="180" t="s">
        <v>259</v>
      </c>
      <c r="G122" s="167"/>
      <c r="H122" s="167"/>
      <c r="I122" s="170"/>
      <c r="J122" s="181">
        <f>BK122</f>
        <v>0</v>
      </c>
      <c r="K122" s="167"/>
      <c r="L122" s="172"/>
      <c r="M122" s="173"/>
      <c r="N122" s="174"/>
      <c r="O122" s="174"/>
      <c r="P122" s="175">
        <f>SUM(P123:P129)</f>
        <v>0</v>
      </c>
      <c r="Q122" s="174"/>
      <c r="R122" s="175">
        <f>SUM(R123:R129)</f>
        <v>1.9125056600000003</v>
      </c>
      <c r="S122" s="174"/>
      <c r="T122" s="176">
        <f>SUM(T123:T129)</f>
        <v>0</v>
      </c>
      <c r="AR122" s="177" t="s">
        <v>77</v>
      </c>
      <c r="AT122" s="178" t="s">
        <v>72</v>
      </c>
      <c r="AU122" s="178" t="s">
        <v>77</v>
      </c>
      <c r="AY122" s="177" t="s">
        <v>151</v>
      </c>
      <c r="BK122" s="179">
        <f>SUM(BK123:BK129)</f>
        <v>0</v>
      </c>
    </row>
    <row r="123" spans="2:65" s="1" customFormat="1" ht="16.5" customHeight="1">
      <c r="B123" s="33"/>
      <c r="C123" s="182" t="s">
        <v>8</v>
      </c>
      <c r="D123" s="182" t="s">
        <v>153</v>
      </c>
      <c r="E123" s="183" t="s">
        <v>261</v>
      </c>
      <c r="F123" s="184" t="s">
        <v>262</v>
      </c>
      <c r="G123" s="185" t="s">
        <v>156</v>
      </c>
      <c r="H123" s="186">
        <v>0.322</v>
      </c>
      <c r="I123" s="187"/>
      <c r="J123" s="188">
        <f>ROUND(I123*H123,2)</f>
        <v>0</v>
      </c>
      <c r="K123" s="184" t="s">
        <v>157</v>
      </c>
      <c r="L123" s="37"/>
      <c r="M123" s="189" t="s">
        <v>1</v>
      </c>
      <c r="N123" s="190" t="s">
        <v>44</v>
      </c>
      <c r="O123" s="59"/>
      <c r="P123" s="191">
        <f>O123*H123</f>
        <v>0</v>
      </c>
      <c r="Q123" s="191">
        <v>1.9205</v>
      </c>
      <c r="R123" s="191">
        <f>Q123*H123</f>
        <v>0.6184010000000001</v>
      </c>
      <c r="S123" s="191">
        <v>0</v>
      </c>
      <c r="T123" s="192">
        <f>S123*H123</f>
        <v>0</v>
      </c>
      <c r="AR123" s="16" t="s">
        <v>158</v>
      </c>
      <c r="AT123" s="16" t="s">
        <v>153</v>
      </c>
      <c r="AU123" s="16" t="s">
        <v>81</v>
      </c>
      <c r="AY123" s="16" t="s">
        <v>151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6" t="s">
        <v>77</v>
      </c>
      <c r="BK123" s="193">
        <f>ROUND(I123*H123,2)</f>
        <v>0</v>
      </c>
      <c r="BL123" s="16" t="s">
        <v>158</v>
      </c>
      <c r="BM123" s="16" t="s">
        <v>631</v>
      </c>
    </row>
    <row r="124" spans="2:51" s="12" customFormat="1" ht="11.25">
      <c r="B124" s="194"/>
      <c r="C124" s="195"/>
      <c r="D124" s="196" t="s">
        <v>160</v>
      </c>
      <c r="E124" s="197" t="s">
        <v>1</v>
      </c>
      <c r="F124" s="198" t="s">
        <v>632</v>
      </c>
      <c r="G124" s="195"/>
      <c r="H124" s="199">
        <v>0.322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160</v>
      </c>
      <c r="AU124" s="205" t="s">
        <v>81</v>
      </c>
      <c r="AV124" s="12" t="s">
        <v>81</v>
      </c>
      <c r="AW124" s="12" t="s">
        <v>34</v>
      </c>
      <c r="AX124" s="12" t="s">
        <v>77</v>
      </c>
      <c r="AY124" s="205" t="s">
        <v>151</v>
      </c>
    </row>
    <row r="125" spans="2:65" s="1" customFormat="1" ht="16.5" customHeight="1">
      <c r="B125" s="33"/>
      <c r="C125" s="182" t="s">
        <v>231</v>
      </c>
      <c r="D125" s="182" t="s">
        <v>153</v>
      </c>
      <c r="E125" s="183" t="s">
        <v>266</v>
      </c>
      <c r="F125" s="184" t="s">
        <v>267</v>
      </c>
      <c r="G125" s="185" t="s">
        <v>207</v>
      </c>
      <c r="H125" s="186">
        <v>2.3</v>
      </c>
      <c r="I125" s="187"/>
      <c r="J125" s="188">
        <f>ROUND(I125*H125,2)</f>
        <v>0</v>
      </c>
      <c r="K125" s="184" t="s">
        <v>157</v>
      </c>
      <c r="L125" s="37"/>
      <c r="M125" s="189" t="s">
        <v>1</v>
      </c>
      <c r="N125" s="190" t="s">
        <v>44</v>
      </c>
      <c r="O125" s="59"/>
      <c r="P125" s="191">
        <f>O125*H125</f>
        <v>0</v>
      </c>
      <c r="Q125" s="191">
        <v>0.00048</v>
      </c>
      <c r="R125" s="191">
        <f>Q125*H125</f>
        <v>0.001104</v>
      </c>
      <c r="S125" s="191">
        <v>0</v>
      </c>
      <c r="T125" s="192">
        <f>S125*H125</f>
        <v>0</v>
      </c>
      <c r="AR125" s="16" t="s">
        <v>158</v>
      </c>
      <c r="AT125" s="16" t="s">
        <v>153</v>
      </c>
      <c r="AU125" s="16" t="s">
        <v>81</v>
      </c>
      <c r="AY125" s="16" t="s">
        <v>151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6" t="s">
        <v>77</v>
      </c>
      <c r="BK125" s="193">
        <f>ROUND(I125*H125,2)</f>
        <v>0</v>
      </c>
      <c r="BL125" s="16" t="s">
        <v>158</v>
      </c>
      <c r="BM125" s="16" t="s">
        <v>633</v>
      </c>
    </row>
    <row r="126" spans="2:51" s="12" customFormat="1" ht="11.25">
      <c r="B126" s="194"/>
      <c r="C126" s="195"/>
      <c r="D126" s="196" t="s">
        <v>160</v>
      </c>
      <c r="E126" s="197" t="s">
        <v>1</v>
      </c>
      <c r="F126" s="198" t="s">
        <v>634</v>
      </c>
      <c r="G126" s="195"/>
      <c r="H126" s="199">
        <v>2.3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160</v>
      </c>
      <c r="AU126" s="205" t="s">
        <v>81</v>
      </c>
      <c r="AV126" s="12" t="s">
        <v>81</v>
      </c>
      <c r="AW126" s="12" t="s">
        <v>34</v>
      </c>
      <c r="AX126" s="12" t="s">
        <v>77</v>
      </c>
      <c r="AY126" s="205" t="s">
        <v>151</v>
      </c>
    </row>
    <row r="127" spans="2:65" s="1" customFormat="1" ht="16.5" customHeight="1">
      <c r="B127" s="33"/>
      <c r="C127" s="182" t="s">
        <v>447</v>
      </c>
      <c r="D127" s="182" t="s">
        <v>153</v>
      </c>
      <c r="E127" s="183" t="s">
        <v>271</v>
      </c>
      <c r="F127" s="184" t="s">
        <v>272</v>
      </c>
      <c r="G127" s="185" t="s">
        <v>156</v>
      </c>
      <c r="H127" s="186">
        <v>0.483</v>
      </c>
      <c r="I127" s="187"/>
      <c r="J127" s="188">
        <f>ROUND(I127*H127,2)</f>
        <v>0</v>
      </c>
      <c r="K127" s="184" t="s">
        <v>157</v>
      </c>
      <c r="L127" s="37"/>
      <c r="M127" s="189" t="s">
        <v>1</v>
      </c>
      <c r="N127" s="190" t="s">
        <v>44</v>
      </c>
      <c r="O127" s="59"/>
      <c r="P127" s="191">
        <f>O127*H127</f>
        <v>0</v>
      </c>
      <c r="Q127" s="191">
        <v>2.67702</v>
      </c>
      <c r="R127" s="191">
        <f>Q127*H127</f>
        <v>1.2930006600000001</v>
      </c>
      <c r="S127" s="191">
        <v>0</v>
      </c>
      <c r="T127" s="192">
        <f>S127*H127</f>
        <v>0</v>
      </c>
      <c r="AR127" s="16" t="s">
        <v>158</v>
      </c>
      <c r="AT127" s="16" t="s">
        <v>153</v>
      </c>
      <c r="AU127" s="16" t="s">
        <v>81</v>
      </c>
      <c r="AY127" s="16" t="s">
        <v>151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6" t="s">
        <v>77</v>
      </c>
      <c r="BK127" s="193">
        <f>ROUND(I127*H127,2)</f>
        <v>0</v>
      </c>
      <c r="BL127" s="16" t="s">
        <v>158</v>
      </c>
      <c r="BM127" s="16" t="s">
        <v>635</v>
      </c>
    </row>
    <row r="128" spans="2:47" s="1" customFormat="1" ht="19.5">
      <c r="B128" s="33"/>
      <c r="C128" s="34"/>
      <c r="D128" s="196" t="s">
        <v>240</v>
      </c>
      <c r="E128" s="34"/>
      <c r="F128" s="217" t="s">
        <v>274</v>
      </c>
      <c r="G128" s="34"/>
      <c r="H128" s="34"/>
      <c r="I128" s="111"/>
      <c r="J128" s="34"/>
      <c r="K128" s="34"/>
      <c r="L128" s="37"/>
      <c r="M128" s="218"/>
      <c r="N128" s="59"/>
      <c r="O128" s="59"/>
      <c r="P128" s="59"/>
      <c r="Q128" s="59"/>
      <c r="R128" s="59"/>
      <c r="S128" s="59"/>
      <c r="T128" s="60"/>
      <c r="AT128" s="16" t="s">
        <v>240</v>
      </c>
      <c r="AU128" s="16" t="s">
        <v>81</v>
      </c>
    </row>
    <row r="129" spans="2:51" s="12" customFormat="1" ht="11.25">
      <c r="B129" s="194"/>
      <c r="C129" s="195"/>
      <c r="D129" s="196" t="s">
        <v>160</v>
      </c>
      <c r="E129" s="197" t="s">
        <v>1</v>
      </c>
      <c r="F129" s="198" t="s">
        <v>636</v>
      </c>
      <c r="G129" s="195"/>
      <c r="H129" s="199">
        <v>0.483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160</v>
      </c>
      <c r="AU129" s="205" t="s">
        <v>81</v>
      </c>
      <c r="AV129" s="12" t="s">
        <v>81</v>
      </c>
      <c r="AW129" s="12" t="s">
        <v>34</v>
      </c>
      <c r="AX129" s="12" t="s">
        <v>77</v>
      </c>
      <c r="AY129" s="205" t="s">
        <v>151</v>
      </c>
    </row>
    <row r="130" spans="2:63" s="11" customFormat="1" ht="22.9" customHeight="1">
      <c r="B130" s="166"/>
      <c r="C130" s="167"/>
      <c r="D130" s="168" t="s">
        <v>72</v>
      </c>
      <c r="E130" s="180" t="s">
        <v>167</v>
      </c>
      <c r="F130" s="180" t="s">
        <v>276</v>
      </c>
      <c r="G130" s="167"/>
      <c r="H130" s="167"/>
      <c r="I130" s="170"/>
      <c r="J130" s="181">
        <f>BK130</f>
        <v>0</v>
      </c>
      <c r="K130" s="167"/>
      <c r="L130" s="172"/>
      <c r="M130" s="173"/>
      <c r="N130" s="174"/>
      <c r="O130" s="174"/>
      <c r="P130" s="175">
        <f>SUM(P131:P139)</f>
        <v>0</v>
      </c>
      <c r="Q130" s="174"/>
      <c r="R130" s="175">
        <f>SUM(R131:R139)</f>
        <v>4.847504660000001</v>
      </c>
      <c r="S130" s="174"/>
      <c r="T130" s="176">
        <f>SUM(T131:T139)</f>
        <v>0</v>
      </c>
      <c r="AR130" s="177" t="s">
        <v>77</v>
      </c>
      <c r="AT130" s="178" t="s">
        <v>72</v>
      </c>
      <c r="AU130" s="178" t="s">
        <v>77</v>
      </c>
      <c r="AY130" s="177" t="s">
        <v>151</v>
      </c>
      <c r="BK130" s="179">
        <f>SUM(BK131:BK139)</f>
        <v>0</v>
      </c>
    </row>
    <row r="131" spans="2:65" s="1" customFormat="1" ht="16.5" customHeight="1">
      <c r="B131" s="33"/>
      <c r="C131" s="182" t="s">
        <v>381</v>
      </c>
      <c r="D131" s="182" t="s">
        <v>153</v>
      </c>
      <c r="E131" s="183" t="s">
        <v>278</v>
      </c>
      <c r="F131" s="184" t="s">
        <v>279</v>
      </c>
      <c r="G131" s="185" t="s">
        <v>156</v>
      </c>
      <c r="H131" s="186">
        <v>0.92</v>
      </c>
      <c r="I131" s="187"/>
      <c r="J131" s="188">
        <f>ROUND(I131*H131,2)</f>
        <v>0</v>
      </c>
      <c r="K131" s="184" t="s">
        <v>157</v>
      </c>
      <c r="L131" s="37"/>
      <c r="M131" s="189" t="s">
        <v>1</v>
      </c>
      <c r="N131" s="190" t="s">
        <v>44</v>
      </c>
      <c r="O131" s="59"/>
      <c r="P131" s="191">
        <f>O131*H131</f>
        <v>0</v>
      </c>
      <c r="Q131" s="191">
        <v>2.67702</v>
      </c>
      <c r="R131" s="191">
        <f>Q131*H131</f>
        <v>2.4628584000000004</v>
      </c>
      <c r="S131" s="191">
        <v>0</v>
      </c>
      <c r="T131" s="192">
        <f>S131*H131</f>
        <v>0</v>
      </c>
      <c r="AR131" s="16" t="s">
        <v>158</v>
      </c>
      <c r="AT131" s="16" t="s">
        <v>153</v>
      </c>
      <c r="AU131" s="16" t="s">
        <v>81</v>
      </c>
      <c r="AY131" s="16" t="s">
        <v>151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6" t="s">
        <v>77</v>
      </c>
      <c r="BK131" s="193">
        <f>ROUND(I131*H131,2)</f>
        <v>0</v>
      </c>
      <c r="BL131" s="16" t="s">
        <v>158</v>
      </c>
      <c r="BM131" s="16" t="s">
        <v>637</v>
      </c>
    </row>
    <row r="132" spans="2:47" s="1" customFormat="1" ht="19.5">
      <c r="B132" s="33"/>
      <c r="C132" s="34"/>
      <c r="D132" s="196" t="s">
        <v>240</v>
      </c>
      <c r="E132" s="34"/>
      <c r="F132" s="217" t="s">
        <v>274</v>
      </c>
      <c r="G132" s="34"/>
      <c r="H132" s="34"/>
      <c r="I132" s="111"/>
      <c r="J132" s="34"/>
      <c r="K132" s="34"/>
      <c r="L132" s="37"/>
      <c r="M132" s="218"/>
      <c r="N132" s="59"/>
      <c r="O132" s="59"/>
      <c r="P132" s="59"/>
      <c r="Q132" s="59"/>
      <c r="R132" s="59"/>
      <c r="S132" s="59"/>
      <c r="T132" s="60"/>
      <c r="AT132" s="16" t="s">
        <v>240</v>
      </c>
      <c r="AU132" s="16" t="s">
        <v>81</v>
      </c>
    </row>
    <row r="133" spans="2:51" s="12" customFormat="1" ht="11.25">
      <c r="B133" s="194"/>
      <c r="C133" s="195"/>
      <c r="D133" s="196" t="s">
        <v>160</v>
      </c>
      <c r="E133" s="197" t="s">
        <v>1</v>
      </c>
      <c r="F133" s="198" t="s">
        <v>638</v>
      </c>
      <c r="G133" s="195"/>
      <c r="H133" s="199">
        <v>0.92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160</v>
      </c>
      <c r="AU133" s="205" t="s">
        <v>81</v>
      </c>
      <c r="AV133" s="12" t="s">
        <v>81</v>
      </c>
      <c r="AW133" s="12" t="s">
        <v>34</v>
      </c>
      <c r="AX133" s="12" t="s">
        <v>77</v>
      </c>
      <c r="AY133" s="205" t="s">
        <v>151</v>
      </c>
    </row>
    <row r="134" spans="2:65" s="1" customFormat="1" ht="16.5" customHeight="1">
      <c r="B134" s="33"/>
      <c r="C134" s="182" t="s">
        <v>384</v>
      </c>
      <c r="D134" s="182" t="s">
        <v>153</v>
      </c>
      <c r="E134" s="183" t="s">
        <v>283</v>
      </c>
      <c r="F134" s="184" t="s">
        <v>284</v>
      </c>
      <c r="G134" s="185" t="s">
        <v>156</v>
      </c>
      <c r="H134" s="186">
        <v>0.92</v>
      </c>
      <c r="I134" s="187"/>
      <c r="J134" s="188">
        <f>ROUND(I134*H134,2)</f>
        <v>0</v>
      </c>
      <c r="K134" s="184" t="s">
        <v>157</v>
      </c>
      <c r="L134" s="37"/>
      <c r="M134" s="189" t="s">
        <v>1</v>
      </c>
      <c r="N134" s="190" t="s">
        <v>44</v>
      </c>
      <c r="O134" s="59"/>
      <c r="P134" s="191">
        <f>O134*H134</f>
        <v>0</v>
      </c>
      <c r="Q134" s="191">
        <v>0.182928</v>
      </c>
      <c r="R134" s="191">
        <f>Q134*H134</f>
        <v>0.16829376000000001</v>
      </c>
      <c r="S134" s="191">
        <v>0</v>
      </c>
      <c r="T134" s="192">
        <f>S134*H134</f>
        <v>0</v>
      </c>
      <c r="AR134" s="16" t="s">
        <v>158</v>
      </c>
      <c r="AT134" s="16" t="s">
        <v>153</v>
      </c>
      <c r="AU134" s="16" t="s">
        <v>81</v>
      </c>
      <c r="AY134" s="16" t="s">
        <v>151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6" t="s">
        <v>77</v>
      </c>
      <c r="BK134" s="193">
        <f>ROUND(I134*H134,2)</f>
        <v>0</v>
      </c>
      <c r="BL134" s="16" t="s">
        <v>158</v>
      </c>
      <c r="BM134" s="16" t="s">
        <v>639</v>
      </c>
    </row>
    <row r="135" spans="2:51" s="12" customFormat="1" ht="11.25">
      <c r="B135" s="194"/>
      <c r="C135" s="195"/>
      <c r="D135" s="196" t="s">
        <v>160</v>
      </c>
      <c r="E135" s="197" t="s">
        <v>1</v>
      </c>
      <c r="F135" s="198" t="s">
        <v>638</v>
      </c>
      <c r="G135" s="195"/>
      <c r="H135" s="199">
        <v>0.92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160</v>
      </c>
      <c r="AU135" s="205" t="s">
        <v>81</v>
      </c>
      <c r="AV135" s="12" t="s">
        <v>81</v>
      </c>
      <c r="AW135" s="12" t="s">
        <v>34</v>
      </c>
      <c r="AX135" s="12" t="s">
        <v>77</v>
      </c>
      <c r="AY135" s="205" t="s">
        <v>151</v>
      </c>
    </row>
    <row r="136" spans="2:65" s="1" customFormat="1" ht="16.5" customHeight="1">
      <c r="B136" s="33"/>
      <c r="C136" s="229" t="s">
        <v>249</v>
      </c>
      <c r="D136" s="229" t="s">
        <v>287</v>
      </c>
      <c r="E136" s="230" t="s">
        <v>288</v>
      </c>
      <c r="F136" s="231" t="s">
        <v>289</v>
      </c>
      <c r="G136" s="232" t="s">
        <v>156</v>
      </c>
      <c r="H136" s="233">
        <v>0.92</v>
      </c>
      <c r="I136" s="234"/>
      <c r="J136" s="235">
        <f>ROUND(I136*H136,2)</f>
        <v>0</v>
      </c>
      <c r="K136" s="231" t="s">
        <v>1</v>
      </c>
      <c r="L136" s="236"/>
      <c r="M136" s="237" t="s">
        <v>1</v>
      </c>
      <c r="N136" s="238" t="s">
        <v>44</v>
      </c>
      <c r="O136" s="59"/>
      <c r="P136" s="191">
        <f>O136*H136</f>
        <v>0</v>
      </c>
      <c r="Q136" s="191">
        <v>2.4</v>
      </c>
      <c r="R136" s="191">
        <f>Q136*H136</f>
        <v>2.208</v>
      </c>
      <c r="S136" s="191">
        <v>0</v>
      </c>
      <c r="T136" s="192">
        <f>S136*H136</f>
        <v>0</v>
      </c>
      <c r="AR136" s="16" t="s">
        <v>191</v>
      </c>
      <c r="AT136" s="16" t="s">
        <v>287</v>
      </c>
      <c r="AU136" s="16" t="s">
        <v>81</v>
      </c>
      <c r="AY136" s="16" t="s">
        <v>151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6" t="s">
        <v>77</v>
      </c>
      <c r="BK136" s="193">
        <f>ROUND(I136*H136,2)</f>
        <v>0</v>
      </c>
      <c r="BL136" s="16" t="s">
        <v>158</v>
      </c>
      <c r="BM136" s="16" t="s">
        <v>640</v>
      </c>
    </row>
    <row r="137" spans="2:65" s="1" customFormat="1" ht="16.5" customHeight="1">
      <c r="B137" s="33"/>
      <c r="C137" s="182" t="s">
        <v>7</v>
      </c>
      <c r="D137" s="182" t="s">
        <v>153</v>
      </c>
      <c r="E137" s="183" t="s">
        <v>292</v>
      </c>
      <c r="F137" s="184" t="s">
        <v>293</v>
      </c>
      <c r="G137" s="185" t="s">
        <v>207</v>
      </c>
      <c r="H137" s="186">
        <v>0.65</v>
      </c>
      <c r="I137" s="187"/>
      <c r="J137" s="188">
        <f>ROUND(I137*H137,2)</f>
        <v>0</v>
      </c>
      <c r="K137" s="184" t="s">
        <v>157</v>
      </c>
      <c r="L137" s="37"/>
      <c r="M137" s="189" t="s">
        <v>1</v>
      </c>
      <c r="N137" s="190" t="s">
        <v>44</v>
      </c>
      <c r="O137" s="59"/>
      <c r="P137" s="191">
        <f>O137*H137</f>
        <v>0</v>
      </c>
      <c r="Q137" s="191">
        <v>0.01285</v>
      </c>
      <c r="R137" s="191">
        <f>Q137*H137</f>
        <v>0.0083525</v>
      </c>
      <c r="S137" s="191">
        <v>0</v>
      </c>
      <c r="T137" s="192">
        <f>S137*H137</f>
        <v>0</v>
      </c>
      <c r="AR137" s="16" t="s">
        <v>158</v>
      </c>
      <c r="AT137" s="16" t="s">
        <v>153</v>
      </c>
      <c r="AU137" s="16" t="s">
        <v>81</v>
      </c>
      <c r="AY137" s="16" t="s">
        <v>151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6" t="s">
        <v>77</v>
      </c>
      <c r="BK137" s="193">
        <f>ROUND(I137*H137,2)</f>
        <v>0</v>
      </c>
      <c r="BL137" s="16" t="s">
        <v>158</v>
      </c>
      <c r="BM137" s="16" t="s">
        <v>641</v>
      </c>
    </row>
    <row r="138" spans="2:47" s="1" customFormat="1" ht="19.5">
      <c r="B138" s="33"/>
      <c r="C138" s="34"/>
      <c r="D138" s="196" t="s">
        <v>240</v>
      </c>
      <c r="E138" s="34"/>
      <c r="F138" s="217" t="s">
        <v>295</v>
      </c>
      <c r="G138" s="34"/>
      <c r="H138" s="34"/>
      <c r="I138" s="111"/>
      <c r="J138" s="34"/>
      <c r="K138" s="34"/>
      <c r="L138" s="37"/>
      <c r="M138" s="218"/>
      <c r="N138" s="59"/>
      <c r="O138" s="59"/>
      <c r="P138" s="59"/>
      <c r="Q138" s="59"/>
      <c r="R138" s="59"/>
      <c r="S138" s="59"/>
      <c r="T138" s="60"/>
      <c r="AT138" s="16" t="s">
        <v>240</v>
      </c>
      <c r="AU138" s="16" t="s">
        <v>81</v>
      </c>
    </row>
    <row r="139" spans="2:51" s="12" customFormat="1" ht="11.25">
      <c r="B139" s="194"/>
      <c r="C139" s="195"/>
      <c r="D139" s="196" t="s">
        <v>160</v>
      </c>
      <c r="E139" s="197" t="s">
        <v>1</v>
      </c>
      <c r="F139" s="198" t="s">
        <v>642</v>
      </c>
      <c r="G139" s="195"/>
      <c r="H139" s="199">
        <v>0.65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160</v>
      </c>
      <c r="AU139" s="205" t="s">
        <v>81</v>
      </c>
      <c r="AV139" s="12" t="s">
        <v>81</v>
      </c>
      <c r="AW139" s="12" t="s">
        <v>34</v>
      </c>
      <c r="AX139" s="12" t="s">
        <v>77</v>
      </c>
      <c r="AY139" s="205" t="s">
        <v>151</v>
      </c>
    </row>
    <row r="140" spans="2:63" s="11" customFormat="1" ht="22.9" customHeight="1">
      <c r="B140" s="166"/>
      <c r="C140" s="167"/>
      <c r="D140" s="168" t="s">
        <v>72</v>
      </c>
      <c r="E140" s="180" t="s">
        <v>158</v>
      </c>
      <c r="F140" s="180" t="s">
        <v>297</v>
      </c>
      <c r="G140" s="167"/>
      <c r="H140" s="167"/>
      <c r="I140" s="170"/>
      <c r="J140" s="181">
        <f>BK140</f>
        <v>0</v>
      </c>
      <c r="K140" s="167"/>
      <c r="L140" s="172"/>
      <c r="M140" s="173"/>
      <c r="N140" s="174"/>
      <c r="O140" s="174"/>
      <c r="P140" s="175">
        <f>SUM(P141:P142)</f>
        <v>0</v>
      </c>
      <c r="Q140" s="174"/>
      <c r="R140" s="175">
        <f>SUM(R141:R142)</f>
        <v>0.39953438</v>
      </c>
      <c r="S140" s="174"/>
      <c r="T140" s="176">
        <f>SUM(T141:T142)</f>
        <v>0</v>
      </c>
      <c r="AR140" s="177" t="s">
        <v>77</v>
      </c>
      <c r="AT140" s="178" t="s">
        <v>72</v>
      </c>
      <c r="AU140" s="178" t="s">
        <v>77</v>
      </c>
      <c r="AY140" s="177" t="s">
        <v>151</v>
      </c>
      <c r="BK140" s="179">
        <f>SUM(BK141:BK142)</f>
        <v>0</v>
      </c>
    </row>
    <row r="141" spans="2:65" s="1" customFormat="1" ht="16.5" customHeight="1">
      <c r="B141" s="33"/>
      <c r="C141" s="182" t="s">
        <v>254</v>
      </c>
      <c r="D141" s="182" t="s">
        <v>153</v>
      </c>
      <c r="E141" s="183" t="s">
        <v>305</v>
      </c>
      <c r="F141" s="184" t="s">
        <v>306</v>
      </c>
      <c r="G141" s="185" t="s">
        <v>156</v>
      </c>
      <c r="H141" s="186">
        <v>0.161</v>
      </c>
      <c r="I141" s="187"/>
      <c r="J141" s="188">
        <f>ROUND(I141*H141,2)</f>
        <v>0</v>
      </c>
      <c r="K141" s="184" t="s">
        <v>157</v>
      </c>
      <c r="L141" s="37"/>
      <c r="M141" s="189" t="s">
        <v>1</v>
      </c>
      <c r="N141" s="190" t="s">
        <v>44</v>
      </c>
      <c r="O141" s="59"/>
      <c r="P141" s="191">
        <f>O141*H141</f>
        <v>0</v>
      </c>
      <c r="Q141" s="191">
        <v>2.48158</v>
      </c>
      <c r="R141" s="191">
        <f>Q141*H141</f>
        <v>0.39953438</v>
      </c>
      <c r="S141" s="191">
        <v>0</v>
      </c>
      <c r="T141" s="192">
        <f>S141*H141</f>
        <v>0</v>
      </c>
      <c r="AR141" s="16" t="s">
        <v>158</v>
      </c>
      <c r="AT141" s="16" t="s">
        <v>153</v>
      </c>
      <c r="AU141" s="16" t="s">
        <v>81</v>
      </c>
      <c r="AY141" s="16" t="s">
        <v>151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6" t="s">
        <v>77</v>
      </c>
      <c r="BK141" s="193">
        <f>ROUND(I141*H141,2)</f>
        <v>0</v>
      </c>
      <c r="BL141" s="16" t="s">
        <v>158</v>
      </c>
      <c r="BM141" s="16" t="s">
        <v>643</v>
      </c>
    </row>
    <row r="142" spans="2:51" s="12" customFormat="1" ht="11.25">
      <c r="B142" s="194"/>
      <c r="C142" s="195"/>
      <c r="D142" s="196" t="s">
        <v>160</v>
      </c>
      <c r="E142" s="197" t="s">
        <v>1</v>
      </c>
      <c r="F142" s="198" t="s">
        <v>644</v>
      </c>
      <c r="G142" s="195"/>
      <c r="H142" s="199">
        <v>0.161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160</v>
      </c>
      <c r="AU142" s="205" t="s">
        <v>81</v>
      </c>
      <c r="AV142" s="12" t="s">
        <v>81</v>
      </c>
      <c r="AW142" s="12" t="s">
        <v>34</v>
      </c>
      <c r="AX142" s="12" t="s">
        <v>77</v>
      </c>
      <c r="AY142" s="205" t="s">
        <v>151</v>
      </c>
    </row>
    <row r="143" spans="2:63" s="11" customFormat="1" ht="22.9" customHeight="1">
      <c r="B143" s="166"/>
      <c r="C143" s="167"/>
      <c r="D143" s="168" t="s">
        <v>72</v>
      </c>
      <c r="E143" s="180" t="s">
        <v>191</v>
      </c>
      <c r="F143" s="180" t="s">
        <v>314</v>
      </c>
      <c r="G143" s="167"/>
      <c r="H143" s="167"/>
      <c r="I143" s="170"/>
      <c r="J143" s="181">
        <f>BK143</f>
        <v>0</v>
      </c>
      <c r="K143" s="167"/>
      <c r="L143" s="172"/>
      <c r="M143" s="173"/>
      <c r="N143" s="174"/>
      <c r="O143" s="174"/>
      <c r="P143" s="175">
        <f>SUM(P144:P146)</f>
        <v>0</v>
      </c>
      <c r="Q143" s="174"/>
      <c r="R143" s="175">
        <f>SUM(R144:R146)</f>
        <v>0.0003</v>
      </c>
      <c r="S143" s="174"/>
      <c r="T143" s="176">
        <f>SUM(T144:T146)</f>
        <v>0</v>
      </c>
      <c r="AR143" s="177" t="s">
        <v>77</v>
      </c>
      <c r="AT143" s="178" t="s">
        <v>72</v>
      </c>
      <c r="AU143" s="178" t="s">
        <v>77</v>
      </c>
      <c r="AY143" s="177" t="s">
        <v>151</v>
      </c>
      <c r="BK143" s="179">
        <f>SUM(BK144:BK146)</f>
        <v>0</v>
      </c>
    </row>
    <row r="144" spans="2:65" s="1" customFormat="1" ht="16.5" customHeight="1">
      <c r="B144" s="33"/>
      <c r="C144" s="182" t="s">
        <v>260</v>
      </c>
      <c r="D144" s="182" t="s">
        <v>153</v>
      </c>
      <c r="E144" s="183" t="s">
        <v>316</v>
      </c>
      <c r="F144" s="184" t="s">
        <v>317</v>
      </c>
      <c r="G144" s="185" t="s">
        <v>164</v>
      </c>
      <c r="H144" s="186">
        <v>1</v>
      </c>
      <c r="I144" s="187"/>
      <c r="J144" s="188">
        <f>ROUND(I144*H144,2)</f>
        <v>0</v>
      </c>
      <c r="K144" s="184" t="s">
        <v>157</v>
      </c>
      <c r="L144" s="37"/>
      <c r="M144" s="189" t="s">
        <v>1</v>
      </c>
      <c r="N144" s="190" t="s">
        <v>44</v>
      </c>
      <c r="O144" s="59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AR144" s="16" t="s">
        <v>158</v>
      </c>
      <c r="AT144" s="16" t="s">
        <v>153</v>
      </c>
      <c r="AU144" s="16" t="s">
        <v>81</v>
      </c>
      <c r="AY144" s="16" t="s">
        <v>151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6" t="s">
        <v>77</v>
      </c>
      <c r="BK144" s="193">
        <f>ROUND(I144*H144,2)</f>
        <v>0</v>
      </c>
      <c r="BL144" s="16" t="s">
        <v>158</v>
      </c>
      <c r="BM144" s="16" t="s">
        <v>645</v>
      </c>
    </row>
    <row r="145" spans="2:51" s="12" customFormat="1" ht="11.25">
      <c r="B145" s="194"/>
      <c r="C145" s="195"/>
      <c r="D145" s="196" t="s">
        <v>160</v>
      </c>
      <c r="E145" s="197" t="s">
        <v>1</v>
      </c>
      <c r="F145" s="198" t="s">
        <v>646</v>
      </c>
      <c r="G145" s="195"/>
      <c r="H145" s="199">
        <v>1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160</v>
      </c>
      <c r="AU145" s="205" t="s">
        <v>81</v>
      </c>
      <c r="AV145" s="12" t="s">
        <v>81</v>
      </c>
      <c r="AW145" s="12" t="s">
        <v>34</v>
      </c>
      <c r="AX145" s="12" t="s">
        <v>77</v>
      </c>
      <c r="AY145" s="205" t="s">
        <v>151</v>
      </c>
    </row>
    <row r="146" spans="2:65" s="1" customFormat="1" ht="16.5" customHeight="1">
      <c r="B146" s="33"/>
      <c r="C146" s="229" t="s">
        <v>265</v>
      </c>
      <c r="D146" s="229" t="s">
        <v>287</v>
      </c>
      <c r="E146" s="230" t="s">
        <v>321</v>
      </c>
      <c r="F146" s="231" t="s">
        <v>322</v>
      </c>
      <c r="G146" s="232" t="s">
        <v>164</v>
      </c>
      <c r="H146" s="233">
        <v>1</v>
      </c>
      <c r="I146" s="234"/>
      <c r="J146" s="235">
        <f>ROUND(I146*H146,2)</f>
        <v>0</v>
      </c>
      <c r="K146" s="231" t="s">
        <v>157</v>
      </c>
      <c r="L146" s="236"/>
      <c r="M146" s="237" t="s">
        <v>1</v>
      </c>
      <c r="N146" s="238" t="s">
        <v>44</v>
      </c>
      <c r="O146" s="59"/>
      <c r="P146" s="191">
        <f>O146*H146</f>
        <v>0</v>
      </c>
      <c r="Q146" s="191">
        <v>0.0003</v>
      </c>
      <c r="R146" s="191">
        <f>Q146*H146</f>
        <v>0.0003</v>
      </c>
      <c r="S146" s="191">
        <v>0</v>
      </c>
      <c r="T146" s="192">
        <f>S146*H146</f>
        <v>0</v>
      </c>
      <c r="AR146" s="16" t="s">
        <v>191</v>
      </c>
      <c r="AT146" s="16" t="s">
        <v>287</v>
      </c>
      <c r="AU146" s="16" t="s">
        <v>81</v>
      </c>
      <c r="AY146" s="16" t="s">
        <v>151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6" t="s">
        <v>77</v>
      </c>
      <c r="BK146" s="193">
        <f>ROUND(I146*H146,2)</f>
        <v>0</v>
      </c>
      <c r="BL146" s="16" t="s">
        <v>158</v>
      </c>
      <c r="BM146" s="16" t="s">
        <v>647</v>
      </c>
    </row>
    <row r="147" spans="2:63" s="11" customFormat="1" ht="22.9" customHeight="1">
      <c r="B147" s="166"/>
      <c r="C147" s="167"/>
      <c r="D147" s="168" t="s">
        <v>72</v>
      </c>
      <c r="E147" s="180" t="s">
        <v>324</v>
      </c>
      <c r="F147" s="180" t="s">
        <v>325</v>
      </c>
      <c r="G147" s="167"/>
      <c r="H147" s="167"/>
      <c r="I147" s="170"/>
      <c r="J147" s="181">
        <f>BK147</f>
        <v>0</v>
      </c>
      <c r="K147" s="167"/>
      <c r="L147" s="172"/>
      <c r="M147" s="173"/>
      <c r="N147" s="174"/>
      <c r="O147" s="174"/>
      <c r="P147" s="175">
        <f>P148</f>
        <v>0</v>
      </c>
      <c r="Q147" s="174"/>
      <c r="R147" s="175">
        <f>R148</f>
        <v>0</v>
      </c>
      <c r="S147" s="174"/>
      <c r="T147" s="176">
        <f>T148</f>
        <v>0</v>
      </c>
      <c r="AR147" s="177" t="s">
        <v>77</v>
      </c>
      <c r="AT147" s="178" t="s">
        <v>72</v>
      </c>
      <c r="AU147" s="178" t="s">
        <v>77</v>
      </c>
      <c r="AY147" s="177" t="s">
        <v>151</v>
      </c>
      <c r="BK147" s="179">
        <f>BK148</f>
        <v>0</v>
      </c>
    </row>
    <row r="148" spans="2:65" s="1" customFormat="1" ht="16.5" customHeight="1">
      <c r="B148" s="33"/>
      <c r="C148" s="182" t="s">
        <v>270</v>
      </c>
      <c r="D148" s="182" t="s">
        <v>153</v>
      </c>
      <c r="E148" s="183" t="s">
        <v>327</v>
      </c>
      <c r="F148" s="184" t="s">
        <v>328</v>
      </c>
      <c r="G148" s="185" t="s">
        <v>329</v>
      </c>
      <c r="H148" s="186">
        <v>7.214</v>
      </c>
      <c r="I148" s="187"/>
      <c r="J148" s="188">
        <f>ROUND(I148*H148,2)</f>
        <v>0</v>
      </c>
      <c r="K148" s="184" t="s">
        <v>157</v>
      </c>
      <c r="L148" s="37"/>
      <c r="M148" s="239" t="s">
        <v>1</v>
      </c>
      <c r="N148" s="240" t="s">
        <v>44</v>
      </c>
      <c r="O148" s="241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AR148" s="16" t="s">
        <v>158</v>
      </c>
      <c r="AT148" s="16" t="s">
        <v>153</v>
      </c>
      <c r="AU148" s="16" t="s">
        <v>81</v>
      </c>
      <c r="AY148" s="16" t="s">
        <v>151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6" t="s">
        <v>77</v>
      </c>
      <c r="BK148" s="193">
        <f>ROUND(I148*H148,2)</f>
        <v>0</v>
      </c>
      <c r="BL148" s="16" t="s">
        <v>158</v>
      </c>
      <c r="BM148" s="16" t="s">
        <v>648</v>
      </c>
    </row>
    <row r="149" spans="2:12" s="1" customFormat="1" ht="6.95" customHeight="1">
      <c r="B149" s="45"/>
      <c r="C149" s="46"/>
      <c r="D149" s="46"/>
      <c r="E149" s="46"/>
      <c r="F149" s="46"/>
      <c r="G149" s="46"/>
      <c r="H149" s="46"/>
      <c r="I149" s="133"/>
      <c r="J149" s="46"/>
      <c r="K149" s="46"/>
      <c r="L149" s="37"/>
    </row>
  </sheetData>
  <sheetProtection algorithmName="SHA-512" hashValue="6D11aAtPJTort00wfS5bHeX9TbA+z9NuCuFfamLeuPXu3xnJkdfsqhMKsDa39H8HTeCPi7PicnXdJFv7XQGDkg==" saltValue="tCeM3izZrU9ont3nalE9seERS1v4lsEnbmOfKNTNm9zeufVIcC/f0ebNxYq/rsTPazEbgP87/Op99vTbwqzlPQ==" spinCount="100000" sheet="1" objects="1" scenarios="1" formatColumns="0" formatRows="0" autoFilter="0"/>
  <autoFilter ref="C91:K148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Bohunka Vavrdova</dc:creator>
  <cp:keywords/>
  <dc:description/>
  <cp:lastModifiedBy>Ing. Pavel Kamenický</cp:lastModifiedBy>
  <dcterms:created xsi:type="dcterms:W3CDTF">2019-03-11T11:58:36Z</dcterms:created>
  <dcterms:modified xsi:type="dcterms:W3CDTF">2019-03-11T12:31:10Z</dcterms:modified>
  <cp:category/>
  <cp:version/>
  <cp:contentType/>
  <cp:contentStatus/>
</cp:coreProperties>
</file>