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01 Oprava koryta" sheetId="2" r:id="rId2"/>
    <sheet name="1.1 - SO 01.1 Odstranění ..." sheetId="3" r:id="rId3"/>
    <sheet name="2 - VON Vedlejší a ostatn..." sheetId="4" r:id="rId4"/>
  </sheets>
  <definedNames>
    <definedName name="_xlnm.Print_Area" localSheetId="0">'Rekapitulace stavby'!$D$4:$AO$36,'Rekapitulace stavby'!$C$42:$AQ$59</definedName>
    <definedName name="_xlnm._FilterDatabase" localSheetId="1" hidden="1">'1 - SO 01 Oprava koryta'!$C$87:$K$359</definedName>
    <definedName name="_xlnm.Print_Area" localSheetId="1">'1 - SO 01 Oprava koryta'!$C$45:$J$69,'1 - SO 01 Oprava koryta'!$C$75:$K$359</definedName>
    <definedName name="_xlnm._FilterDatabase" localSheetId="2" hidden="1">'1.1 - SO 01.1 Odstranění ...'!$C$87:$K$130</definedName>
    <definedName name="_xlnm.Print_Area" localSheetId="2">'1.1 - SO 01.1 Odstranění ...'!$C$47:$J$67,'1.1 - SO 01.1 Odstranění ...'!$C$73:$K$130</definedName>
    <definedName name="_xlnm._FilterDatabase" localSheetId="3" hidden="1">'2 - VON Vedlejší a ostatn...'!$C$88:$K$180</definedName>
    <definedName name="_xlnm.Print_Area" localSheetId="3">'2 - VON Vedlejší a ostatn...'!$C$45:$J$70,'2 - VON Vedlejší a ostatn...'!$C$76:$K$180</definedName>
    <definedName name="_xlnm.Print_Titles" localSheetId="0">'Rekapitulace stavby'!$52:$52</definedName>
    <definedName name="_xlnm.Print_Titles" localSheetId="1">'1 - SO 01 Oprava koryta'!$87:$87</definedName>
    <definedName name="_xlnm.Print_Titles" localSheetId="2">'1.1 - SO 01.1 Odstranění ...'!$87:$87</definedName>
    <definedName name="_xlnm.Print_Titles" localSheetId="3">'2 - VON Vedlejší a ostatn...'!$88:$88</definedName>
  </definedNames>
  <calcPr fullCalcOnLoad="1"/>
</workbook>
</file>

<file path=xl/sharedStrings.xml><?xml version="1.0" encoding="utf-8"?>
<sst xmlns="http://schemas.openxmlformats.org/spreadsheetml/2006/main" count="4198" uniqueCount="688">
  <si>
    <t>Export Komplet</t>
  </si>
  <si>
    <t/>
  </si>
  <si>
    <t>2.0</t>
  </si>
  <si>
    <t>ZAMOK</t>
  </si>
  <si>
    <t>False</t>
  </si>
  <si>
    <t>{9b81dab9-a0d9-461d-ac19-e76ac40535c8}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</si>
  <si>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</si>
  <si>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</si>
  <si>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</si>
  <si>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</si>
  <si>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</si>
  <si>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</si>
  <si>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</si>
  <si>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</si>
  <si>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M17/052K-R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</si>
  <si>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</si>
  <si>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</si>
  <si>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Raná, 10185468, Žďárec u Skutče, 0,000 - 0,342, oprava koryta</t>
  </si>
  <si>
    <t>KSO:</t>
  </si>
  <si>
    <t>833 21 29</t>
  </si>
  <si>
    <t>CC-CZ:</t>
  </si>
  <si>
    <t>24208</t>
  </si>
  <si>
    <t>Místo:</t>
  </si>
  <si>
    <t>Skuteč - Žďárec u Skutče</t>
  </si>
  <si>
    <t>Datum:</t>
  </si>
  <si>
    <t>8.9.2017</t>
  </si>
  <si>
    <t>Zadavatel:</t>
  </si>
  <si>
    <t>IČ:</t>
  </si>
  <si>
    <t>Povodí Labe, závod Pardubice,Cihelna 135,Pardubice</t>
  </si>
  <si>
    <t>DIČ:</t>
  </si>
  <si>
    <t>Uchazeč:</t>
  </si>
  <si>
    <t>Vyplň údaj</t>
  </si>
  <si>
    <t>Projektant:</t>
  </si>
  <si>
    <t>Multiaqua s.r.o., Veverkova 1343, Hradec Králové 2</t>
  </si>
  <si>
    <t>True</t>
  </si>
  <si>
    <t>Zpracovatel:</t>
  </si>
  <si>
    <t>Ing. Ladislav Malý</t>
  </si>
  <si>
    <t>Poznámka:</t>
  </si>
  <si>
    <t>Předpokládaná cena projektovaného objektu stavby byla stanovena pomocí položkového rozpočtu z aktuální databáze cenové soustavy od firmy ÚRS Praha, a.s., pomocí programu KROS 4 CÚ 2017 I.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</si>
  <si>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</si>
  <si>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</si>
  <si>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</si>
  <si>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</si>
  <si>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</si>
  <si>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</si>
  <si>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</si>
  <si>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</si>
  <si>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</si>
  <si>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</si>
  <si>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</si>
  <si>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</si>
  <si>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</si>
  <si>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</si>
  <si>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</si>
  <si>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</si>
  <si>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</si>
  <si>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</si>
  <si>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</si>
  <si>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</si>
  <si>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</si>
  <si>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</si>
  <si>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</si>
  <si>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</si>
  <si>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</si>
  <si>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</si>
  <si>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</si>
  <si>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</si>
  <si>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</si>
  <si>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</si>
  <si>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</si>
  <si>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</si>
  <si>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</si>
  <si>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</si>
  <si>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</si>
  <si>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</si>
  <si>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</si>
  <si>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</si>
  <si>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</si>
  <si>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SO 01 Oprava koryta</t>
  </si>
  <si>
    <t>STA</t>
  </si>
  <si>
    <t>{6be8630e-36f3-4ef6-ba09-25c5be8342e8}</t>
  </si>
  <si>
    <t>2</t>
  </si>
  <si>
    <t>/</t>
  </si>
  <si>
    <t>Soupis</t>
  </si>
  <si>
    <t>###NOINSERT###</t>
  </si>
  <si>
    <t>1.1</t>
  </si>
  <si>
    <t>SO 01.1 Odstranění břehových porostů</t>
  </si>
  <si>
    <t>{a0745172-2c3b-4224-b4ff-6cdbf39ee0c2}</t>
  </si>
  <si>
    <t>VON Vedlejší a ostatní náklady</t>
  </si>
  <si>
    <t>{c9a421fb-3f1d-436c-ab4b-3315c966b4a2}</t>
  </si>
  <si>
    <t>KRYCÍ LIST SOUPISU PRACÍ</t>
  </si>
  <si>
    <t>Objekt:</t>
  </si>
  <si>
    <t>1 - SO 01 Oprava koryta</t>
  </si>
  <si>
    <t>Předpokládaná cena projektovaného objektu stavby byla stanovena pomocí položkového rozpočtu z aktuální databáze cenové soustavy od firmy ÚRS Praha, a.s., pomocí programu KROS 4 CÚ 2017 I. 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</si>
  <si>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</si>
  <si>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</si>
  <si>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</si>
  <si>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</si>
  <si>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</si>
  <si>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</si>
  <si>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</si>
  <si>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</si>
  <si>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</si>
  <si>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</si>
  <si>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</si>
  <si>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</si>
  <si>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</si>
  <si>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</si>
  <si>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</si>
  <si>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</si>
  <si>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</si>
  <si>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</si>
  <si>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</si>
  <si>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</si>
  <si>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</si>
  <si>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</si>
  <si>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</si>
  <si>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</si>
  <si>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</si>
  <si>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</si>
  <si>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</si>
  <si>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</si>
  <si>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</si>
  <si>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</si>
  <si>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</si>
  <si>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</si>
  <si>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113106271</t>
  </si>
  <si>
    <t>Rozebrání dlažeb vozovek pl přes 50 do 200 m2 ze zámkové dlažby s ložem z kameniva</t>
  </si>
  <si>
    <t>m2</t>
  </si>
  <si>
    <t>CS ÚRS 2017 01</t>
  </si>
  <si>
    <t>4</t>
  </si>
  <si>
    <t>-860438108</t>
  </si>
  <si>
    <t>PP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</si>
  <si>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ze zámkové dlažby s ložem z kameniva</t>
  </si>
  <si>
    <t>VV</t>
  </si>
  <si>
    <t>55,0 "u školy na LB</t>
  </si>
  <si>
    <t>114203103</t>
  </si>
  <si>
    <t>Rozebrání dlažeb z lomového kamene nebo betonových tvárnic do cementové malty</t>
  </si>
  <si>
    <t>m3</t>
  </si>
  <si>
    <t>693378423</t>
  </si>
  <si>
    <t>Rozebrání dlažeb nebo záhozů s naložením na dopravní prostředek dlažeb z lomového kamene nebo betonových tvárnic do cementové malty se spárami zalitými cementovou maltou</t>
  </si>
  <si>
    <t>podle Souhrnné technické zprávy</t>
  </si>
  <si>
    <t>51,5*2,0*(0,2+0,15) "dlažba naLB u školy</t>
  </si>
  <si>
    <t>11,0*2,0*(0,2+0,15) " dlažba na PB u č.p. 19</t>
  </si>
  <si>
    <t>370,0*0,5*(0,2+0,15) "dlažba nad opravovanými patkami</t>
  </si>
  <si>
    <t>51,5*(0,5+0,6)/2*0,6 "patka na LB u školy</t>
  </si>
  <si>
    <t>11,0*(0,5+0,6)/2*0,6 " patka na PB u č.p. 19</t>
  </si>
  <si>
    <t>370,0*(0,5+0,6)/2*0,6 "úsek opravovaných patek</t>
  </si>
  <si>
    <t>Součet</t>
  </si>
  <si>
    <t>3</t>
  </si>
  <si>
    <t>114203202</t>
  </si>
  <si>
    <t>Očištění lomového kamene nebo betonových tvárnic od malty</t>
  </si>
  <si>
    <t>-65706293</t>
  </si>
  <si>
    <t>Očištění lomového kamene nebo betonových tvárnic získaných při rozebrání dlažeb, záhozů, rovnanin a soustřeďovacích staveb od malty</t>
  </si>
  <si>
    <t>51,5*2,0*0,2*0,3 "naLB u školy, 30% z celk.mn</t>
  </si>
  <si>
    <t>11,0*2,0*0,2*0,3 " na PB u č.p. 19, 30% z celk.mn</t>
  </si>
  <si>
    <t>370,0*0,5*0,2*0,3 "nad opravovanými patkami, 30% z celk.mn</t>
  </si>
  <si>
    <t>51,5*(0,5+0,6)/2*0,6*0,3 "patka naLB u školy,  30% z celk.mn</t>
  </si>
  <si>
    <t>11,0*(0,5+0,6)/2*0,6*0,3 " patka na PB u č.p. 19,  30% z celk.mn</t>
  </si>
  <si>
    <t>370,0*(0,5+0,6)/2*0,6*0,3 "úsek opravovaných patek,  30% z celk.mn</t>
  </si>
  <si>
    <t>93,82 "materiál pro doplnění dna mezi patkami</t>
  </si>
  <si>
    <t>114203301</t>
  </si>
  <si>
    <t>Třídění lomového kamene nebo betonových tvárnic podle druhu, velikosti nebo tvaru</t>
  </si>
  <si>
    <t>-1953469886</t>
  </si>
  <si>
    <t>Třídění lomového kamene nebo betonových tvárnic získaných při rozebrání dlažeb, záhozů, rovnanin a soustřeďovacích staveb podle druhu, velikosti nebo tvaru</t>
  </si>
  <si>
    <t>51,5*2,0*0,2"naLB u školy</t>
  </si>
  <si>
    <t>11,0*2,0*0,2 " na PB u č.p. 19</t>
  </si>
  <si>
    <t>370,0*0,5*0,2 "nad opravovanými patkami</t>
  </si>
  <si>
    <t>51,5*(0,5+0,6)/2*0,6 "patka naLB u školy</t>
  </si>
  <si>
    <t>5</t>
  </si>
  <si>
    <t>114203401</t>
  </si>
  <si>
    <t>Srovnání lomového kamene nebo betonových tvárnic s přemístěním do 10 m</t>
  </si>
  <si>
    <t>1286561728</t>
  </si>
  <si>
    <t>Srovnání lomového kamene nebo betonových tvárnic do měřitelných figur s přemístěním na vzdálenost do 10 m</t>
  </si>
  <si>
    <t xml:space="preserve">155,238" očištěný kámen </t>
  </si>
  <si>
    <t>6</t>
  </si>
  <si>
    <t>115001106</t>
  </si>
  <si>
    <t>Převedení vody potrubím DN do 900</t>
  </si>
  <si>
    <t>m</t>
  </si>
  <si>
    <t>1109178967</t>
  </si>
  <si>
    <t>Převedení vody potrubím průměru DN přes 600 do 900</t>
  </si>
  <si>
    <t>342,0 "přes opravované úseky</t>
  </si>
  <si>
    <t>7</t>
  </si>
  <si>
    <t>115101202</t>
  </si>
  <si>
    <t>Čerpání vody na dopravní výšku do 10 m průměrný přítok do 1000 l/min</t>
  </si>
  <si>
    <t>hod</t>
  </si>
  <si>
    <t>2128345733</t>
  </si>
  <si>
    <t>Čerpání vody na dopravní výšku do 10 m s uvažovaným průměrným přítokem přes 500 do 1 000 l/min</t>
  </si>
  <si>
    <t>30*24</t>
  </si>
  <si>
    <t>8</t>
  </si>
  <si>
    <t>124203101</t>
  </si>
  <si>
    <t>Vykopávky do 1000 m3 pro koryta vodotečí v hornině tř. 3</t>
  </si>
  <si>
    <t>515725640</t>
  </si>
  <si>
    <t>Vykopávky pro koryta vodotečí s přehozením výkopku na vzdálenost do 3 m nebo s naložením na dopravní prostředek v hornině tř. 3 do 1 000 m3</t>
  </si>
  <si>
    <t>pro štp. lože pod opravovanou dlažbu</t>
  </si>
  <si>
    <t>51,5*2,0*0,1 "naLB u školy</t>
  </si>
  <si>
    <t>11,0*2,0*0,1 " na PB u č.p. 19</t>
  </si>
  <si>
    <t>370,0*0,5*0,1 "nad opravovanými patkami</t>
  </si>
  <si>
    <t>9</t>
  </si>
  <si>
    <t>124203109</t>
  </si>
  <si>
    <t>Příplatek k vykopávkám pro koryta vodotečí v hornině tř. 3 za lepivost</t>
  </si>
  <si>
    <t>1826875553</t>
  </si>
  <si>
    <t>Vykopávky pro koryta vodotečí s přehozením výkopku na vzdálenost do 3 m nebo s naložením na dopravní prostředek v hornině tř. 3 Příplatek k cenám za lepivost horniny tř. 3</t>
  </si>
  <si>
    <t>31,0*0,3 "lepivost 30%</t>
  </si>
  <si>
    <t>10</t>
  </si>
  <si>
    <t>129103101</t>
  </si>
  <si>
    <t>Čištění otevřených koryt vodotečí š dna do 5 m hl do 2,5 m v hornině tř. 1 a 2</t>
  </si>
  <si>
    <t>1825604253</t>
  </si>
  <si>
    <t>Čištění otevřených koryt vodotečí s přehozením rozpojeného nánosu do 3 m nebo s naložením na dopravní prostředek při šířce původního dna do 5m a hloubce koryta do 2,5 m v horninách tř. 1 a 2</t>
  </si>
  <si>
    <t>83,9 "příloha D.1.1.b.2 , sedimenty v rostlém stavu</t>
  </si>
  <si>
    <t>99,95-83,9 " dotvarování svahů koryta, příl. D.1.1.b.2</t>
  </si>
  <si>
    <t>11</t>
  </si>
  <si>
    <t>132201101</t>
  </si>
  <si>
    <t>Hloubení rýh š do 600 mm v hornině tř. 3 objemu do 100 m3</t>
  </si>
  <si>
    <t>-1584558616</t>
  </si>
  <si>
    <t>Hloubení zapažených i nezapažených rýh šířky do 600 mm s urovnáním dna do předepsaného profilu a spádu v hornině tř. 3 do 100 m3</t>
  </si>
  <si>
    <t>pro zajišťovací prahy  stupňů v km 0,063, 0,089 a 0,108</t>
  </si>
  <si>
    <t>3*(4,0+2*1,0)*0,6*1,20</t>
  </si>
  <si>
    <t>3*(4,0+2*1,0)*0,4*1,0</t>
  </si>
  <si>
    <t>pro zajišťovací prahy  stupňě v km 0,166</t>
  </si>
  <si>
    <t>(4,0+2*1,0)*0,6*1,30</t>
  </si>
  <si>
    <t>(4,0+2*1,0)*0,4*1,0</t>
  </si>
  <si>
    <t>12</t>
  </si>
  <si>
    <t>132201109</t>
  </si>
  <si>
    <t>Příplatek za lepivost k hloubení rýh š do 600 mm v hornině tř. 3</t>
  </si>
  <si>
    <t>-1201296880</t>
  </si>
  <si>
    <t>Hloubení zapažených i nezapažených rýh šířky do 600 mm s urovnáním dna do předepsaného profilu a spádu v hornině tř. 3 Příplatek k cenám za lepivost horniny tř. 3</t>
  </si>
  <si>
    <t>27,24*0,3 "lepivost 30%</t>
  </si>
  <si>
    <t>13</t>
  </si>
  <si>
    <t>162000000R</t>
  </si>
  <si>
    <t>Likvidace přebytečného výkopku z horniny tř.1- 4 podle platné legislativy,položka obsahuje naložení, přemístění,složení a skládkovné</t>
  </si>
  <si>
    <t>6308088</t>
  </si>
  <si>
    <t>83,90 "sedimenty v rostlém stavu</t>
  </si>
  <si>
    <t>31,0 "zemina z odkopávek pro lože pro dlažbu</t>
  </si>
  <si>
    <t>27,24 "zemina z rýh</t>
  </si>
  <si>
    <t>-(1*0,5+4*1,0+1*1,5)"odečet zeminy pro zasypání po pařezech</t>
  </si>
  <si>
    <t>-1,0 "odečet zeminy pro doplnění výmolu</t>
  </si>
  <si>
    <t>-56,25*0,1 "odečet zeminy pro pohumusování</t>
  </si>
  <si>
    <t>14</t>
  </si>
  <si>
    <t>162700000R</t>
  </si>
  <si>
    <t>Likvidace přebytečného výkopku z horniny tř.5- 7 podle platné legislativy,položka obsahuje naložení, přemístění,složení a skládkovné</t>
  </si>
  <si>
    <t>-949185067</t>
  </si>
  <si>
    <t>přebytečný materiál z rozebraného opevnění</t>
  </si>
  <si>
    <t>251,225"rozebrané opevnění</t>
  </si>
  <si>
    <t>-61,418 "odečet vytříděného kamene pro opravu dlažeb a patek</t>
  </si>
  <si>
    <t>-93,82 "odečet materiálu pro doplnění dna mezi patkami</t>
  </si>
  <si>
    <t>17</t>
  </si>
  <si>
    <t>167101102</t>
  </si>
  <si>
    <t>Nakládání výkopku z hornin tř. 1 až 4 přes 100 m3</t>
  </si>
  <si>
    <t>1689450397</t>
  </si>
  <si>
    <t>Nakládání, skládání a překládání neulehlého výkopku nebo sypaniny nakládání, množství přes 100 m3, z hornin tř. 1 až 4</t>
  </si>
  <si>
    <t>83,90 "sedimenty v rostlém stavu, po vysáknutí</t>
  </si>
  <si>
    <t>18</t>
  </si>
  <si>
    <t>171101131</t>
  </si>
  <si>
    <t>Uložení sypaniny z hornin nesoudržných a soudržných střídavě do násypů zhutněných</t>
  </si>
  <si>
    <t>1754364961</t>
  </si>
  <si>
    <t>Uložení sypaniny do násypů s rozprostřením sypaniny ve vrstvách a s hrubým urovnáním zhutněných s uzavřením povrchu násypu z hornin nesoudržných a soudržných střídavě ukládaných</t>
  </si>
  <si>
    <t>1,0 "doplnění výmolu v ř. km 0,0550</t>
  </si>
  <si>
    <t>19</t>
  </si>
  <si>
    <t>171103101</t>
  </si>
  <si>
    <t>Zemní hrázky melioračních kanálů z horniny tř. 1 až 4</t>
  </si>
  <si>
    <t>-209471999</t>
  </si>
  <si>
    <t>Zemní hrázky přívodních a odpadních melioračních kanálů zhutňované po vrstvách tloušťky 200 mm, s přemístěním sypaniny do 20 m nebo s jejím přehozením do 3 m z hornin tř. 1 až 4</t>
  </si>
  <si>
    <t xml:space="preserve">hrázky - jímky </t>
  </si>
  <si>
    <t>10*(5,0*0,9*0,6+5,0*0,7*0,4)</t>
  </si>
  <si>
    <t>20</t>
  </si>
  <si>
    <t>171201101</t>
  </si>
  <si>
    <t>Uložení sypaniny do násypů nezhutněných</t>
  </si>
  <si>
    <t>2007089204</t>
  </si>
  <si>
    <t>Uložení sypaniny do násypů s rozprostřením sypaniny ve vrstvách a s hrubým urovnáním nezhutněných z jakýchkoliv hornin</t>
  </si>
  <si>
    <t>uložení rozebr. opev. do dna mezi patkami</t>
  </si>
  <si>
    <t>93,82 "příl. D.1.1.b.2</t>
  </si>
  <si>
    <t>22</t>
  </si>
  <si>
    <t>174201201</t>
  </si>
  <si>
    <t>Zásyp jam po pařezech D pařezů do 300 mm</t>
  </si>
  <si>
    <t>kus</t>
  </si>
  <si>
    <t>1102592860</t>
  </si>
  <si>
    <t>Zásyp jam po pařezech výkopkem z horniny získané při dobývání pařezů s hrubým urovnáním povrchu zasypávky průměru pařezu přes 100 do 300 mm</t>
  </si>
  <si>
    <t>7 "dle pol. odstranění pařezů z podobjektu 1.1</t>
  </si>
  <si>
    <t>23</t>
  </si>
  <si>
    <t>174201202</t>
  </si>
  <si>
    <t>Zásyp jam po pařezech D pařezů do 500 mm</t>
  </si>
  <si>
    <t>-688878865</t>
  </si>
  <si>
    <t>Zásyp jam po pařezech výkopkem z horniny získané při dobývání pařezů s hrubým urovnáním povrchu zasypávky průměru pařezu přes 300 do 500 mm</t>
  </si>
  <si>
    <t>26"dle pol. odstranění pařezů z podobjektu 1.1</t>
  </si>
  <si>
    <t>24</t>
  </si>
  <si>
    <t>175203102</t>
  </si>
  <si>
    <t>Přísyp vodních staveb těsnící fólií nebo geotextilií materiálem bez zhutnění sklon svahu přes 1:5</t>
  </si>
  <si>
    <t>1759064100</t>
  </si>
  <si>
    <t>Přísyp těsnící folie nebo geotextilie na objektech vodních staveb z vhodného materiálu, bez zhutnění ve svahu sklonu přes 1 : 5</t>
  </si>
  <si>
    <t>10*(5,0*0,9+5,0*0,7)*0,1 "na hrázky - jímky</t>
  </si>
  <si>
    <t>25</t>
  </si>
  <si>
    <t>181411122</t>
  </si>
  <si>
    <t>Založení lučního trávníku výsevem plochy do 1000 m2 ve svahu do 1:2</t>
  </si>
  <si>
    <t>509558359</t>
  </si>
  <si>
    <t>Založení trávníku na půdě předem připravené plochy do 1000 m2 výsevem včetně utažení lučního na svahu přes 1:5 do 1:2</t>
  </si>
  <si>
    <t>51,5*0,9 "na LB u školy</t>
  </si>
  <si>
    <t>11,0*0,9 " na PB u č.p. 19</t>
  </si>
  <si>
    <t>26</t>
  </si>
  <si>
    <t>M</t>
  </si>
  <si>
    <t>005724700</t>
  </si>
  <si>
    <t>osivo směs travní univerzál</t>
  </si>
  <si>
    <t>kg</t>
  </si>
  <si>
    <t>-1631160422</t>
  </si>
  <si>
    <t>56,25*0,015 'Přepočtené koeficientem množství</t>
  </si>
  <si>
    <t>27</t>
  </si>
  <si>
    <t>182101101</t>
  </si>
  <si>
    <t>Svahování v zářezech v hornině tř. 1 až 4</t>
  </si>
  <si>
    <t>377067410</t>
  </si>
  <si>
    <t>Svahování trvalých svahů do projektovaných profilů s potřebným přemístěním výkopku při svahování v zářezech v hornině tř. 1 až 4</t>
  </si>
  <si>
    <t>51,5*2,9 "na LB u školy</t>
  </si>
  <si>
    <t>11,0*2,9 " na PB u č.p. 19</t>
  </si>
  <si>
    <t>28</t>
  </si>
  <si>
    <t>182301121</t>
  </si>
  <si>
    <t>Rozprostření ornice pl do 500 m2 ve svahu přes 1:5 tl vrstvy do 100 mm</t>
  </si>
  <si>
    <t>1755794523</t>
  </si>
  <si>
    <t>Rozprostření a urovnání ornice ve svahu sklonu přes 1:5 při souvislé ploše do 500 m2, tl. vrstvy do 100 mm</t>
  </si>
  <si>
    <t>Svislé a kompletní konstrukce</t>
  </si>
  <si>
    <t>29</t>
  </si>
  <si>
    <t>321212345</t>
  </si>
  <si>
    <t>Oprava zdiva z lomového kamene vodních staveb do 3 m3 obkladního</t>
  </si>
  <si>
    <t>-2086376264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</si>
  <si>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z kamene lomařsky upraveného s vyspárováním cementovou maltou, zdiva obkladního</t>
  </si>
  <si>
    <t>2*52,0*2,0*0,2*0,05 "doplnění zdí, příl. C. 2</t>
  </si>
  <si>
    <t>30</t>
  </si>
  <si>
    <t>321311115</t>
  </si>
  <si>
    <t>Konstrukce vodních staveb z betonu prostého mrazuvzdorného tř. C 25/30</t>
  </si>
  <si>
    <t>-2031135562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</si>
  <si>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</si>
  <si>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zajišťovací prahy  stupňů v km 0,063, 0,089 a 0,108</t>
  </si>
  <si>
    <t>zajišťovací prahy  stupňě v km 0,166</t>
  </si>
  <si>
    <t>31</t>
  </si>
  <si>
    <t>321351010</t>
  </si>
  <si>
    <t>Bednění konstrukcí vodních staveb rovinné - zřízení</t>
  </si>
  <si>
    <t>-885769948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</si>
  <si>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</si>
  <si>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3*(4,0+2*1,0)*(0,7+0,4)</t>
  </si>
  <si>
    <t>3*(4,0+2*1,0)*0,4</t>
  </si>
  <si>
    <t>(4,0+2*1,0)*(0,8+0,4)</t>
  </si>
  <si>
    <t>(4,0+2*1,0)*0,4</t>
  </si>
  <si>
    <t>32</t>
  </si>
  <si>
    <t>321352010</t>
  </si>
  <si>
    <t>Bednění konstrukcí vodních staveb rovinné - odstranění</t>
  </si>
  <si>
    <t>-275551634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</si>
  <si>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</si>
  <si>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36,60 "pol. zřízení</t>
  </si>
  <si>
    <t>33</t>
  </si>
  <si>
    <t>348401130</t>
  </si>
  <si>
    <t>Osazení oplocení ze strojového pletiva s napínacími dráty výšky do 2,0 m do 15° sklonu svahu</t>
  </si>
  <si>
    <t>-971374682</t>
  </si>
  <si>
    <t>Osazení oplocení ze strojového pletiva s napínacími dráty do 15 st. sklonu svahu, výšky přes 1,6 do 2,0 m</t>
  </si>
  <si>
    <t>51,50"podél školy na LB</t>
  </si>
  <si>
    <t>34</t>
  </si>
  <si>
    <t>313275040</t>
  </si>
  <si>
    <t>pletivo FLUIDEX čtvercová oka 50 mm x 2,2 mm x 200 cm</t>
  </si>
  <si>
    <t>-2077658534</t>
  </si>
  <si>
    <t>pletivo drátěné plastifikované se čtvercovými oky 50 mm/2,2 mm, 200 cm</t>
  </si>
  <si>
    <t>Vodorovné konstrukce</t>
  </si>
  <si>
    <t>35</t>
  </si>
  <si>
    <t>451311521</t>
  </si>
  <si>
    <t>Podklad pro dlažbu z betonu prostého mrazuvzdorného tř. C 25/30 vrstva tl nad 100 do 150 mm</t>
  </si>
  <si>
    <t>200035228</t>
  </si>
  <si>
    <t>Podklad z prostého betonu pod dlažbu pro prostředí s mrazovými cykly, ve vrstvě tl. přes 100 do 150 mm</t>
  </si>
  <si>
    <t>5*3,0*1,0 "lože pod opravované schody</t>
  </si>
  <si>
    <t>51,5*2,0 "na LB u školy</t>
  </si>
  <si>
    <t>11,0*2,0 " na PB u č.p. 19</t>
  </si>
  <si>
    <t>370,0*0,5 "nad opravovanými patkami</t>
  </si>
  <si>
    <t>(26+7)*2,0 "oprava po vytržených pařezech</t>
  </si>
  <si>
    <t>36</t>
  </si>
  <si>
    <t>451571111</t>
  </si>
  <si>
    <t>Lože pod dlažby ze štěrkopísku vrstva tl do 100 mm</t>
  </si>
  <si>
    <t>1724436435</t>
  </si>
  <si>
    <t>Lože pod dlažby ze štěrkopísků, tl. vrstvy do 100 mm</t>
  </si>
  <si>
    <t>37</t>
  </si>
  <si>
    <t>461211712</t>
  </si>
  <si>
    <t>Patka z lomového kamene pro dlažbu na sucho s vylitím spár cementovou maltou</t>
  </si>
  <si>
    <t>-1235062744</t>
  </si>
  <si>
    <t>Patka z lomového kamene lomařsky upraveného pro dlažbu zděná na sucho s vylitím spár cementovou maltou</t>
  </si>
  <si>
    <t>podle Souhrnné  technické zprávy 70% z nového kamene</t>
  </si>
  <si>
    <t>370,0*(0,5+0,6)/2*0,6*0,7 " oprava patek</t>
  </si>
  <si>
    <t>51,5*(0,5+0,6)/2*0,6*0,7 "  patka u školy LB</t>
  </si>
  <si>
    <t>11,0*(0,5+0,6)/2*0,6*0,7 "  patka u č.p. 19 na PB</t>
  </si>
  <si>
    <t>38</t>
  </si>
  <si>
    <t>461211712-1</t>
  </si>
  <si>
    <t>Patka z lomového kamene pro dlažbu na sucho s vylitím spár cementovou maltou - kámen z výskytu</t>
  </si>
  <si>
    <t>728482737</t>
  </si>
  <si>
    <t>podle Souhrnné  technické zprávy 30%, z rozebraného kamene</t>
  </si>
  <si>
    <t>z ceníkové položky byla odečtena cena kamene</t>
  </si>
  <si>
    <t>370,0*(0,5+0,6)/2*0,6*0,3 " oprava patek</t>
  </si>
  <si>
    <t>51,5*(0,5+0,6)/2*0,6*0,3 "  patka u školy LB</t>
  </si>
  <si>
    <t>11,0*(0,5+0,6)/2*0,6*0,3 "  patka u č.p. 19 na PB</t>
  </si>
  <si>
    <t>39</t>
  </si>
  <si>
    <t>462511370</t>
  </si>
  <si>
    <t>Zához z lomového kamene bez proštěrkování z terénu hmotnost nad 200 do 500 kg</t>
  </si>
  <si>
    <t>867522398</t>
  </si>
  <si>
    <t>Zához z lomového kamene neupraveného záhozového bez proštěrkování z terénu, hmotnosti jednotlivých kamenů přes 200 do 500 kg</t>
  </si>
  <si>
    <t>pod zajišťovacími prahy  stupňů v km 0,063, 0,089, 0,166 a 0,108</t>
  </si>
  <si>
    <t>4*4,0*1,0*0,5</t>
  </si>
  <si>
    <t>ve vývaru pod stupněm v ř.km 0,296</t>
  </si>
  <si>
    <t>30,0*0,5</t>
  </si>
  <si>
    <t>40</t>
  </si>
  <si>
    <t>463212111</t>
  </si>
  <si>
    <t>Rovnanina z lomového kamene upraveného s vyklínováním spár úlomky kamene</t>
  </si>
  <si>
    <t>330114361</t>
  </si>
  <si>
    <t>Rovnanina z lomového kamene upraveného, tříděného jakékoliv tloušťky rovnaniny s vyklínováním spár a dutin úlomky kamene</t>
  </si>
  <si>
    <t>mezi zajišťovacími prahy  stupňů v km 0,063, 0,089, 0,166 a 0,108</t>
  </si>
  <si>
    <t>4*4,0*2,0*0,4</t>
  </si>
  <si>
    <t>41</t>
  </si>
  <si>
    <t>465210121</t>
  </si>
  <si>
    <t>Schody z lomového kamene na maltu cementovou s vyspárováním tl 200 mm</t>
  </si>
  <si>
    <t>1941971847</t>
  </si>
  <si>
    <t>Schody z lomového kamene lomařsky upraveného pro dlažbu na cementovou maltu, s vyspárováním cementovou maltou, tl. kamene 200 mm</t>
  </si>
  <si>
    <t>5*3,0*1,0 " opravované schody</t>
  </si>
  <si>
    <t>42</t>
  </si>
  <si>
    <t>465512117</t>
  </si>
  <si>
    <t>Oprava dlažeb z lomového kamene na sucho se zalitím spár do 20 m2 tl 200 mm</t>
  </si>
  <si>
    <t>-645405224</t>
  </si>
  <si>
    <t>Oprava dlažeb z lomového kamene lomařsky upraveného pro dlažbu o ploše opravovaných míst do 20 m2 jednotlivě na sucho se zalitím spár cementovou maltou, tl. kamene 200 mm</t>
  </si>
  <si>
    <t>6*2,0 "doplnění kamenů u stávajících stupňů</t>
  </si>
  <si>
    <t>43</t>
  </si>
  <si>
    <t>465513127</t>
  </si>
  <si>
    <t>Dlažba z lomového kamene na cementovou maltu s vyspárováním tl 200 mm</t>
  </si>
  <si>
    <t>1832908237</t>
  </si>
  <si>
    <t>Dlažba z lomového kamene lomařsky upraveného na cementovou maltu, s vyspárováním cementovou maltou, tl. kamene 200 mm</t>
  </si>
  <si>
    <t>310,0*0,7 "podle Souhrnné technické zprávy 70% zcelk. mn.</t>
  </si>
  <si>
    <t>44</t>
  </si>
  <si>
    <t>465513127-1</t>
  </si>
  <si>
    <t>Dlažba z lomového kamene na cementovou maltu s vyspárováním tl 200 mm- kámen z rozebraného opevnění</t>
  </si>
  <si>
    <t>-1898527539</t>
  </si>
  <si>
    <t>310,0*0,3 " z rozebraného opevnění podle Souhrnné technické zprávy 30% z celk.mn.</t>
  </si>
  <si>
    <t>45</t>
  </si>
  <si>
    <t>469151111</t>
  </si>
  <si>
    <t>Zřízení břehového opevnění sklon do 1:1  folií</t>
  </si>
  <si>
    <t>-605310974</t>
  </si>
  <si>
    <t>Zřízení břehového opevnění sklonu do 1:1 perforovanou fólií z umělých hmot</t>
  </si>
  <si>
    <t>10*(5,0*0,9+5,0*0,7) "izolace na hrázkách - jímkách</t>
  </si>
  <si>
    <t>46</t>
  </si>
  <si>
    <t>283220140</t>
  </si>
  <si>
    <t>fólie hydroizolační  tl 1,2 mm</t>
  </si>
  <si>
    <t>602482488</t>
  </si>
  <si>
    <t>fólie hydroizolační střešní mPVC, tl. 1,2 mm š 1300 mm šedá</t>
  </si>
  <si>
    <t>Komunikace pozemní</t>
  </si>
  <si>
    <t>47</t>
  </si>
  <si>
    <t>596211111</t>
  </si>
  <si>
    <t>Kladení zámkové dlažby komunikací pro pěší tl 60 mm skupiny A pl do 100 m2</t>
  </si>
  <si>
    <t>617634847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</si>
  <si>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</si>
  <si>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55,00 "u škola na LB</t>
  </si>
  <si>
    <t>48</t>
  </si>
  <si>
    <t>592450380</t>
  </si>
  <si>
    <t>dlažba zámková H-PROFIL HBB 20x16,5x6 cm přírodní</t>
  </si>
  <si>
    <t>-738522108</t>
  </si>
  <si>
    <t>dlažba zámková profilová základní 20x16,5x6 cm přírodní</t>
  </si>
  <si>
    <t>55,0*0,2 "20% nové dlažby</t>
  </si>
  <si>
    <t>Úpravy povrchů, podlahy a osazování výplní</t>
  </si>
  <si>
    <t>49</t>
  </si>
  <si>
    <t>628635512</t>
  </si>
  <si>
    <t>Vyplnění spár zdiva z lomového kamene spárovací hmotou na hl do 70 mm s vyspárováním</t>
  </si>
  <si>
    <t>-1172285081</t>
  </si>
  <si>
    <t>Vyplnění spár dosavadních konstrukcí zdiva spárovací hmotou s vyčištěním spár hloubky do 70 mm, zdiva z lomového kamene s vyspárováním</t>
  </si>
  <si>
    <t>2*52,0*2,0*0,8 "80% z celkové plochy zdí</t>
  </si>
  <si>
    <t>50</t>
  </si>
  <si>
    <t>636195212</t>
  </si>
  <si>
    <t>Vyplnění spár dlažby z lomového kamene spárovací hmotou na hl do 70 mm s vyspárováním</t>
  </si>
  <si>
    <t>-1932206489</t>
  </si>
  <si>
    <t>Vyplnění spár dosavadních dlažeb spárovací hmotou s vyčištěním spár na hloubky do 70 mm dlažby z lomového kamene s vyspárováním</t>
  </si>
  <si>
    <t>1020,0"podle Souhrnné  technické zprávy</t>
  </si>
  <si>
    <t>-166,4 "odečet spárování zdí</t>
  </si>
  <si>
    <t>Ostatní konstrukce a práce, bourání</t>
  </si>
  <si>
    <t>51</t>
  </si>
  <si>
    <t>938903111</t>
  </si>
  <si>
    <t>Vysekání spár hl do 70 mm v dlažbě z lomového kamene</t>
  </si>
  <si>
    <t>1876303186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</si>
  <si>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</si>
  <si>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853,60"podle pol. spárování</t>
  </si>
  <si>
    <t>52</t>
  </si>
  <si>
    <t>938903113</t>
  </si>
  <si>
    <t>Vysekání spár hl do 70 mm ve zdivu z lomového kamene</t>
  </si>
  <si>
    <t>-793832689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</si>
  <si>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</si>
  <si>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166,40 "podle pol. spárování</t>
  </si>
  <si>
    <t>53</t>
  </si>
  <si>
    <t>966071822</t>
  </si>
  <si>
    <t>Rozebrání oplocení z drátěného pletiva se čtvercovými oky výšky do 2,0 m</t>
  </si>
  <si>
    <t>782496538</t>
  </si>
  <si>
    <t>Rozebrání oplocení z pletiva drátěného se čtvercovými oky, výšky přes 1,6 do 2,0 m</t>
  </si>
  <si>
    <t>51,50 "u školy  na LB</t>
  </si>
  <si>
    <t>997</t>
  </si>
  <si>
    <t>Přesun sutě</t>
  </si>
  <si>
    <t>54</t>
  </si>
  <si>
    <t>997013801</t>
  </si>
  <si>
    <t>Poplatek za uložení stavebního betonového odpadu na skládce (skládkovné)</t>
  </si>
  <si>
    <t>t</t>
  </si>
  <si>
    <t>811375971</t>
  </si>
  <si>
    <t>Poplatek za uložení stavebního odpadu na skládce (skládkovné) betonového</t>
  </si>
  <si>
    <t>22,628 "beton z vysekaných spár</t>
  </si>
  <si>
    <t>55</t>
  </si>
  <si>
    <t>997321511</t>
  </si>
  <si>
    <t>Vodorovná doprava suti a vybouraných hmot po suchu do 1 km</t>
  </si>
  <si>
    <t>880899855</t>
  </si>
  <si>
    <t>Vodorovná doprava suti a vybouraných hmot bez naložení, s vyložením a hrubým urovnáním po suchu, na vzdálenost do 1 km</t>
  </si>
  <si>
    <t>19,633+2,995 "z pol. vysekání spár</t>
  </si>
  <si>
    <t>56</t>
  </si>
  <si>
    <t>997321519</t>
  </si>
  <si>
    <t>Příplatek ZKD 1km vodorovné dopravy suti a vybouraných hmot po suchu</t>
  </si>
  <si>
    <t>-133072825</t>
  </si>
  <si>
    <t>Vodorovná doprava suti a vybouraných hmot bez naložení, s vyložením a hrubým urovnáním po suchu, na vzdálenost Příplatek k cenám za každý další i započatý 1 km přes 1 km</t>
  </si>
  <si>
    <t>22,628*17</t>
  </si>
  <si>
    <t>998</t>
  </si>
  <si>
    <t>Přesun hmot</t>
  </si>
  <si>
    <t>57</t>
  </si>
  <si>
    <t>998332011</t>
  </si>
  <si>
    <t>Přesun hmot pro úpravy vodních toků a kanály</t>
  </si>
  <si>
    <t>852645</t>
  </si>
  <si>
    <t>Přesun hmot pro úpravy vodních toků a kanály, hráze rybníků apod. dopravní vzdálenost do 500 m</t>
  </si>
  <si>
    <t>Soupis:</t>
  </si>
  <si>
    <t>1.1 - SO 01.1 Odstranění břehových porostů</t>
  </si>
  <si>
    <t>111103212</t>
  </si>
  <si>
    <t>Kosení ve vegetačním období divokého porostu středně hustého</t>
  </si>
  <si>
    <t>ha</t>
  </si>
  <si>
    <t>-1728372692</t>
  </si>
  <si>
    <t>Kosení s ponecháním na místě ve vegetačním období divokého porostu středně hustého</t>
  </si>
  <si>
    <t>2000,0*0,0001"dle Souhrnné technické zprávy</t>
  </si>
  <si>
    <t>111251111</t>
  </si>
  <si>
    <t>Drcení ořezaných větví D do 100 mm s odvozem do 20 km</t>
  </si>
  <si>
    <t>-2087777387</t>
  </si>
  <si>
    <t>Drcení ořezaných větví strojně - (štěpkování) o průměru větví do 100 mm</t>
  </si>
  <si>
    <t>7*0,01"drcení větví stromů</t>
  </si>
  <si>
    <t>112101101</t>
  </si>
  <si>
    <t>Kácení stromů listnatých D kmene do 300 mm</t>
  </si>
  <si>
    <t>-704217599</t>
  </si>
  <si>
    <t>Kácení stromů s odřezáním kmene a s odvětvením listnatých, průměru kmene přes 100 do 300 mm</t>
  </si>
  <si>
    <t>dle souhrnné TZ, kap. B.1, odst.f</t>
  </si>
  <si>
    <t>7 "vrby profil 15 cm na p.č. 1310/1</t>
  </si>
  <si>
    <t>112201101</t>
  </si>
  <si>
    <t>Odstranění pařezů D do 300 mm</t>
  </si>
  <si>
    <t>622377398</t>
  </si>
  <si>
    <t>Odstranění pařezů s jejich vykopáním, vytrháním nebo odstřelením, s přesekáním kořenů průměru přes 100 do 300 mm</t>
  </si>
  <si>
    <t>112201102</t>
  </si>
  <si>
    <t>Odstranění pařezů D do 500 mm</t>
  </si>
  <si>
    <t>-1796675684</t>
  </si>
  <si>
    <t>Odstranění pařezů s jejich vykopáním, vytrháním nebo odstřelením, s přesekáním kořenů průměru přes 300 do 500 mm</t>
  </si>
  <si>
    <t>26 "dle souhrnné TZ, kap. B.1, odst.f</t>
  </si>
  <si>
    <t>162201411</t>
  </si>
  <si>
    <t>Vodorovné přemístění kmenů stromů listnatých do 1 km D kmene do 300 mm</t>
  </si>
  <si>
    <t>-1824631472</t>
  </si>
  <si>
    <t>Vodorovné přemístění větví, kmenů nebo pařezů s naložením, složením a dopravou do 1000 m kmenů stromů listnatých, průměru přes 100 do 300 mm</t>
  </si>
  <si>
    <t>7 "z pol. kácení stromů list. do 300 mm</t>
  </si>
  <si>
    <t>162301421</t>
  </si>
  <si>
    <t>Vodorovné přemístění pařezů do 5 km D do 300 mm</t>
  </si>
  <si>
    <t>-2076484056</t>
  </si>
  <si>
    <t>Vodorovné přemístění větví, kmenů nebo pařezů s naložením, složením a dopravou do 5000 m pařezů kmenů, průměru přes 100 do 300 mm</t>
  </si>
  <si>
    <t>7  "z pol. odstranění pařezů do 300 mm</t>
  </si>
  <si>
    <t>162301422</t>
  </si>
  <si>
    <t>Vodorovné přemístění pařezů do 5 km D do 500 mm</t>
  </si>
  <si>
    <t>1977360203</t>
  </si>
  <si>
    <t>Vodorovné přemístění větví, kmenů nebo pařezů s naložením, složením a dopravou do 5000 m pařezů kmenů, průměru přes 300 do 500 mm</t>
  </si>
  <si>
    <t>26 "z pol. odstranění pařezů do 500 mm</t>
  </si>
  <si>
    <t>162301921</t>
  </si>
  <si>
    <t>Příplatek k vodorovnému přemístění pařezů D 300 mm ZKD 5 km</t>
  </si>
  <si>
    <t>-678720849</t>
  </si>
  <si>
    <t>Vodorovné přemístění větví, kmenů nebo pařezů s naložením, složením a dopravou Příplatek k cenám za každých dalších i započatých 5000 m přes 5000 m pařezů kmenů, průměru přes 100 do 300 mm</t>
  </si>
  <si>
    <t>7*3 " 3 příplatky</t>
  </si>
  <si>
    <t>162301922</t>
  </si>
  <si>
    <t>Příplatek k vodorovnému přemístění pařezů D 500 mm ZKD 5 km</t>
  </si>
  <si>
    <t>1702271872</t>
  </si>
  <si>
    <t>Vodorovné přemístění větví, kmenů nebo pařezů s naložením, složením a dopravou Příplatek k cenám za každých dalších i započatých 5000 m přes 5000 m pařezů kmenů, průměru přes 300 do 500 mm</t>
  </si>
  <si>
    <t>26*3 " 3 příplatky</t>
  </si>
  <si>
    <t>185803101</t>
  </si>
  <si>
    <t>Shrabání a uložení pokoseného divokého porostu na hromady do 30 m od okraje hladiny</t>
  </si>
  <si>
    <t>1559243305</t>
  </si>
  <si>
    <t>Shrabání pokoseného porostu a organických naplavenin a spálení po zaschnutí pokoseného porostu s uložením na hromady na vzdálenost do 30 m od okraje hladiny divokého porostu</t>
  </si>
  <si>
    <t>2000,0*0,0001" z položky kosení divokého porostu</t>
  </si>
  <si>
    <t>997013811</t>
  </si>
  <si>
    <t>Poplatek za uložení stavebního dřevěného odpadu na skládce (skládkovné)</t>
  </si>
  <si>
    <t>-1715631923</t>
  </si>
  <si>
    <t>Poplatek za uložení stavebního odpadu na skládce (skládkovné) dřevěného</t>
  </si>
  <si>
    <t>poplatek za uložení pařezů, měrná hmotnost 0,550 t/m3</t>
  </si>
  <si>
    <t>(7*0,5+26*1,0)*0,550</t>
  </si>
  <si>
    <t>2 - VON Vedlejší a ostatní náklady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</si>
  <si>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</si>
  <si>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</si>
  <si>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</si>
  <si>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</si>
  <si>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</si>
  <si>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181151311</t>
  </si>
  <si>
    <t>Plošná úprava terénu přes 500 m2 zemina tř 1 až 4 nerovnosti do 100 mm v rovinně a svahu do 1:5</t>
  </si>
  <si>
    <t>121694307</t>
  </si>
  <si>
    <t>Plošná úprava terénu v zemině tř. 1 až 4 s urovnáním povrchu bez doplnění ornice souvislé plochy přes 500 m2 při nerovnostech terénu přes 50 do 100 mm v rovině nebo na svahu do 1:5</t>
  </si>
  <si>
    <t>130,0*4,0 "manipulační pruh podél toku (travnaté plochy)</t>
  </si>
  <si>
    <t>181411121</t>
  </si>
  <si>
    <t>Založení lučního trávníku výsevem plochy do 1000 m2 v rovině a ve svahu do 1:5</t>
  </si>
  <si>
    <t>-756073608</t>
  </si>
  <si>
    <t>Založení trávníku na půdě předem připravené plochy do 1000 m2 výsevem včetně utažení lučního v rovině nebo na svahu do 1:5</t>
  </si>
  <si>
    <t>130,0*4,0 "manipulační pruh podél toku</t>
  </si>
  <si>
    <t>-1733780499</t>
  </si>
  <si>
    <t>520*0,015 'Přepočtené koeficientem množství</t>
  </si>
  <si>
    <t>572212111</t>
  </si>
  <si>
    <t>Vyspravení výtluků na krajnicích a komunikacích štěrkopískem</t>
  </si>
  <si>
    <t>433534118</t>
  </si>
  <si>
    <t>Vyspravení výtluků a propadlých míst na krajnicích a komunikacích s rozprostřením a zhutněním štěrkopískem</t>
  </si>
  <si>
    <t>140,0*4,0*0,2*0,5 "vyspravení stávajících příj. cest, odhad 50% v tl. 200 mm</t>
  </si>
  <si>
    <t>938909311</t>
  </si>
  <si>
    <t>Čištění vozovek metením strojně podkladu nebo krytu betonového nebo živičného</t>
  </si>
  <si>
    <t>CS ÚRS 2016 01</t>
  </si>
  <si>
    <t>53306135</t>
  </si>
  <si>
    <t>3*100,0*2,5*20*0,5 " dle potřeby (v závislosti na počasí)</t>
  </si>
  <si>
    <t>998225111</t>
  </si>
  <si>
    <t>Přesun hmot pro pozemní komunikace s krytem z kamene, monolitickým betonovým nebo živičným</t>
  </si>
  <si>
    <t>707245066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</si>
  <si>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</si>
  <si>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</si>
  <si>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</si>
  <si>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</si>
  <si>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</si>
  <si>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</si>
  <si>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</si>
  <si>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</si>
  <si>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</si>
  <si>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-34809966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</si>
  <si>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</si>
  <si>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</si>
  <si>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</si>
  <si>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</si>
  <si>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</si>
  <si>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</si>
  <si>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</si>
  <si>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</si>
  <si>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</si>
  <si>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</si>
  <si>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</si>
  <si>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</si>
  <si>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</si>
  <si>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</si>
  <si>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0112</t>
  </si>
  <si>
    <t>Zajištění obnovy asfaltové komunikace</t>
  </si>
  <si>
    <t>-989207940</t>
  </si>
  <si>
    <t>Zajištění pasportu a obnovy asfaltové komunikace</t>
  </si>
  <si>
    <t>pasport asf. komunikace, včetně fotodokumentace</t>
  </si>
  <si>
    <t xml:space="preserve">obnova stávající asf. komunikace </t>
  </si>
  <si>
    <t>po dokončení stavby protokolární předání majiteli</t>
  </si>
  <si>
    <t>VRN2</t>
  </si>
  <si>
    <t>Projektová dokumentace - ostatní náklady</t>
  </si>
  <si>
    <t>0210</t>
  </si>
  <si>
    <t>Vypracování Plánu opatření pro případ havárie</t>
  </si>
  <si>
    <t>1915777289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</si>
  <si>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</si>
  <si>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</si>
  <si>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</si>
  <si>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</si>
  <si>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-1492092902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</si>
  <si>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</si>
  <si>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</si>
  <si>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</si>
  <si>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</si>
  <si>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-792427029</t>
  </si>
  <si>
    <t>VRN3</t>
  </si>
  <si>
    <t>Geodetické práce a vytýčení - ostatní náklady</t>
  </si>
  <si>
    <t>031</t>
  </si>
  <si>
    <t>Vypracování geodetického zaměření skutečného stavu</t>
  </si>
  <si>
    <t>-963983324</t>
  </si>
  <si>
    <t>Vypracování  geodetického zaměření skutečného stavu</t>
  </si>
  <si>
    <t>034403000</t>
  </si>
  <si>
    <t>Dopravní značeníi</t>
  </si>
  <si>
    <t>kpl</t>
  </si>
  <si>
    <t>-145885267</t>
  </si>
  <si>
    <t>Zařízení staveniště zabezpečení staveniště dopravní značení na staveništi</t>
  </si>
  <si>
    <t>VRN9</t>
  </si>
  <si>
    <t>Ostatní náklady</t>
  </si>
  <si>
    <t>0931</t>
  </si>
  <si>
    <t>Provedení pasportizace stávajících nemovitostí</t>
  </si>
  <si>
    <t>-655143990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</si>
  <si>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</si>
  <si>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</si>
  <si>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</si>
  <si>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</si>
  <si>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</si>
  <si>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</si>
  <si>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-416196141</t>
  </si>
  <si>
    <t>16</t>
  </si>
  <si>
    <t>0991</t>
  </si>
  <si>
    <t>Zajištění fotodokumentace veškerých konstrukcí, které budou v průběhu stavby skryty nebo zakryty</t>
  </si>
  <si>
    <t>33384929</t>
  </si>
  <si>
    <t xml:space="preserve">Zajištění fotodokumentace veškerých konstrukcí, </t>
  </si>
  <si>
    <t xml:space="preserve"> které budou v průběhu stavby skryty nebo zakryty</t>
  </si>
  <si>
    <t>0996</t>
  </si>
  <si>
    <t>Zajištění výroby a instalace informačních tabulí ke stavbě</t>
  </si>
  <si>
    <t>-1324753879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</si>
</sst>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33.75" customHeight="1">
      <c r="B23" s="20"/>
      <c r="C23" s="21"/>
      <c r="D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43</v>
      </c>
      <c r="E29" s="45"/>
      <c r="F29" s="31" t="s">
        <v>44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45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46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47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48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49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50</v>
      </c>
      <c r="U35" s="51"/>
      <c r="V35" s="51"/>
      <c r="W35" s="51"/>
      <c r="X35" s="53" t="s">
        <v>51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M17/052K-R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Raná, 10185468, Žďárec u Skutče, 0,000 - 0,342, oprava koryta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Skuteč - Žďárec u Skutče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66" t="str">
        <f>IF(AN8="","",AN8)</f>
        <v>8.9.2017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24.9" customHeight="1"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Povodí Labe, závod Pardubice,Cihelna 135,Pardubice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67" t="str">
        <f>IF(E17="","",E17)</f>
        <v>Multiaqua s.r.o., Veverkova 1343, Hradec Králové 2</v>
      </c>
      <c r="AN49" s="38"/>
      <c r="AO49" s="38"/>
      <c r="AP49" s="38"/>
      <c r="AQ49" s="38"/>
      <c r="AR49" s="42"/>
      <c r="AS49" s="68" t="s">
        <v>53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67" t="str">
        <f>IF(E20="","",E20)</f>
        <v>Ing. Ladislav Malý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54</v>
      </c>
      <c r="D52" s="81"/>
      <c r="E52" s="81"/>
      <c r="F52" s="81"/>
      <c r="G52" s="81"/>
      <c r="H52" s="82"/>
      <c r="I52" s="83" t="s">
        <v>55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56</v>
      </c>
      <c r="AH52" s="81"/>
      <c r="AI52" s="81"/>
      <c r="AJ52" s="81"/>
      <c r="AK52" s="81"/>
      <c r="AL52" s="81"/>
      <c r="AM52" s="81"/>
      <c r="AN52" s="83" t="s">
        <v>57</v>
      </c>
      <c r="AO52" s="81"/>
      <c r="AP52" s="85"/>
      <c r="AQ52" s="86" t="s">
        <v>58</v>
      </c>
      <c r="AR52" s="42"/>
      <c r="AS52" s="87" t="s">
        <v>59</v>
      </c>
      <c r="AT52" s="88" t="s">
        <v>60</v>
      </c>
      <c r="AU52" s="88" t="s">
        <v>61</v>
      </c>
      <c r="AV52" s="88" t="s">
        <v>62</v>
      </c>
      <c r="AW52" s="88" t="s">
        <v>63</v>
      </c>
      <c r="AX52" s="88" t="s">
        <v>64</v>
      </c>
      <c r="AY52" s="88" t="s">
        <v>65</v>
      </c>
      <c r="AZ52" s="88" t="s">
        <v>66</v>
      </c>
      <c r="BA52" s="88" t="s">
        <v>67</v>
      </c>
      <c r="BB52" s="88" t="s">
        <v>68</v>
      </c>
      <c r="BC52" s="88" t="s">
        <v>69</v>
      </c>
      <c r="BD52" s="89" t="s">
        <v>70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71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ROUND(AG55+AG58,2)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ROUND(AS55+AS58,2)</f>
        <v>0</v>
      </c>
      <c r="AT54" s="101">
        <f>ROUND(SUM(AV54:AW54),2)</f>
        <v>0</v>
      </c>
      <c r="AU54" s="102">
        <f>ROUND(AU55+AU58,5)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ROUND(AZ55+AZ58,2)</f>
        <v>0</v>
      </c>
      <c r="BA54" s="101">
        <f>ROUND(BA55+BA58,2)</f>
        <v>0</v>
      </c>
      <c r="BB54" s="101">
        <f>ROUND(BB55+BB58,2)</f>
        <v>0</v>
      </c>
      <c r="BC54" s="101">
        <f>ROUND(BC55+BC58,2)</f>
        <v>0</v>
      </c>
      <c r="BD54" s="103">
        <f>ROUND(BD55+BD58,2)</f>
        <v>0</v>
      </c>
      <c r="BS54" s="104" t="s">
        <v>72</v>
      </c>
      <c r="BT54" s="104" t="s">
        <v>73</v>
      </c>
      <c r="BU54" s="105" t="s">
        <v>74</v>
      </c>
      <c r="BV54" s="104" t="s">
        <v>75</v>
      </c>
      <c r="BW54" s="104" t="s">
        <v>5</v>
      </c>
      <c r="BX54" s="104" t="s">
        <v>76</v>
      </c>
      <c r="CL54" s="104" t="s">
        <v>19</v>
      </c>
    </row>
    <row r="55" spans="2:91" s="5" customFormat="1" ht="16.5" customHeight="1">
      <c r="B55" s="106"/>
      <c r="C55" s="107"/>
      <c r="D55" s="108" t="s">
        <v>77</v>
      </c>
      <c r="E55" s="108"/>
      <c r="F55" s="108"/>
      <c r="G55" s="108"/>
      <c r="H55" s="108"/>
      <c r="I55" s="109"/>
      <c r="J55" s="108" t="s">
        <v>78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ROUND(SUM(AG56:AG57),2)</f>
        <v>0</v>
      </c>
      <c r="AH55" s="109"/>
      <c r="AI55" s="109"/>
      <c r="AJ55" s="109"/>
      <c r="AK55" s="109"/>
      <c r="AL55" s="109"/>
      <c r="AM55" s="109"/>
      <c r="AN55" s="111">
        <f>SUM(AG55,AT55)</f>
        <v>0</v>
      </c>
      <c r="AO55" s="109"/>
      <c r="AP55" s="109"/>
      <c r="AQ55" s="112" t="s">
        <v>79</v>
      </c>
      <c r="AR55" s="113"/>
      <c r="AS55" s="114">
        <f>ROUND(SUM(AS56:AS57),2)</f>
        <v>0</v>
      </c>
      <c r="AT55" s="115">
        <f>ROUND(SUM(AV55:AW55),2)</f>
        <v>0</v>
      </c>
      <c r="AU55" s="116">
        <f>ROUND(SUM(AU56:AU57),5)</f>
        <v>0</v>
      </c>
      <c r="AV55" s="115">
        <f>ROUND(AZ55*L29,2)</f>
        <v>0</v>
      </c>
      <c r="AW55" s="115">
        <f>ROUND(BA55*L30,2)</f>
        <v>0</v>
      </c>
      <c r="AX55" s="115">
        <f>ROUND(BB55*L29,2)</f>
        <v>0</v>
      </c>
      <c r="AY55" s="115">
        <f>ROUND(BC55*L30,2)</f>
        <v>0</v>
      </c>
      <c r="AZ55" s="115">
        <f>ROUND(SUM(AZ56:AZ57),2)</f>
        <v>0</v>
      </c>
      <c r="BA55" s="115">
        <f>ROUND(SUM(BA56:BA57),2)</f>
        <v>0</v>
      </c>
      <c r="BB55" s="115">
        <f>ROUND(SUM(BB56:BB57),2)</f>
        <v>0</v>
      </c>
      <c r="BC55" s="115">
        <f>ROUND(SUM(BC56:BC57),2)</f>
        <v>0</v>
      </c>
      <c r="BD55" s="117">
        <f>ROUND(SUM(BD56:BD57),2)</f>
        <v>0</v>
      </c>
      <c r="BS55" s="118" t="s">
        <v>72</v>
      </c>
      <c r="BT55" s="118" t="s">
        <v>77</v>
      </c>
      <c r="BV55" s="118" t="s">
        <v>75</v>
      </c>
      <c r="BW55" s="118" t="s">
        <v>80</v>
      </c>
      <c r="BX55" s="118" t="s">
        <v>5</v>
      </c>
      <c r="CL55" s="118" t="s">
        <v>19</v>
      </c>
      <c r="CM55" s="118" t="s">
        <v>81</v>
      </c>
    </row>
    <row r="56" spans="1:91" s="6" customFormat="1" ht="16.5" customHeight="1">
      <c r="A56" s="119" t="s">
        <v>82</v>
      </c>
      <c r="B56" s="120"/>
      <c r="C56" s="121"/>
      <c r="D56" s="121"/>
      <c r="E56" s="122" t="s">
        <v>77</v>
      </c>
      <c r="F56" s="122"/>
      <c r="G56" s="122"/>
      <c r="H56" s="122"/>
      <c r="I56" s="122"/>
      <c r="J56" s="121"/>
      <c r="K56" s="122" t="s">
        <v>78</v>
      </c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3">
        <f>'1 - SO 01 Oprava koryta'!J30</f>
        <v>0</v>
      </c>
      <c r="AH56" s="121"/>
      <c r="AI56" s="121"/>
      <c r="AJ56" s="121"/>
      <c r="AK56" s="121"/>
      <c r="AL56" s="121"/>
      <c r="AM56" s="121"/>
      <c r="AN56" s="123">
        <f>SUM(AG56,AT56)</f>
        <v>0</v>
      </c>
      <c r="AO56" s="121"/>
      <c r="AP56" s="121"/>
      <c r="AQ56" s="124" t="s">
        <v>83</v>
      </c>
      <c r="AR56" s="125"/>
      <c r="AS56" s="126">
        <v>0</v>
      </c>
      <c r="AT56" s="127">
        <f>ROUND(SUM(AV56:AW56),2)</f>
        <v>0</v>
      </c>
      <c r="AU56" s="128">
        <f>'1 - SO 01 Oprava koryta'!P88</f>
        <v>0</v>
      </c>
      <c r="AV56" s="127">
        <f>'1 - SO 01 Oprava koryta'!J33</f>
        <v>0</v>
      </c>
      <c r="AW56" s="127">
        <f>'1 - SO 01 Oprava koryta'!J34</f>
        <v>0</v>
      </c>
      <c r="AX56" s="127">
        <f>'1 - SO 01 Oprava koryta'!J35</f>
        <v>0</v>
      </c>
      <c r="AY56" s="127">
        <f>'1 - SO 01 Oprava koryta'!J36</f>
        <v>0</v>
      </c>
      <c r="AZ56" s="127">
        <f>'1 - SO 01 Oprava koryta'!F33</f>
        <v>0</v>
      </c>
      <c r="BA56" s="127">
        <f>'1 - SO 01 Oprava koryta'!F34</f>
        <v>0</v>
      </c>
      <c r="BB56" s="127">
        <f>'1 - SO 01 Oprava koryta'!F35</f>
        <v>0</v>
      </c>
      <c r="BC56" s="127">
        <f>'1 - SO 01 Oprava koryta'!F36</f>
        <v>0</v>
      </c>
      <c r="BD56" s="129">
        <f>'1 - SO 01 Oprava koryta'!F37</f>
        <v>0</v>
      </c>
      <c r="BT56" s="130" t="s">
        <v>81</v>
      </c>
      <c r="BU56" s="130" t="s">
        <v>84</v>
      </c>
      <c r="BV56" s="130" t="s">
        <v>75</v>
      </c>
      <c r="BW56" s="130" t="s">
        <v>80</v>
      </c>
      <c r="BX56" s="130" t="s">
        <v>5</v>
      </c>
      <c r="CL56" s="130" t="s">
        <v>19</v>
      </c>
      <c r="CM56" s="130" t="s">
        <v>81</v>
      </c>
    </row>
    <row r="57" spans="1:90" s="6" customFormat="1" ht="16.5" customHeight="1">
      <c r="A57" s="119" t="s">
        <v>82</v>
      </c>
      <c r="B57" s="120"/>
      <c r="C57" s="121"/>
      <c r="D57" s="121"/>
      <c r="E57" s="122" t="s">
        <v>85</v>
      </c>
      <c r="F57" s="122"/>
      <c r="G57" s="122"/>
      <c r="H57" s="122"/>
      <c r="I57" s="122"/>
      <c r="J57" s="121"/>
      <c r="K57" s="122" t="s">
        <v>86</v>
      </c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3">
        <f>'1.1 - SO 01.1 Odstranění ...'!J32</f>
        <v>0</v>
      </c>
      <c r="AH57" s="121"/>
      <c r="AI57" s="121"/>
      <c r="AJ57" s="121"/>
      <c r="AK57" s="121"/>
      <c r="AL57" s="121"/>
      <c r="AM57" s="121"/>
      <c r="AN57" s="123">
        <f>SUM(AG57,AT57)</f>
        <v>0</v>
      </c>
      <c r="AO57" s="121"/>
      <c r="AP57" s="121"/>
      <c r="AQ57" s="124" t="s">
        <v>83</v>
      </c>
      <c r="AR57" s="125"/>
      <c r="AS57" s="126">
        <v>0</v>
      </c>
      <c r="AT57" s="127">
        <f>ROUND(SUM(AV57:AW57),2)</f>
        <v>0</v>
      </c>
      <c r="AU57" s="128">
        <f>'1.1 - SO 01.1 Odstranění ...'!P88</f>
        <v>0</v>
      </c>
      <c r="AV57" s="127">
        <f>'1.1 - SO 01.1 Odstranění ...'!J35</f>
        <v>0</v>
      </c>
      <c r="AW57" s="127">
        <f>'1.1 - SO 01.1 Odstranění ...'!J36</f>
        <v>0</v>
      </c>
      <c r="AX57" s="127">
        <f>'1.1 - SO 01.1 Odstranění ...'!J37</f>
        <v>0</v>
      </c>
      <c r="AY57" s="127">
        <f>'1.1 - SO 01.1 Odstranění ...'!J38</f>
        <v>0</v>
      </c>
      <c r="AZ57" s="127">
        <f>'1.1 - SO 01.1 Odstranění ...'!F35</f>
        <v>0</v>
      </c>
      <c r="BA57" s="127">
        <f>'1.1 - SO 01.1 Odstranění ...'!F36</f>
        <v>0</v>
      </c>
      <c r="BB57" s="127">
        <f>'1.1 - SO 01.1 Odstranění ...'!F37</f>
        <v>0</v>
      </c>
      <c r="BC57" s="127">
        <f>'1.1 - SO 01.1 Odstranění ...'!F38</f>
        <v>0</v>
      </c>
      <c r="BD57" s="129">
        <f>'1.1 - SO 01.1 Odstranění ...'!F39</f>
        <v>0</v>
      </c>
      <c r="BT57" s="130" t="s">
        <v>81</v>
      </c>
      <c r="BV57" s="130" t="s">
        <v>75</v>
      </c>
      <c r="BW57" s="130" t="s">
        <v>87</v>
      </c>
      <c r="BX57" s="130" t="s">
        <v>80</v>
      </c>
      <c r="CL57" s="130" t="s">
        <v>19</v>
      </c>
    </row>
    <row r="58" spans="1:91" s="5" customFormat="1" ht="16.5" customHeight="1">
      <c r="A58" s="119" t="s">
        <v>82</v>
      </c>
      <c r="B58" s="106"/>
      <c r="C58" s="107"/>
      <c r="D58" s="108" t="s">
        <v>81</v>
      </c>
      <c r="E58" s="108"/>
      <c r="F58" s="108"/>
      <c r="G58" s="108"/>
      <c r="H58" s="108"/>
      <c r="I58" s="109"/>
      <c r="J58" s="108" t="s">
        <v>88</v>
      </c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11">
        <f>'2 - VON Vedlejší a ostatn...'!J30</f>
        <v>0</v>
      </c>
      <c r="AH58" s="109"/>
      <c r="AI58" s="109"/>
      <c r="AJ58" s="109"/>
      <c r="AK58" s="109"/>
      <c r="AL58" s="109"/>
      <c r="AM58" s="109"/>
      <c r="AN58" s="111">
        <f>SUM(AG58,AT58)</f>
        <v>0</v>
      </c>
      <c r="AO58" s="109"/>
      <c r="AP58" s="109"/>
      <c r="AQ58" s="112" t="s">
        <v>79</v>
      </c>
      <c r="AR58" s="113"/>
      <c r="AS58" s="131">
        <v>0</v>
      </c>
      <c r="AT58" s="132">
        <f>ROUND(SUM(AV58:AW58),2)</f>
        <v>0</v>
      </c>
      <c r="AU58" s="133">
        <f>'2 - VON Vedlejší a ostatn...'!P89</f>
        <v>0</v>
      </c>
      <c r="AV58" s="132">
        <f>'2 - VON Vedlejší a ostatn...'!J33</f>
        <v>0</v>
      </c>
      <c r="AW58" s="132">
        <f>'2 - VON Vedlejší a ostatn...'!J34</f>
        <v>0</v>
      </c>
      <c r="AX58" s="132">
        <f>'2 - VON Vedlejší a ostatn...'!J35</f>
        <v>0</v>
      </c>
      <c r="AY58" s="132">
        <f>'2 - VON Vedlejší a ostatn...'!J36</f>
        <v>0</v>
      </c>
      <c r="AZ58" s="132">
        <f>'2 - VON Vedlejší a ostatn...'!F33</f>
        <v>0</v>
      </c>
      <c r="BA58" s="132">
        <f>'2 - VON Vedlejší a ostatn...'!F34</f>
        <v>0</v>
      </c>
      <c r="BB58" s="132">
        <f>'2 - VON Vedlejší a ostatn...'!F35</f>
        <v>0</v>
      </c>
      <c r="BC58" s="132">
        <f>'2 - VON Vedlejší a ostatn...'!F36</f>
        <v>0</v>
      </c>
      <c r="BD58" s="134">
        <f>'2 - VON Vedlejší a ostatn...'!F37</f>
        <v>0</v>
      </c>
      <c r="BT58" s="118" t="s">
        <v>77</v>
      </c>
      <c r="BV58" s="118" t="s">
        <v>75</v>
      </c>
      <c r="BW58" s="118" t="s">
        <v>89</v>
      </c>
      <c r="BX58" s="118" t="s">
        <v>5</v>
      </c>
      <c r="CL58" s="118" t="s">
        <v>19</v>
      </c>
      <c r="CM58" s="118" t="s">
        <v>81</v>
      </c>
    </row>
    <row r="59" spans="2:44" s="1" customFormat="1" ht="30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2"/>
    </row>
    <row r="60" spans="2:44" s="1" customFormat="1" ht="6.95" customHeight="1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42"/>
    </row>
  </sheetData>
  <sheetProtection password="CC35" sheet="1" objects="1" scenarios="1" formatColumns="0" formatRows="0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E56:I56"/>
    <mergeCell ref="K56:AF56"/>
    <mergeCell ref="E57:I57"/>
    <mergeCell ref="K57:AF57"/>
    <mergeCell ref="D58:H58"/>
    <mergeCell ref="J58:AF58"/>
  </mergeCells>
  <hyperlinks>
    <hyperlink ref="A56" location="'1 - SO 01 Oprava koryta'!C2" display="/"/>
    <hyperlink ref="A57" location="'1.1 - SO 01.1 Odstranění ...'!C2" display="/"/>
    <hyperlink ref="A58" location="'2 - VO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80</v>
      </c>
    </row>
    <row r="3" spans="2:46" ht="6.95" customHeight="1" hidden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81</v>
      </c>
    </row>
    <row r="4" spans="2:46" ht="24.95" customHeight="1" hidden="1">
      <c r="B4" s="19"/>
      <c r="D4" s="139" t="s">
        <v>90</v>
      </c>
      <c r="L4" s="19"/>
      <c r="M4" s="23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40" t="s">
        <v>16</v>
      </c>
      <c r="L6" s="19"/>
    </row>
    <row r="7" spans="2:12" ht="16.5" customHeight="1" hidden="1">
      <c r="B7" s="19"/>
      <c r="E7" s="141" t="str">
        <f>'Rekapitulace stavby'!K6</f>
        <v>Raná, 10185468, Žďárec u Skutče, 0,000 - 0,342, oprava koryta</v>
      </c>
      <c r="F7" s="140"/>
      <c r="G7" s="140"/>
      <c r="H7" s="140"/>
      <c r="L7" s="19"/>
    </row>
    <row r="8" spans="2:12" s="1" customFormat="1" ht="12" customHeight="1" hidden="1">
      <c r="B8" s="42"/>
      <c r="D8" s="140" t="s">
        <v>91</v>
      </c>
      <c r="I8" s="142"/>
      <c r="L8" s="42"/>
    </row>
    <row r="9" spans="2:12" s="1" customFormat="1" ht="36.95" customHeight="1" hidden="1">
      <c r="B9" s="42"/>
      <c r="E9" s="143" t="s">
        <v>92</v>
      </c>
      <c r="F9" s="1"/>
      <c r="G9" s="1"/>
      <c r="H9" s="1"/>
      <c r="I9" s="142"/>
      <c r="L9" s="42"/>
    </row>
    <row r="10" spans="2:12" s="1" customFormat="1" ht="12" hidden="1">
      <c r="B10" s="42"/>
      <c r="I10" s="142"/>
      <c r="L10" s="42"/>
    </row>
    <row r="11" spans="2:12" s="1" customFormat="1" ht="12" customHeight="1" hidden="1">
      <c r="B11" s="42"/>
      <c r="D11" s="140" t="s">
        <v>18</v>
      </c>
      <c r="F11" s="16" t="s">
        <v>19</v>
      </c>
      <c r="I11" s="144" t="s">
        <v>20</v>
      </c>
      <c r="J11" s="16" t="s">
        <v>21</v>
      </c>
      <c r="L11" s="42"/>
    </row>
    <row r="12" spans="2:12" s="1" customFormat="1" ht="12" customHeight="1" hidden="1">
      <c r="B12" s="42"/>
      <c r="D12" s="140" t="s">
        <v>22</v>
      </c>
      <c r="F12" s="16" t="s">
        <v>23</v>
      </c>
      <c r="I12" s="144" t="s">
        <v>24</v>
      </c>
      <c r="J12" s="145" t="str">
        <f>'Rekapitulace stavby'!AN8</f>
        <v>8.9.2017</v>
      </c>
      <c r="L12" s="42"/>
    </row>
    <row r="13" spans="2:12" s="1" customFormat="1" ht="10.8" customHeight="1" hidden="1">
      <c r="B13" s="42"/>
      <c r="I13" s="142"/>
      <c r="L13" s="42"/>
    </row>
    <row r="14" spans="2:12" s="1" customFormat="1" ht="12" customHeight="1" hidden="1">
      <c r="B14" s="42"/>
      <c r="D14" s="140" t="s">
        <v>26</v>
      </c>
      <c r="I14" s="144" t="s">
        <v>27</v>
      </c>
      <c r="J14" s="16" t="s">
        <v>1</v>
      </c>
      <c r="L14" s="42"/>
    </row>
    <row r="15" spans="2:12" s="1" customFormat="1" ht="18" customHeight="1" hidden="1">
      <c r="B15" s="42"/>
      <c r="E15" s="16" t="s">
        <v>28</v>
      </c>
      <c r="I15" s="144" t="s">
        <v>29</v>
      </c>
      <c r="J15" s="16" t="s">
        <v>1</v>
      </c>
      <c r="L15" s="42"/>
    </row>
    <row r="16" spans="2:12" s="1" customFormat="1" ht="6.95" customHeight="1" hidden="1">
      <c r="B16" s="42"/>
      <c r="I16" s="142"/>
      <c r="L16" s="42"/>
    </row>
    <row r="17" spans="2:12" s="1" customFormat="1" ht="12" customHeight="1" hidden="1">
      <c r="B17" s="42"/>
      <c r="D17" s="140" t="s">
        <v>30</v>
      </c>
      <c r="I17" s="144" t="s">
        <v>27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6"/>
      <c r="G18" s="16"/>
      <c r="H18" s="16"/>
      <c r="I18" s="144" t="s">
        <v>29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42"/>
      <c r="L19" s="42"/>
    </row>
    <row r="20" spans="2:12" s="1" customFormat="1" ht="12" customHeight="1" hidden="1">
      <c r="B20" s="42"/>
      <c r="D20" s="140" t="s">
        <v>32</v>
      </c>
      <c r="I20" s="144" t="s">
        <v>27</v>
      </c>
      <c r="J20" s="16" t="s">
        <v>1</v>
      </c>
      <c r="L20" s="42"/>
    </row>
    <row r="21" spans="2:12" s="1" customFormat="1" ht="18" customHeight="1" hidden="1">
      <c r="B21" s="42"/>
      <c r="E21" s="16" t="s">
        <v>33</v>
      </c>
      <c r="I21" s="144" t="s">
        <v>29</v>
      </c>
      <c r="J21" s="16" t="s">
        <v>1</v>
      </c>
      <c r="L21" s="42"/>
    </row>
    <row r="22" spans="2:12" s="1" customFormat="1" ht="6.95" customHeight="1" hidden="1">
      <c r="B22" s="42"/>
      <c r="I22" s="142"/>
      <c r="L22" s="42"/>
    </row>
    <row r="23" spans="2:12" s="1" customFormat="1" ht="12" customHeight="1" hidden="1">
      <c r="B23" s="42"/>
      <c r="D23" s="140" t="s">
        <v>35</v>
      </c>
      <c r="I23" s="144" t="s">
        <v>27</v>
      </c>
      <c r="J23" s="16" t="s">
        <v>1</v>
      </c>
      <c r="L23" s="42"/>
    </row>
    <row r="24" spans="2:12" s="1" customFormat="1" ht="18" customHeight="1" hidden="1">
      <c r="B24" s="42"/>
      <c r="E24" s="16" t="s">
        <v>36</v>
      </c>
      <c r="I24" s="144" t="s">
        <v>29</v>
      </c>
      <c r="J24" s="16" t="s">
        <v>1</v>
      </c>
      <c r="L24" s="42"/>
    </row>
    <row r="25" spans="2:12" s="1" customFormat="1" ht="6.95" customHeight="1" hidden="1">
      <c r="B25" s="42"/>
      <c r="I25" s="142"/>
      <c r="L25" s="42"/>
    </row>
    <row r="26" spans="2:12" s="1" customFormat="1" ht="12" customHeight="1" hidden="1">
      <c r="B26" s="42"/>
      <c r="D26" s="140" t="s">
        <v>37</v>
      </c>
      <c r="I26" s="142"/>
      <c r="L26" s="42"/>
    </row>
    <row r="27" spans="2:12" s="7" customFormat="1" ht="33.75" customHeight="1" hidden="1">
      <c r="B27" s="146"/>
      <c r="E27" s="147" t="s">
        <v>93</v>
      </c>
      <c r="F27" s="147"/>
      <c r="G27" s="147"/>
      <c r="H27" s="147"/>
      <c r="I27" s="148"/>
      <c r="L27" s="146"/>
    </row>
    <row r="28" spans="2:12" s="1" customFormat="1" ht="6.95" customHeight="1" hidden="1">
      <c r="B28" s="42"/>
      <c r="I28" s="142"/>
      <c r="L28" s="42"/>
    </row>
    <row r="29" spans="2:12" s="1" customFormat="1" ht="6.95" customHeight="1" hidden="1">
      <c r="B29" s="42"/>
      <c r="D29" s="70"/>
      <c r="E29" s="70"/>
      <c r="F29" s="70"/>
      <c r="G29" s="70"/>
      <c r="H29" s="70"/>
      <c r="I29" s="149"/>
      <c r="J29" s="70"/>
      <c r="K29" s="70"/>
      <c r="L29" s="42"/>
    </row>
    <row r="30" spans="2:12" s="1" customFormat="1" ht="25.4" customHeight="1" hidden="1">
      <c r="B30" s="42"/>
      <c r="D30" s="150" t="s">
        <v>39</v>
      </c>
      <c r="I30" s="142"/>
      <c r="J30" s="151">
        <f>ROUND(J88,2)</f>
        <v>0</v>
      </c>
      <c r="L30" s="42"/>
    </row>
    <row r="31" spans="2:12" s="1" customFormat="1" ht="6.95" customHeight="1" hidden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14.4" customHeight="1" hidden="1">
      <c r="B32" s="42"/>
      <c r="F32" s="152" t="s">
        <v>41</v>
      </c>
      <c r="I32" s="153" t="s">
        <v>40</v>
      </c>
      <c r="J32" s="152" t="s">
        <v>42</v>
      </c>
      <c r="L32" s="42"/>
    </row>
    <row r="33" spans="2:12" s="1" customFormat="1" ht="14.4" customHeight="1" hidden="1">
      <c r="B33" s="42"/>
      <c r="D33" s="140" t="s">
        <v>43</v>
      </c>
      <c r="E33" s="140" t="s">
        <v>44</v>
      </c>
      <c r="F33" s="154">
        <f>ROUND((SUM(BE88:BE359)),2)</f>
        <v>0</v>
      </c>
      <c r="I33" s="155">
        <v>0.21</v>
      </c>
      <c r="J33" s="154">
        <f>ROUND(((SUM(BE88:BE359))*I33),2)</f>
        <v>0</v>
      </c>
      <c r="L33" s="42"/>
    </row>
    <row r="34" spans="2:12" s="1" customFormat="1" ht="14.4" customHeight="1" hidden="1">
      <c r="B34" s="42"/>
      <c r="E34" s="140" t="s">
        <v>45</v>
      </c>
      <c r="F34" s="154">
        <f>ROUND((SUM(BF88:BF359)),2)</f>
        <v>0</v>
      </c>
      <c r="I34" s="155">
        <v>0.15</v>
      </c>
      <c r="J34" s="154">
        <f>ROUND(((SUM(BF88:BF359))*I34),2)</f>
        <v>0</v>
      </c>
      <c r="L34" s="42"/>
    </row>
    <row r="35" spans="2:12" s="1" customFormat="1" ht="14.4" customHeight="1" hidden="1">
      <c r="B35" s="42"/>
      <c r="E35" s="140" t="s">
        <v>46</v>
      </c>
      <c r="F35" s="154">
        <f>ROUND((SUM(BG88:BG359)),2)</f>
        <v>0</v>
      </c>
      <c r="I35" s="155">
        <v>0.21</v>
      </c>
      <c r="J35" s="154">
        <f>0</f>
        <v>0</v>
      </c>
      <c r="L35" s="42"/>
    </row>
    <row r="36" spans="2:12" s="1" customFormat="1" ht="14.4" customHeight="1" hidden="1">
      <c r="B36" s="42"/>
      <c r="E36" s="140" t="s">
        <v>47</v>
      </c>
      <c r="F36" s="154">
        <f>ROUND((SUM(BH88:BH359)),2)</f>
        <v>0</v>
      </c>
      <c r="I36" s="155">
        <v>0.15</v>
      </c>
      <c r="J36" s="154">
        <f>0</f>
        <v>0</v>
      </c>
      <c r="L36" s="42"/>
    </row>
    <row r="37" spans="2:12" s="1" customFormat="1" ht="14.4" customHeight="1" hidden="1">
      <c r="B37" s="42"/>
      <c r="E37" s="140" t="s">
        <v>48</v>
      </c>
      <c r="F37" s="154">
        <f>ROUND((SUM(BI88:BI359)),2)</f>
        <v>0</v>
      </c>
      <c r="I37" s="155">
        <v>0</v>
      </c>
      <c r="J37" s="154">
        <f>0</f>
        <v>0</v>
      </c>
      <c r="L37" s="42"/>
    </row>
    <row r="38" spans="2:12" s="1" customFormat="1" ht="6.95" customHeight="1" hidden="1">
      <c r="B38" s="42"/>
      <c r="I38" s="142"/>
      <c r="L38" s="42"/>
    </row>
    <row r="39" spans="2:12" s="1" customFormat="1" ht="25.4" customHeight="1" hidden="1">
      <c r="B39" s="42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61"/>
      <c r="J39" s="162">
        <f>SUM(J30:J37)</f>
        <v>0</v>
      </c>
      <c r="K39" s="163"/>
      <c r="L39" s="42"/>
    </row>
    <row r="40" spans="2:12" s="1" customFormat="1" ht="14.4" customHeight="1" hidden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2"/>
    </row>
    <row r="41" ht="12" hidden="1"/>
    <row r="42" ht="12" hidden="1"/>
    <row r="43" ht="12" hidden="1"/>
    <row r="44" spans="2:12" s="1" customFormat="1" ht="6.95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2"/>
    </row>
    <row r="45" spans="2:12" s="1" customFormat="1" ht="24.95" customHeight="1">
      <c r="B45" s="37"/>
      <c r="C45" s="22" t="s">
        <v>94</v>
      </c>
      <c r="D45" s="38"/>
      <c r="E45" s="38"/>
      <c r="F45" s="38"/>
      <c r="G45" s="38"/>
      <c r="H45" s="38"/>
      <c r="I45" s="142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42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16.5" customHeight="1">
      <c r="B48" s="37"/>
      <c r="C48" s="38"/>
      <c r="D48" s="38"/>
      <c r="E48" s="170" t="str">
        <f>E7</f>
        <v>Raná, 10185468, Žďárec u Skutče, 0,000 - 0,342, oprava koryta</v>
      </c>
      <c r="F48" s="31"/>
      <c r="G48" s="31"/>
      <c r="H48" s="31"/>
      <c r="I48" s="142"/>
      <c r="J48" s="38"/>
      <c r="K48" s="38"/>
      <c r="L48" s="42"/>
    </row>
    <row r="49" spans="2:12" s="1" customFormat="1" ht="12" customHeight="1">
      <c r="B49" s="37"/>
      <c r="C49" s="31" t="s">
        <v>91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1 - SO 01 Oprava koryta</v>
      </c>
      <c r="F50" s="38"/>
      <c r="G50" s="38"/>
      <c r="H50" s="38"/>
      <c r="I50" s="142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42"/>
      <c r="J51" s="38"/>
      <c r="K51" s="38"/>
      <c r="L51" s="42"/>
    </row>
    <row r="52" spans="2:12" s="1" customFormat="1" ht="12" customHeight="1">
      <c r="B52" s="37"/>
      <c r="C52" s="31" t="s">
        <v>22</v>
      </c>
      <c r="D52" s="38"/>
      <c r="E52" s="38"/>
      <c r="F52" s="26" t="str">
        <f>F12</f>
        <v>Skuteč - Žďárec u Skutče</v>
      </c>
      <c r="G52" s="38"/>
      <c r="H52" s="38"/>
      <c r="I52" s="144" t="s">
        <v>24</v>
      </c>
      <c r="J52" s="66" t="str">
        <f>IF(J12="","",J12)</f>
        <v>8.9.2017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24.9" customHeight="1">
      <c r="B54" s="37"/>
      <c r="C54" s="31" t="s">
        <v>26</v>
      </c>
      <c r="D54" s="38"/>
      <c r="E54" s="38"/>
      <c r="F54" s="26" t="str">
        <f>E15</f>
        <v>Povodí Labe, závod Pardubice,Cihelna 135,Pardubice</v>
      </c>
      <c r="G54" s="38"/>
      <c r="H54" s="38"/>
      <c r="I54" s="144" t="s">
        <v>32</v>
      </c>
      <c r="J54" s="35" t="str">
        <f>E21</f>
        <v>Multiaqua s.r.o., Veverkova 1343, Hradec Králové 2</v>
      </c>
      <c r="K54" s="38"/>
      <c r="L54" s="42"/>
    </row>
    <row r="55" spans="2:12" s="1" customFormat="1" ht="13.65" customHeight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44" t="s">
        <v>35</v>
      </c>
      <c r="J55" s="35" t="str">
        <f>E24</f>
        <v>Ing. Ladislav Malý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42"/>
      <c r="J56" s="38"/>
      <c r="K56" s="38"/>
      <c r="L56" s="42"/>
    </row>
    <row r="57" spans="2:12" s="1" customFormat="1" ht="29.25" customHeight="1">
      <c r="B57" s="37"/>
      <c r="C57" s="171" t="s">
        <v>95</v>
      </c>
      <c r="D57" s="172"/>
      <c r="E57" s="172"/>
      <c r="F57" s="172"/>
      <c r="G57" s="172"/>
      <c r="H57" s="172"/>
      <c r="I57" s="173"/>
      <c r="J57" s="174" t="s">
        <v>96</v>
      </c>
      <c r="K57" s="172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42"/>
      <c r="J58" s="38"/>
      <c r="K58" s="38"/>
      <c r="L58" s="42"/>
    </row>
    <row r="59" spans="2:47" s="1" customFormat="1" ht="22.8" customHeight="1">
      <c r="B59" s="37"/>
      <c r="C59" s="175" t="s">
        <v>97</v>
      </c>
      <c r="D59" s="38"/>
      <c r="E59" s="38"/>
      <c r="F59" s="38"/>
      <c r="G59" s="38"/>
      <c r="H59" s="38"/>
      <c r="I59" s="142"/>
      <c r="J59" s="97">
        <f>J88</f>
        <v>0</v>
      </c>
      <c r="K59" s="38"/>
      <c r="L59" s="42"/>
      <c r="AU59" s="16" t="s">
        <v>98</v>
      </c>
    </row>
    <row r="60" spans="2:12" s="8" customFormat="1" ht="24.95" customHeight="1">
      <c r="B60" s="176"/>
      <c r="C60" s="177"/>
      <c r="D60" s="178" t="s">
        <v>99</v>
      </c>
      <c r="E60" s="179"/>
      <c r="F60" s="179"/>
      <c r="G60" s="179"/>
      <c r="H60" s="179"/>
      <c r="I60" s="180"/>
      <c r="J60" s="181">
        <f>J89</f>
        <v>0</v>
      </c>
      <c r="K60" s="177"/>
      <c r="L60" s="182"/>
    </row>
    <row r="61" spans="2:12" s="9" customFormat="1" ht="19.9" customHeight="1">
      <c r="B61" s="183"/>
      <c r="C61" s="121"/>
      <c r="D61" s="184" t="s">
        <v>100</v>
      </c>
      <c r="E61" s="185"/>
      <c r="F61" s="185"/>
      <c r="G61" s="185"/>
      <c r="H61" s="185"/>
      <c r="I61" s="186"/>
      <c r="J61" s="187">
        <f>J90</f>
        <v>0</v>
      </c>
      <c r="K61" s="121"/>
      <c r="L61" s="188"/>
    </row>
    <row r="62" spans="2:12" s="9" customFormat="1" ht="19.9" customHeight="1">
      <c r="B62" s="183"/>
      <c r="C62" s="121"/>
      <c r="D62" s="184" t="s">
        <v>101</v>
      </c>
      <c r="E62" s="185"/>
      <c r="F62" s="185"/>
      <c r="G62" s="185"/>
      <c r="H62" s="185"/>
      <c r="I62" s="186"/>
      <c r="J62" s="187">
        <f>J222</f>
        <v>0</v>
      </c>
      <c r="K62" s="121"/>
      <c r="L62" s="188"/>
    </row>
    <row r="63" spans="2:12" s="9" customFormat="1" ht="19.9" customHeight="1">
      <c r="B63" s="183"/>
      <c r="C63" s="121"/>
      <c r="D63" s="184" t="s">
        <v>102</v>
      </c>
      <c r="E63" s="185"/>
      <c r="F63" s="185"/>
      <c r="G63" s="185"/>
      <c r="H63" s="185"/>
      <c r="I63" s="186"/>
      <c r="J63" s="187">
        <f>J252</f>
        <v>0</v>
      </c>
      <c r="K63" s="121"/>
      <c r="L63" s="188"/>
    </row>
    <row r="64" spans="2:12" s="9" customFormat="1" ht="19.9" customHeight="1">
      <c r="B64" s="183"/>
      <c r="C64" s="121"/>
      <c r="D64" s="184" t="s">
        <v>103</v>
      </c>
      <c r="E64" s="185"/>
      <c r="F64" s="185"/>
      <c r="G64" s="185"/>
      <c r="H64" s="185"/>
      <c r="I64" s="186"/>
      <c r="J64" s="187">
        <f>J321</f>
        <v>0</v>
      </c>
      <c r="K64" s="121"/>
      <c r="L64" s="188"/>
    </row>
    <row r="65" spans="2:12" s="9" customFormat="1" ht="19.9" customHeight="1">
      <c r="B65" s="183"/>
      <c r="C65" s="121"/>
      <c r="D65" s="184" t="s">
        <v>104</v>
      </c>
      <c r="E65" s="185"/>
      <c r="F65" s="185"/>
      <c r="G65" s="185"/>
      <c r="H65" s="185"/>
      <c r="I65" s="186"/>
      <c r="J65" s="187">
        <f>J328</f>
        <v>0</v>
      </c>
      <c r="K65" s="121"/>
      <c r="L65" s="188"/>
    </row>
    <row r="66" spans="2:12" s="9" customFormat="1" ht="19.9" customHeight="1">
      <c r="B66" s="183"/>
      <c r="C66" s="121"/>
      <c r="D66" s="184" t="s">
        <v>105</v>
      </c>
      <c r="E66" s="185"/>
      <c r="F66" s="185"/>
      <c r="G66" s="185"/>
      <c r="H66" s="185"/>
      <c r="I66" s="186"/>
      <c r="J66" s="187">
        <f>J337</f>
        <v>0</v>
      </c>
      <c r="K66" s="121"/>
      <c r="L66" s="188"/>
    </row>
    <row r="67" spans="2:12" s="9" customFormat="1" ht="19.9" customHeight="1">
      <c r="B67" s="183"/>
      <c r="C67" s="121"/>
      <c r="D67" s="184" t="s">
        <v>106</v>
      </c>
      <c r="E67" s="185"/>
      <c r="F67" s="185"/>
      <c r="G67" s="185"/>
      <c r="H67" s="185"/>
      <c r="I67" s="186"/>
      <c r="J67" s="187">
        <f>J347</f>
        <v>0</v>
      </c>
      <c r="K67" s="121"/>
      <c r="L67" s="188"/>
    </row>
    <row r="68" spans="2:12" s="9" customFormat="1" ht="19.9" customHeight="1">
      <c r="B68" s="183"/>
      <c r="C68" s="121"/>
      <c r="D68" s="184" t="s">
        <v>107</v>
      </c>
      <c r="E68" s="185"/>
      <c r="F68" s="185"/>
      <c r="G68" s="185"/>
      <c r="H68" s="185"/>
      <c r="I68" s="186"/>
      <c r="J68" s="187">
        <f>J357</f>
        <v>0</v>
      </c>
      <c r="K68" s="121"/>
      <c r="L68" s="188"/>
    </row>
    <row r="69" spans="2:12" s="1" customFormat="1" ht="21.8" customHeight="1">
      <c r="B69" s="37"/>
      <c r="C69" s="38"/>
      <c r="D69" s="38"/>
      <c r="E69" s="38"/>
      <c r="F69" s="38"/>
      <c r="G69" s="38"/>
      <c r="H69" s="38"/>
      <c r="I69" s="142"/>
      <c r="J69" s="38"/>
      <c r="K69" s="38"/>
      <c r="L69" s="42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66"/>
      <c r="J70" s="57"/>
      <c r="K70" s="57"/>
      <c r="L70" s="42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69"/>
      <c r="J74" s="59"/>
      <c r="K74" s="59"/>
      <c r="L74" s="42"/>
    </row>
    <row r="75" spans="2:12" s="1" customFormat="1" ht="24.95" customHeight="1">
      <c r="B75" s="37"/>
      <c r="C75" s="22" t="s">
        <v>108</v>
      </c>
      <c r="D75" s="38"/>
      <c r="E75" s="38"/>
      <c r="F75" s="38"/>
      <c r="G75" s="38"/>
      <c r="H75" s="38"/>
      <c r="I75" s="142"/>
      <c r="J75" s="38"/>
      <c r="K75" s="38"/>
      <c r="L75" s="42"/>
    </row>
    <row r="76" spans="2:12" s="1" customFormat="1" ht="6.95" customHeight="1">
      <c r="B76" s="37"/>
      <c r="C76" s="38"/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12" customHeight="1">
      <c r="B77" s="37"/>
      <c r="C77" s="31" t="s">
        <v>16</v>
      </c>
      <c r="D77" s="38"/>
      <c r="E77" s="38"/>
      <c r="F77" s="38"/>
      <c r="G77" s="38"/>
      <c r="H77" s="38"/>
      <c r="I77" s="142"/>
      <c r="J77" s="38"/>
      <c r="K77" s="38"/>
      <c r="L77" s="42"/>
    </row>
    <row r="78" spans="2:12" s="1" customFormat="1" ht="16.5" customHeight="1">
      <c r="B78" s="37"/>
      <c r="C78" s="38"/>
      <c r="D78" s="38"/>
      <c r="E78" s="170" t="str">
        <f>E7</f>
        <v>Raná, 10185468, Žďárec u Skutče, 0,000 - 0,342, oprava koryta</v>
      </c>
      <c r="F78" s="31"/>
      <c r="G78" s="31"/>
      <c r="H78" s="31"/>
      <c r="I78" s="142"/>
      <c r="J78" s="38"/>
      <c r="K78" s="38"/>
      <c r="L78" s="42"/>
    </row>
    <row r="79" spans="2:12" s="1" customFormat="1" ht="12" customHeight="1">
      <c r="B79" s="37"/>
      <c r="C79" s="31" t="s">
        <v>91</v>
      </c>
      <c r="D79" s="38"/>
      <c r="E79" s="38"/>
      <c r="F79" s="38"/>
      <c r="G79" s="38"/>
      <c r="H79" s="38"/>
      <c r="I79" s="142"/>
      <c r="J79" s="38"/>
      <c r="K79" s="38"/>
      <c r="L79" s="42"/>
    </row>
    <row r="80" spans="2:12" s="1" customFormat="1" ht="16.5" customHeight="1">
      <c r="B80" s="37"/>
      <c r="C80" s="38"/>
      <c r="D80" s="38"/>
      <c r="E80" s="63" t="str">
        <f>E9</f>
        <v>1 - SO 01 Oprava koryta</v>
      </c>
      <c r="F80" s="38"/>
      <c r="G80" s="38"/>
      <c r="H80" s="38"/>
      <c r="I80" s="142"/>
      <c r="J80" s="38"/>
      <c r="K80" s="38"/>
      <c r="L80" s="42"/>
    </row>
    <row r="81" spans="2:12" s="1" customFormat="1" ht="6.95" customHeight="1">
      <c r="B81" s="37"/>
      <c r="C81" s="38"/>
      <c r="D81" s="38"/>
      <c r="E81" s="38"/>
      <c r="F81" s="38"/>
      <c r="G81" s="38"/>
      <c r="H81" s="38"/>
      <c r="I81" s="142"/>
      <c r="J81" s="38"/>
      <c r="K81" s="38"/>
      <c r="L81" s="42"/>
    </row>
    <row r="82" spans="2:12" s="1" customFormat="1" ht="12" customHeight="1">
      <c r="B82" s="37"/>
      <c r="C82" s="31" t="s">
        <v>22</v>
      </c>
      <c r="D82" s="38"/>
      <c r="E82" s="38"/>
      <c r="F82" s="26" t="str">
        <f>F12</f>
        <v>Skuteč - Žďárec u Skutče</v>
      </c>
      <c r="G82" s="38"/>
      <c r="H82" s="38"/>
      <c r="I82" s="144" t="s">
        <v>24</v>
      </c>
      <c r="J82" s="66" t="str">
        <f>IF(J12="","",J12)</f>
        <v>8.9.2017</v>
      </c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42"/>
    </row>
    <row r="84" spans="2:12" s="1" customFormat="1" ht="24.9" customHeight="1">
      <c r="B84" s="37"/>
      <c r="C84" s="31" t="s">
        <v>26</v>
      </c>
      <c r="D84" s="38"/>
      <c r="E84" s="38"/>
      <c r="F84" s="26" t="str">
        <f>E15</f>
        <v>Povodí Labe, závod Pardubice,Cihelna 135,Pardubice</v>
      </c>
      <c r="G84" s="38"/>
      <c r="H84" s="38"/>
      <c r="I84" s="144" t="s">
        <v>32</v>
      </c>
      <c r="J84" s="35" t="str">
        <f>E21</f>
        <v>Multiaqua s.r.o., Veverkova 1343, Hradec Králové 2</v>
      </c>
      <c r="K84" s="38"/>
      <c r="L84" s="42"/>
    </row>
    <row r="85" spans="2:12" s="1" customFormat="1" ht="13.65" customHeight="1">
      <c r="B85" s="37"/>
      <c r="C85" s="31" t="s">
        <v>30</v>
      </c>
      <c r="D85" s="38"/>
      <c r="E85" s="38"/>
      <c r="F85" s="26" t="str">
        <f>IF(E18="","",E18)</f>
        <v>Vyplň údaj</v>
      </c>
      <c r="G85" s="38"/>
      <c r="H85" s="38"/>
      <c r="I85" s="144" t="s">
        <v>35</v>
      </c>
      <c r="J85" s="35" t="str">
        <f>E24</f>
        <v>Ing. Ladislav Malý</v>
      </c>
      <c r="K85" s="38"/>
      <c r="L85" s="42"/>
    </row>
    <row r="86" spans="2:12" s="1" customFormat="1" ht="10.3" customHeight="1">
      <c r="B86" s="37"/>
      <c r="C86" s="38"/>
      <c r="D86" s="38"/>
      <c r="E86" s="38"/>
      <c r="F86" s="38"/>
      <c r="G86" s="38"/>
      <c r="H86" s="38"/>
      <c r="I86" s="142"/>
      <c r="J86" s="38"/>
      <c r="K86" s="38"/>
      <c r="L86" s="42"/>
    </row>
    <row r="87" spans="2:20" s="10" customFormat="1" ht="29.25" customHeight="1">
      <c r="B87" s="189"/>
      <c r="C87" s="190" t="s">
        <v>109</v>
      </c>
      <c r="D87" s="191" t="s">
        <v>58</v>
      </c>
      <c r="E87" s="191" t="s">
        <v>54</v>
      </c>
      <c r="F87" s="191" t="s">
        <v>55</v>
      </c>
      <c r="G87" s="191" t="s">
        <v>110</v>
      </c>
      <c r="H87" s="191" t="s">
        <v>111</v>
      </c>
      <c r="I87" s="192" t="s">
        <v>112</v>
      </c>
      <c r="J87" s="193" t="s">
        <v>96</v>
      </c>
      <c r="K87" s="194" t="s">
        <v>113</v>
      </c>
      <c r="L87" s="195"/>
      <c r="M87" s="87" t="s">
        <v>1</v>
      </c>
      <c r="N87" s="88" t="s">
        <v>43</v>
      </c>
      <c r="O87" s="88" t="s">
        <v>114</v>
      </c>
      <c r="P87" s="88" t="s">
        <v>115</v>
      </c>
      <c r="Q87" s="88" t="s">
        <v>116</v>
      </c>
      <c r="R87" s="88" t="s">
        <v>117</v>
      </c>
      <c r="S87" s="88" t="s">
        <v>118</v>
      </c>
      <c r="T87" s="89" t="s">
        <v>119</v>
      </c>
    </row>
    <row r="88" spans="2:63" s="1" customFormat="1" ht="22.8" customHeight="1">
      <c r="B88" s="37"/>
      <c r="C88" s="94" t="s">
        <v>120</v>
      </c>
      <c r="D88" s="38"/>
      <c r="E88" s="38"/>
      <c r="F88" s="38"/>
      <c r="G88" s="38"/>
      <c r="H88" s="38"/>
      <c r="I88" s="142"/>
      <c r="J88" s="196">
        <f>BK88</f>
        <v>0</v>
      </c>
      <c r="K88" s="38"/>
      <c r="L88" s="42"/>
      <c r="M88" s="90"/>
      <c r="N88" s="91"/>
      <c r="O88" s="91"/>
      <c r="P88" s="197">
        <f>P89</f>
        <v>0</v>
      </c>
      <c r="Q88" s="91"/>
      <c r="R88" s="197">
        <f>R89</f>
        <v>777.6574833040002</v>
      </c>
      <c r="S88" s="91"/>
      <c r="T88" s="198">
        <f>T89</f>
        <v>38.98072</v>
      </c>
      <c r="AT88" s="16" t="s">
        <v>72</v>
      </c>
      <c r="AU88" s="16" t="s">
        <v>98</v>
      </c>
      <c r="BK88" s="199">
        <f>BK89</f>
        <v>0</v>
      </c>
    </row>
    <row r="89" spans="2:63" s="11" customFormat="1" ht="25.9" customHeight="1">
      <c r="B89" s="200"/>
      <c r="C89" s="201"/>
      <c r="D89" s="202" t="s">
        <v>72</v>
      </c>
      <c r="E89" s="203" t="s">
        <v>121</v>
      </c>
      <c r="F89" s="203" t="s">
        <v>122</v>
      </c>
      <c r="G89" s="201"/>
      <c r="H89" s="201"/>
      <c r="I89" s="204"/>
      <c r="J89" s="205">
        <f>BK89</f>
        <v>0</v>
      </c>
      <c r="K89" s="201"/>
      <c r="L89" s="206"/>
      <c r="M89" s="207"/>
      <c r="N89" s="208"/>
      <c r="O89" s="208"/>
      <c r="P89" s="209">
        <f>P90+P222+P252+P321+P328+P337+P347+P357</f>
        <v>0</v>
      </c>
      <c r="Q89" s="208"/>
      <c r="R89" s="209">
        <f>R90+R222+R252+R321+R328+R337+R347+R357</f>
        <v>777.6574833040002</v>
      </c>
      <c r="S89" s="208"/>
      <c r="T89" s="210">
        <f>T90+T222+T252+T321+T328+T337+T347+T357</f>
        <v>38.98072</v>
      </c>
      <c r="AR89" s="211" t="s">
        <v>77</v>
      </c>
      <c r="AT89" s="212" t="s">
        <v>72</v>
      </c>
      <c r="AU89" s="212" t="s">
        <v>73</v>
      </c>
      <c r="AY89" s="211" t="s">
        <v>123</v>
      </c>
      <c r="BK89" s="213">
        <f>BK90+BK222+BK252+BK321+BK328+BK337+BK347+BK357</f>
        <v>0</v>
      </c>
    </row>
    <row r="90" spans="2:63" s="11" customFormat="1" ht="22.8" customHeight="1">
      <c r="B90" s="200"/>
      <c r="C90" s="201"/>
      <c r="D90" s="202" t="s">
        <v>72</v>
      </c>
      <c r="E90" s="214" t="s">
        <v>77</v>
      </c>
      <c r="F90" s="214" t="s">
        <v>124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SUM(P91:P221)</f>
        <v>0</v>
      </c>
      <c r="Q90" s="208"/>
      <c r="R90" s="209">
        <f>SUM(R91:R221)</f>
        <v>7.189684</v>
      </c>
      <c r="S90" s="208"/>
      <c r="T90" s="210">
        <f>SUM(T91:T221)</f>
        <v>16.224999999999998</v>
      </c>
      <c r="AR90" s="211" t="s">
        <v>77</v>
      </c>
      <c r="AT90" s="212" t="s">
        <v>72</v>
      </c>
      <c r="AU90" s="212" t="s">
        <v>77</v>
      </c>
      <c r="AY90" s="211" t="s">
        <v>123</v>
      </c>
      <c r="BK90" s="213">
        <f>SUM(BK91:BK221)</f>
        <v>0</v>
      </c>
    </row>
    <row r="91" spans="2:65" s="1" customFormat="1" ht="16.5" customHeight="1">
      <c r="B91" s="37"/>
      <c r="C91" s="216" t="s">
        <v>77</v>
      </c>
      <c r="D91" s="216" t="s">
        <v>125</v>
      </c>
      <c r="E91" s="217" t="s">
        <v>126</v>
      </c>
      <c r="F91" s="218" t="s">
        <v>127</v>
      </c>
      <c r="G91" s="219" t="s">
        <v>128</v>
      </c>
      <c r="H91" s="220">
        <v>55</v>
      </c>
      <c r="I91" s="221"/>
      <c r="J91" s="222">
        <f>ROUND(I91*H91,2)</f>
        <v>0</v>
      </c>
      <c r="K91" s="218" t="s">
        <v>129</v>
      </c>
      <c r="L91" s="42"/>
      <c r="M91" s="223" t="s">
        <v>1</v>
      </c>
      <c r="N91" s="224" t="s">
        <v>44</v>
      </c>
      <c r="O91" s="78"/>
      <c r="P91" s="225">
        <f>O91*H91</f>
        <v>0</v>
      </c>
      <c r="Q91" s="225">
        <v>0</v>
      </c>
      <c r="R91" s="225">
        <f>Q91*H91</f>
        <v>0</v>
      </c>
      <c r="S91" s="225">
        <v>0.295</v>
      </c>
      <c r="T91" s="226">
        <f>S91*H91</f>
        <v>16.224999999999998</v>
      </c>
      <c r="AR91" s="16" t="s">
        <v>130</v>
      </c>
      <c r="AT91" s="16" t="s">
        <v>125</v>
      </c>
      <c r="AU91" s="16" t="s">
        <v>81</v>
      </c>
      <c r="AY91" s="16" t="s">
        <v>123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6" t="s">
        <v>77</v>
      </c>
      <c r="BK91" s="227">
        <f>ROUND(I91*H91,2)</f>
        <v>0</v>
      </c>
      <c r="BL91" s="16" t="s">
        <v>130</v>
      </c>
      <c r="BM91" s="16" t="s">
        <v>131</v>
      </c>
    </row>
    <row r="92" spans="2:47" s="1" customFormat="1" ht="12">
      <c r="B92" s="37"/>
      <c r="C92" s="38"/>
      <c r="D92" s="228" t="s">
        <v>132</v>
      </c>
      <c r="E92" s="38"/>
      <c r="F92" s="229" t="s">
        <v>133</v>
      </c>
      <c r="G92" s="38"/>
      <c r="H92" s="38"/>
      <c r="I92" s="142"/>
      <c r="J92" s="38"/>
      <c r="K92" s="38"/>
      <c r="L92" s="42"/>
      <c r="M92" s="230"/>
      <c r="N92" s="78"/>
      <c r="O92" s="78"/>
      <c r="P92" s="78"/>
      <c r="Q92" s="78"/>
      <c r="R92" s="78"/>
      <c r="S92" s="78"/>
      <c r="T92" s="79"/>
      <c r="AT92" s="16" t="s">
        <v>132</v>
      </c>
      <c r="AU92" s="16" t="s">
        <v>81</v>
      </c>
    </row>
    <row r="93" spans="2:51" s="12" customFormat="1" ht="12">
      <c r="B93" s="231"/>
      <c r="C93" s="232"/>
      <c r="D93" s="228" t="s">
        <v>134</v>
      </c>
      <c r="E93" s="233" t="s">
        <v>1</v>
      </c>
      <c r="F93" s="234" t="s">
        <v>135</v>
      </c>
      <c r="G93" s="232"/>
      <c r="H93" s="235">
        <v>55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134</v>
      </c>
      <c r="AU93" s="241" t="s">
        <v>81</v>
      </c>
      <c r="AV93" s="12" t="s">
        <v>81</v>
      </c>
      <c r="AW93" s="12" t="s">
        <v>34</v>
      </c>
      <c r="AX93" s="12" t="s">
        <v>77</v>
      </c>
      <c r="AY93" s="241" t="s">
        <v>123</v>
      </c>
    </row>
    <row r="94" spans="2:65" s="1" customFormat="1" ht="16.5" customHeight="1">
      <c r="B94" s="37"/>
      <c r="C94" s="216" t="s">
        <v>81</v>
      </c>
      <c r="D94" s="216" t="s">
        <v>125</v>
      </c>
      <c r="E94" s="217" t="s">
        <v>136</v>
      </c>
      <c r="F94" s="218" t="s">
        <v>137</v>
      </c>
      <c r="G94" s="219" t="s">
        <v>138</v>
      </c>
      <c r="H94" s="220">
        <v>251.225</v>
      </c>
      <c r="I94" s="221"/>
      <c r="J94" s="222">
        <f>ROUND(I94*H94,2)</f>
        <v>0</v>
      </c>
      <c r="K94" s="218" t="s">
        <v>129</v>
      </c>
      <c r="L94" s="42"/>
      <c r="M94" s="223" t="s">
        <v>1</v>
      </c>
      <c r="N94" s="224" t="s">
        <v>44</v>
      </c>
      <c r="O94" s="78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6" t="s">
        <v>130</v>
      </c>
      <c r="AT94" s="16" t="s">
        <v>125</v>
      </c>
      <c r="AU94" s="16" t="s">
        <v>81</v>
      </c>
      <c r="AY94" s="16" t="s">
        <v>123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6" t="s">
        <v>77</v>
      </c>
      <c r="BK94" s="227">
        <f>ROUND(I94*H94,2)</f>
        <v>0</v>
      </c>
      <c r="BL94" s="16" t="s">
        <v>130</v>
      </c>
      <c r="BM94" s="16" t="s">
        <v>139</v>
      </c>
    </row>
    <row r="95" spans="2:47" s="1" customFormat="1" ht="12">
      <c r="B95" s="37"/>
      <c r="C95" s="38"/>
      <c r="D95" s="228" t="s">
        <v>132</v>
      </c>
      <c r="E95" s="38"/>
      <c r="F95" s="229" t="s">
        <v>140</v>
      </c>
      <c r="G95" s="38"/>
      <c r="H95" s="38"/>
      <c r="I95" s="142"/>
      <c r="J95" s="38"/>
      <c r="K95" s="38"/>
      <c r="L95" s="42"/>
      <c r="M95" s="230"/>
      <c r="N95" s="78"/>
      <c r="O95" s="78"/>
      <c r="P95" s="78"/>
      <c r="Q95" s="78"/>
      <c r="R95" s="78"/>
      <c r="S95" s="78"/>
      <c r="T95" s="79"/>
      <c r="AT95" s="16" t="s">
        <v>132</v>
      </c>
      <c r="AU95" s="16" t="s">
        <v>81</v>
      </c>
    </row>
    <row r="96" spans="2:51" s="13" customFormat="1" ht="12">
      <c r="B96" s="242"/>
      <c r="C96" s="243"/>
      <c r="D96" s="228" t="s">
        <v>134</v>
      </c>
      <c r="E96" s="244" t="s">
        <v>1</v>
      </c>
      <c r="F96" s="245" t="s">
        <v>141</v>
      </c>
      <c r="G96" s="243"/>
      <c r="H96" s="244" t="s">
        <v>1</v>
      </c>
      <c r="I96" s="246"/>
      <c r="J96" s="243"/>
      <c r="K96" s="243"/>
      <c r="L96" s="247"/>
      <c r="M96" s="248"/>
      <c r="N96" s="249"/>
      <c r="O96" s="249"/>
      <c r="P96" s="249"/>
      <c r="Q96" s="249"/>
      <c r="R96" s="249"/>
      <c r="S96" s="249"/>
      <c r="T96" s="250"/>
      <c r="AT96" s="251" t="s">
        <v>134</v>
      </c>
      <c r="AU96" s="251" t="s">
        <v>81</v>
      </c>
      <c r="AV96" s="13" t="s">
        <v>77</v>
      </c>
      <c r="AW96" s="13" t="s">
        <v>34</v>
      </c>
      <c r="AX96" s="13" t="s">
        <v>73</v>
      </c>
      <c r="AY96" s="251" t="s">
        <v>123</v>
      </c>
    </row>
    <row r="97" spans="2:51" s="12" customFormat="1" ht="12">
      <c r="B97" s="231"/>
      <c r="C97" s="232"/>
      <c r="D97" s="228" t="s">
        <v>134</v>
      </c>
      <c r="E97" s="233" t="s">
        <v>1</v>
      </c>
      <c r="F97" s="234" t="s">
        <v>142</v>
      </c>
      <c r="G97" s="232"/>
      <c r="H97" s="235">
        <v>36.05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134</v>
      </c>
      <c r="AU97" s="241" t="s">
        <v>81</v>
      </c>
      <c r="AV97" s="12" t="s">
        <v>81</v>
      </c>
      <c r="AW97" s="12" t="s">
        <v>34</v>
      </c>
      <c r="AX97" s="12" t="s">
        <v>73</v>
      </c>
      <c r="AY97" s="241" t="s">
        <v>123</v>
      </c>
    </row>
    <row r="98" spans="2:51" s="12" customFormat="1" ht="12">
      <c r="B98" s="231"/>
      <c r="C98" s="232"/>
      <c r="D98" s="228" t="s">
        <v>134</v>
      </c>
      <c r="E98" s="233" t="s">
        <v>1</v>
      </c>
      <c r="F98" s="234" t="s">
        <v>143</v>
      </c>
      <c r="G98" s="232"/>
      <c r="H98" s="235">
        <v>7.7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134</v>
      </c>
      <c r="AU98" s="241" t="s">
        <v>81</v>
      </c>
      <c r="AV98" s="12" t="s">
        <v>81</v>
      </c>
      <c r="AW98" s="12" t="s">
        <v>34</v>
      </c>
      <c r="AX98" s="12" t="s">
        <v>73</v>
      </c>
      <c r="AY98" s="241" t="s">
        <v>123</v>
      </c>
    </row>
    <row r="99" spans="2:51" s="12" customFormat="1" ht="12">
      <c r="B99" s="231"/>
      <c r="C99" s="232"/>
      <c r="D99" s="228" t="s">
        <v>134</v>
      </c>
      <c r="E99" s="233" t="s">
        <v>1</v>
      </c>
      <c r="F99" s="234" t="s">
        <v>144</v>
      </c>
      <c r="G99" s="232"/>
      <c r="H99" s="235">
        <v>64.75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134</v>
      </c>
      <c r="AU99" s="241" t="s">
        <v>81</v>
      </c>
      <c r="AV99" s="12" t="s">
        <v>81</v>
      </c>
      <c r="AW99" s="12" t="s">
        <v>34</v>
      </c>
      <c r="AX99" s="12" t="s">
        <v>73</v>
      </c>
      <c r="AY99" s="241" t="s">
        <v>123</v>
      </c>
    </row>
    <row r="100" spans="2:51" s="12" customFormat="1" ht="12">
      <c r="B100" s="231"/>
      <c r="C100" s="232"/>
      <c r="D100" s="228" t="s">
        <v>134</v>
      </c>
      <c r="E100" s="233" t="s">
        <v>1</v>
      </c>
      <c r="F100" s="234" t="s">
        <v>145</v>
      </c>
      <c r="G100" s="232"/>
      <c r="H100" s="235">
        <v>16.995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134</v>
      </c>
      <c r="AU100" s="241" t="s">
        <v>81</v>
      </c>
      <c r="AV100" s="12" t="s">
        <v>81</v>
      </c>
      <c r="AW100" s="12" t="s">
        <v>34</v>
      </c>
      <c r="AX100" s="12" t="s">
        <v>73</v>
      </c>
      <c r="AY100" s="241" t="s">
        <v>123</v>
      </c>
    </row>
    <row r="101" spans="2:51" s="12" customFormat="1" ht="12">
      <c r="B101" s="231"/>
      <c r="C101" s="232"/>
      <c r="D101" s="228" t="s">
        <v>134</v>
      </c>
      <c r="E101" s="233" t="s">
        <v>1</v>
      </c>
      <c r="F101" s="234" t="s">
        <v>146</v>
      </c>
      <c r="G101" s="232"/>
      <c r="H101" s="235">
        <v>3.63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134</v>
      </c>
      <c r="AU101" s="241" t="s">
        <v>81</v>
      </c>
      <c r="AV101" s="12" t="s">
        <v>81</v>
      </c>
      <c r="AW101" s="12" t="s">
        <v>34</v>
      </c>
      <c r="AX101" s="12" t="s">
        <v>73</v>
      </c>
      <c r="AY101" s="241" t="s">
        <v>123</v>
      </c>
    </row>
    <row r="102" spans="2:51" s="12" customFormat="1" ht="12">
      <c r="B102" s="231"/>
      <c r="C102" s="232"/>
      <c r="D102" s="228" t="s">
        <v>134</v>
      </c>
      <c r="E102" s="233" t="s">
        <v>1</v>
      </c>
      <c r="F102" s="234" t="s">
        <v>147</v>
      </c>
      <c r="G102" s="232"/>
      <c r="H102" s="235">
        <v>122.1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134</v>
      </c>
      <c r="AU102" s="241" t="s">
        <v>81</v>
      </c>
      <c r="AV102" s="12" t="s">
        <v>81</v>
      </c>
      <c r="AW102" s="12" t="s">
        <v>34</v>
      </c>
      <c r="AX102" s="12" t="s">
        <v>73</v>
      </c>
      <c r="AY102" s="241" t="s">
        <v>123</v>
      </c>
    </row>
    <row r="103" spans="2:51" s="14" customFormat="1" ht="12">
      <c r="B103" s="252"/>
      <c r="C103" s="253"/>
      <c r="D103" s="228" t="s">
        <v>134</v>
      </c>
      <c r="E103" s="254" t="s">
        <v>1</v>
      </c>
      <c r="F103" s="255" t="s">
        <v>148</v>
      </c>
      <c r="G103" s="253"/>
      <c r="H103" s="256">
        <v>251.225</v>
      </c>
      <c r="I103" s="257"/>
      <c r="J103" s="253"/>
      <c r="K103" s="253"/>
      <c r="L103" s="258"/>
      <c r="M103" s="259"/>
      <c r="N103" s="260"/>
      <c r="O103" s="260"/>
      <c r="P103" s="260"/>
      <c r="Q103" s="260"/>
      <c r="R103" s="260"/>
      <c r="S103" s="260"/>
      <c r="T103" s="261"/>
      <c r="AT103" s="262" t="s">
        <v>134</v>
      </c>
      <c r="AU103" s="262" t="s">
        <v>81</v>
      </c>
      <c r="AV103" s="14" t="s">
        <v>130</v>
      </c>
      <c r="AW103" s="14" t="s">
        <v>34</v>
      </c>
      <c r="AX103" s="14" t="s">
        <v>77</v>
      </c>
      <c r="AY103" s="262" t="s">
        <v>123</v>
      </c>
    </row>
    <row r="104" spans="2:65" s="1" customFormat="1" ht="16.5" customHeight="1">
      <c r="B104" s="37"/>
      <c r="C104" s="216" t="s">
        <v>149</v>
      </c>
      <c r="D104" s="216" t="s">
        <v>125</v>
      </c>
      <c r="E104" s="217" t="s">
        <v>150</v>
      </c>
      <c r="F104" s="218" t="s">
        <v>151</v>
      </c>
      <c r="G104" s="219" t="s">
        <v>138</v>
      </c>
      <c r="H104" s="220">
        <v>155.238</v>
      </c>
      <c r="I104" s="221"/>
      <c r="J104" s="222">
        <f>ROUND(I104*H104,2)</f>
        <v>0</v>
      </c>
      <c r="K104" s="218" t="s">
        <v>129</v>
      </c>
      <c r="L104" s="42"/>
      <c r="M104" s="223" t="s">
        <v>1</v>
      </c>
      <c r="N104" s="224" t="s">
        <v>44</v>
      </c>
      <c r="O104" s="78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6" t="s">
        <v>130</v>
      </c>
      <c r="AT104" s="16" t="s">
        <v>125</v>
      </c>
      <c r="AU104" s="16" t="s">
        <v>81</v>
      </c>
      <c r="AY104" s="16" t="s">
        <v>123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6" t="s">
        <v>77</v>
      </c>
      <c r="BK104" s="227">
        <f>ROUND(I104*H104,2)</f>
        <v>0</v>
      </c>
      <c r="BL104" s="16" t="s">
        <v>130</v>
      </c>
      <c r="BM104" s="16" t="s">
        <v>152</v>
      </c>
    </row>
    <row r="105" spans="2:47" s="1" customFormat="1" ht="12">
      <c r="B105" s="37"/>
      <c r="C105" s="38"/>
      <c r="D105" s="228" t="s">
        <v>132</v>
      </c>
      <c r="E105" s="38"/>
      <c r="F105" s="229" t="s">
        <v>153</v>
      </c>
      <c r="G105" s="38"/>
      <c r="H105" s="38"/>
      <c r="I105" s="142"/>
      <c r="J105" s="38"/>
      <c r="K105" s="38"/>
      <c r="L105" s="42"/>
      <c r="M105" s="230"/>
      <c r="N105" s="78"/>
      <c r="O105" s="78"/>
      <c r="P105" s="78"/>
      <c r="Q105" s="78"/>
      <c r="R105" s="78"/>
      <c r="S105" s="78"/>
      <c r="T105" s="79"/>
      <c r="AT105" s="16" t="s">
        <v>132</v>
      </c>
      <c r="AU105" s="16" t="s">
        <v>81</v>
      </c>
    </row>
    <row r="106" spans="2:51" s="13" customFormat="1" ht="12">
      <c r="B106" s="242"/>
      <c r="C106" s="243"/>
      <c r="D106" s="228" t="s">
        <v>134</v>
      </c>
      <c r="E106" s="244" t="s">
        <v>1</v>
      </c>
      <c r="F106" s="245" t="s">
        <v>141</v>
      </c>
      <c r="G106" s="243"/>
      <c r="H106" s="244" t="s">
        <v>1</v>
      </c>
      <c r="I106" s="246"/>
      <c r="J106" s="243"/>
      <c r="K106" s="243"/>
      <c r="L106" s="247"/>
      <c r="M106" s="248"/>
      <c r="N106" s="249"/>
      <c r="O106" s="249"/>
      <c r="P106" s="249"/>
      <c r="Q106" s="249"/>
      <c r="R106" s="249"/>
      <c r="S106" s="249"/>
      <c r="T106" s="250"/>
      <c r="AT106" s="251" t="s">
        <v>134</v>
      </c>
      <c r="AU106" s="251" t="s">
        <v>81</v>
      </c>
      <c r="AV106" s="13" t="s">
        <v>77</v>
      </c>
      <c r="AW106" s="13" t="s">
        <v>34</v>
      </c>
      <c r="AX106" s="13" t="s">
        <v>73</v>
      </c>
      <c r="AY106" s="251" t="s">
        <v>123</v>
      </c>
    </row>
    <row r="107" spans="2:51" s="12" customFormat="1" ht="12">
      <c r="B107" s="231"/>
      <c r="C107" s="232"/>
      <c r="D107" s="228" t="s">
        <v>134</v>
      </c>
      <c r="E107" s="233" t="s">
        <v>1</v>
      </c>
      <c r="F107" s="234" t="s">
        <v>154</v>
      </c>
      <c r="G107" s="232"/>
      <c r="H107" s="235">
        <v>6.18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134</v>
      </c>
      <c r="AU107" s="241" t="s">
        <v>81</v>
      </c>
      <c r="AV107" s="12" t="s">
        <v>81</v>
      </c>
      <c r="AW107" s="12" t="s">
        <v>34</v>
      </c>
      <c r="AX107" s="12" t="s">
        <v>73</v>
      </c>
      <c r="AY107" s="241" t="s">
        <v>123</v>
      </c>
    </row>
    <row r="108" spans="2:51" s="12" customFormat="1" ht="12">
      <c r="B108" s="231"/>
      <c r="C108" s="232"/>
      <c r="D108" s="228" t="s">
        <v>134</v>
      </c>
      <c r="E108" s="233" t="s">
        <v>1</v>
      </c>
      <c r="F108" s="234" t="s">
        <v>155</v>
      </c>
      <c r="G108" s="232"/>
      <c r="H108" s="235">
        <v>1.32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134</v>
      </c>
      <c r="AU108" s="241" t="s">
        <v>81</v>
      </c>
      <c r="AV108" s="12" t="s">
        <v>81</v>
      </c>
      <c r="AW108" s="12" t="s">
        <v>34</v>
      </c>
      <c r="AX108" s="12" t="s">
        <v>73</v>
      </c>
      <c r="AY108" s="241" t="s">
        <v>123</v>
      </c>
    </row>
    <row r="109" spans="2:51" s="12" customFormat="1" ht="12">
      <c r="B109" s="231"/>
      <c r="C109" s="232"/>
      <c r="D109" s="228" t="s">
        <v>134</v>
      </c>
      <c r="E109" s="233" t="s">
        <v>1</v>
      </c>
      <c r="F109" s="234" t="s">
        <v>156</v>
      </c>
      <c r="G109" s="232"/>
      <c r="H109" s="235">
        <v>11.1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134</v>
      </c>
      <c r="AU109" s="241" t="s">
        <v>81</v>
      </c>
      <c r="AV109" s="12" t="s">
        <v>81</v>
      </c>
      <c r="AW109" s="12" t="s">
        <v>34</v>
      </c>
      <c r="AX109" s="12" t="s">
        <v>73</v>
      </c>
      <c r="AY109" s="241" t="s">
        <v>123</v>
      </c>
    </row>
    <row r="110" spans="2:51" s="12" customFormat="1" ht="12">
      <c r="B110" s="231"/>
      <c r="C110" s="232"/>
      <c r="D110" s="228" t="s">
        <v>134</v>
      </c>
      <c r="E110" s="233" t="s">
        <v>1</v>
      </c>
      <c r="F110" s="234" t="s">
        <v>157</v>
      </c>
      <c r="G110" s="232"/>
      <c r="H110" s="235">
        <v>5.099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134</v>
      </c>
      <c r="AU110" s="241" t="s">
        <v>81</v>
      </c>
      <c r="AV110" s="12" t="s">
        <v>81</v>
      </c>
      <c r="AW110" s="12" t="s">
        <v>34</v>
      </c>
      <c r="AX110" s="12" t="s">
        <v>73</v>
      </c>
      <c r="AY110" s="241" t="s">
        <v>123</v>
      </c>
    </row>
    <row r="111" spans="2:51" s="12" customFormat="1" ht="12">
      <c r="B111" s="231"/>
      <c r="C111" s="232"/>
      <c r="D111" s="228" t="s">
        <v>134</v>
      </c>
      <c r="E111" s="233" t="s">
        <v>1</v>
      </c>
      <c r="F111" s="234" t="s">
        <v>158</v>
      </c>
      <c r="G111" s="232"/>
      <c r="H111" s="235">
        <v>1.089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134</v>
      </c>
      <c r="AU111" s="241" t="s">
        <v>81</v>
      </c>
      <c r="AV111" s="12" t="s">
        <v>81</v>
      </c>
      <c r="AW111" s="12" t="s">
        <v>34</v>
      </c>
      <c r="AX111" s="12" t="s">
        <v>73</v>
      </c>
      <c r="AY111" s="241" t="s">
        <v>123</v>
      </c>
    </row>
    <row r="112" spans="2:51" s="12" customFormat="1" ht="12">
      <c r="B112" s="231"/>
      <c r="C112" s="232"/>
      <c r="D112" s="228" t="s">
        <v>134</v>
      </c>
      <c r="E112" s="233" t="s">
        <v>1</v>
      </c>
      <c r="F112" s="234" t="s">
        <v>159</v>
      </c>
      <c r="G112" s="232"/>
      <c r="H112" s="235">
        <v>36.63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134</v>
      </c>
      <c r="AU112" s="241" t="s">
        <v>81</v>
      </c>
      <c r="AV112" s="12" t="s">
        <v>81</v>
      </c>
      <c r="AW112" s="12" t="s">
        <v>34</v>
      </c>
      <c r="AX112" s="12" t="s">
        <v>73</v>
      </c>
      <c r="AY112" s="241" t="s">
        <v>123</v>
      </c>
    </row>
    <row r="113" spans="2:51" s="12" customFormat="1" ht="12">
      <c r="B113" s="231"/>
      <c r="C113" s="232"/>
      <c r="D113" s="228" t="s">
        <v>134</v>
      </c>
      <c r="E113" s="233" t="s">
        <v>1</v>
      </c>
      <c r="F113" s="234" t="s">
        <v>160</v>
      </c>
      <c r="G113" s="232"/>
      <c r="H113" s="235">
        <v>93.82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134</v>
      </c>
      <c r="AU113" s="241" t="s">
        <v>81</v>
      </c>
      <c r="AV113" s="12" t="s">
        <v>81</v>
      </c>
      <c r="AW113" s="12" t="s">
        <v>34</v>
      </c>
      <c r="AX113" s="12" t="s">
        <v>73</v>
      </c>
      <c r="AY113" s="241" t="s">
        <v>123</v>
      </c>
    </row>
    <row r="114" spans="2:51" s="14" customFormat="1" ht="12">
      <c r="B114" s="252"/>
      <c r="C114" s="253"/>
      <c r="D114" s="228" t="s">
        <v>134</v>
      </c>
      <c r="E114" s="254" t="s">
        <v>1</v>
      </c>
      <c r="F114" s="255" t="s">
        <v>148</v>
      </c>
      <c r="G114" s="253"/>
      <c r="H114" s="256">
        <v>155.238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AT114" s="262" t="s">
        <v>134</v>
      </c>
      <c r="AU114" s="262" t="s">
        <v>81</v>
      </c>
      <c r="AV114" s="14" t="s">
        <v>130</v>
      </c>
      <c r="AW114" s="14" t="s">
        <v>34</v>
      </c>
      <c r="AX114" s="14" t="s">
        <v>77</v>
      </c>
      <c r="AY114" s="262" t="s">
        <v>123</v>
      </c>
    </row>
    <row r="115" spans="2:65" s="1" customFormat="1" ht="16.5" customHeight="1">
      <c r="B115" s="37"/>
      <c r="C115" s="216" t="s">
        <v>130</v>
      </c>
      <c r="D115" s="216" t="s">
        <v>125</v>
      </c>
      <c r="E115" s="217" t="s">
        <v>161</v>
      </c>
      <c r="F115" s="218" t="s">
        <v>162</v>
      </c>
      <c r="G115" s="219" t="s">
        <v>138</v>
      </c>
      <c r="H115" s="220">
        <v>204.725</v>
      </c>
      <c r="I115" s="221"/>
      <c r="J115" s="222">
        <f>ROUND(I115*H115,2)</f>
        <v>0</v>
      </c>
      <c r="K115" s="218" t="s">
        <v>129</v>
      </c>
      <c r="L115" s="42"/>
      <c r="M115" s="223" t="s">
        <v>1</v>
      </c>
      <c r="N115" s="224" t="s">
        <v>44</v>
      </c>
      <c r="O115" s="78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6" t="s">
        <v>130</v>
      </c>
      <c r="AT115" s="16" t="s">
        <v>125</v>
      </c>
      <c r="AU115" s="16" t="s">
        <v>81</v>
      </c>
      <c r="AY115" s="16" t="s">
        <v>123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6" t="s">
        <v>77</v>
      </c>
      <c r="BK115" s="227">
        <f>ROUND(I115*H115,2)</f>
        <v>0</v>
      </c>
      <c r="BL115" s="16" t="s">
        <v>130</v>
      </c>
      <c r="BM115" s="16" t="s">
        <v>163</v>
      </c>
    </row>
    <row r="116" spans="2:47" s="1" customFormat="1" ht="12">
      <c r="B116" s="37"/>
      <c r="C116" s="38"/>
      <c r="D116" s="228" t="s">
        <v>132</v>
      </c>
      <c r="E116" s="38"/>
      <c r="F116" s="229" t="s">
        <v>164</v>
      </c>
      <c r="G116" s="38"/>
      <c r="H116" s="38"/>
      <c r="I116" s="142"/>
      <c r="J116" s="38"/>
      <c r="K116" s="38"/>
      <c r="L116" s="42"/>
      <c r="M116" s="230"/>
      <c r="N116" s="78"/>
      <c r="O116" s="78"/>
      <c r="P116" s="78"/>
      <c r="Q116" s="78"/>
      <c r="R116" s="78"/>
      <c r="S116" s="78"/>
      <c r="T116" s="79"/>
      <c r="AT116" s="16" t="s">
        <v>132</v>
      </c>
      <c r="AU116" s="16" t="s">
        <v>81</v>
      </c>
    </row>
    <row r="117" spans="2:51" s="13" customFormat="1" ht="12">
      <c r="B117" s="242"/>
      <c r="C117" s="243"/>
      <c r="D117" s="228" t="s">
        <v>134</v>
      </c>
      <c r="E117" s="244" t="s">
        <v>1</v>
      </c>
      <c r="F117" s="245" t="s">
        <v>141</v>
      </c>
      <c r="G117" s="243"/>
      <c r="H117" s="244" t="s">
        <v>1</v>
      </c>
      <c r="I117" s="246"/>
      <c r="J117" s="243"/>
      <c r="K117" s="243"/>
      <c r="L117" s="247"/>
      <c r="M117" s="248"/>
      <c r="N117" s="249"/>
      <c r="O117" s="249"/>
      <c r="P117" s="249"/>
      <c r="Q117" s="249"/>
      <c r="R117" s="249"/>
      <c r="S117" s="249"/>
      <c r="T117" s="250"/>
      <c r="AT117" s="251" t="s">
        <v>134</v>
      </c>
      <c r="AU117" s="251" t="s">
        <v>81</v>
      </c>
      <c r="AV117" s="13" t="s">
        <v>77</v>
      </c>
      <c r="AW117" s="13" t="s">
        <v>34</v>
      </c>
      <c r="AX117" s="13" t="s">
        <v>73</v>
      </c>
      <c r="AY117" s="251" t="s">
        <v>123</v>
      </c>
    </row>
    <row r="118" spans="2:51" s="12" customFormat="1" ht="12">
      <c r="B118" s="231"/>
      <c r="C118" s="232"/>
      <c r="D118" s="228" t="s">
        <v>134</v>
      </c>
      <c r="E118" s="233" t="s">
        <v>1</v>
      </c>
      <c r="F118" s="234" t="s">
        <v>165</v>
      </c>
      <c r="G118" s="232"/>
      <c r="H118" s="235">
        <v>20.6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134</v>
      </c>
      <c r="AU118" s="241" t="s">
        <v>81</v>
      </c>
      <c r="AV118" s="12" t="s">
        <v>81</v>
      </c>
      <c r="AW118" s="12" t="s">
        <v>34</v>
      </c>
      <c r="AX118" s="12" t="s">
        <v>73</v>
      </c>
      <c r="AY118" s="241" t="s">
        <v>123</v>
      </c>
    </row>
    <row r="119" spans="2:51" s="12" customFormat="1" ht="12">
      <c r="B119" s="231"/>
      <c r="C119" s="232"/>
      <c r="D119" s="228" t="s">
        <v>134</v>
      </c>
      <c r="E119" s="233" t="s">
        <v>1</v>
      </c>
      <c r="F119" s="234" t="s">
        <v>166</v>
      </c>
      <c r="G119" s="232"/>
      <c r="H119" s="235">
        <v>4.4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134</v>
      </c>
      <c r="AU119" s="241" t="s">
        <v>81</v>
      </c>
      <c r="AV119" s="12" t="s">
        <v>81</v>
      </c>
      <c r="AW119" s="12" t="s">
        <v>34</v>
      </c>
      <c r="AX119" s="12" t="s">
        <v>73</v>
      </c>
      <c r="AY119" s="241" t="s">
        <v>123</v>
      </c>
    </row>
    <row r="120" spans="2:51" s="12" customFormat="1" ht="12">
      <c r="B120" s="231"/>
      <c r="C120" s="232"/>
      <c r="D120" s="228" t="s">
        <v>134</v>
      </c>
      <c r="E120" s="233" t="s">
        <v>1</v>
      </c>
      <c r="F120" s="234" t="s">
        <v>167</v>
      </c>
      <c r="G120" s="232"/>
      <c r="H120" s="235">
        <v>37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134</v>
      </c>
      <c r="AU120" s="241" t="s">
        <v>81</v>
      </c>
      <c r="AV120" s="12" t="s">
        <v>81</v>
      </c>
      <c r="AW120" s="12" t="s">
        <v>34</v>
      </c>
      <c r="AX120" s="12" t="s">
        <v>73</v>
      </c>
      <c r="AY120" s="241" t="s">
        <v>123</v>
      </c>
    </row>
    <row r="121" spans="2:51" s="12" customFormat="1" ht="12">
      <c r="B121" s="231"/>
      <c r="C121" s="232"/>
      <c r="D121" s="228" t="s">
        <v>134</v>
      </c>
      <c r="E121" s="233" t="s">
        <v>1</v>
      </c>
      <c r="F121" s="234" t="s">
        <v>168</v>
      </c>
      <c r="G121" s="232"/>
      <c r="H121" s="235">
        <v>16.995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134</v>
      </c>
      <c r="AU121" s="241" t="s">
        <v>81</v>
      </c>
      <c r="AV121" s="12" t="s">
        <v>81</v>
      </c>
      <c r="AW121" s="12" t="s">
        <v>34</v>
      </c>
      <c r="AX121" s="12" t="s">
        <v>73</v>
      </c>
      <c r="AY121" s="241" t="s">
        <v>123</v>
      </c>
    </row>
    <row r="122" spans="2:51" s="12" customFormat="1" ht="12">
      <c r="B122" s="231"/>
      <c r="C122" s="232"/>
      <c r="D122" s="228" t="s">
        <v>134</v>
      </c>
      <c r="E122" s="233" t="s">
        <v>1</v>
      </c>
      <c r="F122" s="234" t="s">
        <v>146</v>
      </c>
      <c r="G122" s="232"/>
      <c r="H122" s="235">
        <v>3.63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134</v>
      </c>
      <c r="AU122" s="241" t="s">
        <v>81</v>
      </c>
      <c r="AV122" s="12" t="s">
        <v>81</v>
      </c>
      <c r="AW122" s="12" t="s">
        <v>34</v>
      </c>
      <c r="AX122" s="12" t="s">
        <v>73</v>
      </c>
      <c r="AY122" s="241" t="s">
        <v>123</v>
      </c>
    </row>
    <row r="123" spans="2:51" s="12" customFormat="1" ht="12">
      <c r="B123" s="231"/>
      <c r="C123" s="232"/>
      <c r="D123" s="228" t="s">
        <v>134</v>
      </c>
      <c r="E123" s="233" t="s">
        <v>1</v>
      </c>
      <c r="F123" s="234" t="s">
        <v>147</v>
      </c>
      <c r="G123" s="232"/>
      <c r="H123" s="235">
        <v>122.1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134</v>
      </c>
      <c r="AU123" s="241" t="s">
        <v>81</v>
      </c>
      <c r="AV123" s="12" t="s">
        <v>81</v>
      </c>
      <c r="AW123" s="12" t="s">
        <v>34</v>
      </c>
      <c r="AX123" s="12" t="s">
        <v>73</v>
      </c>
      <c r="AY123" s="241" t="s">
        <v>123</v>
      </c>
    </row>
    <row r="124" spans="2:51" s="14" customFormat="1" ht="12">
      <c r="B124" s="252"/>
      <c r="C124" s="253"/>
      <c r="D124" s="228" t="s">
        <v>134</v>
      </c>
      <c r="E124" s="254" t="s">
        <v>1</v>
      </c>
      <c r="F124" s="255" t="s">
        <v>148</v>
      </c>
      <c r="G124" s="253"/>
      <c r="H124" s="256">
        <v>204.725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AT124" s="262" t="s">
        <v>134</v>
      </c>
      <c r="AU124" s="262" t="s">
        <v>81</v>
      </c>
      <c r="AV124" s="14" t="s">
        <v>130</v>
      </c>
      <c r="AW124" s="14" t="s">
        <v>34</v>
      </c>
      <c r="AX124" s="14" t="s">
        <v>77</v>
      </c>
      <c r="AY124" s="262" t="s">
        <v>123</v>
      </c>
    </row>
    <row r="125" spans="2:65" s="1" customFormat="1" ht="16.5" customHeight="1">
      <c r="B125" s="37"/>
      <c r="C125" s="216" t="s">
        <v>169</v>
      </c>
      <c r="D125" s="216" t="s">
        <v>125</v>
      </c>
      <c r="E125" s="217" t="s">
        <v>170</v>
      </c>
      <c r="F125" s="218" t="s">
        <v>171</v>
      </c>
      <c r="G125" s="219" t="s">
        <v>138</v>
      </c>
      <c r="H125" s="220">
        <v>155.238</v>
      </c>
      <c r="I125" s="221"/>
      <c r="J125" s="222">
        <f>ROUND(I125*H125,2)</f>
        <v>0</v>
      </c>
      <c r="K125" s="218" t="s">
        <v>129</v>
      </c>
      <c r="L125" s="42"/>
      <c r="M125" s="223" t="s">
        <v>1</v>
      </c>
      <c r="N125" s="224" t="s">
        <v>44</v>
      </c>
      <c r="O125" s="78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16" t="s">
        <v>130</v>
      </c>
      <c r="AT125" s="16" t="s">
        <v>125</v>
      </c>
      <c r="AU125" s="16" t="s">
        <v>81</v>
      </c>
      <c r="AY125" s="16" t="s">
        <v>123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6" t="s">
        <v>77</v>
      </c>
      <c r="BK125" s="227">
        <f>ROUND(I125*H125,2)</f>
        <v>0</v>
      </c>
      <c r="BL125" s="16" t="s">
        <v>130</v>
      </c>
      <c r="BM125" s="16" t="s">
        <v>172</v>
      </c>
    </row>
    <row r="126" spans="2:47" s="1" customFormat="1" ht="12">
      <c r="B126" s="37"/>
      <c r="C126" s="38"/>
      <c r="D126" s="228" t="s">
        <v>132</v>
      </c>
      <c r="E126" s="38"/>
      <c r="F126" s="229" t="s">
        <v>173</v>
      </c>
      <c r="G126" s="38"/>
      <c r="H126" s="38"/>
      <c r="I126" s="142"/>
      <c r="J126" s="38"/>
      <c r="K126" s="38"/>
      <c r="L126" s="42"/>
      <c r="M126" s="230"/>
      <c r="N126" s="78"/>
      <c r="O126" s="78"/>
      <c r="P126" s="78"/>
      <c r="Q126" s="78"/>
      <c r="R126" s="78"/>
      <c r="S126" s="78"/>
      <c r="T126" s="79"/>
      <c r="AT126" s="16" t="s">
        <v>132</v>
      </c>
      <c r="AU126" s="16" t="s">
        <v>81</v>
      </c>
    </row>
    <row r="127" spans="2:51" s="12" customFormat="1" ht="12">
      <c r="B127" s="231"/>
      <c r="C127" s="232"/>
      <c r="D127" s="228" t="s">
        <v>134</v>
      </c>
      <c r="E127" s="233" t="s">
        <v>1</v>
      </c>
      <c r="F127" s="234" t="s">
        <v>174</v>
      </c>
      <c r="G127" s="232"/>
      <c r="H127" s="235">
        <v>155.238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134</v>
      </c>
      <c r="AU127" s="241" t="s">
        <v>81</v>
      </c>
      <c r="AV127" s="12" t="s">
        <v>81</v>
      </c>
      <c r="AW127" s="12" t="s">
        <v>34</v>
      </c>
      <c r="AX127" s="12" t="s">
        <v>77</v>
      </c>
      <c r="AY127" s="241" t="s">
        <v>123</v>
      </c>
    </row>
    <row r="128" spans="2:65" s="1" customFormat="1" ht="16.5" customHeight="1">
      <c r="B128" s="37"/>
      <c r="C128" s="216" t="s">
        <v>175</v>
      </c>
      <c r="D128" s="216" t="s">
        <v>125</v>
      </c>
      <c r="E128" s="217" t="s">
        <v>176</v>
      </c>
      <c r="F128" s="218" t="s">
        <v>177</v>
      </c>
      <c r="G128" s="219" t="s">
        <v>178</v>
      </c>
      <c r="H128" s="220">
        <v>342</v>
      </c>
      <c r="I128" s="221"/>
      <c r="J128" s="222">
        <f>ROUND(I128*H128,2)</f>
        <v>0</v>
      </c>
      <c r="K128" s="218" t="s">
        <v>129</v>
      </c>
      <c r="L128" s="42"/>
      <c r="M128" s="223" t="s">
        <v>1</v>
      </c>
      <c r="N128" s="224" t="s">
        <v>44</v>
      </c>
      <c r="O128" s="78"/>
      <c r="P128" s="225">
        <f>O128*H128</f>
        <v>0</v>
      </c>
      <c r="Q128" s="225">
        <v>0.02102</v>
      </c>
      <c r="R128" s="225">
        <f>Q128*H128</f>
        <v>7.18884</v>
      </c>
      <c r="S128" s="225">
        <v>0</v>
      </c>
      <c r="T128" s="226">
        <f>S128*H128</f>
        <v>0</v>
      </c>
      <c r="AR128" s="16" t="s">
        <v>130</v>
      </c>
      <c r="AT128" s="16" t="s">
        <v>125</v>
      </c>
      <c r="AU128" s="16" t="s">
        <v>81</v>
      </c>
      <c r="AY128" s="16" t="s">
        <v>123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6" t="s">
        <v>77</v>
      </c>
      <c r="BK128" s="227">
        <f>ROUND(I128*H128,2)</f>
        <v>0</v>
      </c>
      <c r="BL128" s="16" t="s">
        <v>130</v>
      </c>
      <c r="BM128" s="16" t="s">
        <v>179</v>
      </c>
    </row>
    <row r="129" spans="2:47" s="1" customFormat="1" ht="12">
      <c r="B129" s="37"/>
      <c r="C129" s="38"/>
      <c r="D129" s="228" t="s">
        <v>132</v>
      </c>
      <c r="E129" s="38"/>
      <c r="F129" s="229" t="s">
        <v>180</v>
      </c>
      <c r="G129" s="38"/>
      <c r="H129" s="38"/>
      <c r="I129" s="142"/>
      <c r="J129" s="38"/>
      <c r="K129" s="38"/>
      <c r="L129" s="42"/>
      <c r="M129" s="230"/>
      <c r="N129" s="78"/>
      <c r="O129" s="78"/>
      <c r="P129" s="78"/>
      <c r="Q129" s="78"/>
      <c r="R129" s="78"/>
      <c r="S129" s="78"/>
      <c r="T129" s="79"/>
      <c r="AT129" s="16" t="s">
        <v>132</v>
      </c>
      <c r="AU129" s="16" t="s">
        <v>81</v>
      </c>
    </row>
    <row r="130" spans="2:51" s="12" customFormat="1" ht="12">
      <c r="B130" s="231"/>
      <c r="C130" s="232"/>
      <c r="D130" s="228" t="s">
        <v>134</v>
      </c>
      <c r="E130" s="233" t="s">
        <v>1</v>
      </c>
      <c r="F130" s="234" t="s">
        <v>181</v>
      </c>
      <c r="G130" s="232"/>
      <c r="H130" s="235">
        <v>342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134</v>
      </c>
      <c r="AU130" s="241" t="s">
        <v>81</v>
      </c>
      <c r="AV130" s="12" t="s">
        <v>81</v>
      </c>
      <c r="AW130" s="12" t="s">
        <v>34</v>
      </c>
      <c r="AX130" s="12" t="s">
        <v>77</v>
      </c>
      <c r="AY130" s="241" t="s">
        <v>123</v>
      </c>
    </row>
    <row r="131" spans="2:65" s="1" customFormat="1" ht="16.5" customHeight="1">
      <c r="B131" s="37"/>
      <c r="C131" s="216" t="s">
        <v>182</v>
      </c>
      <c r="D131" s="216" t="s">
        <v>125</v>
      </c>
      <c r="E131" s="217" t="s">
        <v>183</v>
      </c>
      <c r="F131" s="218" t="s">
        <v>184</v>
      </c>
      <c r="G131" s="219" t="s">
        <v>185</v>
      </c>
      <c r="H131" s="220">
        <v>720</v>
      </c>
      <c r="I131" s="221"/>
      <c r="J131" s="222">
        <f>ROUND(I131*H131,2)</f>
        <v>0</v>
      </c>
      <c r="K131" s="218" t="s">
        <v>129</v>
      </c>
      <c r="L131" s="42"/>
      <c r="M131" s="223" t="s">
        <v>1</v>
      </c>
      <c r="N131" s="224" t="s">
        <v>44</v>
      </c>
      <c r="O131" s="78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AR131" s="16" t="s">
        <v>130</v>
      </c>
      <c r="AT131" s="16" t="s">
        <v>125</v>
      </c>
      <c r="AU131" s="16" t="s">
        <v>81</v>
      </c>
      <c r="AY131" s="16" t="s">
        <v>123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6" t="s">
        <v>77</v>
      </c>
      <c r="BK131" s="227">
        <f>ROUND(I131*H131,2)</f>
        <v>0</v>
      </c>
      <c r="BL131" s="16" t="s">
        <v>130</v>
      </c>
      <c r="BM131" s="16" t="s">
        <v>186</v>
      </c>
    </row>
    <row r="132" spans="2:47" s="1" customFormat="1" ht="12">
      <c r="B132" s="37"/>
      <c r="C132" s="38"/>
      <c r="D132" s="228" t="s">
        <v>132</v>
      </c>
      <c r="E132" s="38"/>
      <c r="F132" s="229" t="s">
        <v>187</v>
      </c>
      <c r="G132" s="38"/>
      <c r="H132" s="38"/>
      <c r="I132" s="142"/>
      <c r="J132" s="38"/>
      <c r="K132" s="38"/>
      <c r="L132" s="42"/>
      <c r="M132" s="230"/>
      <c r="N132" s="78"/>
      <c r="O132" s="78"/>
      <c r="P132" s="78"/>
      <c r="Q132" s="78"/>
      <c r="R132" s="78"/>
      <c r="S132" s="78"/>
      <c r="T132" s="79"/>
      <c r="AT132" s="16" t="s">
        <v>132</v>
      </c>
      <c r="AU132" s="16" t="s">
        <v>81</v>
      </c>
    </row>
    <row r="133" spans="2:51" s="12" customFormat="1" ht="12">
      <c r="B133" s="231"/>
      <c r="C133" s="232"/>
      <c r="D133" s="228" t="s">
        <v>134</v>
      </c>
      <c r="E133" s="233" t="s">
        <v>1</v>
      </c>
      <c r="F133" s="234" t="s">
        <v>188</v>
      </c>
      <c r="G133" s="232"/>
      <c r="H133" s="235">
        <v>720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134</v>
      </c>
      <c r="AU133" s="241" t="s">
        <v>81</v>
      </c>
      <c r="AV133" s="12" t="s">
        <v>81</v>
      </c>
      <c r="AW133" s="12" t="s">
        <v>34</v>
      </c>
      <c r="AX133" s="12" t="s">
        <v>77</v>
      </c>
      <c r="AY133" s="241" t="s">
        <v>123</v>
      </c>
    </row>
    <row r="134" spans="2:65" s="1" customFormat="1" ht="16.5" customHeight="1">
      <c r="B134" s="37"/>
      <c r="C134" s="216" t="s">
        <v>189</v>
      </c>
      <c r="D134" s="216" t="s">
        <v>125</v>
      </c>
      <c r="E134" s="217" t="s">
        <v>190</v>
      </c>
      <c r="F134" s="218" t="s">
        <v>191</v>
      </c>
      <c r="G134" s="219" t="s">
        <v>138</v>
      </c>
      <c r="H134" s="220">
        <v>31</v>
      </c>
      <c r="I134" s="221"/>
      <c r="J134" s="222">
        <f>ROUND(I134*H134,2)</f>
        <v>0</v>
      </c>
      <c r="K134" s="218" t="s">
        <v>129</v>
      </c>
      <c r="L134" s="42"/>
      <c r="M134" s="223" t="s">
        <v>1</v>
      </c>
      <c r="N134" s="224" t="s">
        <v>44</v>
      </c>
      <c r="O134" s="78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AR134" s="16" t="s">
        <v>130</v>
      </c>
      <c r="AT134" s="16" t="s">
        <v>125</v>
      </c>
      <c r="AU134" s="16" t="s">
        <v>81</v>
      </c>
      <c r="AY134" s="16" t="s">
        <v>123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6" t="s">
        <v>77</v>
      </c>
      <c r="BK134" s="227">
        <f>ROUND(I134*H134,2)</f>
        <v>0</v>
      </c>
      <c r="BL134" s="16" t="s">
        <v>130</v>
      </c>
      <c r="BM134" s="16" t="s">
        <v>192</v>
      </c>
    </row>
    <row r="135" spans="2:47" s="1" customFormat="1" ht="12">
      <c r="B135" s="37"/>
      <c r="C135" s="38"/>
      <c r="D135" s="228" t="s">
        <v>132</v>
      </c>
      <c r="E135" s="38"/>
      <c r="F135" s="229" t="s">
        <v>193</v>
      </c>
      <c r="G135" s="38"/>
      <c r="H135" s="38"/>
      <c r="I135" s="142"/>
      <c r="J135" s="38"/>
      <c r="K135" s="38"/>
      <c r="L135" s="42"/>
      <c r="M135" s="230"/>
      <c r="N135" s="78"/>
      <c r="O135" s="78"/>
      <c r="P135" s="78"/>
      <c r="Q135" s="78"/>
      <c r="R135" s="78"/>
      <c r="S135" s="78"/>
      <c r="T135" s="79"/>
      <c r="AT135" s="16" t="s">
        <v>132</v>
      </c>
      <c r="AU135" s="16" t="s">
        <v>81</v>
      </c>
    </row>
    <row r="136" spans="2:51" s="13" customFormat="1" ht="12">
      <c r="B136" s="242"/>
      <c r="C136" s="243"/>
      <c r="D136" s="228" t="s">
        <v>134</v>
      </c>
      <c r="E136" s="244" t="s">
        <v>1</v>
      </c>
      <c r="F136" s="245" t="s">
        <v>194</v>
      </c>
      <c r="G136" s="243"/>
      <c r="H136" s="244" t="s">
        <v>1</v>
      </c>
      <c r="I136" s="246"/>
      <c r="J136" s="243"/>
      <c r="K136" s="243"/>
      <c r="L136" s="247"/>
      <c r="M136" s="248"/>
      <c r="N136" s="249"/>
      <c r="O136" s="249"/>
      <c r="P136" s="249"/>
      <c r="Q136" s="249"/>
      <c r="R136" s="249"/>
      <c r="S136" s="249"/>
      <c r="T136" s="250"/>
      <c r="AT136" s="251" t="s">
        <v>134</v>
      </c>
      <c r="AU136" s="251" t="s">
        <v>81</v>
      </c>
      <c r="AV136" s="13" t="s">
        <v>77</v>
      </c>
      <c r="AW136" s="13" t="s">
        <v>34</v>
      </c>
      <c r="AX136" s="13" t="s">
        <v>73</v>
      </c>
      <c r="AY136" s="251" t="s">
        <v>123</v>
      </c>
    </row>
    <row r="137" spans="2:51" s="13" customFormat="1" ht="12">
      <c r="B137" s="242"/>
      <c r="C137" s="243"/>
      <c r="D137" s="228" t="s">
        <v>134</v>
      </c>
      <c r="E137" s="244" t="s">
        <v>1</v>
      </c>
      <c r="F137" s="245" t="s">
        <v>141</v>
      </c>
      <c r="G137" s="243"/>
      <c r="H137" s="244" t="s">
        <v>1</v>
      </c>
      <c r="I137" s="246"/>
      <c r="J137" s="243"/>
      <c r="K137" s="243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134</v>
      </c>
      <c r="AU137" s="251" t="s">
        <v>81</v>
      </c>
      <c r="AV137" s="13" t="s">
        <v>77</v>
      </c>
      <c r="AW137" s="13" t="s">
        <v>34</v>
      </c>
      <c r="AX137" s="13" t="s">
        <v>73</v>
      </c>
      <c r="AY137" s="251" t="s">
        <v>123</v>
      </c>
    </row>
    <row r="138" spans="2:51" s="12" customFormat="1" ht="12">
      <c r="B138" s="231"/>
      <c r="C138" s="232"/>
      <c r="D138" s="228" t="s">
        <v>134</v>
      </c>
      <c r="E138" s="233" t="s">
        <v>1</v>
      </c>
      <c r="F138" s="234" t="s">
        <v>195</v>
      </c>
      <c r="G138" s="232"/>
      <c r="H138" s="235">
        <v>10.3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134</v>
      </c>
      <c r="AU138" s="241" t="s">
        <v>81</v>
      </c>
      <c r="AV138" s="12" t="s">
        <v>81</v>
      </c>
      <c r="AW138" s="12" t="s">
        <v>34</v>
      </c>
      <c r="AX138" s="12" t="s">
        <v>73</v>
      </c>
      <c r="AY138" s="241" t="s">
        <v>123</v>
      </c>
    </row>
    <row r="139" spans="2:51" s="12" customFormat="1" ht="12">
      <c r="B139" s="231"/>
      <c r="C139" s="232"/>
      <c r="D139" s="228" t="s">
        <v>134</v>
      </c>
      <c r="E139" s="233" t="s">
        <v>1</v>
      </c>
      <c r="F139" s="234" t="s">
        <v>196</v>
      </c>
      <c r="G139" s="232"/>
      <c r="H139" s="235">
        <v>2.2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134</v>
      </c>
      <c r="AU139" s="241" t="s">
        <v>81</v>
      </c>
      <c r="AV139" s="12" t="s">
        <v>81</v>
      </c>
      <c r="AW139" s="12" t="s">
        <v>34</v>
      </c>
      <c r="AX139" s="12" t="s">
        <v>73</v>
      </c>
      <c r="AY139" s="241" t="s">
        <v>123</v>
      </c>
    </row>
    <row r="140" spans="2:51" s="12" customFormat="1" ht="12">
      <c r="B140" s="231"/>
      <c r="C140" s="232"/>
      <c r="D140" s="228" t="s">
        <v>134</v>
      </c>
      <c r="E140" s="233" t="s">
        <v>1</v>
      </c>
      <c r="F140" s="234" t="s">
        <v>197</v>
      </c>
      <c r="G140" s="232"/>
      <c r="H140" s="235">
        <v>18.5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134</v>
      </c>
      <c r="AU140" s="241" t="s">
        <v>81</v>
      </c>
      <c r="AV140" s="12" t="s">
        <v>81</v>
      </c>
      <c r="AW140" s="12" t="s">
        <v>34</v>
      </c>
      <c r="AX140" s="12" t="s">
        <v>73</v>
      </c>
      <c r="AY140" s="241" t="s">
        <v>123</v>
      </c>
    </row>
    <row r="141" spans="2:51" s="14" customFormat="1" ht="12">
      <c r="B141" s="252"/>
      <c r="C141" s="253"/>
      <c r="D141" s="228" t="s">
        <v>134</v>
      </c>
      <c r="E141" s="254" t="s">
        <v>1</v>
      </c>
      <c r="F141" s="255" t="s">
        <v>148</v>
      </c>
      <c r="G141" s="253"/>
      <c r="H141" s="256">
        <v>31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AT141" s="262" t="s">
        <v>134</v>
      </c>
      <c r="AU141" s="262" t="s">
        <v>81</v>
      </c>
      <c r="AV141" s="14" t="s">
        <v>130</v>
      </c>
      <c r="AW141" s="14" t="s">
        <v>34</v>
      </c>
      <c r="AX141" s="14" t="s">
        <v>77</v>
      </c>
      <c r="AY141" s="262" t="s">
        <v>123</v>
      </c>
    </row>
    <row r="142" spans="2:65" s="1" customFormat="1" ht="16.5" customHeight="1">
      <c r="B142" s="37"/>
      <c r="C142" s="216" t="s">
        <v>198</v>
      </c>
      <c r="D142" s="216" t="s">
        <v>125</v>
      </c>
      <c r="E142" s="217" t="s">
        <v>199</v>
      </c>
      <c r="F142" s="218" t="s">
        <v>200</v>
      </c>
      <c r="G142" s="219" t="s">
        <v>138</v>
      </c>
      <c r="H142" s="220">
        <v>9.3</v>
      </c>
      <c r="I142" s="221"/>
      <c r="J142" s="222">
        <f>ROUND(I142*H142,2)</f>
        <v>0</v>
      </c>
      <c r="K142" s="218" t="s">
        <v>129</v>
      </c>
      <c r="L142" s="42"/>
      <c r="M142" s="223" t="s">
        <v>1</v>
      </c>
      <c r="N142" s="224" t="s">
        <v>44</v>
      </c>
      <c r="O142" s="78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AR142" s="16" t="s">
        <v>130</v>
      </c>
      <c r="AT142" s="16" t="s">
        <v>125</v>
      </c>
      <c r="AU142" s="16" t="s">
        <v>81</v>
      </c>
      <c r="AY142" s="16" t="s">
        <v>123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6" t="s">
        <v>77</v>
      </c>
      <c r="BK142" s="227">
        <f>ROUND(I142*H142,2)</f>
        <v>0</v>
      </c>
      <c r="BL142" s="16" t="s">
        <v>130</v>
      </c>
      <c r="BM142" s="16" t="s">
        <v>201</v>
      </c>
    </row>
    <row r="143" spans="2:47" s="1" customFormat="1" ht="12">
      <c r="B143" s="37"/>
      <c r="C143" s="38"/>
      <c r="D143" s="228" t="s">
        <v>132</v>
      </c>
      <c r="E143" s="38"/>
      <c r="F143" s="229" t="s">
        <v>202</v>
      </c>
      <c r="G143" s="38"/>
      <c r="H143" s="38"/>
      <c r="I143" s="142"/>
      <c r="J143" s="38"/>
      <c r="K143" s="38"/>
      <c r="L143" s="42"/>
      <c r="M143" s="230"/>
      <c r="N143" s="78"/>
      <c r="O143" s="78"/>
      <c r="P143" s="78"/>
      <c r="Q143" s="78"/>
      <c r="R143" s="78"/>
      <c r="S143" s="78"/>
      <c r="T143" s="79"/>
      <c r="AT143" s="16" t="s">
        <v>132</v>
      </c>
      <c r="AU143" s="16" t="s">
        <v>81</v>
      </c>
    </row>
    <row r="144" spans="2:51" s="12" customFormat="1" ht="12">
      <c r="B144" s="231"/>
      <c r="C144" s="232"/>
      <c r="D144" s="228" t="s">
        <v>134</v>
      </c>
      <c r="E144" s="233" t="s">
        <v>1</v>
      </c>
      <c r="F144" s="234" t="s">
        <v>203</v>
      </c>
      <c r="G144" s="232"/>
      <c r="H144" s="235">
        <v>9.3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134</v>
      </c>
      <c r="AU144" s="241" t="s">
        <v>81</v>
      </c>
      <c r="AV144" s="12" t="s">
        <v>81</v>
      </c>
      <c r="AW144" s="12" t="s">
        <v>34</v>
      </c>
      <c r="AX144" s="12" t="s">
        <v>77</v>
      </c>
      <c r="AY144" s="241" t="s">
        <v>123</v>
      </c>
    </row>
    <row r="145" spans="2:65" s="1" customFormat="1" ht="16.5" customHeight="1">
      <c r="B145" s="37"/>
      <c r="C145" s="216" t="s">
        <v>204</v>
      </c>
      <c r="D145" s="216" t="s">
        <v>125</v>
      </c>
      <c r="E145" s="217" t="s">
        <v>205</v>
      </c>
      <c r="F145" s="218" t="s">
        <v>206</v>
      </c>
      <c r="G145" s="219" t="s">
        <v>138</v>
      </c>
      <c r="H145" s="220">
        <v>99.95</v>
      </c>
      <c r="I145" s="221"/>
      <c r="J145" s="222">
        <f>ROUND(I145*H145,2)</f>
        <v>0</v>
      </c>
      <c r="K145" s="218" t="s">
        <v>129</v>
      </c>
      <c r="L145" s="42"/>
      <c r="M145" s="223" t="s">
        <v>1</v>
      </c>
      <c r="N145" s="224" t="s">
        <v>44</v>
      </c>
      <c r="O145" s="78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16" t="s">
        <v>130</v>
      </c>
      <c r="AT145" s="16" t="s">
        <v>125</v>
      </c>
      <c r="AU145" s="16" t="s">
        <v>81</v>
      </c>
      <c r="AY145" s="16" t="s">
        <v>123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6" t="s">
        <v>77</v>
      </c>
      <c r="BK145" s="227">
        <f>ROUND(I145*H145,2)</f>
        <v>0</v>
      </c>
      <c r="BL145" s="16" t="s">
        <v>130</v>
      </c>
      <c r="BM145" s="16" t="s">
        <v>207</v>
      </c>
    </row>
    <row r="146" spans="2:47" s="1" customFormat="1" ht="12">
      <c r="B146" s="37"/>
      <c r="C146" s="38"/>
      <c r="D146" s="228" t="s">
        <v>132</v>
      </c>
      <c r="E146" s="38"/>
      <c r="F146" s="229" t="s">
        <v>208</v>
      </c>
      <c r="G146" s="38"/>
      <c r="H146" s="38"/>
      <c r="I146" s="142"/>
      <c r="J146" s="38"/>
      <c r="K146" s="38"/>
      <c r="L146" s="42"/>
      <c r="M146" s="230"/>
      <c r="N146" s="78"/>
      <c r="O146" s="78"/>
      <c r="P146" s="78"/>
      <c r="Q146" s="78"/>
      <c r="R146" s="78"/>
      <c r="S146" s="78"/>
      <c r="T146" s="79"/>
      <c r="AT146" s="16" t="s">
        <v>132</v>
      </c>
      <c r="AU146" s="16" t="s">
        <v>81</v>
      </c>
    </row>
    <row r="147" spans="2:51" s="12" customFormat="1" ht="12">
      <c r="B147" s="231"/>
      <c r="C147" s="232"/>
      <c r="D147" s="228" t="s">
        <v>134</v>
      </c>
      <c r="E147" s="233" t="s">
        <v>1</v>
      </c>
      <c r="F147" s="234" t="s">
        <v>209</v>
      </c>
      <c r="G147" s="232"/>
      <c r="H147" s="235">
        <v>83.9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134</v>
      </c>
      <c r="AU147" s="241" t="s">
        <v>81</v>
      </c>
      <c r="AV147" s="12" t="s">
        <v>81</v>
      </c>
      <c r="AW147" s="12" t="s">
        <v>34</v>
      </c>
      <c r="AX147" s="12" t="s">
        <v>73</v>
      </c>
      <c r="AY147" s="241" t="s">
        <v>123</v>
      </c>
    </row>
    <row r="148" spans="2:51" s="12" customFormat="1" ht="12">
      <c r="B148" s="231"/>
      <c r="C148" s="232"/>
      <c r="D148" s="228" t="s">
        <v>134</v>
      </c>
      <c r="E148" s="233" t="s">
        <v>1</v>
      </c>
      <c r="F148" s="234" t="s">
        <v>210</v>
      </c>
      <c r="G148" s="232"/>
      <c r="H148" s="235">
        <v>16.05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134</v>
      </c>
      <c r="AU148" s="241" t="s">
        <v>81</v>
      </c>
      <c r="AV148" s="12" t="s">
        <v>81</v>
      </c>
      <c r="AW148" s="12" t="s">
        <v>34</v>
      </c>
      <c r="AX148" s="12" t="s">
        <v>73</v>
      </c>
      <c r="AY148" s="241" t="s">
        <v>123</v>
      </c>
    </row>
    <row r="149" spans="2:51" s="14" customFormat="1" ht="12">
      <c r="B149" s="252"/>
      <c r="C149" s="253"/>
      <c r="D149" s="228" t="s">
        <v>134</v>
      </c>
      <c r="E149" s="254" t="s">
        <v>1</v>
      </c>
      <c r="F149" s="255" t="s">
        <v>148</v>
      </c>
      <c r="G149" s="253"/>
      <c r="H149" s="256">
        <v>99.95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AT149" s="262" t="s">
        <v>134</v>
      </c>
      <c r="AU149" s="262" t="s">
        <v>81</v>
      </c>
      <c r="AV149" s="14" t="s">
        <v>130</v>
      </c>
      <c r="AW149" s="14" t="s">
        <v>34</v>
      </c>
      <c r="AX149" s="14" t="s">
        <v>77</v>
      </c>
      <c r="AY149" s="262" t="s">
        <v>123</v>
      </c>
    </row>
    <row r="150" spans="2:65" s="1" customFormat="1" ht="16.5" customHeight="1">
      <c r="B150" s="37"/>
      <c r="C150" s="216" t="s">
        <v>211</v>
      </c>
      <c r="D150" s="216" t="s">
        <v>125</v>
      </c>
      <c r="E150" s="217" t="s">
        <v>212</v>
      </c>
      <c r="F150" s="218" t="s">
        <v>213</v>
      </c>
      <c r="G150" s="219" t="s">
        <v>138</v>
      </c>
      <c r="H150" s="220">
        <v>27.24</v>
      </c>
      <c r="I150" s="221"/>
      <c r="J150" s="222">
        <f>ROUND(I150*H150,2)</f>
        <v>0</v>
      </c>
      <c r="K150" s="218" t="s">
        <v>129</v>
      </c>
      <c r="L150" s="42"/>
      <c r="M150" s="223" t="s">
        <v>1</v>
      </c>
      <c r="N150" s="224" t="s">
        <v>44</v>
      </c>
      <c r="O150" s="78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16" t="s">
        <v>130</v>
      </c>
      <c r="AT150" s="16" t="s">
        <v>125</v>
      </c>
      <c r="AU150" s="16" t="s">
        <v>81</v>
      </c>
      <c r="AY150" s="16" t="s">
        <v>123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6" t="s">
        <v>77</v>
      </c>
      <c r="BK150" s="227">
        <f>ROUND(I150*H150,2)</f>
        <v>0</v>
      </c>
      <c r="BL150" s="16" t="s">
        <v>130</v>
      </c>
      <c r="BM150" s="16" t="s">
        <v>214</v>
      </c>
    </row>
    <row r="151" spans="2:47" s="1" customFormat="1" ht="12">
      <c r="B151" s="37"/>
      <c r="C151" s="38"/>
      <c r="D151" s="228" t="s">
        <v>132</v>
      </c>
      <c r="E151" s="38"/>
      <c r="F151" s="229" t="s">
        <v>215</v>
      </c>
      <c r="G151" s="38"/>
      <c r="H151" s="38"/>
      <c r="I151" s="142"/>
      <c r="J151" s="38"/>
      <c r="K151" s="38"/>
      <c r="L151" s="42"/>
      <c r="M151" s="230"/>
      <c r="N151" s="78"/>
      <c r="O151" s="78"/>
      <c r="P151" s="78"/>
      <c r="Q151" s="78"/>
      <c r="R151" s="78"/>
      <c r="S151" s="78"/>
      <c r="T151" s="79"/>
      <c r="AT151" s="16" t="s">
        <v>132</v>
      </c>
      <c r="AU151" s="16" t="s">
        <v>81</v>
      </c>
    </row>
    <row r="152" spans="2:51" s="13" customFormat="1" ht="12">
      <c r="B152" s="242"/>
      <c r="C152" s="243"/>
      <c r="D152" s="228" t="s">
        <v>134</v>
      </c>
      <c r="E152" s="244" t="s">
        <v>1</v>
      </c>
      <c r="F152" s="245" t="s">
        <v>216</v>
      </c>
      <c r="G152" s="243"/>
      <c r="H152" s="244" t="s">
        <v>1</v>
      </c>
      <c r="I152" s="246"/>
      <c r="J152" s="243"/>
      <c r="K152" s="243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134</v>
      </c>
      <c r="AU152" s="251" t="s">
        <v>81</v>
      </c>
      <c r="AV152" s="13" t="s">
        <v>77</v>
      </c>
      <c r="AW152" s="13" t="s">
        <v>34</v>
      </c>
      <c r="AX152" s="13" t="s">
        <v>73</v>
      </c>
      <c r="AY152" s="251" t="s">
        <v>123</v>
      </c>
    </row>
    <row r="153" spans="2:51" s="12" customFormat="1" ht="12">
      <c r="B153" s="231"/>
      <c r="C153" s="232"/>
      <c r="D153" s="228" t="s">
        <v>134</v>
      </c>
      <c r="E153" s="233" t="s">
        <v>1</v>
      </c>
      <c r="F153" s="234" t="s">
        <v>217</v>
      </c>
      <c r="G153" s="232"/>
      <c r="H153" s="235">
        <v>12.96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134</v>
      </c>
      <c r="AU153" s="241" t="s">
        <v>81</v>
      </c>
      <c r="AV153" s="12" t="s">
        <v>81</v>
      </c>
      <c r="AW153" s="12" t="s">
        <v>34</v>
      </c>
      <c r="AX153" s="12" t="s">
        <v>73</v>
      </c>
      <c r="AY153" s="241" t="s">
        <v>123</v>
      </c>
    </row>
    <row r="154" spans="2:51" s="12" customFormat="1" ht="12">
      <c r="B154" s="231"/>
      <c r="C154" s="232"/>
      <c r="D154" s="228" t="s">
        <v>134</v>
      </c>
      <c r="E154" s="233" t="s">
        <v>1</v>
      </c>
      <c r="F154" s="234" t="s">
        <v>218</v>
      </c>
      <c r="G154" s="232"/>
      <c r="H154" s="235">
        <v>7.2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134</v>
      </c>
      <c r="AU154" s="241" t="s">
        <v>81</v>
      </c>
      <c r="AV154" s="12" t="s">
        <v>81</v>
      </c>
      <c r="AW154" s="12" t="s">
        <v>34</v>
      </c>
      <c r="AX154" s="12" t="s">
        <v>73</v>
      </c>
      <c r="AY154" s="241" t="s">
        <v>123</v>
      </c>
    </row>
    <row r="155" spans="2:51" s="13" customFormat="1" ht="12">
      <c r="B155" s="242"/>
      <c r="C155" s="243"/>
      <c r="D155" s="228" t="s">
        <v>134</v>
      </c>
      <c r="E155" s="244" t="s">
        <v>1</v>
      </c>
      <c r="F155" s="245" t="s">
        <v>219</v>
      </c>
      <c r="G155" s="243"/>
      <c r="H155" s="244" t="s">
        <v>1</v>
      </c>
      <c r="I155" s="246"/>
      <c r="J155" s="243"/>
      <c r="K155" s="243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134</v>
      </c>
      <c r="AU155" s="251" t="s">
        <v>81</v>
      </c>
      <c r="AV155" s="13" t="s">
        <v>77</v>
      </c>
      <c r="AW155" s="13" t="s">
        <v>34</v>
      </c>
      <c r="AX155" s="13" t="s">
        <v>73</v>
      </c>
      <c r="AY155" s="251" t="s">
        <v>123</v>
      </c>
    </row>
    <row r="156" spans="2:51" s="12" customFormat="1" ht="12">
      <c r="B156" s="231"/>
      <c r="C156" s="232"/>
      <c r="D156" s="228" t="s">
        <v>134</v>
      </c>
      <c r="E156" s="233" t="s">
        <v>1</v>
      </c>
      <c r="F156" s="234" t="s">
        <v>220</v>
      </c>
      <c r="G156" s="232"/>
      <c r="H156" s="235">
        <v>4.68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134</v>
      </c>
      <c r="AU156" s="241" t="s">
        <v>81</v>
      </c>
      <c r="AV156" s="12" t="s">
        <v>81</v>
      </c>
      <c r="AW156" s="12" t="s">
        <v>34</v>
      </c>
      <c r="AX156" s="12" t="s">
        <v>73</v>
      </c>
      <c r="AY156" s="241" t="s">
        <v>123</v>
      </c>
    </row>
    <row r="157" spans="2:51" s="12" customFormat="1" ht="12">
      <c r="B157" s="231"/>
      <c r="C157" s="232"/>
      <c r="D157" s="228" t="s">
        <v>134</v>
      </c>
      <c r="E157" s="233" t="s">
        <v>1</v>
      </c>
      <c r="F157" s="234" t="s">
        <v>221</v>
      </c>
      <c r="G157" s="232"/>
      <c r="H157" s="235">
        <v>2.4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134</v>
      </c>
      <c r="AU157" s="241" t="s">
        <v>81</v>
      </c>
      <c r="AV157" s="12" t="s">
        <v>81</v>
      </c>
      <c r="AW157" s="12" t="s">
        <v>34</v>
      </c>
      <c r="AX157" s="12" t="s">
        <v>73</v>
      </c>
      <c r="AY157" s="241" t="s">
        <v>123</v>
      </c>
    </row>
    <row r="158" spans="2:51" s="14" customFormat="1" ht="12">
      <c r="B158" s="252"/>
      <c r="C158" s="253"/>
      <c r="D158" s="228" t="s">
        <v>134</v>
      </c>
      <c r="E158" s="254" t="s">
        <v>1</v>
      </c>
      <c r="F158" s="255" t="s">
        <v>148</v>
      </c>
      <c r="G158" s="253"/>
      <c r="H158" s="256">
        <v>27.24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AT158" s="262" t="s">
        <v>134</v>
      </c>
      <c r="AU158" s="262" t="s">
        <v>81</v>
      </c>
      <c r="AV158" s="14" t="s">
        <v>130</v>
      </c>
      <c r="AW158" s="14" t="s">
        <v>34</v>
      </c>
      <c r="AX158" s="14" t="s">
        <v>77</v>
      </c>
      <c r="AY158" s="262" t="s">
        <v>123</v>
      </c>
    </row>
    <row r="159" spans="2:65" s="1" customFormat="1" ht="16.5" customHeight="1">
      <c r="B159" s="37"/>
      <c r="C159" s="216" t="s">
        <v>222</v>
      </c>
      <c r="D159" s="216" t="s">
        <v>125</v>
      </c>
      <c r="E159" s="217" t="s">
        <v>223</v>
      </c>
      <c r="F159" s="218" t="s">
        <v>224</v>
      </c>
      <c r="G159" s="219" t="s">
        <v>138</v>
      </c>
      <c r="H159" s="220">
        <v>8.172</v>
      </c>
      <c r="I159" s="221"/>
      <c r="J159" s="222">
        <f>ROUND(I159*H159,2)</f>
        <v>0</v>
      </c>
      <c r="K159" s="218" t="s">
        <v>129</v>
      </c>
      <c r="L159" s="42"/>
      <c r="M159" s="223" t="s">
        <v>1</v>
      </c>
      <c r="N159" s="224" t="s">
        <v>44</v>
      </c>
      <c r="O159" s="78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AR159" s="16" t="s">
        <v>130</v>
      </c>
      <c r="AT159" s="16" t="s">
        <v>125</v>
      </c>
      <c r="AU159" s="16" t="s">
        <v>81</v>
      </c>
      <c r="AY159" s="16" t="s">
        <v>123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6" t="s">
        <v>77</v>
      </c>
      <c r="BK159" s="227">
        <f>ROUND(I159*H159,2)</f>
        <v>0</v>
      </c>
      <c r="BL159" s="16" t="s">
        <v>130</v>
      </c>
      <c r="BM159" s="16" t="s">
        <v>225</v>
      </c>
    </row>
    <row r="160" spans="2:47" s="1" customFormat="1" ht="12">
      <c r="B160" s="37"/>
      <c r="C160" s="38"/>
      <c r="D160" s="228" t="s">
        <v>132</v>
      </c>
      <c r="E160" s="38"/>
      <c r="F160" s="229" t="s">
        <v>226</v>
      </c>
      <c r="G160" s="38"/>
      <c r="H160" s="38"/>
      <c r="I160" s="142"/>
      <c r="J160" s="38"/>
      <c r="K160" s="38"/>
      <c r="L160" s="42"/>
      <c r="M160" s="230"/>
      <c r="N160" s="78"/>
      <c r="O160" s="78"/>
      <c r="P160" s="78"/>
      <c r="Q160" s="78"/>
      <c r="R160" s="78"/>
      <c r="S160" s="78"/>
      <c r="T160" s="79"/>
      <c r="AT160" s="16" t="s">
        <v>132</v>
      </c>
      <c r="AU160" s="16" t="s">
        <v>81</v>
      </c>
    </row>
    <row r="161" spans="2:51" s="12" customFormat="1" ht="12">
      <c r="B161" s="231"/>
      <c r="C161" s="232"/>
      <c r="D161" s="228" t="s">
        <v>134</v>
      </c>
      <c r="E161" s="233" t="s">
        <v>1</v>
      </c>
      <c r="F161" s="234" t="s">
        <v>227</v>
      </c>
      <c r="G161" s="232"/>
      <c r="H161" s="235">
        <v>8.172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134</v>
      </c>
      <c r="AU161" s="241" t="s">
        <v>81</v>
      </c>
      <c r="AV161" s="12" t="s">
        <v>81</v>
      </c>
      <c r="AW161" s="12" t="s">
        <v>34</v>
      </c>
      <c r="AX161" s="12" t="s">
        <v>77</v>
      </c>
      <c r="AY161" s="241" t="s">
        <v>123</v>
      </c>
    </row>
    <row r="162" spans="2:65" s="1" customFormat="1" ht="22.5" customHeight="1">
      <c r="B162" s="37"/>
      <c r="C162" s="216" t="s">
        <v>228</v>
      </c>
      <c r="D162" s="216" t="s">
        <v>125</v>
      </c>
      <c r="E162" s="217" t="s">
        <v>229</v>
      </c>
      <c r="F162" s="218" t="s">
        <v>230</v>
      </c>
      <c r="G162" s="219" t="s">
        <v>1</v>
      </c>
      <c r="H162" s="220">
        <v>145.565</v>
      </c>
      <c r="I162" s="221"/>
      <c r="J162" s="222">
        <f>ROUND(I162*H162,2)</f>
        <v>0</v>
      </c>
      <c r="K162" s="218" t="s">
        <v>1</v>
      </c>
      <c r="L162" s="42"/>
      <c r="M162" s="223" t="s">
        <v>1</v>
      </c>
      <c r="N162" s="224" t="s">
        <v>44</v>
      </c>
      <c r="O162" s="78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AR162" s="16" t="s">
        <v>130</v>
      </c>
      <c r="AT162" s="16" t="s">
        <v>125</v>
      </c>
      <c r="AU162" s="16" t="s">
        <v>81</v>
      </c>
      <c r="AY162" s="16" t="s">
        <v>123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6" t="s">
        <v>77</v>
      </c>
      <c r="BK162" s="227">
        <f>ROUND(I162*H162,2)</f>
        <v>0</v>
      </c>
      <c r="BL162" s="16" t="s">
        <v>130</v>
      </c>
      <c r="BM162" s="16" t="s">
        <v>231</v>
      </c>
    </row>
    <row r="163" spans="2:47" s="1" customFormat="1" ht="12">
      <c r="B163" s="37"/>
      <c r="C163" s="38"/>
      <c r="D163" s="228" t="s">
        <v>132</v>
      </c>
      <c r="E163" s="38"/>
      <c r="F163" s="229" t="s">
        <v>230</v>
      </c>
      <c r="G163" s="38"/>
      <c r="H163" s="38"/>
      <c r="I163" s="142"/>
      <c r="J163" s="38"/>
      <c r="K163" s="38"/>
      <c r="L163" s="42"/>
      <c r="M163" s="230"/>
      <c r="N163" s="78"/>
      <c r="O163" s="78"/>
      <c r="P163" s="78"/>
      <c r="Q163" s="78"/>
      <c r="R163" s="78"/>
      <c r="S163" s="78"/>
      <c r="T163" s="79"/>
      <c r="AT163" s="16" t="s">
        <v>132</v>
      </c>
      <c r="AU163" s="16" t="s">
        <v>81</v>
      </c>
    </row>
    <row r="164" spans="2:51" s="12" customFormat="1" ht="12">
      <c r="B164" s="231"/>
      <c r="C164" s="232"/>
      <c r="D164" s="228" t="s">
        <v>134</v>
      </c>
      <c r="E164" s="233" t="s">
        <v>1</v>
      </c>
      <c r="F164" s="234" t="s">
        <v>232</v>
      </c>
      <c r="G164" s="232"/>
      <c r="H164" s="235">
        <v>83.9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134</v>
      </c>
      <c r="AU164" s="241" t="s">
        <v>81</v>
      </c>
      <c r="AV164" s="12" t="s">
        <v>81</v>
      </c>
      <c r="AW164" s="12" t="s">
        <v>34</v>
      </c>
      <c r="AX164" s="12" t="s">
        <v>73</v>
      </c>
      <c r="AY164" s="241" t="s">
        <v>123</v>
      </c>
    </row>
    <row r="165" spans="2:51" s="12" customFormat="1" ht="12">
      <c r="B165" s="231"/>
      <c r="C165" s="232"/>
      <c r="D165" s="228" t="s">
        <v>134</v>
      </c>
      <c r="E165" s="233" t="s">
        <v>1</v>
      </c>
      <c r="F165" s="234" t="s">
        <v>210</v>
      </c>
      <c r="G165" s="232"/>
      <c r="H165" s="235">
        <v>16.05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134</v>
      </c>
      <c r="AU165" s="241" t="s">
        <v>81</v>
      </c>
      <c r="AV165" s="12" t="s">
        <v>81</v>
      </c>
      <c r="AW165" s="12" t="s">
        <v>34</v>
      </c>
      <c r="AX165" s="12" t="s">
        <v>73</v>
      </c>
      <c r="AY165" s="241" t="s">
        <v>123</v>
      </c>
    </row>
    <row r="166" spans="2:51" s="12" customFormat="1" ht="12">
      <c r="B166" s="231"/>
      <c r="C166" s="232"/>
      <c r="D166" s="228" t="s">
        <v>134</v>
      </c>
      <c r="E166" s="233" t="s">
        <v>1</v>
      </c>
      <c r="F166" s="234" t="s">
        <v>233</v>
      </c>
      <c r="G166" s="232"/>
      <c r="H166" s="235">
        <v>31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134</v>
      </c>
      <c r="AU166" s="241" t="s">
        <v>81</v>
      </c>
      <c r="AV166" s="12" t="s">
        <v>81</v>
      </c>
      <c r="AW166" s="12" t="s">
        <v>34</v>
      </c>
      <c r="AX166" s="12" t="s">
        <v>73</v>
      </c>
      <c r="AY166" s="241" t="s">
        <v>123</v>
      </c>
    </row>
    <row r="167" spans="2:51" s="12" customFormat="1" ht="12">
      <c r="B167" s="231"/>
      <c r="C167" s="232"/>
      <c r="D167" s="228" t="s">
        <v>134</v>
      </c>
      <c r="E167" s="233" t="s">
        <v>1</v>
      </c>
      <c r="F167" s="234" t="s">
        <v>234</v>
      </c>
      <c r="G167" s="232"/>
      <c r="H167" s="235">
        <v>27.24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134</v>
      </c>
      <c r="AU167" s="241" t="s">
        <v>81</v>
      </c>
      <c r="AV167" s="12" t="s">
        <v>81</v>
      </c>
      <c r="AW167" s="12" t="s">
        <v>34</v>
      </c>
      <c r="AX167" s="12" t="s">
        <v>73</v>
      </c>
      <c r="AY167" s="241" t="s">
        <v>123</v>
      </c>
    </row>
    <row r="168" spans="2:51" s="12" customFormat="1" ht="12">
      <c r="B168" s="231"/>
      <c r="C168" s="232"/>
      <c r="D168" s="228" t="s">
        <v>134</v>
      </c>
      <c r="E168" s="233" t="s">
        <v>1</v>
      </c>
      <c r="F168" s="234" t="s">
        <v>235</v>
      </c>
      <c r="G168" s="232"/>
      <c r="H168" s="235">
        <v>-6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134</v>
      </c>
      <c r="AU168" s="241" t="s">
        <v>81</v>
      </c>
      <c r="AV168" s="12" t="s">
        <v>81</v>
      </c>
      <c r="AW168" s="12" t="s">
        <v>34</v>
      </c>
      <c r="AX168" s="12" t="s">
        <v>73</v>
      </c>
      <c r="AY168" s="241" t="s">
        <v>123</v>
      </c>
    </row>
    <row r="169" spans="2:51" s="12" customFormat="1" ht="12">
      <c r="B169" s="231"/>
      <c r="C169" s="232"/>
      <c r="D169" s="228" t="s">
        <v>134</v>
      </c>
      <c r="E169" s="233" t="s">
        <v>1</v>
      </c>
      <c r="F169" s="234" t="s">
        <v>236</v>
      </c>
      <c r="G169" s="232"/>
      <c r="H169" s="235">
        <v>-1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134</v>
      </c>
      <c r="AU169" s="241" t="s">
        <v>81</v>
      </c>
      <c r="AV169" s="12" t="s">
        <v>81</v>
      </c>
      <c r="AW169" s="12" t="s">
        <v>34</v>
      </c>
      <c r="AX169" s="12" t="s">
        <v>73</v>
      </c>
      <c r="AY169" s="241" t="s">
        <v>123</v>
      </c>
    </row>
    <row r="170" spans="2:51" s="12" customFormat="1" ht="12">
      <c r="B170" s="231"/>
      <c r="C170" s="232"/>
      <c r="D170" s="228" t="s">
        <v>134</v>
      </c>
      <c r="E170" s="233" t="s">
        <v>1</v>
      </c>
      <c r="F170" s="234" t="s">
        <v>237</v>
      </c>
      <c r="G170" s="232"/>
      <c r="H170" s="235">
        <v>-5.625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134</v>
      </c>
      <c r="AU170" s="241" t="s">
        <v>81</v>
      </c>
      <c r="AV170" s="12" t="s">
        <v>81</v>
      </c>
      <c r="AW170" s="12" t="s">
        <v>34</v>
      </c>
      <c r="AX170" s="12" t="s">
        <v>73</v>
      </c>
      <c r="AY170" s="241" t="s">
        <v>123</v>
      </c>
    </row>
    <row r="171" spans="2:51" s="14" customFormat="1" ht="12">
      <c r="B171" s="252"/>
      <c r="C171" s="253"/>
      <c r="D171" s="228" t="s">
        <v>134</v>
      </c>
      <c r="E171" s="254" t="s">
        <v>1</v>
      </c>
      <c r="F171" s="255" t="s">
        <v>148</v>
      </c>
      <c r="G171" s="253"/>
      <c r="H171" s="256">
        <v>145.565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AT171" s="262" t="s">
        <v>134</v>
      </c>
      <c r="AU171" s="262" t="s">
        <v>81</v>
      </c>
      <c r="AV171" s="14" t="s">
        <v>130</v>
      </c>
      <c r="AW171" s="14" t="s">
        <v>34</v>
      </c>
      <c r="AX171" s="14" t="s">
        <v>77</v>
      </c>
      <c r="AY171" s="262" t="s">
        <v>123</v>
      </c>
    </row>
    <row r="172" spans="2:65" s="1" customFormat="1" ht="22.5" customHeight="1">
      <c r="B172" s="37"/>
      <c r="C172" s="216" t="s">
        <v>238</v>
      </c>
      <c r="D172" s="216" t="s">
        <v>125</v>
      </c>
      <c r="E172" s="217" t="s">
        <v>239</v>
      </c>
      <c r="F172" s="218" t="s">
        <v>240</v>
      </c>
      <c r="G172" s="219" t="s">
        <v>1</v>
      </c>
      <c r="H172" s="220">
        <v>95.987</v>
      </c>
      <c r="I172" s="221"/>
      <c r="J172" s="222">
        <f>ROUND(I172*H172,2)</f>
        <v>0</v>
      </c>
      <c r="K172" s="218" t="s">
        <v>1</v>
      </c>
      <c r="L172" s="42"/>
      <c r="M172" s="223" t="s">
        <v>1</v>
      </c>
      <c r="N172" s="224" t="s">
        <v>44</v>
      </c>
      <c r="O172" s="78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AR172" s="16" t="s">
        <v>130</v>
      </c>
      <c r="AT172" s="16" t="s">
        <v>125</v>
      </c>
      <c r="AU172" s="16" t="s">
        <v>81</v>
      </c>
      <c r="AY172" s="16" t="s">
        <v>123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6" t="s">
        <v>77</v>
      </c>
      <c r="BK172" s="227">
        <f>ROUND(I172*H172,2)</f>
        <v>0</v>
      </c>
      <c r="BL172" s="16" t="s">
        <v>130</v>
      </c>
      <c r="BM172" s="16" t="s">
        <v>241</v>
      </c>
    </row>
    <row r="173" spans="2:47" s="1" customFormat="1" ht="12">
      <c r="B173" s="37"/>
      <c r="C173" s="38"/>
      <c r="D173" s="228" t="s">
        <v>132</v>
      </c>
      <c r="E173" s="38"/>
      <c r="F173" s="229" t="s">
        <v>230</v>
      </c>
      <c r="G173" s="38"/>
      <c r="H173" s="38"/>
      <c r="I173" s="142"/>
      <c r="J173" s="38"/>
      <c r="K173" s="38"/>
      <c r="L173" s="42"/>
      <c r="M173" s="230"/>
      <c r="N173" s="78"/>
      <c r="O173" s="78"/>
      <c r="P173" s="78"/>
      <c r="Q173" s="78"/>
      <c r="R173" s="78"/>
      <c r="S173" s="78"/>
      <c r="T173" s="79"/>
      <c r="AT173" s="16" t="s">
        <v>132</v>
      </c>
      <c r="AU173" s="16" t="s">
        <v>81</v>
      </c>
    </row>
    <row r="174" spans="2:51" s="13" customFormat="1" ht="12">
      <c r="B174" s="242"/>
      <c r="C174" s="243"/>
      <c r="D174" s="228" t="s">
        <v>134</v>
      </c>
      <c r="E174" s="244" t="s">
        <v>1</v>
      </c>
      <c r="F174" s="245" t="s">
        <v>242</v>
      </c>
      <c r="G174" s="243"/>
      <c r="H174" s="244" t="s">
        <v>1</v>
      </c>
      <c r="I174" s="246"/>
      <c r="J174" s="243"/>
      <c r="K174" s="243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134</v>
      </c>
      <c r="AU174" s="251" t="s">
        <v>81</v>
      </c>
      <c r="AV174" s="13" t="s">
        <v>77</v>
      </c>
      <c r="AW174" s="13" t="s">
        <v>34</v>
      </c>
      <c r="AX174" s="13" t="s">
        <v>73</v>
      </c>
      <c r="AY174" s="251" t="s">
        <v>123</v>
      </c>
    </row>
    <row r="175" spans="2:51" s="12" customFormat="1" ht="12">
      <c r="B175" s="231"/>
      <c r="C175" s="232"/>
      <c r="D175" s="228" t="s">
        <v>134</v>
      </c>
      <c r="E175" s="233" t="s">
        <v>1</v>
      </c>
      <c r="F175" s="234" t="s">
        <v>243</v>
      </c>
      <c r="G175" s="232"/>
      <c r="H175" s="235">
        <v>251.225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134</v>
      </c>
      <c r="AU175" s="241" t="s">
        <v>81</v>
      </c>
      <c r="AV175" s="12" t="s">
        <v>81</v>
      </c>
      <c r="AW175" s="12" t="s">
        <v>34</v>
      </c>
      <c r="AX175" s="12" t="s">
        <v>73</v>
      </c>
      <c r="AY175" s="241" t="s">
        <v>123</v>
      </c>
    </row>
    <row r="176" spans="2:51" s="12" customFormat="1" ht="12">
      <c r="B176" s="231"/>
      <c r="C176" s="232"/>
      <c r="D176" s="228" t="s">
        <v>134</v>
      </c>
      <c r="E176" s="233" t="s">
        <v>1</v>
      </c>
      <c r="F176" s="234" t="s">
        <v>244</v>
      </c>
      <c r="G176" s="232"/>
      <c r="H176" s="235">
        <v>-61.418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134</v>
      </c>
      <c r="AU176" s="241" t="s">
        <v>81</v>
      </c>
      <c r="AV176" s="12" t="s">
        <v>81</v>
      </c>
      <c r="AW176" s="12" t="s">
        <v>34</v>
      </c>
      <c r="AX176" s="12" t="s">
        <v>73</v>
      </c>
      <c r="AY176" s="241" t="s">
        <v>123</v>
      </c>
    </row>
    <row r="177" spans="2:51" s="12" customFormat="1" ht="12">
      <c r="B177" s="231"/>
      <c r="C177" s="232"/>
      <c r="D177" s="228" t="s">
        <v>134</v>
      </c>
      <c r="E177" s="233" t="s">
        <v>1</v>
      </c>
      <c r="F177" s="234" t="s">
        <v>245</v>
      </c>
      <c r="G177" s="232"/>
      <c r="H177" s="235">
        <v>-93.82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134</v>
      </c>
      <c r="AU177" s="241" t="s">
        <v>81</v>
      </c>
      <c r="AV177" s="12" t="s">
        <v>81</v>
      </c>
      <c r="AW177" s="12" t="s">
        <v>34</v>
      </c>
      <c r="AX177" s="12" t="s">
        <v>73</v>
      </c>
      <c r="AY177" s="241" t="s">
        <v>123</v>
      </c>
    </row>
    <row r="178" spans="2:51" s="14" customFormat="1" ht="12">
      <c r="B178" s="252"/>
      <c r="C178" s="253"/>
      <c r="D178" s="228" t="s">
        <v>134</v>
      </c>
      <c r="E178" s="254" t="s">
        <v>1</v>
      </c>
      <c r="F178" s="255" t="s">
        <v>148</v>
      </c>
      <c r="G178" s="253"/>
      <c r="H178" s="256">
        <v>95.987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AT178" s="262" t="s">
        <v>134</v>
      </c>
      <c r="AU178" s="262" t="s">
        <v>81</v>
      </c>
      <c r="AV178" s="14" t="s">
        <v>130</v>
      </c>
      <c r="AW178" s="14" t="s">
        <v>34</v>
      </c>
      <c r="AX178" s="14" t="s">
        <v>77</v>
      </c>
      <c r="AY178" s="262" t="s">
        <v>123</v>
      </c>
    </row>
    <row r="179" spans="2:65" s="1" customFormat="1" ht="16.5" customHeight="1">
      <c r="B179" s="37"/>
      <c r="C179" s="216" t="s">
        <v>246</v>
      </c>
      <c r="D179" s="216" t="s">
        <v>125</v>
      </c>
      <c r="E179" s="217" t="s">
        <v>247</v>
      </c>
      <c r="F179" s="218" t="s">
        <v>248</v>
      </c>
      <c r="G179" s="219" t="s">
        <v>138</v>
      </c>
      <c r="H179" s="220">
        <v>83.9</v>
      </c>
      <c r="I179" s="221"/>
      <c r="J179" s="222">
        <f>ROUND(I179*H179,2)</f>
        <v>0</v>
      </c>
      <c r="K179" s="218" t="s">
        <v>129</v>
      </c>
      <c r="L179" s="42"/>
      <c r="M179" s="223" t="s">
        <v>1</v>
      </c>
      <c r="N179" s="224" t="s">
        <v>44</v>
      </c>
      <c r="O179" s="78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AR179" s="16" t="s">
        <v>130</v>
      </c>
      <c r="AT179" s="16" t="s">
        <v>125</v>
      </c>
      <c r="AU179" s="16" t="s">
        <v>81</v>
      </c>
      <c r="AY179" s="16" t="s">
        <v>123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6" t="s">
        <v>77</v>
      </c>
      <c r="BK179" s="227">
        <f>ROUND(I179*H179,2)</f>
        <v>0</v>
      </c>
      <c r="BL179" s="16" t="s">
        <v>130</v>
      </c>
      <c r="BM179" s="16" t="s">
        <v>249</v>
      </c>
    </row>
    <row r="180" spans="2:47" s="1" customFormat="1" ht="12">
      <c r="B180" s="37"/>
      <c r="C180" s="38"/>
      <c r="D180" s="228" t="s">
        <v>132</v>
      </c>
      <c r="E180" s="38"/>
      <c r="F180" s="229" t="s">
        <v>250</v>
      </c>
      <c r="G180" s="38"/>
      <c r="H180" s="38"/>
      <c r="I180" s="142"/>
      <c r="J180" s="38"/>
      <c r="K180" s="38"/>
      <c r="L180" s="42"/>
      <c r="M180" s="230"/>
      <c r="N180" s="78"/>
      <c r="O180" s="78"/>
      <c r="P180" s="78"/>
      <c r="Q180" s="78"/>
      <c r="R180" s="78"/>
      <c r="S180" s="78"/>
      <c r="T180" s="79"/>
      <c r="AT180" s="16" t="s">
        <v>132</v>
      </c>
      <c r="AU180" s="16" t="s">
        <v>81</v>
      </c>
    </row>
    <row r="181" spans="2:51" s="12" customFormat="1" ht="12">
      <c r="B181" s="231"/>
      <c r="C181" s="232"/>
      <c r="D181" s="228" t="s">
        <v>134</v>
      </c>
      <c r="E181" s="233" t="s">
        <v>1</v>
      </c>
      <c r="F181" s="234" t="s">
        <v>251</v>
      </c>
      <c r="G181" s="232"/>
      <c r="H181" s="235">
        <v>83.9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134</v>
      </c>
      <c r="AU181" s="241" t="s">
        <v>81</v>
      </c>
      <c r="AV181" s="12" t="s">
        <v>81</v>
      </c>
      <c r="AW181" s="12" t="s">
        <v>34</v>
      </c>
      <c r="AX181" s="12" t="s">
        <v>77</v>
      </c>
      <c r="AY181" s="241" t="s">
        <v>123</v>
      </c>
    </row>
    <row r="182" spans="2:65" s="1" customFormat="1" ht="16.5" customHeight="1">
      <c r="B182" s="37"/>
      <c r="C182" s="216" t="s">
        <v>252</v>
      </c>
      <c r="D182" s="216" t="s">
        <v>125</v>
      </c>
      <c r="E182" s="217" t="s">
        <v>253</v>
      </c>
      <c r="F182" s="218" t="s">
        <v>254</v>
      </c>
      <c r="G182" s="219" t="s">
        <v>138</v>
      </c>
      <c r="H182" s="220">
        <v>1</v>
      </c>
      <c r="I182" s="221"/>
      <c r="J182" s="222">
        <f>ROUND(I182*H182,2)</f>
        <v>0</v>
      </c>
      <c r="K182" s="218" t="s">
        <v>129</v>
      </c>
      <c r="L182" s="42"/>
      <c r="M182" s="223" t="s">
        <v>1</v>
      </c>
      <c r="N182" s="224" t="s">
        <v>44</v>
      </c>
      <c r="O182" s="78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AR182" s="16" t="s">
        <v>130</v>
      </c>
      <c r="AT182" s="16" t="s">
        <v>125</v>
      </c>
      <c r="AU182" s="16" t="s">
        <v>81</v>
      </c>
      <c r="AY182" s="16" t="s">
        <v>123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6" t="s">
        <v>77</v>
      </c>
      <c r="BK182" s="227">
        <f>ROUND(I182*H182,2)</f>
        <v>0</v>
      </c>
      <c r="BL182" s="16" t="s">
        <v>130</v>
      </c>
      <c r="BM182" s="16" t="s">
        <v>255</v>
      </c>
    </row>
    <row r="183" spans="2:47" s="1" customFormat="1" ht="12">
      <c r="B183" s="37"/>
      <c r="C183" s="38"/>
      <c r="D183" s="228" t="s">
        <v>132</v>
      </c>
      <c r="E183" s="38"/>
      <c r="F183" s="229" t="s">
        <v>256</v>
      </c>
      <c r="G183" s="38"/>
      <c r="H183" s="38"/>
      <c r="I183" s="142"/>
      <c r="J183" s="38"/>
      <c r="K183" s="38"/>
      <c r="L183" s="42"/>
      <c r="M183" s="230"/>
      <c r="N183" s="78"/>
      <c r="O183" s="78"/>
      <c r="P183" s="78"/>
      <c r="Q183" s="78"/>
      <c r="R183" s="78"/>
      <c r="S183" s="78"/>
      <c r="T183" s="79"/>
      <c r="AT183" s="16" t="s">
        <v>132</v>
      </c>
      <c r="AU183" s="16" t="s">
        <v>81</v>
      </c>
    </row>
    <row r="184" spans="2:51" s="12" customFormat="1" ht="12">
      <c r="B184" s="231"/>
      <c r="C184" s="232"/>
      <c r="D184" s="228" t="s">
        <v>134</v>
      </c>
      <c r="E184" s="233" t="s">
        <v>1</v>
      </c>
      <c r="F184" s="234" t="s">
        <v>257</v>
      </c>
      <c r="G184" s="232"/>
      <c r="H184" s="235">
        <v>1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134</v>
      </c>
      <c r="AU184" s="241" t="s">
        <v>81</v>
      </c>
      <c r="AV184" s="12" t="s">
        <v>81</v>
      </c>
      <c r="AW184" s="12" t="s">
        <v>34</v>
      </c>
      <c r="AX184" s="12" t="s">
        <v>77</v>
      </c>
      <c r="AY184" s="241" t="s">
        <v>123</v>
      </c>
    </row>
    <row r="185" spans="2:65" s="1" customFormat="1" ht="16.5" customHeight="1">
      <c r="B185" s="37"/>
      <c r="C185" s="216" t="s">
        <v>258</v>
      </c>
      <c r="D185" s="216" t="s">
        <v>125</v>
      </c>
      <c r="E185" s="217" t="s">
        <v>259</v>
      </c>
      <c r="F185" s="218" t="s">
        <v>260</v>
      </c>
      <c r="G185" s="219" t="s">
        <v>138</v>
      </c>
      <c r="H185" s="220">
        <v>41</v>
      </c>
      <c r="I185" s="221"/>
      <c r="J185" s="222">
        <f>ROUND(I185*H185,2)</f>
        <v>0</v>
      </c>
      <c r="K185" s="218" t="s">
        <v>129</v>
      </c>
      <c r="L185" s="42"/>
      <c r="M185" s="223" t="s">
        <v>1</v>
      </c>
      <c r="N185" s="224" t="s">
        <v>44</v>
      </c>
      <c r="O185" s="78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AR185" s="16" t="s">
        <v>130</v>
      </c>
      <c r="AT185" s="16" t="s">
        <v>125</v>
      </c>
      <c r="AU185" s="16" t="s">
        <v>81</v>
      </c>
      <c r="AY185" s="16" t="s">
        <v>123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6" t="s">
        <v>77</v>
      </c>
      <c r="BK185" s="227">
        <f>ROUND(I185*H185,2)</f>
        <v>0</v>
      </c>
      <c r="BL185" s="16" t="s">
        <v>130</v>
      </c>
      <c r="BM185" s="16" t="s">
        <v>261</v>
      </c>
    </row>
    <row r="186" spans="2:47" s="1" customFormat="1" ht="12">
      <c r="B186" s="37"/>
      <c r="C186" s="38"/>
      <c r="D186" s="228" t="s">
        <v>132</v>
      </c>
      <c r="E186" s="38"/>
      <c r="F186" s="229" t="s">
        <v>262</v>
      </c>
      <c r="G186" s="38"/>
      <c r="H186" s="38"/>
      <c r="I186" s="142"/>
      <c r="J186" s="38"/>
      <c r="K186" s="38"/>
      <c r="L186" s="42"/>
      <c r="M186" s="230"/>
      <c r="N186" s="78"/>
      <c r="O186" s="78"/>
      <c r="P186" s="78"/>
      <c r="Q186" s="78"/>
      <c r="R186" s="78"/>
      <c r="S186" s="78"/>
      <c r="T186" s="79"/>
      <c r="AT186" s="16" t="s">
        <v>132</v>
      </c>
      <c r="AU186" s="16" t="s">
        <v>81</v>
      </c>
    </row>
    <row r="187" spans="2:51" s="13" customFormat="1" ht="12">
      <c r="B187" s="242"/>
      <c r="C187" s="243"/>
      <c r="D187" s="228" t="s">
        <v>134</v>
      </c>
      <c r="E187" s="244" t="s">
        <v>1</v>
      </c>
      <c r="F187" s="245" t="s">
        <v>263</v>
      </c>
      <c r="G187" s="243"/>
      <c r="H187" s="244" t="s">
        <v>1</v>
      </c>
      <c r="I187" s="246"/>
      <c r="J187" s="243"/>
      <c r="K187" s="243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134</v>
      </c>
      <c r="AU187" s="251" t="s">
        <v>81</v>
      </c>
      <c r="AV187" s="13" t="s">
        <v>77</v>
      </c>
      <c r="AW187" s="13" t="s">
        <v>34</v>
      </c>
      <c r="AX187" s="13" t="s">
        <v>73</v>
      </c>
      <c r="AY187" s="251" t="s">
        <v>123</v>
      </c>
    </row>
    <row r="188" spans="2:51" s="12" customFormat="1" ht="12">
      <c r="B188" s="231"/>
      <c r="C188" s="232"/>
      <c r="D188" s="228" t="s">
        <v>134</v>
      </c>
      <c r="E188" s="233" t="s">
        <v>1</v>
      </c>
      <c r="F188" s="234" t="s">
        <v>264</v>
      </c>
      <c r="G188" s="232"/>
      <c r="H188" s="235">
        <v>41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134</v>
      </c>
      <c r="AU188" s="241" t="s">
        <v>81</v>
      </c>
      <c r="AV188" s="12" t="s">
        <v>81</v>
      </c>
      <c r="AW188" s="12" t="s">
        <v>34</v>
      </c>
      <c r="AX188" s="12" t="s">
        <v>77</v>
      </c>
      <c r="AY188" s="241" t="s">
        <v>123</v>
      </c>
    </row>
    <row r="189" spans="2:65" s="1" customFormat="1" ht="16.5" customHeight="1">
      <c r="B189" s="37"/>
      <c r="C189" s="216" t="s">
        <v>265</v>
      </c>
      <c r="D189" s="216" t="s">
        <v>125</v>
      </c>
      <c r="E189" s="217" t="s">
        <v>266</v>
      </c>
      <c r="F189" s="218" t="s">
        <v>267</v>
      </c>
      <c r="G189" s="219" t="s">
        <v>138</v>
      </c>
      <c r="H189" s="220">
        <v>93.82</v>
      </c>
      <c r="I189" s="221"/>
      <c r="J189" s="222">
        <f>ROUND(I189*H189,2)</f>
        <v>0</v>
      </c>
      <c r="K189" s="218" t="s">
        <v>129</v>
      </c>
      <c r="L189" s="42"/>
      <c r="M189" s="223" t="s">
        <v>1</v>
      </c>
      <c r="N189" s="224" t="s">
        <v>44</v>
      </c>
      <c r="O189" s="78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AR189" s="16" t="s">
        <v>130</v>
      </c>
      <c r="AT189" s="16" t="s">
        <v>125</v>
      </c>
      <c r="AU189" s="16" t="s">
        <v>81</v>
      </c>
      <c r="AY189" s="16" t="s">
        <v>123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6" t="s">
        <v>77</v>
      </c>
      <c r="BK189" s="227">
        <f>ROUND(I189*H189,2)</f>
        <v>0</v>
      </c>
      <c r="BL189" s="16" t="s">
        <v>130</v>
      </c>
      <c r="BM189" s="16" t="s">
        <v>268</v>
      </c>
    </row>
    <row r="190" spans="2:47" s="1" customFormat="1" ht="12">
      <c r="B190" s="37"/>
      <c r="C190" s="38"/>
      <c r="D190" s="228" t="s">
        <v>132</v>
      </c>
      <c r="E190" s="38"/>
      <c r="F190" s="229" t="s">
        <v>269</v>
      </c>
      <c r="G190" s="38"/>
      <c r="H190" s="38"/>
      <c r="I190" s="142"/>
      <c r="J190" s="38"/>
      <c r="K190" s="38"/>
      <c r="L190" s="42"/>
      <c r="M190" s="230"/>
      <c r="N190" s="78"/>
      <c r="O190" s="78"/>
      <c r="P190" s="78"/>
      <c r="Q190" s="78"/>
      <c r="R190" s="78"/>
      <c r="S190" s="78"/>
      <c r="T190" s="79"/>
      <c r="AT190" s="16" t="s">
        <v>132</v>
      </c>
      <c r="AU190" s="16" t="s">
        <v>81</v>
      </c>
    </row>
    <row r="191" spans="2:51" s="13" customFormat="1" ht="12">
      <c r="B191" s="242"/>
      <c r="C191" s="243"/>
      <c r="D191" s="228" t="s">
        <v>134</v>
      </c>
      <c r="E191" s="244" t="s">
        <v>1</v>
      </c>
      <c r="F191" s="245" t="s">
        <v>270</v>
      </c>
      <c r="G191" s="243"/>
      <c r="H191" s="244" t="s">
        <v>1</v>
      </c>
      <c r="I191" s="246"/>
      <c r="J191" s="243"/>
      <c r="K191" s="243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134</v>
      </c>
      <c r="AU191" s="251" t="s">
        <v>81</v>
      </c>
      <c r="AV191" s="13" t="s">
        <v>77</v>
      </c>
      <c r="AW191" s="13" t="s">
        <v>34</v>
      </c>
      <c r="AX191" s="13" t="s">
        <v>73</v>
      </c>
      <c r="AY191" s="251" t="s">
        <v>123</v>
      </c>
    </row>
    <row r="192" spans="2:51" s="12" customFormat="1" ht="12">
      <c r="B192" s="231"/>
      <c r="C192" s="232"/>
      <c r="D192" s="228" t="s">
        <v>134</v>
      </c>
      <c r="E192" s="233" t="s">
        <v>1</v>
      </c>
      <c r="F192" s="234" t="s">
        <v>271</v>
      </c>
      <c r="G192" s="232"/>
      <c r="H192" s="235">
        <v>93.82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134</v>
      </c>
      <c r="AU192" s="241" t="s">
        <v>81</v>
      </c>
      <c r="AV192" s="12" t="s">
        <v>81</v>
      </c>
      <c r="AW192" s="12" t="s">
        <v>34</v>
      </c>
      <c r="AX192" s="12" t="s">
        <v>77</v>
      </c>
      <c r="AY192" s="241" t="s">
        <v>123</v>
      </c>
    </row>
    <row r="193" spans="2:65" s="1" customFormat="1" ht="16.5" customHeight="1">
      <c r="B193" s="37"/>
      <c r="C193" s="216" t="s">
        <v>272</v>
      </c>
      <c r="D193" s="216" t="s">
        <v>125</v>
      </c>
      <c r="E193" s="217" t="s">
        <v>273</v>
      </c>
      <c r="F193" s="218" t="s">
        <v>274</v>
      </c>
      <c r="G193" s="219" t="s">
        <v>275</v>
      </c>
      <c r="H193" s="220">
        <v>7</v>
      </c>
      <c r="I193" s="221"/>
      <c r="J193" s="222">
        <f>ROUND(I193*H193,2)</f>
        <v>0</v>
      </c>
      <c r="K193" s="218" t="s">
        <v>129</v>
      </c>
      <c r="L193" s="42"/>
      <c r="M193" s="223" t="s">
        <v>1</v>
      </c>
      <c r="N193" s="224" t="s">
        <v>44</v>
      </c>
      <c r="O193" s="78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AR193" s="16" t="s">
        <v>130</v>
      </c>
      <c r="AT193" s="16" t="s">
        <v>125</v>
      </c>
      <c r="AU193" s="16" t="s">
        <v>81</v>
      </c>
      <c r="AY193" s="16" t="s">
        <v>123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6" t="s">
        <v>77</v>
      </c>
      <c r="BK193" s="227">
        <f>ROUND(I193*H193,2)</f>
        <v>0</v>
      </c>
      <c r="BL193" s="16" t="s">
        <v>130</v>
      </c>
      <c r="BM193" s="16" t="s">
        <v>276</v>
      </c>
    </row>
    <row r="194" spans="2:47" s="1" customFormat="1" ht="12">
      <c r="B194" s="37"/>
      <c r="C194" s="38"/>
      <c r="D194" s="228" t="s">
        <v>132</v>
      </c>
      <c r="E194" s="38"/>
      <c r="F194" s="229" t="s">
        <v>277</v>
      </c>
      <c r="G194" s="38"/>
      <c r="H194" s="38"/>
      <c r="I194" s="142"/>
      <c r="J194" s="38"/>
      <c r="K194" s="38"/>
      <c r="L194" s="42"/>
      <c r="M194" s="230"/>
      <c r="N194" s="78"/>
      <c r="O194" s="78"/>
      <c r="P194" s="78"/>
      <c r="Q194" s="78"/>
      <c r="R194" s="78"/>
      <c r="S194" s="78"/>
      <c r="T194" s="79"/>
      <c r="AT194" s="16" t="s">
        <v>132</v>
      </c>
      <c r="AU194" s="16" t="s">
        <v>81</v>
      </c>
    </row>
    <row r="195" spans="2:51" s="12" customFormat="1" ht="12">
      <c r="B195" s="231"/>
      <c r="C195" s="232"/>
      <c r="D195" s="228" t="s">
        <v>134</v>
      </c>
      <c r="E195" s="233" t="s">
        <v>1</v>
      </c>
      <c r="F195" s="234" t="s">
        <v>278</v>
      </c>
      <c r="G195" s="232"/>
      <c r="H195" s="235">
        <v>7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134</v>
      </c>
      <c r="AU195" s="241" t="s">
        <v>81</v>
      </c>
      <c r="AV195" s="12" t="s">
        <v>81</v>
      </c>
      <c r="AW195" s="12" t="s">
        <v>34</v>
      </c>
      <c r="AX195" s="12" t="s">
        <v>77</v>
      </c>
      <c r="AY195" s="241" t="s">
        <v>123</v>
      </c>
    </row>
    <row r="196" spans="2:65" s="1" customFormat="1" ht="16.5" customHeight="1">
      <c r="B196" s="37"/>
      <c r="C196" s="216" t="s">
        <v>279</v>
      </c>
      <c r="D196" s="216" t="s">
        <v>125</v>
      </c>
      <c r="E196" s="217" t="s">
        <v>280</v>
      </c>
      <c r="F196" s="218" t="s">
        <v>281</v>
      </c>
      <c r="G196" s="219" t="s">
        <v>275</v>
      </c>
      <c r="H196" s="220">
        <v>26</v>
      </c>
      <c r="I196" s="221"/>
      <c r="J196" s="222">
        <f>ROUND(I196*H196,2)</f>
        <v>0</v>
      </c>
      <c r="K196" s="218" t="s">
        <v>129</v>
      </c>
      <c r="L196" s="42"/>
      <c r="M196" s="223" t="s">
        <v>1</v>
      </c>
      <c r="N196" s="224" t="s">
        <v>44</v>
      </c>
      <c r="O196" s="78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AR196" s="16" t="s">
        <v>130</v>
      </c>
      <c r="AT196" s="16" t="s">
        <v>125</v>
      </c>
      <c r="AU196" s="16" t="s">
        <v>81</v>
      </c>
      <c r="AY196" s="16" t="s">
        <v>123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6" t="s">
        <v>77</v>
      </c>
      <c r="BK196" s="227">
        <f>ROUND(I196*H196,2)</f>
        <v>0</v>
      </c>
      <c r="BL196" s="16" t="s">
        <v>130</v>
      </c>
      <c r="BM196" s="16" t="s">
        <v>282</v>
      </c>
    </row>
    <row r="197" spans="2:47" s="1" customFormat="1" ht="12">
      <c r="B197" s="37"/>
      <c r="C197" s="38"/>
      <c r="D197" s="228" t="s">
        <v>132</v>
      </c>
      <c r="E197" s="38"/>
      <c r="F197" s="229" t="s">
        <v>283</v>
      </c>
      <c r="G197" s="38"/>
      <c r="H197" s="38"/>
      <c r="I197" s="142"/>
      <c r="J197" s="38"/>
      <c r="K197" s="38"/>
      <c r="L197" s="42"/>
      <c r="M197" s="230"/>
      <c r="N197" s="78"/>
      <c r="O197" s="78"/>
      <c r="P197" s="78"/>
      <c r="Q197" s="78"/>
      <c r="R197" s="78"/>
      <c r="S197" s="78"/>
      <c r="T197" s="79"/>
      <c r="AT197" s="16" t="s">
        <v>132</v>
      </c>
      <c r="AU197" s="16" t="s">
        <v>81</v>
      </c>
    </row>
    <row r="198" spans="2:51" s="12" customFormat="1" ht="12">
      <c r="B198" s="231"/>
      <c r="C198" s="232"/>
      <c r="D198" s="228" t="s">
        <v>134</v>
      </c>
      <c r="E198" s="233" t="s">
        <v>1</v>
      </c>
      <c r="F198" s="234" t="s">
        <v>284</v>
      </c>
      <c r="G198" s="232"/>
      <c r="H198" s="235">
        <v>26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134</v>
      </c>
      <c r="AU198" s="241" t="s">
        <v>81</v>
      </c>
      <c r="AV198" s="12" t="s">
        <v>81</v>
      </c>
      <c r="AW198" s="12" t="s">
        <v>34</v>
      </c>
      <c r="AX198" s="12" t="s">
        <v>77</v>
      </c>
      <c r="AY198" s="241" t="s">
        <v>123</v>
      </c>
    </row>
    <row r="199" spans="2:65" s="1" customFormat="1" ht="16.5" customHeight="1">
      <c r="B199" s="37"/>
      <c r="C199" s="216" t="s">
        <v>285</v>
      </c>
      <c r="D199" s="216" t="s">
        <v>125</v>
      </c>
      <c r="E199" s="217" t="s">
        <v>286</v>
      </c>
      <c r="F199" s="218" t="s">
        <v>287</v>
      </c>
      <c r="G199" s="219" t="s">
        <v>138</v>
      </c>
      <c r="H199" s="220">
        <v>8</v>
      </c>
      <c r="I199" s="221"/>
      <c r="J199" s="222">
        <f>ROUND(I199*H199,2)</f>
        <v>0</v>
      </c>
      <c r="K199" s="218" t="s">
        <v>129</v>
      </c>
      <c r="L199" s="42"/>
      <c r="M199" s="223" t="s">
        <v>1</v>
      </c>
      <c r="N199" s="224" t="s">
        <v>44</v>
      </c>
      <c r="O199" s="78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AR199" s="16" t="s">
        <v>130</v>
      </c>
      <c r="AT199" s="16" t="s">
        <v>125</v>
      </c>
      <c r="AU199" s="16" t="s">
        <v>81</v>
      </c>
      <c r="AY199" s="16" t="s">
        <v>123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6" t="s">
        <v>77</v>
      </c>
      <c r="BK199" s="227">
        <f>ROUND(I199*H199,2)</f>
        <v>0</v>
      </c>
      <c r="BL199" s="16" t="s">
        <v>130</v>
      </c>
      <c r="BM199" s="16" t="s">
        <v>288</v>
      </c>
    </row>
    <row r="200" spans="2:47" s="1" customFormat="1" ht="12">
      <c r="B200" s="37"/>
      <c r="C200" s="38"/>
      <c r="D200" s="228" t="s">
        <v>132</v>
      </c>
      <c r="E200" s="38"/>
      <c r="F200" s="229" t="s">
        <v>289</v>
      </c>
      <c r="G200" s="38"/>
      <c r="H200" s="38"/>
      <c r="I200" s="142"/>
      <c r="J200" s="38"/>
      <c r="K200" s="38"/>
      <c r="L200" s="42"/>
      <c r="M200" s="230"/>
      <c r="N200" s="78"/>
      <c r="O200" s="78"/>
      <c r="P200" s="78"/>
      <c r="Q200" s="78"/>
      <c r="R200" s="78"/>
      <c r="S200" s="78"/>
      <c r="T200" s="79"/>
      <c r="AT200" s="16" t="s">
        <v>132</v>
      </c>
      <c r="AU200" s="16" t="s">
        <v>81</v>
      </c>
    </row>
    <row r="201" spans="2:51" s="12" customFormat="1" ht="12">
      <c r="B201" s="231"/>
      <c r="C201" s="232"/>
      <c r="D201" s="228" t="s">
        <v>134</v>
      </c>
      <c r="E201" s="233" t="s">
        <v>1</v>
      </c>
      <c r="F201" s="234" t="s">
        <v>290</v>
      </c>
      <c r="G201" s="232"/>
      <c r="H201" s="235">
        <v>8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134</v>
      </c>
      <c r="AU201" s="241" t="s">
        <v>81</v>
      </c>
      <c r="AV201" s="12" t="s">
        <v>81</v>
      </c>
      <c r="AW201" s="12" t="s">
        <v>34</v>
      </c>
      <c r="AX201" s="12" t="s">
        <v>77</v>
      </c>
      <c r="AY201" s="241" t="s">
        <v>123</v>
      </c>
    </row>
    <row r="202" spans="2:65" s="1" customFormat="1" ht="16.5" customHeight="1">
      <c r="B202" s="37"/>
      <c r="C202" s="216" t="s">
        <v>291</v>
      </c>
      <c r="D202" s="216" t="s">
        <v>125</v>
      </c>
      <c r="E202" s="217" t="s">
        <v>292</v>
      </c>
      <c r="F202" s="218" t="s">
        <v>293</v>
      </c>
      <c r="G202" s="219" t="s">
        <v>128</v>
      </c>
      <c r="H202" s="220">
        <v>56.25</v>
      </c>
      <c r="I202" s="221"/>
      <c r="J202" s="222">
        <f>ROUND(I202*H202,2)</f>
        <v>0</v>
      </c>
      <c r="K202" s="218" t="s">
        <v>129</v>
      </c>
      <c r="L202" s="42"/>
      <c r="M202" s="223" t="s">
        <v>1</v>
      </c>
      <c r="N202" s="224" t="s">
        <v>44</v>
      </c>
      <c r="O202" s="78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AR202" s="16" t="s">
        <v>130</v>
      </c>
      <c r="AT202" s="16" t="s">
        <v>125</v>
      </c>
      <c r="AU202" s="16" t="s">
        <v>81</v>
      </c>
      <c r="AY202" s="16" t="s">
        <v>123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6" t="s">
        <v>77</v>
      </c>
      <c r="BK202" s="227">
        <f>ROUND(I202*H202,2)</f>
        <v>0</v>
      </c>
      <c r="BL202" s="16" t="s">
        <v>130</v>
      </c>
      <c r="BM202" s="16" t="s">
        <v>294</v>
      </c>
    </row>
    <row r="203" spans="2:47" s="1" customFormat="1" ht="12">
      <c r="B203" s="37"/>
      <c r="C203" s="38"/>
      <c r="D203" s="228" t="s">
        <v>132</v>
      </c>
      <c r="E203" s="38"/>
      <c r="F203" s="229" t="s">
        <v>295</v>
      </c>
      <c r="G203" s="38"/>
      <c r="H203" s="38"/>
      <c r="I203" s="142"/>
      <c r="J203" s="38"/>
      <c r="K203" s="38"/>
      <c r="L203" s="42"/>
      <c r="M203" s="230"/>
      <c r="N203" s="78"/>
      <c r="O203" s="78"/>
      <c r="P203" s="78"/>
      <c r="Q203" s="78"/>
      <c r="R203" s="78"/>
      <c r="S203" s="78"/>
      <c r="T203" s="79"/>
      <c r="AT203" s="16" t="s">
        <v>132</v>
      </c>
      <c r="AU203" s="16" t="s">
        <v>81</v>
      </c>
    </row>
    <row r="204" spans="2:51" s="13" customFormat="1" ht="12">
      <c r="B204" s="242"/>
      <c r="C204" s="243"/>
      <c r="D204" s="228" t="s">
        <v>134</v>
      </c>
      <c r="E204" s="244" t="s">
        <v>1</v>
      </c>
      <c r="F204" s="245" t="s">
        <v>141</v>
      </c>
      <c r="G204" s="243"/>
      <c r="H204" s="244" t="s">
        <v>1</v>
      </c>
      <c r="I204" s="246"/>
      <c r="J204" s="243"/>
      <c r="K204" s="243"/>
      <c r="L204" s="247"/>
      <c r="M204" s="248"/>
      <c r="N204" s="249"/>
      <c r="O204" s="249"/>
      <c r="P204" s="249"/>
      <c r="Q204" s="249"/>
      <c r="R204" s="249"/>
      <c r="S204" s="249"/>
      <c r="T204" s="250"/>
      <c r="AT204" s="251" t="s">
        <v>134</v>
      </c>
      <c r="AU204" s="251" t="s">
        <v>81</v>
      </c>
      <c r="AV204" s="13" t="s">
        <v>77</v>
      </c>
      <c r="AW204" s="13" t="s">
        <v>34</v>
      </c>
      <c r="AX204" s="13" t="s">
        <v>73</v>
      </c>
      <c r="AY204" s="251" t="s">
        <v>123</v>
      </c>
    </row>
    <row r="205" spans="2:51" s="12" customFormat="1" ht="12">
      <c r="B205" s="231"/>
      <c r="C205" s="232"/>
      <c r="D205" s="228" t="s">
        <v>134</v>
      </c>
      <c r="E205" s="233" t="s">
        <v>1</v>
      </c>
      <c r="F205" s="234" t="s">
        <v>296</v>
      </c>
      <c r="G205" s="232"/>
      <c r="H205" s="235">
        <v>46.35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134</v>
      </c>
      <c r="AU205" s="241" t="s">
        <v>81</v>
      </c>
      <c r="AV205" s="12" t="s">
        <v>81</v>
      </c>
      <c r="AW205" s="12" t="s">
        <v>34</v>
      </c>
      <c r="AX205" s="12" t="s">
        <v>73</v>
      </c>
      <c r="AY205" s="241" t="s">
        <v>123</v>
      </c>
    </row>
    <row r="206" spans="2:51" s="12" customFormat="1" ht="12">
      <c r="B206" s="231"/>
      <c r="C206" s="232"/>
      <c r="D206" s="228" t="s">
        <v>134</v>
      </c>
      <c r="E206" s="233" t="s">
        <v>1</v>
      </c>
      <c r="F206" s="234" t="s">
        <v>297</v>
      </c>
      <c r="G206" s="232"/>
      <c r="H206" s="235">
        <v>9.9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134</v>
      </c>
      <c r="AU206" s="241" t="s">
        <v>81</v>
      </c>
      <c r="AV206" s="12" t="s">
        <v>81</v>
      </c>
      <c r="AW206" s="12" t="s">
        <v>34</v>
      </c>
      <c r="AX206" s="12" t="s">
        <v>73</v>
      </c>
      <c r="AY206" s="241" t="s">
        <v>123</v>
      </c>
    </row>
    <row r="207" spans="2:51" s="14" customFormat="1" ht="12">
      <c r="B207" s="252"/>
      <c r="C207" s="253"/>
      <c r="D207" s="228" t="s">
        <v>134</v>
      </c>
      <c r="E207" s="254" t="s">
        <v>1</v>
      </c>
      <c r="F207" s="255" t="s">
        <v>148</v>
      </c>
      <c r="G207" s="253"/>
      <c r="H207" s="256">
        <v>56.25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AT207" s="262" t="s">
        <v>134</v>
      </c>
      <c r="AU207" s="262" t="s">
        <v>81</v>
      </c>
      <c r="AV207" s="14" t="s">
        <v>130</v>
      </c>
      <c r="AW207" s="14" t="s">
        <v>34</v>
      </c>
      <c r="AX207" s="14" t="s">
        <v>77</v>
      </c>
      <c r="AY207" s="262" t="s">
        <v>123</v>
      </c>
    </row>
    <row r="208" spans="2:65" s="1" customFormat="1" ht="16.5" customHeight="1">
      <c r="B208" s="37"/>
      <c r="C208" s="263" t="s">
        <v>298</v>
      </c>
      <c r="D208" s="263" t="s">
        <v>299</v>
      </c>
      <c r="E208" s="264" t="s">
        <v>300</v>
      </c>
      <c r="F208" s="265" t="s">
        <v>301</v>
      </c>
      <c r="G208" s="266" t="s">
        <v>302</v>
      </c>
      <c r="H208" s="267">
        <v>0.844</v>
      </c>
      <c r="I208" s="268"/>
      <c r="J208" s="269">
        <f>ROUND(I208*H208,2)</f>
        <v>0</v>
      </c>
      <c r="K208" s="265" t="s">
        <v>129</v>
      </c>
      <c r="L208" s="270"/>
      <c r="M208" s="271" t="s">
        <v>1</v>
      </c>
      <c r="N208" s="272" t="s">
        <v>44</v>
      </c>
      <c r="O208" s="78"/>
      <c r="P208" s="225">
        <f>O208*H208</f>
        <v>0</v>
      </c>
      <c r="Q208" s="225">
        <v>0.001</v>
      </c>
      <c r="R208" s="225">
        <f>Q208*H208</f>
        <v>0.000844</v>
      </c>
      <c r="S208" s="225">
        <v>0</v>
      </c>
      <c r="T208" s="226">
        <f>S208*H208</f>
        <v>0</v>
      </c>
      <c r="AR208" s="16" t="s">
        <v>189</v>
      </c>
      <c r="AT208" s="16" t="s">
        <v>299</v>
      </c>
      <c r="AU208" s="16" t="s">
        <v>81</v>
      </c>
      <c r="AY208" s="16" t="s">
        <v>123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6" t="s">
        <v>77</v>
      </c>
      <c r="BK208" s="227">
        <f>ROUND(I208*H208,2)</f>
        <v>0</v>
      </c>
      <c r="BL208" s="16" t="s">
        <v>130</v>
      </c>
      <c r="BM208" s="16" t="s">
        <v>303</v>
      </c>
    </row>
    <row r="209" spans="2:47" s="1" customFormat="1" ht="12">
      <c r="B209" s="37"/>
      <c r="C209" s="38"/>
      <c r="D209" s="228" t="s">
        <v>132</v>
      </c>
      <c r="E209" s="38"/>
      <c r="F209" s="229" t="s">
        <v>301</v>
      </c>
      <c r="G209" s="38"/>
      <c r="H209" s="38"/>
      <c r="I209" s="142"/>
      <c r="J209" s="38"/>
      <c r="K209" s="38"/>
      <c r="L209" s="42"/>
      <c r="M209" s="230"/>
      <c r="N209" s="78"/>
      <c r="O209" s="78"/>
      <c r="P209" s="78"/>
      <c r="Q209" s="78"/>
      <c r="R209" s="78"/>
      <c r="S209" s="78"/>
      <c r="T209" s="79"/>
      <c r="AT209" s="16" t="s">
        <v>132</v>
      </c>
      <c r="AU209" s="16" t="s">
        <v>81</v>
      </c>
    </row>
    <row r="210" spans="2:51" s="12" customFormat="1" ht="12">
      <c r="B210" s="231"/>
      <c r="C210" s="232"/>
      <c r="D210" s="228" t="s">
        <v>134</v>
      </c>
      <c r="E210" s="232"/>
      <c r="F210" s="234" t="s">
        <v>304</v>
      </c>
      <c r="G210" s="232"/>
      <c r="H210" s="235">
        <v>0.844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134</v>
      </c>
      <c r="AU210" s="241" t="s">
        <v>81</v>
      </c>
      <c r="AV210" s="12" t="s">
        <v>81</v>
      </c>
      <c r="AW210" s="12" t="s">
        <v>4</v>
      </c>
      <c r="AX210" s="12" t="s">
        <v>77</v>
      </c>
      <c r="AY210" s="241" t="s">
        <v>123</v>
      </c>
    </row>
    <row r="211" spans="2:65" s="1" customFormat="1" ht="16.5" customHeight="1">
      <c r="B211" s="37"/>
      <c r="C211" s="216" t="s">
        <v>305</v>
      </c>
      <c r="D211" s="216" t="s">
        <v>125</v>
      </c>
      <c r="E211" s="217" t="s">
        <v>306</v>
      </c>
      <c r="F211" s="218" t="s">
        <v>307</v>
      </c>
      <c r="G211" s="219" t="s">
        <v>128</v>
      </c>
      <c r="H211" s="220">
        <v>181.25</v>
      </c>
      <c r="I211" s="221"/>
      <c r="J211" s="222">
        <f>ROUND(I211*H211,2)</f>
        <v>0</v>
      </c>
      <c r="K211" s="218" t="s">
        <v>129</v>
      </c>
      <c r="L211" s="42"/>
      <c r="M211" s="223" t="s">
        <v>1</v>
      </c>
      <c r="N211" s="224" t="s">
        <v>44</v>
      </c>
      <c r="O211" s="78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AR211" s="16" t="s">
        <v>130</v>
      </c>
      <c r="AT211" s="16" t="s">
        <v>125</v>
      </c>
      <c r="AU211" s="16" t="s">
        <v>81</v>
      </c>
      <c r="AY211" s="16" t="s">
        <v>123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6" t="s">
        <v>77</v>
      </c>
      <c r="BK211" s="227">
        <f>ROUND(I211*H211,2)</f>
        <v>0</v>
      </c>
      <c r="BL211" s="16" t="s">
        <v>130</v>
      </c>
      <c r="BM211" s="16" t="s">
        <v>308</v>
      </c>
    </row>
    <row r="212" spans="2:47" s="1" customFormat="1" ht="12">
      <c r="B212" s="37"/>
      <c r="C212" s="38"/>
      <c r="D212" s="228" t="s">
        <v>132</v>
      </c>
      <c r="E212" s="38"/>
      <c r="F212" s="229" t="s">
        <v>309</v>
      </c>
      <c r="G212" s="38"/>
      <c r="H212" s="38"/>
      <c r="I212" s="142"/>
      <c r="J212" s="38"/>
      <c r="K212" s="38"/>
      <c r="L212" s="42"/>
      <c r="M212" s="230"/>
      <c r="N212" s="78"/>
      <c r="O212" s="78"/>
      <c r="P212" s="78"/>
      <c r="Q212" s="78"/>
      <c r="R212" s="78"/>
      <c r="S212" s="78"/>
      <c r="T212" s="79"/>
      <c r="AT212" s="16" t="s">
        <v>132</v>
      </c>
      <c r="AU212" s="16" t="s">
        <v>81</v>
      </c>
    </row>
    <row r="213" spans="2:51" s="12" customFormat="1" ht="12">
      <c r="B213" s="231"/>
      <c r="C213" s="232"/>
      <c r="D213" s="228" t="s">
        <v>134</v>
      </c>
      <c r="E213" s="233" t="s">
        <v>1</v>
      </c>
      <c r="F213" s="234" t="s">
        <v>310</v>
      </c>
      <c r="G213" s="232"/>
      <c r="H213" s="235">
        <v>149.35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134</v>
      </c>
      <c r="AU213" s="241" t="s">
        <v>81</v>
      </c>
      <c r="AV213" s="12" t="s">
        <v>81</v>
      </c>
      <c r="AW213" s="12" t="s">
        <v>34</v>
      </c>
      <c r="AX213" s="12" t="s">
        <v>73</v>
      </c>
      <c r="AY213" s="241" t="s">
        <v>123</v>
      </c>
    </row>
    <row r="214" spans="2:51" s="12" customFormat="1" ht="12">
      <c r="B214" s="231"/>
      <c r="C214" s="232"/>
      <c r="D214" s="228" t="s">
        <v>134</v>
      </c>
      <c r="E214" s="233" t="s">
        <v>1</v>
      </c>
      <c r="F214" s="234" t="s">
        <v>311</v>
      </c>
      <c r="G214" s="232"/>
      <c r="H214" s="235">
        <v>31.9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134</v>
      </c>
      <c r="AU214" s="241" t="s">
        <v>81</v>
      </c>
      <c r="AV214" s="12" t="s">
        <v>81</v>
      </c>
      <c r="AW214" s="12" t="s">
        <v>34</v>
      </c>
      <c r="AX214" s="12" t="s">
        <v>73</v>
      </c>
      <c r="AY214" s="241" t="s">
        <v>123</v>
      </c>
    </row>
    <row r="215" spans="2:51" s="14" customFormat="1" ht="12">
      <c r="B215" s="252"/>
      <c r="C215" s="253"/>
      <c r="D215" s="228" t="s">
        <v>134</v>
      </c>
      <c r="E215" s="254" t="s">
        <v>1</v>
      </c>
      <c r="F215" s="255" t="s">
        <v>148</v>
      </c>
      <c r="G215" s="253"/>
      <c r="H215" s="256">
        <v>181.25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AT215" s="262" t="s">
        <v>134</v>
      </c>
      <c r="AU215" s="262" t="s">
        <v>81</v>
      </c>
      <c r="AV215" s="14" t="s">
        <v>130</v>
      </c>
      <c r="AW215" s="14" t="s">
        <v>34</v>
      </c>
      <c r="AX215" s="14" t="s">
        <v>77</v>
      </c>
      <c r="AY215" s="262" t="s">
        <v>123</v>
      </c>
    </row>
    <row r="216" spans="2:65" s="1" customFormat="1" ht="16.5" customHeight="1">
      <c r="B216" s="37"/>
      <c r="C216" s="216" t="s">
        <v>312</v>
      </c>
      <c r="D216" s="216" t="s">
        <v>125</v>
      </c>
      <c r="E216" s="217" t="s">
        <v>313</v>
      </c>
      <c r="F216" s="218" t="s">
        <v>314</v>
      </c>
      <c r="G216" s="219" t="s">
        <v>128</v>
      </c>
      <c r="H216" s="220">
        <v>56.25</v>
      </c>
      <c r="I216" s="221"/>
      <c r="J216" s="222">
        <f>ROUND(I216*H216,2)</f>
        <v>0</v>
      </c>
      <c r="K216" s="218" t="s">
        <v>129</v>
      </c>
      <c r="L216" s="42"/>
      <c r="M216" s="223" t="s">
        <v>1</v>
      </c>
      <c r="N216" s="224" t="s">
        <v>44</v>
      </c>
      <c r="O216" s="78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AR216" s="16" t="s">
        <v>130</v>
      </c>
      <c r="AT216" s="16" t="s">
        <v>125</v>
      </c>
      <c r="AU216" s="16" t="s">
        <v>81</v>
      </c>
      <c r="AY216" s="16" t="s">
        <v>123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6" t="s">
        <v>77</v>
      </c>
      <c r="BK216" s="227">
        <f>ROUND(I216*H216,2)</f>
        <v>0</v>
      </c>
      <c r="BL216" s="16" t="s">
        <v>130</v>
      </c>
      <c r="BM216" s="16" t="s">
        <v>315</v>
      </c>
    </row>
    <row r="217" spans="2:47" s="1" customFormat="1" ht="12">
      <c r="B217" s="37"/>
      <c r="C217" s="38"/>
      <c r="D217" s="228" t="s">
        <v>132</v>
      </c>
      <c r="E217" s="38"/>
      <c r="F217" s="229" t="s">
        <v>316</v>
      </c>
      <c r="G217" s="38"/>
      <c r="H217" s="38"/>
      <c r="I217" s="142"/>
      <c r="J217" s="38"/>
      <c r="K217" s="38"/>
      <c r="L217" s="42"/>
      <c r="M217" s="230"/>
      <c r="N217" s="78"/>
      <c r="O217" s="78"/>
      <c r="P217" s="78"/>
      <c r="Q217" s="78"/>
      <c r="R217" s="78"/>
      <c r="S217" s="78"/>
      <c r="T217" s="79"/>
      <c r="AT217" s="16" t="s">
        <v>132</v>
      </c>
      <c r="AU217" s="16" t="s">
        <v>81</v>
      </c>
    </row>
    <row r="218" spans="2:51" s="13" customFormat="1" ht="12">
      <c r="B218" s="242"/>
      <c r="C218" s="243"/>
      <c r="D218" s="228" t="s">
        <v>134</v>
      </c>
      <c r="E218" s="244" t="s">
        <v>1</v>
      </c>
      <c r="F218" s="245" t="s">
        <v>141</v>
      </c>
      <c r="G218" s="243"/>
      <c r="H218" s="244" t="s">
        <v>1</v>
      </c>
      <c r="I218" s="246"/>
      <c r="J218" s="243"/>
      <c r="K218" s="243"/>
      <c r="L218" s="247"/>
      <c r="M218" s="248"/>
      <c r="N218" s="249"/>
      <c r="O218" s="249"/>
      <c r="P218" s="249"/>
      <c r="Q218" s="249"/>
      <c r="R218" s="249"/>
      <c r="S218" s="249"/>
      <c r="T218" s="250"/>
      <c r="AT218" s="251" t="s">
        <v>134</v>
      </c>
      <c r="AU218" s="251" t="s">
        <v>81</v>
      </c>
      <c r="AV218" s="13" t="s">
        <v>77</v>
      </c>
      <c r="AW218" s="13" t="s">
        <v>34</v>
      </c>
      <c r="AX218" s="13" t="s">
        <v>73</v>
      </c>
      <c r="AY218" s="251" t="s">
        <v>123</v>
      </c>
    </row>
    <row r="219" spans="2:51" s="12" customFormat="1" ht="12">
      <c r="B219" s="231"/>
      <c r="C219" s="232"/>
      <c r="D219" s="228" t="s">
        <v>134</v>
      </c>
      <c r="E219" s="233" t="s">
        <v>1</v>
      </c>
      <c r="F219" s="234" t="s">
        <v>296</v>
      </c>
      <c r="G219" s="232"/>
      <c r="H219" s="235">
        <v>46.35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134</v>
      </c>
      <c r="AU219" s="241" t="s">
        <v>81</v>
      </c>
      <c r="AV219" s="12" t="s">
        <v>81</v>
      </c>
      <c r="AW219" s="12" t="s">
        <v>34</v>
      </c>
      <c r="AX219" s="12" t="s">
        <v>73</v>
      </c>
      <c r="AY219" s="241" t="s">
        <v>123</v>
      </c>
    </row>
    <row r="220" spans="2:51" s="12" customFormat="1" ht="12">
      <c r="B220" s="231"/>
      <c r="C220" s="232"/>
      <c r="D220" s="228" t="s">
        <v>134</v>
      </c>
      <c r="E220" s="233" t="s">
        <v>1</v>
      </c>
      <c r="F220" s="234" t="s">
        <v>297</v>
      </c>
      <c r="G220" s="232"/>
      <c r="H220" s="235">
        <v>9.9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134</v>
      </c>
      <c r="AU220" s="241" t="s">
        <v>81</v>
      </c>
      <c r="AV220" s="12" t="s">
        <v>81</v>
      </c>
      <c r="AW220" s="12" t="s">
        <v>34</v>
      </c>
      <c r="AX220" s="12" t="s">
        <v>73</v>
      </c>
      <c r="AY220" s="241" t="s">
        <v>123</v>
      </c>
    </row>
    <row r="221" spans="2:51" s="14" customFormat="1" ht="12">
      <c r="B221" s="252"/>
      <c r="C221" s="253"/>
      <c r="D221" s="228" t="s">
        <v>134</v>
      </c>
      <c r="E221" s="254" t="s">
        <v>1</v>
      </c>
      <c r="F221" s="255" t="s">
        <v>148</v>
      </c>
      <c r="G221" s="253"/>
      <c r="H221" s="256">
        <v>56.25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AT221" s="262" t="s">
        <v>134</v>
      </c>
      <c r="AU221" s="262" t="s">
        <v>81</v>
      </c>
      <c r="AV221" s="14" t="s">
        <v>130</v>
      </c>
      <c r="AW221" s="14" t="s">
        <v>34</v>
      </c>
      <c r="AX221" s="14" t="s">
        <v>77</v>
      </c>
      <c r="AY221" s="262" t="s">
        <v>123</v>
      </c>
    </row>
    <row r="222" spans="2:63" s="11" customFormat="1" ht="22.8" customHeight="1">
      <c r="B222" s="200"/>
      <c r="C222" s="201"/>
      <c r="D222" s="202" t="s">
        <v>72</v>
      </c>
      <c r="E222" s="214" t="s">
        <v>149</v>
      </c>
      <c r="F222" s="214" t="s">
        <v>317</v>
      </c>
      <c r="G222" s="201"/>
      <c r="H222" s="201"/>
      <c r="I222" s="204"/>
      <c r="J222" s="215">
        <f>BK222</f>
        <v>0</v>
      </c>
      <c r="K222" s="201"/>
      <c r="L222" s="206"/>
      <c r="M222" s="207"/>
      <c r="N222" s="208"/>
      <c r="O222" s="208"/>
      <c r="P222" s="209">
        <f>SUM(P223:P251)</f>
        <v>0</v>
      </c>
      <c r="Q222" s="208"/>
      <c r="R222" s="209">
        <f>SUM(R223:R251)</f>
        <v>6.8365912</v>
      </c>
      <c r="S222" s="208"/>
      <c r="T222" s="210">
        <f>SUM(T223:T251)</f>
        <v>0</v>
      </c>
      <c r="AR222" s="211" t="s">
        <v>77</v>
      </c>
      <c r="AT222" s="212" t="s">
        <v>72</v>
      </c>
      <c r="AU222" s="212" t="s">
        <v>77</v>
      </c>
      <c r="AY222" s="211" t="s">
        <v>123</v>
      </c>
      <c r="BK222" s="213">
        <f>SUM(BK223:BK251)</f>
        <v>0</v>
      </c>
    </row>
    <row r="223" spans="2:65" s="1" customFormat="1" ht="16.5" customHeight="1">
      <c r="B223" s="37"/>
      <c r="C223" s="216" t="s">
        <v>318</v>
      </c>
      <c r="D223" s="216" t="s">
        <v>125</v>
      </c>
      <c r="E223" s="217" t="s">
        <v>319</v>
      </c>
      <c r="F223" s="218" t="s">
        <v>320</v>
      </c>
      <c r="G223" s="219" t="s">
        <v>138</v>
      </c>
      <c r="H223" s="220">
        <v>2.08</v>
      </c>
      <c r="I223" s="221"/>
      <c r="J223" s="222">
        <f>ROUND(I223*H223,2)</f>
        <v>0</v>
      </c>
      <c r="K223" s="218" t="s">
        <v>129</v>
      </c>
      <c r="L223" s="42"/>
      <c r="M223" s="223" t="s">
        <v>1</v>
      </c>
      <c r="N223" s="224" t="s">
        <v>44</v>
      </c>
      <c r="O223" s="78"/>
      <c r="P223" s="225">
        <f>O223*H223</f>
        <v>0</v>
      </c>
      <c r="Q223" s="225">
        <v>3.09994</v>
      </c>
      <c r="R223" s="225">
        <f>Q223*H223</f>
        <v>6.4478752</v>
      </c>
      <c r="S223" s="225">
        <v>0</v>
      </c>
      <c r="T223" s="226">
        <f>S223*H223</f>
        <v>0</v>
      </c>
      <c r="AR223" s="16" t="s">
        <v>130</v>
      </c>
      <c r="AT223" s="16" t="s">
        <v>125</v>
      </c>
      <c r="AU223" s="16" t="s">
        <v>81</v>
      </c>
      <c r="AY223" s="16" t="s">
        <v>123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6" t="s">
        <v>77</v>
      </c>
      <c r="BK223" s="227">
        <f>ROUND(I223*H223,2)</f>
        <v>0</v>
      </c>
      <c r="BL223" s="16" t="s">
        <v>130</v>
      </c>
      <c r="BM223" s="16" t="s">
        <v>321</v>
      </c>
    </row>
    <row r="224" spans="2:47" s="1" customFormat="1" ht="12">
      <c r="B224" s="37"/>
      <c r="C224" s="38"/>
      <c r="D224" s="228" t="s">
        <v>132</v>
      </c>
      <c r="E224" s="38"/>
      <c r="F224" s="229" t="s">
        <v>322</v>
      </c>
      <c r="G224" s="38"/>
      <c r="H224" s="38"/>
      <c r="I224" s="142"/>
      <c r="J224" s="38"/>
      <c r="K224" s="38"/>
      <c r="L224" s="42"/>
      <c r="M224" s="230"/>
      <c r="N224" s="78"/>
      <c r="O224" s="78"/>
      <c r="P224" s="78"/>
      <c r="Q224" s="78"/>
      <c r="R224" s="78"/>
      <c r="S224" s="78"/>
      <c r="T224" s="79"/>
      <c r="AT224" s="16" t="s">
        <v>132</v>
      </c>
      <c r="AU224" s="16" t="s">
        <v>81</v>
      </c>
    </row>
    <row r="225" spans="2:51" s="12" customFormat="1" ht="12">
      <c r="B225" s="231"/>
      <c r="C225" s="232"/>
      <c r="D225" s="228" t="s">
        <v>134</v>
      </c>
      <c r="E225" s="233" t="s">
        <v>1</v>
      </c>
      <c r="F225" s="234" t="s">
        <v>323</v>
      </c>
      <c r="G225" s="232"/>
      <c r="H225" s="235">
        <v>2.08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134</v>
      </c>
      <c r="AU225" s="241" t="s">
        <v>81</v>
      </c>
      <c r="AV225" s="12" t="s">
        <v>81</v>
      </c>
      <c r="AW225" s="12" t="s">
        <v>34</v>
      </c>
      <c r="AX225" s="12" t="s">
        <v>77</v>
      </c>
      <c r="AY225" s="241" t="s">
        <v>123</v>
      </c>
    </row>
    <row r="226" spans="2:65" s="1" customFormat="1" ht="16.5" customHeight="1">
      <c r="B226" s="37"/>
      <c r="C226" s="216" t="s">
        <v>324</v>
      </c>
      <c r="D226" s="216" t="s">
        <v>125</v>
      </c>
      <c r="E226" s="217" t="s">
        <v>325</v>
      </c>
      <c r="F226" s="218" t="s">
        <v>326</v>
      </c>
      <c r="G226" s="219" t="s">
        <v>138</v>
      </c>
      <c r="H226" s="220">
        <v>27.24</v>
      </c>
      <c r="I226" s="221"/>
      <c r="J226" s="222">
        <f>ROUND(I226*H226,2)</f>
        <v>0</v>
      </c>
      <c r="K226" s="218" t="s">
        <v>129</v>
      </c>
      <c r="L226" s="42"/>
      <c r="M226" s="223" t="s">
        <v>1</v>
      </c>
      <c r="N226" s="224" t="s">
        <v>44</v>
      </c>
      <c r="O226" s="78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AR226" s="16" t="s">
        <v>130</v>
      </c>
      <c r="AT226" s="16" t="s">
        <v>125</v>
      </c>
      <c r="AU226" s="16" t="s">
        <v>81</v>
      </c>
      <c r="AY226" s="16" t="s">
        <v>123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6" t="s">
        <v>77</v>
      </c>
      <c r="BK226" s="227">
        <f>ROUND(I226*H226,2)</f>
        <v>0</v>
      </c>
      <c r="BL226" s="16" t="s">
        <v>130</v>
      </c>
      <c r="BM226" s="16" t="s">
        <v>327</v>
      </c>
    </row>
    <row r="227" spans="2:47" s="1" customFormat="1" ht="12">
      <c r="B227" s="37"/>
      <c r="C227" s="38"/>
      <c r="D227" s="228" t="s">
        <v>132</v>
      </c>
      <c r="E227" s="38"/>
      <c r="F227" s="229" t="s">
        <v>328</v>
      </c>
      <c r="G227" s="38"/>
      <c r="H227" s="38"/>
      <c r="I227" s="142"/>
      <c r="J227" s="38"/>
      <c r="K227" s="38"/>
      <c r="L227" s="42"/>
      <c r="M227" s="230"/>
      <c r="N227" s="78"/>
      <c r="O227" s="78"/>
      <c r="P227" s="78"/>
      <c r="Q227" s="78"/>
      <c r="R227" s="78"/>
      <c r="S227" s="78"/>
      <c r="T227" s="79"/>
      <c r="AT227" s="16" t="s">
        <v>132</v>
      </c>
      <c r="AU227" s="16" t="s">
        <v>81</v>
      </c>
    </row>
    <row r="228" spans="2:51" s="13" customFormat="1" ht="12">
      <c r="B228" s="242"/>
      <c r="C228" s="243"/>
      <c r="D228" s="228" t="s">
        <v>134</v>
      </c>
      <c r="E228" s="244" t="s">
        <v>1</v>
      </c>
      <c r="F228" s="245" t="s">
        <v>329</v>
      </c>
      <c r="G228" s="243"/>
      <c r="H228" s="244" t="s">
        <v>1</v>
      </c>
      <c r="I228" s="246"/>
      <c r="J228" s="243"/>
      <c r="K228" s="243"/>
      <c r="L228" s="247"/>
      <c r="M228" s="248"/>
      <c r="N228" s="249"/>
      <c r="O228" s="249"/>
      <c r="P228" s="249"/>
      <c r="Q228" s="249"/>
      <c r="R228" s="249"/>
      <c r="S228" s="249"/>
      <c r="T228" s="250"/>
      <c r="AT228" s="251" t="s">
        <v>134</v>
      </c>
      <c r="AU228" s="251" t="s">
        <v>81</v>
      </c>
      <c r="AV228" s="13" t="s">
        <v>77</v>
      </c>
      <c r="AW228" s="13" t="s">
        <v>34</v>
      </c>
      <c r="AX228" s="13" t="s">
        <v>73</v>
      </c>
      <c r="AY228" s="251" t="s">
        <v>123</v>
      </c>
    </row>
    <row r="229" spans="2:51" s="12" customFormat="1" ht="12">
      <c r="B229" s="231"/>
      <c r="C229" s="232"/>
      <c r="D229" s="228" t="s">
        <v>134</v>
      </c>
      <c r="E229" s="233" t="s">
        <v>1</v>
      </c>
      <c r="F229" s="234" t="s">
        <v>217</v>
      </c>
      <c r="G229" s="232"/>
      <c r="H229" s="235">
        <v>12.96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134</v>
      </c>
      <c r="AU229" s="241" t="s">
        <v>81</v>
      </c>
      <c r="AV229" s="12" t="s">
        <v>81</v>
      </c>
      <c r="AW229" s="12" t="s">
        <v>34</v>
      </c>
      <c r="AX229" s="12" t="s">
        <v>73</v>
      </c>
      <c r="AY229" s="241" t="s">
        <v>123</v>
      </c>
    </row>
    <row r="230" spans="2:51" s="12" customFormat="1" ht="12">
      <c r="B230" s="231"/>
      <c r="C230" s="232"/>
      <c r="D230" s="228" t="s">
        <v>134</v>
      </c>
      <c r="E230" s="233" t="s">
        <v>1</v>
      </c>
      <c r="F230" s="234" t="s">
        <v>218</v>
      </c>
      <c r="G230" s="232"/>
      <c r="H230" s="235">
        <v>7.2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134</v>
      </c>
      <c r="AU230" s="241" t="s">
        <v>81</v>
      </c>
      <c r="AV230" s="12" t="s">
        <v>81</v>
      </c>
      <c r="AW230" s="12" t="s">
        <v>34</v>
      </c>
      <c r="AX230" s="12" t="s">
        <v>73</v>
      </c>
      <c r="AY230" s="241" t="s">
        <v>123</v>
      </c>
    </row>
    <row r="231" spans="2:51" s="13" customFormat="1" ht="12">
      <c r="B231" s="242"/>
      <c r="C231" s="243"/>
      <c r="D231" s="228" t="s">
        <v>134</v>
      </c>
      <c r="E231" s="244" t="s">
        <v>1</v>
      </c>
      <c r="F231" s="245" t="s">
        <v>330</v>
      </c>
      <c r="G231" s="243"/>
      <c r="H231" s="244" t="s">
        <v>1</v>
      </c>
      <c r="I231" s="246"/>
      <c r="J231" s="243"/>
      <c r="K231" s="243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134</v>
      </c>
      <c r="AU231" s="251" t="s">
        <v>81</v>
      </c>
      <c r="AV231" s="13" t="s">
        <v>77</v>
      </c>
      <c r="AW231" s="13" t="s">
        <v>34</v>
      </c>
      <c r="AX231" s="13" t="s">
        <v>73</v>
      </c>
      <c r="AY231" s="251" t="s">
        <v>123</v>
      </c>
    </row>
    <row r="232" spans="2:51" s="12" customFormat="1" ht="12">
      <c r="B232" s="231"/>
      <c r="C232" s="232"/>
      <c r="D232" s="228" t="s">
        <v>134</v>
      </c>
      <c r="E232" s="233" t="s">
        <v>1</v>
      </c>
      <c r="F232" s="234" t="s">
        <v>220</v>
      </c>
      <c r="G232" s="232"/>
      <c r="H232" s="235">
        <v>4.68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134</v>
      </c>
      <c r="AU232" s="241" t="s">
        <v>81</v>
      </c>
      <c r="AV232" s="12" t="s">
        <v>81</v>
      </c>
      <c r="AW232" s="12" t="s">
        <v>34</v>
      </c>
      <c r="AX232" s="12" t="s">
        <v>73</v>
      </c>
      <c r="AY232" s="241" t="s">
        <v>123</v>
      </c>
    </row>
    <row r="233" spans="2:51" s="12" customFormat="1" ht="12">
      <c r="B233" s="231"/>
      <c r="C233" s="232"/>
      <c r="D233" s="228" t="s">
        <v>134</v>
      </c>
      <c r="E233" s="233" t="s">
        <v>1</v>
      </c>
      <c r="F233" s="234" t="s">
        <v>221</v>
      </c>
      <c r="G233" s="232"/>
      <c r="H233" s="235">
        <v>2.4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134</v>
      </c>
      <c r="AU233" s="241" t="s">
        <v>81</v>
      </c>
      <c r="AV233" s="12" t="s">
        <v>81</v>
      </c>
      <c r="AW233" s="12" t="s">
        <v>34</v>
      </c>
      <c r="AX233" s="12" t="s">
        <v>73</v>
      </c>
      <c r="AY233" s="241" t="s">
        <v>123</v>
      </c>
    </row>
    <row r="234" spans="2:51" s="14" customFormat="1" ht="12">
      <c r="B234" s="252"/>
      <c r="C234" s="253"/>
      <c r="D234" s="228" t="s">
        <v>134</v>
      </c>
      <c r="E234" s="254" t="s">
        <v>1</v>
      </c>
      <c r="F234" s="255" t="s">
        <v>148</v>
      </c>
      <c r="G234" s="253"/>
      <c r="H234" s="256">
        <v>27.24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AT234" s="262" t="s">
        <v>134</v>
      </c>
      <c r="AU234" s="262" t="s">
        <v>81</v>
      </c>
      <c r="AV234" s="14" t="s">
        <v>130</v>
      </c>
      <c r="AW234" s="14" t="s">
        <v>34</v>
      </c>
      <c r="AX234" s="14" t="s">
        <v>77</v>
      </c>
      <c r="AY234" s="262" t="s">
        <v>123</v>
      </c>
    </row>
    <row r="235" spans="2:65" s="1" customFormat="1" ht="16.5" customHeight="1">
      <c r="B235" s="37"/>
      <c r="C235" s="216" t="s">
        <v>331</v>
      </c>
      <c r="D235" s="216" t="s">
        <v>125</v>
      </c>
      <c r="E235" s="217" t="s">
        <v>332</v>
      </c>
      <c r="F235" s="218" t="s">
        <v>333</v>
      </c>
      <c r="G235" s="219" t="s">
        <v>128</v>
      </c>
      <c r="H235" s="220">
        <v>36.6</v>
      </c>
      <c r="I235" s="221"/>
      <c r="J235" s="222">
        <f>ROUND(I235*H235,2)</f>
        <v>0</v>
      </c>
      <c r="K235" s="218" t="s">
        <v>129</v>
      </c>
      <c r="L235" s="42"/>
      <c r="M235" s="223" t="s">
        <v>1</v>
      </c>
      <c r="N235" s="224" t="s">
        <v>44</v>
      </c>
      <c r="O235" s="78"/>
      <c r="P235" s="225">
        <f>O235*H235</f>
        <v>0</v>
      </c>
      <c r="Q235" s="225">
        <v>0.00765</v>
      </c>
      <c r="R235" s="225">
        <f>Q235*H235</f>
        <v>0.27999</v>
      </c>
      <c r="S235" s="225">
        <v>0</v>
      </c>
      <c r="T235" s="226">
        <f>S235*H235</f>
        <v>0</v>
      </c>
      <c r="AR235" s="16" t="s">
        <v>130</v>
      </c>
      <c r="AT235" s="16" t="s">
        <v>125</v>
      </c>
      <c r="AU235" s="16" t="s">
        <v>81</v>
      </c>
      <c r="AY235" s="16" t="s">
        <v>123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6" t="s">
        <v>77</v>
      </c>
      <c r="BK235" s="227">
        <f>ROUND(I235*H235,2)</f>
        <v>0</v>
      </c>
      <c r="BL235" s="16" t="s">
        <v>130</v>
      </c>
      <c r="BM235" s="16" t="s">
        <v>334</v>
      </c>
    </row>
    <row r="236" spans="2:47" s="1" customFormat="1" ht="12">
      <c r="B236" s="37"/>
      <c r="C236" s="38"/>
      <c r="D236" s="228" t="s">
        <v>132</v>
      </c>
      <c r="E236" s="38"/>
      <c r="F236" s="229" t="s">
        <v>335</v>
      </c>
      <c r="G236" s="38"/>
      <c r="H236" s="38"/>
      <c r="I236" s="142"/>
      <c r="J236" s="38"/>
      <c r="K236" s="38"/>
      <c r="L236" s="42"/>
      <c r="M236" s="230"/>
      <c r="N236" s="78"/>
      <c r="O236" s="78"/>
      <c r="P236" s="78"/>
      <c r="Q236" s="78"/>
      <c r="R236" s="78"/>
      <c r="S236" s="78"/>
      <c r="T236" s="79"/>
      <c r="AT236" s="16" t="s">
        <v>132</v>
      </c>
      <c r="AU236" s="16" t="s">
        <v>81</v>
      </c>
    </row>
    <row r="237" spans="2:51" s="13" customFormat="1" ht="12">
      <c r="B237" s="242"/>
      <c r="C237" s="243"/>
      <c r="D237" s="228" t="s">
        <v>134</v>
      </c>
      <c r="E237" s="244" t="s">
        <v>1</v>
      </c>
      <c r="F237" s="245" t="s">
        <v>329</v>
      </c>
      <c r="G237" s="243"/>
      <c r="H237" s="244" t="s">
        <v>1</v>
      </c>
      <c r="I237" s="246"/>
      <c r="J237" s="243"/>
      <c r="K237" s="243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134</v>
      </c>
      <c r="AU237" s="251" t="s">
        <v>81</v>
      </c>
      <c r="AV237" s="13" t="s">
        <v>77</v>
      </c>
      <c r="AW237" s="13" t="s">
        <v>34</v>
      </c>
      <c r="AX237" s="13" t="s">
        <v>73</v>
      </c>
      <c r="AY237" s="251" t="s">
        <v>123</v>
      </c>
    </row>
    <row r="238" spans="2:51" s="12" customFormat="1" ht="12">
      <c r="B238" s="231"/>
      <c r="C238" s="232"/>
      <c r="D238" s="228" t="s">
        <v>134</v>
      </c>
      <c r="E238" s="233" t="s">
        <v>1</v>
      </c>
      <c r="F238" s="234" t="s">
        <v>336</v>
      </c>
      <c r="G238" s="232"/>
      <c r="H238" s="235">
        <v>19.8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134</v>
      </c>
      <c r="AU238" s="241" t="s">
        <v>81</v>
      </c>
      <c r="AV238" s="12" t="s">
        <v>81</v>
      </c>
      <c r="AW238" s="12" t="s">
        <v>34</v>
      </c>
      <c r="AX238" s="12" t="s">
        <v>73</v>
      </c>
      <c r="AY238" s="241" t="s">
        <v>123</v>
      </c>
    </row>
    <row r="239" spans="2:51" s="12" customFormat="1" ht="12">
      <c r="B239" s="231"/>
      <c r="C239" s="232"/>
      <c r="D239" s="228" t="s">
        <v>134</v>
      </c>
      <c r="E239" s="233" t="s">
        <v>1</v>
      </c>
      <c r="F239" s="234" t="s">
        <v>337</v>
      </c>
      <c r="G239" s="232"/>
      <c r="H239" s="235">
        <v>7.2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134</v>
      </c>
      <c r="AU239" s="241" t="s">
        <v>81</v>
      </c>
      <c r="AV239" s="12" t="s">
        <v>81</v>
      </c>
      <c r="AW239" s="12" t="s">
        <v>34</v>
      </c>
      <c r="AX239" s="12" t="s">
        <v>73</v>
      </c>
      <c r="AY239" s="241" t="s">
        <v>123</v>
      </c>
    </row>
    <row r="240" spans="2:51" s="13" customFormat="1" ht="12">
      <c r="B240" s="242"/>
      <c r="C240" s="243"/>
      <c r="D240" s="228" t="s">
        <v>134</v>
      </c>
      <c r="E240" s="244" t="s">
        <v>1</v>
      </c>
      <c r="F240" s="245" t="s">
        <v>330</v>
      </c>
      <c r="G240" s="243"/>
      <c r="H240" s="244" t="s">
        <v>1</v>
      </c>
      <c r="I240" s="246"/>
      <c r="J240" s="243"/>
      <c r="K240" s="243"/>
      <c r="L240" s="247"/>
      <c r="M240" s="248"/>
      <c r="N240" s="249"/>
      <c r="O240" s="249"/>
      <c r="P240" s="249"/>
      <c r="Q240" s="249"/>
      <c r="R240" s="249"/>
      <c r="S240" s="249"/>
      <c r="T240" s="250"/>
      <c r="AT240" s="251" t="s">
        <v>134</v>
      </c>
      <c r="AU240" s="251" t="s">
        <v>81</v>
      </c>
      <c r="AV240" s="13" t="s">
        <v>77</v>
      </c>
      <c r="AW240" s="13" t="s">
        <v>34</v>
      </c>
      <c r="AX240" s="13" t="s">
        <v>73</v>
      </c>
      <c r="AY240" s="251" t="s">
        <v>123</v>
      </c>
    </row>
    <row r="241" spans="2:51" s="12" customFormat="1" ht="12">
      <c r="B241" s="231"/>
      <c r="C241" s="232"/>
      <c r="D241" s="228" t="s">
        <v>134</v>
      </c>
      <c r="E241" s="233" t="s">
        <v>1</v>
      </c>
      <c r="F241" s="234" t="s">
        <v>338</v>
      </c>
      <c r="G241" s="232"/>
      <c r="H241" s="235">
        <v>7.2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134</v>
      </c>
      <c r="AU241" s="241" t="s">
        <v>81</v>
      </c>
      <c r="AV241" s="12" t="s">
        <v>81</v>
      </c>
      <c r="AW241" s="12" t="s">
        <v>34</v>
      </c>
      <c r="AX241" s="12" t="s">
        <v>73</v>
      </c>
      <c r="AY241" s="241" t="s">
        <v>123</v>
      </c>
    </row>
    <row r="242" spans="2:51" s="12" customFormat="1" ht="12">
      <c r="B242" s="231"/>
      <c r="C242" s="232"/>
      <c r="D242" s="228" t="s">
        <v>134</v>
      </c>
      <c r="E242" s="233" t="s">
        <v>1</v>
      </c>
      <c r="F242" s="234" t="s">
        <v>339</v>
      </c>
      <c r="G242" s="232"/>
      <c r="H242" s="235">
        <v>2.4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134</v>
      </c>
      <c r="AU242" s="241" t="s">
        <v>81</v>
      </c>
      <c r="AV242" s="12" t="s">
        <v>81</v>
      </c>
      <c r="AW242" s="12" t="s">
        <v>34</v>
      </c>
      <c r="AX242" s="12" t="s">
        <v>73</v>
      </c>
      <c r="AY242" s="241" t="s">
        <v>123</v>
      </c>
    </row>
    <row r="243" spans="2:51" s="14" customFormat="1" ht="12">
      <c r="B243" s="252"/>
      <c r="C243" s="253"/>
      <c r="D243" s="228" t="s">
        <v>134</v>
      </c>
      <c r="E243" s="254" t="s">
        <v>1</v>
      </c>
      <c r="F243" s="255" t="s">
        <v>148</v>
      </c>
      <c r="G243" s="253"/>
      <c r="H243" s="256">
        <v>36.6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AT243" s="262" t="s">
        <v>134</v>
      </c>
      <c r="AU243" s="262" t="s">
        <v>81</v>
      </c>
      <c r="AV243" s="14" t="s">
        <v>130</v>
      </c>
      <c r="AW243" s="14" t="s">
        <v>34</v>
      </c>
      <c r="AX243" s="14" t="s">
        <v>77</v>
      </c>
      <c r="AY243" s="262" t="s">
        <v>123</v>
      </c>
    </row>
    <row r="244" spans="2:65" s="1" customFormat="1" ht="16.5" customHeight="1">
      <c r="B244" s="37"/>
      <c r="C244" s="216" t="s">
        <v>340</v>
      </c>
      <c r="D244" s="216" t="s">
        <v>125</v>
      </c>
      <c r="E244" s="217" t="s">
        <v>341</v>
      </c>
      <c r="F244" s="218" t="s">
        <v>342</v>
      </c>
      <c r="G244" s="219" t="s">
        <v>128</v>
      </c>
      <c r="H244" s="220">
        <v>36.6</v>
      </c>
      <c r="I244" s="221"/>
      <c r="J244" s="222">
        <f>ROUND(I244*H244,2)</f>
        <v>0</v>
      </c>
      <c r="K244" s="218" t="s">
        <v>129</v>
      </c>
      <c r="L244" s="42"/>
      <c r="M244" s="223" t="s">
        <v>1</v>
      </c>
      <c r="N244" s="224" t="s">
        <v>44</v>
      </c>
      <c r="O244" s="78"/>
      <c r="P244" s="225">
        <f>O244*H244</f>
        <v>0</v>
      </c>
      <c r="Q244" s="225">
        <v>0.00086</v>
      </c>
      <c r="R244" s="225">
        <f>Q244*H244</f>
        <v>0.031476</v>
      </c>
      <c r="S244" s="225">
        <v>0</v>
      </c>
      <c r="T244" s="226">
        <f>S244*H244</f>
        <v>0</v>
      </c>
      <c r="AR244" s="16" t="s">
        <v>130</v>
      </c>
      <c r="AT244" s="16" t="s">
        <v>125</v>
      </c>
      <c r="AU244" s="16" t="s">
        <v>81</v>
      </c>
      <c r="AY244" s="16" t="s">
        <v>123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6" t="s">
        <v>77</v>
      </c>
      <c r="BK244" s="227">
        <f>ROUND(I244*H244,2)</f>
        <v>0</v>
      </c>
      <c r="BL244" s="16" t="s">
        <v>130</v>
      </c>
      <c r="BM244" s="16" t="s">
        <v>343</v>
      </c>
    </row>
    <row r="245" spans="2:47" s="1" customFormat="1" ht="12">
      <c r="B245" s="37"/>
      <c r="C245" s="38"/>
      <c r="D245" s="228" t="s">
        <v>132</v>
      </c>
      <c r="E245" s="38"/>
      <c r="F245" s="229" t="s">
        <v>344</v>
      </c>
      <c r="G245" s="38"/>
      <c r="H245" s="38"/>
      <c r="I245" s="142"/>
      <c r="J245" s="38"/>
      <c r="K245" s="38"/>
      <c r="L245" s="42"/>
      <c r="M245" s="230"/>
      <c r="N245" s="78"/>
      <c r="O245" s="78"/>
      <c r="P245" s="78"/>
      <c r="Q245" s="78"/>
      <c r="R245" s="78"/>
      <c r="S245" s="78"/>
      <c r="T245" s="79"/>
      <c r="AT245" s="16" t="s">
        <v>132</v>
      </c>
      <c r="AU245" s="16" t="s">
        <v>81</v>
      </c>
    </row>
    <row r="246" spans="2:51" s="12" customFormat="1" ht="12">
      <c r="B246" s="231"/>
      <c r="C246" s="232"/>
      <c r="D246" s="228" t="s">
        <v>134</v>
      </c>
      <c r="E246" s="233" t="s">
        <v>1</v>
      </c>
      <c r="F246" s="234" t="s">
        <v>345</v>
      </c>
      <c r="G246" s="232"/>
      <c r="H246" s="235">
        <v>36.6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134</v>
      </c>
      <c r="AU246" s="241" t="s">
        <v>81</v>
      </c>
      <c r="AV246" s="12" t="s">
        <v>81</v>
      </c>
      <c r="AW246" s="12" t="s">
        <v>34</v>
      </c>
      <c r="AX246" s="12" t="s">
        <v>77</v>
      </c>
      <c r="AY246" s="241" t="s">
        <v>123</v>
      </c>
    </row>
    <row r="247" spans="2:65" s="1" customFormat="1" ht="16.5" customHeight="1">
      <c r="B247" s="37"/>
      <c r="C247" s="216" t="s">
        <v>346</v>
      </c>
      <c r="D247" s="216" t="s">
        <v>125</v>
      </c>
      <c r="E247" s="217" t="s">
        <v>347</v>
      </c>
      <c r="F247" s="218" t="s">
        <v>348</v>
      </c>
      <c r="G247" s="219" t="s">
        <v>178</v>
      </c>
      <c r="H247" s="220">
        <v>51.5</v>
      </c>
      <c r="I247" s="221"/>
      <c r="J247" s="222">
        <f>ROUND(I247*H247,2)</f>
        <v>0</v>
      </c>
      <c r="K247" s="218" t="s">
        <v>129</v>
      </c>
      <c r="L247" s="42"/>
      <c r="M247" s="223" t="s">
        <v>1</v>
      </c>
      <c r="N247" s="224" t="s">
        <v>44</v>
      </c>
      <c r="O247" s="78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AR247" s="16" t="s">
        <v>130</v>
      </c>
      <c r="AT247" s="16" t="s">
        <v>125</v>
      </c>
      <c r="AU247" s="16" t="s">
        <v>81</v>
      </c>
      <c r="AY247" s="16" t="s">
        <v>123</v>
      </c>
      <c r="BE247" s="227">
        <f>IF(N247="základní",J247,0)</f>
        <v>0</v>
      </c>
      <c r="BF247" s="227">
        <f>IF(N247="snížená",J247,0)</f>
        <v>0</v>
      </c>
      <c r="BG247" s="227">
        <f>IF(N247="zákl. přenesená",J247,0)</f>
        <v>0</v>
      </c>
      <c r="BH247" s="227">
        <f>IF(N247="sníž. přenesená",J247,0)</f>
        <v>0</v>
      </c>
      <c r="BI247" s="227">
        <f>IF(N247="nulová",J247,0)</f>
        <v>0</v>
      </c>
      <c r="BJ247" s="16" t="s">
        <v>77</v>
      </c>
      <c r="BK247" s="227">
        <f>ROUND(I247*H247,2)</f>
        <v>0</v>
      </c>
      <c r="BL247" s="16" t="s">
        <v>130</v>
      </c>
      <c r="BM247" s="16" t="s">
        <v>349</v>
      </c>
    </row>
    <row r="248" spans="2:47" s="1" customFormat="1" ht="12">
      <c r="B248" s="37"/>
      <c r="C248" s="38"/>
      <c r="D248" s="228" t="s">
        <v>132</v>
      </c>
      <c r="E248" s="38"/>
      <c r="F248" s="229" t="s">
        <v>350</v>
      </c>
      <c r="G248" s="38"/>
      <c r="H248" s="38"/>
      <c r="I248" s="142"/>
      <c r="J248" s="38"/>
      <c r="K248" s="38"/>
      <c r="L248" s="42"/>
      <c r="M248" s="230"/>
      <c r="N248" s="78"/>
      <c r="O248" s="78"/>
      <c r="P248" s="78"/>
      <c r="Q248" s="78"/>
      <c r="R248" s="78"/>
      <c r="S248" s="78"/>
      <c r="T248" s="79"/>
      <c r="AT248" s="16" t="s">
        <v>132</v>
      </c>
      <c r="AU248" s="16" t="s">
        <v>81</v>
      </c>
    </row>
    <row r="249" spans="2:51" s="12" customFormat="1" ht="12">
      <c r="B249" s="231"/>
      <c r="C249" s="232"/>
      <c r="D249" s="228" t="s">
        <v>134</v>
      </c>
      <c r="E249" s="233" t="s">
        <v>1</v>
      </c>
      <c r="F249" s="234" t="s">
        <v>351</v>
      </c>
      <c r="G249" s="232"/>
      <c r="H249" s="235">
        <v>51.5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134</v>
      </c>
      <c r="AU249" s="241" t="s">
        <v>81</v>
      </c>
      <c r="AV249" s="12" t="s">
        <v>81</v>
      </c>
      <c r="AW249" s="12" t="s">
        <v>34</v>
      </c>
      <c r="AX249" s="12" t="s">
        <v>77</v>
      </c>
      <c r="AY249" s="241" t="s">
        <v>123</v>
      </c>
    </row>
    <row r="250" spans="2:65" s="1" customFormat="1" ht="16.5" customHeight="1">
      <c r="B250" s="37"/>
      <c r="C250" s="263" t="s">
        <v>352</v>
      </c>
      <c r="D250" s="263" t="s">
        <v>299</v>
      </c>
      <c r="E250" s="264" t="s">
        <v>353</v>
      </c>
      <c r="F250" s="265" t="s">
        <v>354</v>
      </c>
      <c r="G250" s="266" t="s">
        <v>178</v>
      </c>
      <c r="H250" s="267">
        <v>51.5</v>
      </c>
      <c r="I250" s="268"/>
      <c r="J250" s="269">
        <f>ROUND(I250*H250,2)</f>
        <v>0</v>
      </c>
      <c r="K250" s="265" t="s">
        <v>129</v>
      </c>
      <c r="L250" s="270"/>
      <c r="M250" s="271" t="s">
        <v>1</v>
      </c>
      <c r="N250" s="272" t="s">
        <v>44</v>
      </c>
      <c r="O250" s="78"/>
      <c r="P250" s="225">
        <f>O250*H250</f>
        <v>0</v>
      </c>
      <c r="Q250" s="225">
        <v>0.0015</v>
      </c>
      <c r="R250" s="225">
        <f>Q250*H250</f>
        <v>0.07725</v>
      </c>
      <c r="S250" s="225">
        <v>0</v>
      </c>
      <c r="T250" s="226">
        <f>S250*H250</f>
        <v>0</v>
      </c>
      <c r="AR250" s="16" t="s">
        <v>189</v>
      </c>
      <c r="AT250" s="16" t="s">
        <v>299</v>
      </c>
      <c r="AU250" s="16" t="s">
        <v>81</v>
      </c>
      <c r="AY250" s="16" t="s">
        <v>123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6" t="s">
        <v>77</v>
      </c>
      <c r="BK250" s="227">
        <f>ROUND(I250*H250,2)</f>
        <v>0</v>
      </c>
      <c r="BL250" s="16" t="s">
        <v>130</v>
      </c>
      <c r="BM250" s="16" t="s">
        <v>355</v>
      </c>
    </row>
    <row r="251" spans="2:47" s="1" customFormat="1" ht="12">
      <c r="B251" s="37"/>
      <c r="C251" s="38"/>
      <c r="D251" s="228" t="s">
        <v>132</v>
      </c>
      <c r="E251" s="38"/>
      <c r="F251" s="229" t="s">
        <v>356</v>
      </c>
      <c r="G251" s="38"/>
      <c r="H251" s="38"/>
      <c r="I251" s="142"/>
      <c r="J251" s="38"/>
      <c r="K251" s="38"/>
      <c r="L251" s="42"/>
      <c r="M251" s="230"/>
      <c r="N251" s="78"/>
      <c r="O251" s="78"/>
      <c r="P251" s="78"/>
      <c r="Q251" s="78"/>
      <c r="R251" s="78"/>
      <c r="S251" s="78"/>
      <c r="T251" s="79"/>
      <c r="AT251" s="16" t="s">
        <v>132</v>
      </c>
      <c r="AU251" s="16" t="s">
        <v>81</v>
      </c>
    </row>
    <row r="252" spans="2:63" s="11" customFormat="1" ht="22.8" customHeight="1">
      <c r="B252" s="200"/>
      <c r="C252" s="201"/>
      <c r="D252" s="202" t="s">
        <v>72</v>
      </c>
      <c r="E252" s="214" t="s">
        <v>130</v>
      </c>
      <c r="F252" s="214" t="s">
        <v>357</v>
      </c>
      <c r="G252" s="201"/>
      <c r="H252" s="201"/>
      <c r="I252" s="204"/>
      <c r="J252" s="215">
        <f>BK252</f>
        <v>0</v>
      </c>
      <c r="K252" s="201"/>
      <c r="L252" s="206"/>
      <c r="M252" s="207"/>
      <c r="N252" s="208"/>
      <c r="O252" s="208"/>
      <c r="P252" s="209">
        <f>SUM(P253:P320)</f>
        <v>0</v>
      </c>
      <c r="Q252" s="208"/>
      <c r="R252" s="209">
        <f>SUM(R253:R320)</f>
        <v>730.3316981040001</v>
      </c>
      <c r="S252" s="208"/>
      <c r="T252" s="210">
        <f>SUM(T253:T320)</f>
        <v>0</v>
      </c>
      <c r="AR252" s="211" t="s">
        <v>77</v>
      </c>
      <c r="AT252" s="212" t="s">
        <v>72</v>
      </c>
      <c r="AU252" s="212" t="s">
        <v>77</v>
      </c>
      <c r="AY252" s="211" t="s">
        <v>123</v>
      </c>
      <c r="BK252" s="213">
        <f>SUM(BK253:BK320)</f>
        <v>0</v>
      </c>
    </row>
    <row r="253" spans="2:65" s="1" customFormat="1" ht="16.5" customHeight="1">
      <c r="B253" s="37"/>
      <c r="C253" s="216" t="s">
        <v>358</v>
      </c>
      <c r="D253" s="216" t="s">
        <v>125</v>
      </c>
      <c r="E253" s="217" t="s">
        <v>359</v>
      </c>
      <c r="F253" s="218" t="s">
        <v>360</v>
      </c>
      <c r="G253" s="219" t="s">
        <v>128</v>
      </c>
      <c r="H253" s="220">
        <v>391</v>
      </c>
      <c r="I253" s="221"/>
      <c r="J253" s="222">
        <f>ROUND(I253*H253,2)</f>
        <v>0</v>
      </c>
      <c r="K253" s="218" t="s">
        <v>129</v>
      </c>
      <c r="L253" s="42"/>
      <c r="M253" s="223" t="s">
        <v>1</v>
      </c>
      <c r="N253" s="224" t="s">
        <v>44</v>
      </c>
      <c r="O253" s="78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AR253" s="16" t="s">
        <v>130</v>
      </c>
      <c r="AT253" s="16" t="s">
        <v>125</v>
      </c>
      <c r="AU253" s="16" t="s">
        <v>81</v>
      </c>
      <c r="AY253" s="16" t="s">
        <v>123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6" t="s">
        <v>77</v>
      </c>
      <c r="BK253" s="227">
        <f>ROUND(I253*H253,2)</f>
        <v>0</v>
      </c>
      <c r="BL253" s="16" t="s">
        <v>130</v>
      </c>
      <c r="BM253" s="16" t="s">
        <v>361</v>
      </c>
    </row>
    <row r="254" spans="2:47" s="1" customFormat="1" ht="12">
      <c r="B254" s="37"/>
      <c r="C254" s="38"/>
      <c r="D254" s="228" t="s">
        <v>132</v>
      </c>
      <c r="E254" s="38"/>
      <c r="F254" s="229" t="s">
        <v>362</v>
      </c>
      <c r="G254" s="38"/>
      <c r="H254" s="38"/>
      <c r="I254" s="142"/>
      <c r="J254" s="38"/>
      <c r="K254" s="38"/>
      <c r="L254" s="42"/>
      <c r="M254" s="230"/>
      <c r="N254" s="78"/>
      <c r="O254" s="78"/>
      <c r="P254" s="78"/>
      <c r="Q254" s="78"/>
      <c r="R254" s="78"/>
      <c r="S254" s="78"/>
      <c r="T254" s="79"/>
      <c r="AT254" s="16" t="s">
        <v>132</v>
      </c>
      <c r="AU254" s="16" t="s">
        <v>81</v>
      </c>
    </row>
    <row r="255" spans="2:51" s="13" customFormat="1" ht="12">
      <c r="B255" s="242"/>
      <c r="C255" s="243"/>
      <c r="D255" s="228" t="s">
        <v>134</v>
      </c>
      <c r="E255" s="244" t="s">
        <v>1</v>
      </c>
      <c r="F255" s="245" t="s">
        <v>141</v>
      </c>
      <c r="G255" s="243"/>
      <c r="H255" s="244" t="s">
        <v>1</v>
      </c>
      <c r="I255" s="246"/>
      <c r="J255" s="243"/>
      <c r="K255" s="243"/>
      <c r="L255" s="247"/>
      <c r="M255" s="248"/>
      <c r="N255" s="249"/>
      <c r="O255" s="249"/>
      <c r="P255" s="249"/>
      <c r="Q255" s="249"/>
      <c r="R255" s="249"/>
      <c r="S255" s="249"/>
      <c r="T255" s="250"/>
      <c r="AT255" s="251" t="s">
        <v>134</v>
      </c>
      <c r="AU255" s="251" t="s">
        <v>81</v>
      </c>
      <c r="AV255" s="13" t="s">
        <v>77</v>
      </c>
      <c r="AW255" s="13" t="s">
        <v>34</v>
      </c>
      <c r="AX255" s="13" t="s">
        <v>73</v>
      </c>
      <c r="AY255" s="251" t="s">
        <v>123</v>
      </c>
    </row>
    <row r="256" spans="2:51" s="12" customFormat="1" ht="12">
      <c r="B256" s="231"/>
      <c r="C256" s="232"/>
      <c r="D256" s="228" t="s">
        <v>134</v>
      </c>
      <c r="E256" s="233" t="s">
        <v>1</v>
      </c>
      <c r="F256" s="234" t="s">
        <v>363</v>
      </c>
      <c r="G256" s="232"/>
      <c r="H256" s="235">
        <v>15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134</v>
      </c>
      <c r="AU256" s="241" t="s">
        <v>81</v>
      </c>
      <c r="AV256" s="12" t="s">
        <v>81</v>
      </c>
      <c r="AW256" s="12" t="s">
        <v>34</v>
      </c>
      <c r="AX256" s="12" t="s">
        <v>73</v>
      </c>
      <c r="AY256" s="241" t="s">
        <v>123</v>
      </c>
    </row>
    <row r="257" spans="2:51" s="12" customFormat="1" ht="12">
      <c r="B257" s="231"/>
      <c r="C257" s="232"/>
      <c r="D257" s="228" t="s">
        <v>134</v>
      </c>
      <c r="E257" s="233" t="s">
        <v>1</v>
      </c>
      <c r="F257" s="234" t="s">
        <v>364</v>
      </c>
      <c r="G257" s="232"/>
      <c r="H257" s="235">
        <v>103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134</v>
      </c>
      <c r="AU257" s="241" t="s">
        <v>81</v>
      </c>
      <c r="AV257" s="12" t="s">
        <v>81</v>
      </c>
      <c r="AW257" s="12" t="s">
        <v>34</v>
      </c>
      <c r="AX257" s="12" t="s">
        <v>73</v>
      </c>
      <c r="AY257" s="241" t="s">
        <v>123</v>
      </c>
    </row>
    <row r="258" spans="2:51" s="12" customFormat="1" ht="12">
      <c r="B258" s="231"/>
      <c r="C258" s="232"/>
      <c r="D258" s="228" t="s">
        <v>134</v>
      </c>
      <c r="E258" s="233" t="s">
        <v>1</v>
      </c>
      <c r="F258" s="234" t="s">
        <v>365</v>
      </c>
      <c r="G258" s="232"/>
      <c r="H258" s="235">
        <v>22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134</v>
      </c>
      <c r="AU258" s="241" t="s">
        <v>81</v>
      </c>
      <c r="AV258" s="12" t="s">
        <v>81</v>
      </c>
      <c r="AW258" s="12" t="s">
        <v>34</v>
      </c>
      <c r="AX258" s="12" t="s">
        <v>73</v>
      </c>
      <c r="AY258" s="241" t="s">
        <v>123</v>
      </c>
    </row>
    <row r="259" spans="2:51" s="12" customFormat="1" ht="12">
      <c r="B259" s="231"/>
      <c r="C259" s="232"/>
      <c r="D259" s="228" t="s">
        <v>134</v>
      </c>
      <c r="E259" s="233" t="s">
        <v>1</v>
      </c>
      <c r="F259" s="234" t="s">
        <v>366</v>
      </c>
      <c r="G259" s="232"/>
      <c r="H259" s="235">
        <v>185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134</v>
      </c>
      <c r="AU259" s="241" t="s">
        <v>81</v>
      </c>
      <c r="AV259" s="12" t="s">
        <v>81</v>
      </c>
      <c r="AW259" s="12" t="s">
        <v>34</v>
      </c>
      <c r="AX259" s="12" t="s">
        <v>73</v>
      </c>
      <c r="AY259" s="241" t="s">
        <v>123</v>
      </c>
    </row>
    <row r="260" spans="2:51" s="12" customFormat="1" ht="12">
      <c r="B260" s="231"/>
      <c r="C260" s="232"/>
      <c r="D260" s="228" t="s">
        <v>134</v>
      </c>
      <c r="E260" s="233" t="s">
        <v>1</v>
      </c>
      <c r="F260" s="234" t="s">
        <v>367</v>
      </c>
      <c r="G260" s="232"/>
      <c r="H260" s="235">
        <v>66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134</v>
      </c>
      <c r="AU260" s="241" t="s">
        <v>81</v>
      </c>
      <c r="AV260" s="12" t="s">
        <v>81</v>
      </c>
      <c r="AW260" s="12" t="s">
        <v>34</v>
      </c>
      <c r="AX260" s="12" t="s">
        <v>73</v>
      </c>
      <c r="AY260" s="241" t="s">
        <v>123</v>
      </c>
    </row>
    <row r="261" spans="2:51" s="14" customFormat="1" ht="12">
      <c r="B261" s="252"/>
      <c r="C261" s="253"/>
      <c r="D261" s="228" t="s">
        <v>134</v>
      </c>
      <c r="E261" s="254" t="s">
        <v>1</v>
      </c>
      <c r="F261" s="255" t="s">
        <v>148</v>
      </c>
      <c r="G261" s="253"/>
      <c r="H261" s="256">
        <v>391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AT261" s="262" t="s">
        <v>134</v>
      </c>
      <c r="AU261" s="262" t="s">
        <v>81</v>
      </c>
      <c r="AV261" s="14" t="s">
        <v>130</v>
      </c>
      <c r="AW261" s="14" t="s">
        <v>34</v>
      </c>
      <c r="AX261" s="14" t="s">
        <v>77</v>
      </c>
      <c r="AY261" s="262" t="s">
        <v>123</v>
      </c>
    </row>
    <row r="262" spans="2:65" s="1" customFormat="1" ht="16.5" customHeight="1">
      <c r="B262" s="37"/>
      <c r="C262" s="216" t="s">
        <v>368</v>
      </c>
      <c r="D262" s="216" t="s">
        <v>125</v>
      </c>
      <c r="E262" s="217" t="s">
        <v>369</v>
      </c>
      <c r="F262" s="218" t="s">
        <v>370</v>
      </c>
      <c r="G262" s="219" t="s">
        <v>128</v>
      </c>
      <c r="H262" s="220">
        <v>391</v>
      </c>
      <c r="I262" s="221"/>
      <c r="J262" s="222">
        <f>ROUND(I262*H262,2)</f>
        <v>0</v>
      </c>
      <c r="K262" s="218" t="s">
        <v>129</v>
      </c>
      <c r="L262" s="42"/>
      <c r="M262" s="223" t="s">
        <v>1</v>
      </c>
      <c r="N262" s="224" t="s">
        <v>44</v>
      </c>
      <c r="O262" s="78"/>
      <c r="P262" s="225">
        <f>O262*H262</f>
        <v>0</v>
      </c>
      <c r="Q262" s="225">
        <v>0.21252</v>
      </c>
      <c r="R262" s="225">
        <f>Q262*H262</f>
        <v>83.09532</v>
      </c>
      <c r="S262" s="225">
        <v>0</v>
      </c>
      <c r="T262" s="226">
        <f>S262*H262</f>
        <v>0</v>
      </c>
      <c r="AR262" s="16" t="s">
        <v>130</v>
      </c>
      <c r="AT262" s="16" t="s">
        <v>125</v>
      </c>
      <c r="AU262" s="16" t="s">
        <v>81</v>
      </c>
      <c r="AY262" s="16" t="s">
        <v>123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6" t="s">
        <v>77</v>
      </c>
      <c r="BK262" s="227">
        <f>ROUND(I262*H262,2)</f>
        <v>0</v>
      </c>
      <c r="BL262" s="16" t="s">
        <v>130</v>
      </c>
      <c r="BM262" s="16" t="s">
        <v>371</v>
      </c>
    </row>
    <row r="263" spans="2:47" s="1" customFormat="1" ht="12">
      <c r="B263" s="37"/>
      <c r="C263" s="38"/>
      <c r="D263" s="228" t="s">
        <v>132</v>
      </c>
      <c r="E263" s="38"/>
      <c r="F263" s="229" t="s">
        <v>372</v>
      </c>
      <c r="G263" s="38"/>
      <c r="H263" s="38"/>
      <c r="I263" s="142"/>
      <c r="J263" s="38"/>
      <c r="K263" s="38"/>
      <c r="L263" s="42"/>
      <c r="M263" s="230"/>
      <c r="N263" s="78"/>
      <c r="O263" s="78"/>
      <c r="P263" s="78"/>
      <c r="Q263" s="78"/>
      <c r="R263" s="78"/>
      <c r="S263" s="78"/>
      <c r="T263" s="79"/>
      <c r="AT263" s="16" t="s">
        <v>132</v>
      </c>
      <c r="AU263" s="16" t="s">
        <v>81</v>
      </c>
    </row>
    <row r="264" spans="2:51" s="13" customFormat="1" ht="12">
      <c r="B264" s="242"/>
      <c r="C264" s="243"/>
      <c r="D264" s="228" t="s">
        <v>134</v>
      </c>
      <c r="E264" s="244" t="s">
        <v>1</v>
      </c>
      <c r="F264" s="245" t="s">
        <v>141</v>
      </c>
      <c r="G264" s="243"/>
      <c r="H264" s="244" t="s">
        <v>1</v>
      </c>
      <c r="I264" s="246"/>
      <c r="J264" s="243"/>
      <c r="K264" s="243"/>
      <c r="L264" s="247"/>
      <c r="M264" s="248"/>
      <c r="N264" s="249"/>
      <c r="O264" s="249"/>
      <c r="P264" s="249"/>
      <c r="Q264" s="249"/>
      <c r="R264" s="249"/>
      <c r="S264" s="249"/>
      <c r="T264" s="250"/>
      <c r="AT264" s="251" t="s">
        <v>134</v>
      </c>
      <c r="AU264" s="251" t="s">
        <v>81</v>
      </c>
      <c r="AV264" s="13" t="s">
        <v>77</v>
      </c>
      <c r="AW264" s="13" t="s">
        <v>34</v>
      </c>
      <c r="AX264" s="13" t="s">
        <v>73</v>
      </c>
      <c r="AY264" s="251" t="s">
        <v>123</v>
      </c>
    </row>
    <row r="265" spans="2:51" s="12" customFormat="1" ht="12">
      <c r="B265" s="231"/>
      <c r="C265" s="232"/>
      <c r="D265" s="228" t="s">
        <v>134</v>
      </c>
      <c r="E265" s="233" t="s">
        <v>1</v>
      </c>
      <c r="F265" s="234" t="s">
        <v>363</v>
      </c>
      <c r="G265" s="232"/>
      <c r="H265" s="235">
        <v>15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134</v>
      </c>
      <c r="AU265" s="241" t="s">
        <v>81</v>
      </c>
      <c r="AV265" s="12" t="s">
        <v>81</v>
      </c>
      <c r="AW265" s="12" t="s">
        <v>34</v>
      </c>
      <c r="AX265" s="12" t="s">
        <v>73</v>
      </c>
      <c r="AY265" s="241" t="s">
        <v>123</v>
      </c>
    </row>
    <row r="266" spans="2:51" s="12" customFormat="1" ht="12">
      <c r="B266" s="231"/>
      <c r="C266" s="232"/>
      <c r="D266" s="228" t="s">
        <v>134</v>
      </c>
      <c r="E266" s="233" t="s">
        <v>1</v>
      </c>
      <c r="F266" s="234" t="s">
        <v>364</v>
      </c>
      <c r="G266" s="232"/>
      <c r="H266" s="235">
        <v>103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134</v>
      </c>
      <c r="AU266" s="241" t="s">
        <v>81</v>
      </c>
      <c r="AV266" s="12" t="s">
        <v>81</v>
      </c>
      <c r="AW266" s="12" t="s">
        <v>34</v>
      </c>
      <c r="AX266" s="12" t="s">
        <v>73</v>
      </c>
      <c r="AY266" s="241" t="s">
        <v>123</v>
      </c>
    </row>
    <row r="267" spans="2:51" s="12" customFormat="1" ht="12">
      <c r="B267" s="231"/>
      <c r="C267" s="232"/>
      <c r="D267" s="228" t="s">
        <v>134</v>
      </c>
      <c r="E267" s="233" t="s">
        <v>1</v>
      </c>
      <c r="F267" s="234" t="s">
        <v>365</v>
      </c>
      <c r="G267" s="232"/>
      <c r="H267" s="235">
        <v>22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134</v>
      </c>
      <c r="AU267" s="241" t="s">
        <v>81</v>
      </c>
      <c r="AV267" s="12" t="s">
        <v>81</v>
      </c>
      <c r="AW267" s="12" t="s">
        <v>34</v>
      </c>
      <c r="AX267" s="12" t="s">
        <v>73</v>
      </c>
      <c r="AY267" s="241" t="s">
        <v>123</v>
      </c>
    </row>
    <row r="268" spans="2:51" s="12" customFormat="1" ht="12">
      <c r="B268" s="231"/>
      <c r="C268" s="232"/>
      <c r="D268" s="228" t="s">
        <v>134</v>
      </c>
      <c r="E268" s="233" t="s">
        <v>1</v>
      </c>
      <c r="F268" s="234" t="s">
        <v>366</v>
      </c>
      <c r="G268" s="232"/>
      <c r="H268" s="235">
        <v>185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134</v>
      </c>
      <c r="AU268" s="241" t="s">
        <v>81</v>
      </c>
      <c r="AV268" s="12" t="s">
        <v>81</v>
      </c>
      <c r="AW268" s="12" t="s">
        <v>34</v>
      </c>
      <c r="AX268" s="12" t="s">
        <v>73</v>
      </c>
      <c r="AY268" s="241" t="s">
        <v>123</v>
      </c>
    </row>
    <row r="269" spans="2:51" s="12" customFormat="1" ht="12">
      <c r="B269" s="231"/>
      <c r="C269" s="232"/>
      <c r="D269" s="228" t="s">
        <v>134</v>
      </c>
      <c r="E269" s="233" t="s">
        <v>1</v>
      </c>
      <c r="F269" s="234" t="s">
        <v>367</v>
      </c>
      <c r="G269" s="232"/>
      <c r="H269" s="235">
        <v>66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134</v>
      </c>
      <c r="AU269" s="241" t="s">
        <v>81</v>
      </c>
      <c r="AV269" s="12" t="s">
        <v>81</v>
      </c>
      <c r="AW269" s="12" t="s">
        <v>34</v>
      </c>
      <c r="AX269" s="12" t="s">
        <v>73</v>
      </c>
      <c r="AY269" s="241" t="s">
        <v>123</v>
      </c>
    </row>
    <row r="270" spans="2:51" s="14" customFormat="1" ht="12">
      <c r="B270" s="252"/>
      <c r="C270" s="253"/>
      <c r="D270" s="228" t="s">
        <v>134</v>
      </c>
      <c r="E270" s="254" t="s">
        <v>1</v>
      </c>
      <c r="F270" s="255" t="s">
        <v>148</v>
      </c>
      <c r="G270" s="253"/>
      <c r="H270" s="256">
        <v>391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AT270" s="262" t="s">
        <v>134</v>
      </c>
      <c r="AU270" s="262" t="s">
        <v>81</v>
      </c>
      <c r="AV270" s="14" t="s">
        <v>130</v>
      </c>
      <c r="AW270" s="14" t="s">
        <v>34</v>
      </c>
      <c r="AX270" s="14" t="s">
        <v>77</v>
      </c>
      <c r="AY270" s="262" t="s">
        <v>123</v>
      </c>
    </row>
    <row r="271" spans="2:65" s="1" customFormat="1" ht="16.5" customHeight="1">
      <c r="B271" s="37"/>
      <c r="C271" s="216" t="s">
        <v>373</v>
      </c>
      <c r="D271" s="216" t="s">
        <v>125</v>
      </c>
      <c r="E271" s="217" t="s">
        <v>374</v>
      </c>
      <c r="F271" s="218" t="s">
        <v>375</v>
      </c>
      <c r="G271" s="219" t="s">
        <v>138</v>
      </c>
      <c r="H271" s="220">
        <v>99.908</v>
      </c>
      <c r="I271" s="221"/>
      <c r="J271" s="222">
        <f>ROUND(I271*H271,2)</f>
        <v>0</v>
      </c>
      <c r="K271" s="218" t="s">
        <v>129</v>
      </c>
      <c r="L271" s="42"/>
      <c r="M271" s="223" t="s">
        <v>1</v>
      </c>
      <c r="N271" s="224" t="s">
        <v>44</v>
      </c>
      <c r="O271" s="78"/>
      <c r="P271" s="225">
        <f>O271*H271</f>
        <v>0</v>
      </c>
      <c r="Q271" s="225">
        <v>2.79989</v>
      </c>
      <c r="R271" s="225">
        <f>Q271*H271</f>
        <v>279.73141012</v>
      </c>
      <c r="S271" s="225">
        <v>0</v>
      </c>
      <c r="T271" s="226">
        <f>S271*H271</f>
        <v>0</v>
      </c>
      <c r="AR271" s="16" t="s">
        <v>130</v>
      </c>
      <c r="AT271" s="16" t="s">
        <v>125</v>
      </c>
      <c r="AU271" s="16" t="s">
        <v>81</v>
      </c>
      <c r="AY271" s="16" t="s">
        <v>123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6" t="s">
        <v>77</v>
      </c>
      <c r="BK271" s="227">
        <f>ROUND(I271*H271,2)</f>
        <v>0</v>
      </c>
      <c r="BL271" s="16" t="s">
        <v>130</v>
      </c>
      <c r="BM271" s="16" t="s">
        <v>376</v>
      </c>
    </row>
    <row r="272" spans="2:47" s="1" customFormat="1" ht="12">
      <c r="B272" s="37"/>
      <c r="C272" s="38"/>
      <c r="D272" s="228" t="s">
        <v>132</v>
      </c>
      <c r="E272" s="38"/>
      <c r="F272" s="229" t="s">
        <v>377</v>
      </c>
      <c r="G272" s="38"/>
      <c r="H272" s="38"/>
      <c r="I272" s="142"/>
      <c r="J272" s="38"/>
      <c r="K272" s="38"/>
      <c r="L272" s="42"/>
      <c r="M272" s="230"/>
      <c r="N272" s="78"/>
      <c r="O272" s="78"/>
      <c r="P272" s="78"/>
      <c r="Q272" s="78"/>
      <c r="R272" s="78"/>
      <c r="S272" s="78"/>
      <c r="T272" s="79"/>
      <c r="AT272" s="16" t="s">
        <v>132</v>
      </c>
      <c r="AU272" s="16" t="s">
        <v>81</v>
      </c>
    </row>
    <row r="273" spans="2:51" s="13" customFormat="1" ht="12">
      <c r="B273" s="242"/>
      <c r="C273" s="243"/>
      <c r="D273" s="228" t="s">
        <v>134</v>
      </c>
      <c r="E273" s="244" t="s">
        <v>1</v>
      </c>
      <c r="F273" s="245" t="s">
        <v>378</v>
      </c>
      <c r="G273" s="243"/>
      <c r="H273" s="244" t="s">
        <v>1</v>
      </c>
      <c r="I273" s="246"/>
      <c r="J273" s="243"/>
      <c r="K273" s="243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134</v>
      </c>
      <c r="AU273" s="251" t="s">
        <v>81</v>
      </c>
      <c r="AV273" s="13" t="s">
        <v>77</v>
      </c>
      <c r="AW273" s="13" t="s">
        <v>34</v>
      </c>
      <c r="AX273" s="13" t="s">
        <v>73</v>
      </c>
      <c r="AY273" s="251" t="s">
        <v>123</v>
      </c>
    </row>
    <row r="274" spans="2:51" s="12" customFormat="1" ht="12">
      <c r="B274" s="231"/>
      <c r="C274" s="232"/>
      <c r="D274" s="228" t="s">
        <v>134</v>
      </c>
      <c r="E274" s="233" t="s">
        <v>1</v>
      </c>
      <c r="F274" s="234" t="s">
        <v>379</v>
      </c>
      <c r="G274" s="232"/>
      <c r="H274" s="235">
        <v>85.47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134</v>
      </c>
      <c r="AU274" s="241" t="s">
        <v>81</v>
      </c>
      <c r="AV274" s="12" t="s">
        <v>81</v>
      </c>
      <c r="AW274" s="12" t="s">
        <v>34</v>
      </c>
      <c r="AX274" s="12" t="s">
        <v>73</v>
      </c>
      <c r="AY274" s="241" t="s">
        <v>123</v>
      </c>
    </row>
    <row r="275" spans="2:51" s="12" customFormat="1" ht="12">
      <c r="B275" s="231"/>
      <c r="C275" s="232"/>
      <c r="D275" s="228" t="s">
        <v>134</v>
      </c>
      <c r="E275" s="233" t="s">
        <v>1</v>
      </c>
      <c r="F275" s="234" t="s">
        <v>380</v>
      </c>
      <c r="G275" s="232"/>
      <c r="H275" s="235">
        <v>11.897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134</v>
      </c>
      <c r="AU275" s="241" t="s">
        <v>81</v>
      </c>
      <c r="AV275" s="12" t="s">
        <v>81</v>
      </c>
      <c r="AW275" s="12" t="s">
        <v>34</v>
      </c>
      <c r="AX275" s="12" t="s">
        <v>73</v>
      </c>
      <c r="AY275" s="241" t="s">
        <v>123</v>
      </c>
    </row>
    <row r="276" spans="2:51" s="12" customFormat="1" ht="12">
      <c r="B276" s="231"/>
      <c r="C276" s="232"/>
      <c r="D276" s="228" t="s">
        <v>134</v>
      </c>
      <c r="E276" s="233" t="s">
        <v>1</v>
      </c>
      <c r="F276" s="234" t="s">
        <v>381</v>
      </c>
      <c r="G276" s="232"/>
      <c r="H276" s="235">
        <v>2.541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134</v>
      </c>
      <c r="AU276" s="241" t="s">
        <v>81</v>
      </c>
      <c r="AV276" s="12" t="s">
        <v>81</v>
      </c>
      <c r="AW276" s="12" t="s">
        <v>34</v>
      </c>
      <c r="AX276" s="12" t="s">
        <v>73</v>
      </c>
      <c r="AY276" s="241" t="s">
        <v>123</v>
      </c>
    </row>
    <row r="277" spans="2:51" s="14" customFormat="1" ht="12">
      <c r="B277" s="252"/>
      <c r="C277" s="253"/>
      <c r="D277" s="228" t="s">
        <v>134</v>
      </c>
      <c r="E277" s="254" t="s">
        <v>1</v>
      </c>
      <c r="F277" s="255" t="s">
        <v>148</v>
      </c>
      <c r="G277" s="253"/>
      <c r="H277" s="256">
        <v>99.908</v>
      </c>
      <c r="I277" s="257"/>
      <c r="J277" s="253"/>
      <c r="K277" s="253"/>
      <c r="L277" s="258"/>
      <c r="M277" s="259"/>
      <c r="N277" s="260"/>
      <c r="O277" s="260"/>
      <c r="P277" s="260"/>
      <c r="Q277" s="260"/>
      <c r="R277" s="260"/>
      <c r="S277" s="260"/>
      <c r="T277" s="261"/>
      <c r="AT277" s="262" t="s">
        <v>134</v>
      </c>
      <c r="AU277" s="262" t="s">
        <v>81</v>
      </c>
      <c r="AV277" s="14" t="s">
        <v>130</v>
      </c>
      <c r="AW277" s="14" t="s">
        <v>34</v>
      </c>
      <c r="AX277" s="14" t="s">
        <v>77</v>
      </c>
      <c r="AY277" s="262" t="s">
        <v>123</v>
      </c>
    </row>
    <row r="278" spans="2:65" s="1" customFormat="1" ht="16.5" customHeight="1">
      <c r="B278" s="37"/>
      <c r="C278" s="216" t="s">
        <v>382</v>
      </c>
      <c r="D278" s="216" t="s">
        <v>125</v>
      </c>
      <c r="E278" s="217" t="s">
        <v>383</v>
      </c>
      <c r="F278" s="218" t="s">
        <v>384</v>
      </c>
      <c r="G278" s="219" t="s">
        <v>138</v>
      </c>
      <c r="H278" s="220">
        <v>42.818</v>
      </c>
      <c r="I278" s="221"/>
      <c r="J278" s="222">
        <f>ROUND(I278*H278,2)</f>
        <v>0</v>
      </c>
      <c r="K278" s="218" t="s">
        <v>1</v>
      </c>
      <c r="L278" s="42"/>
      <c r="M278" s="223" t="s">
        <v>1</v>
      </c>
      <c r="N278" s="224" t="s">
        <v>44</v>
      </c>
      <c r="O278" s="78"/>
      <c r="P278" s="225">
        <f>O278*H278</f>
        <v>0</v>
      </c>
      <c r="Q278" s="225">
        <v>0.803088</v>
      </c>
      <c r="R278" s="225">
        <f>Q278*H278</f>
        <v>34.386621984</v>
      </c>
      <c r="S278" s="225">
        <v>0</v>
      </c>
      <c r="T278" s="226">
        <f>S278*H278</f>
        <v>0</v>
      </c>
      <c r="AR278" s="16" t="s">
        <v>130</v>
      </c>
      <c r="AT278" s="16" t="s">
        <v>125</v>
      </c>
      <c r="AU278" s="16" t="s">
        <v>81</v>
      </c>
      <c r="AY278" s="16" t="s">
        <v>123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6" t="s">
        <v>77</v>
      </c>
      <c r="BK278" s="227">
        <f>ROUND(I278*H278,2)</f>
        <v>0</v>
      </c>
      <c r="BL278" s="16" t="s">
        <v>130</v>
      </c>
      <c r="BM278" s="16" t="s">
        <v>385</v>
      </c>
    </row>
    <row r="279" spans="2:47" s="1" customFormat="1" ht="12">
      <c r="B279" s="37"/>
      <c r="C279" s="38"/>
      <c r="D279" s="228" t="s">
        <v>132</v>
      </c>
      <c r="E279" s="38"/>
      <c r="F279" s="229" t="s">
        <v>377</v>
      </c>
      <c r="G279" s="38"/>
      <c r="H279" s="38"/>
      <c r="I279" s="142"/>
      <c r="J279" s="38"/>
      <c r="K279" s="38"/>
      <c r="L279" s="42"/>
      <c r="M279" s="230"/>
      <c r="N279" s="78"/>
      <c r="O279" s="78"/>
      <c r="P279" s="78"/>
      <c r="Q279" s="78"/>
      <c r="R279" s="78"/>
      <c r="S279" s="78"/>
      <c r="T279" s="79"/>
      <c r="AT279" s="16" t="s">
        <v>132</v>
      </c>
      <c r="AU279" s="16" t="s">
        <v>81</v>
      </c>
    </row>
    <row r="280" spans="2:51" s="13" customFormat="1" ht="12">
      <c r="B280" s="242"/>
      <c r="C280" s="243"/>
      <c r="D280" s="228" t="s">
        <v>134</v>
      </c>
      <c r="E280" s="244" t="s">
        <v>1</v>
      </c>
      <c r="F280" s="245" t="s">
        <v>386</v>
      </c>
      <c r="G280" s="243"/>
      <c r="H280" s="244" t="s">
        <v>1</v>
      </c>
      <c r="I280" s="246"/>
      <c r="J280" s="243"/>
      <c r="K280" s="243"/>
      <c r="L280" s="247"/>
      <c r="M280" s="248"/>
      <c r="N280" s="249"/>
      <c r="O280" s="249"/>
      <c r="P280" s="249"/>
      <c r="Q280" s="249"/>
      <c r="R280" s="249"/>
      <c r="S280" s="249"/>
      <c r="T280" s="250"/>
      <c r="AT280" s="251" t="s">
        <v>134</v>
      </c>
      <c r="AU280" s="251" t="s">
        <v>81</v>
      </c>
      <c r="AV280" s="13" t="s">
        <v>77</v>
      </c>
      <c r="AW280" s="13" t="s">
        <v>34</v>
      </c>
      <c r="AX280" s="13" t="s">
        <v>73</v>
      </c>
      <c r="AY280" s="251" t="s">
        <v>123</v>
      </c>
    </row>
    <row r="281" spans="2:51" s="13" customFormat="1" ht="12">
      <c r="B281" s="242"/>
      <c r="C281" s="243"/>
      <c r="D281" s="228" t="s">
        <v>134</v>
      </c>
      <c r="E281" s="244" t="s">
        <v>1</v>
      </c>
      <c r="F281" s="245" t="s">
        <v>387</v>
      </c>
      <c r="G281" s="243"/>
      <c r="H281" s="244" t="s">
        <v>1</v>
      </c>
      <c r="I281" s="246"/>
      <c r="J281" s="243"/>
      <c r="K281" s="243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134</v>
      </c>
      <c r="AU281" s="251" t="s">
        <v>81</v>
      </c>
      <c r="AV281" s="13" t="s">
        <v>77</v>
      </c>
      <c r="AW281" s="13" t="s">
        <v>34</v>
      </c>
      <c r="AX281" s="13" t="s">
        <v>73</v>
      </c>
      <c r="AY281" s="251" t="s">
        <v>123</v>
      </c>
    </row>
    <row r="282" spans="2:51" s="12" customFormat="1" ht="12">
      <c r="B282" s="231"/>
      <c r="C282" s="232"/>
      <c r="D282" s="228" t="s">
        <v>134</v>
      </c>
      <c r="E282" s="233" t="s">
        <v>1</v>
      </c>
      <c r="F282" s="234" t="s">
        <v>388</v>
      </c>
      <c r="G282" s="232"/>
      <c r="H282" s="235">
        <v>36.63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134</v>
      </c>
      <c r="AU282" s="241" t="s">
        <v>81</v>
      </c>
      <c r="AV282" s="12" t="s">
        <v>81</v>
      </c>
      <c r="AW282" s="12" t="s">
        <v>34</v>
      </c>
      <c r="AX282" s="12" t="s">
        <v>73</v>
      </c>
      <c r="AY282" s="241" t="s">
        <v>123</v>
      </c>
    </row>
    <row r="283" spans="2:51" s="12" customFormat="1" ht="12">
      <c r="B283" s="231"/>
      <c r="C283" s="232"/>
      <c r="D283" s="228" t="s">
        <v>134</v>
      </c>
      <c r="E283" s="233" t="s">
        <v>1</v>
      </c>
      <c r="F283" s="234" t="s">
        <v>389</v>
      </c>
      <c r="G283" s="232"/>
      <c r="H283" s="235">
        <v>5.099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134</v>
      </c>
      <c r="AU283" s="241" t="s">
        <v>81</v>
      </c>
      <c r="AV283" s="12" t="s">
        <v>81</v>
      </c>
      <c r="AW283" s="12" t="s">
        <v>34</v>
      </c>
      <c r="AX283" s="12" t="s">
        <v>73</v>
      </c>
      <c r="AY283" s="241" t="s">
        <v>123</v>
      </c>
    </row>
    <row r="284" spans="2:51" s="12" customFormat="1" ht="12">
      <c r="B284" s="231"/>
      <c r="C284" s="232"/>
      <c r="D284" s="228" t="s">
        <v>134</v>
      </c>
      <c r="E284" s="233" t="s">
        <v>1</v>
      </c>
      <c r="F284" s="234" t="s">
        <v>390</v>
      </c>
      <c r="G284" s="232"/>
      <c r="H284" s="235">
        <v>1.089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134</v>
      </c>
      <c r="AU284" s="241" t="s">
        <v>81</v>
      </c>
      <c r="AV284" s="12" t="s">
        <v>81</v>
      </c>
      <c r="AW284" s="12" t="s">
        <v>34</v>
      </c>
      <c r="AX284" s="12" t="s">
        <v>73</v>
      </c>
      <c r="AY284" s="241" t="s">
        <v>123</v>
      </c>
    </row>
    <row r="285" spans="2:51" s="14" customFormat="1" ht="12">
      <c r="B285" s="252"/>
      <c r="C285" s="253"/>
      <c r="D285" s="228" t="s">
        <v>134</v>
      </c>
      <c r="E285" s="254" t="s">
        <v>1</v>
      </c>
      <c r="F285" s="255" t="s">
        <v>148</v>
      </c>
      <c r="G285" s="253"/>
      <c r="H285" s="256">
        <v>42.818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AT285" s="262" t="s">
        <v>134</v>
      </c>
      <c r="AU285" s="262" t="s">
        <v>81</v>
      </c>
      <c r="AV285" s="14" t="s">
        <v>130</v>
      </c>
      <c r="AW285" s="14" t="s">
        <v>34</v>
      </c>
      <c r="AX285" s="14" t="s">
        <v>77</v>
      </c>
      <c r="AY285" s="262" t="s">
        <v>123</v>
      </c>
    </row>
    <row r="286" spans="2:65" s="1" customFormat="1" ht="16.5" customHeight="1">
      <c r="B286" s="37"/>
      <c r="C286" s="216" t="s">
        <v>391</v>
      </c>
      <c r="D286" s="216" t="s">
        <v>125</v>
      </c>
      <c r="E286" s="217" t="s">
        <v>392</v>
      </c>
      <c r="F286" s="218" t="s">
        <v>393</v>
      </c>
      <c r="G286" s="219" t="s">
        <v>138</v>
      </c>
      <c r="H286" s="220">
        <v>23</v>
      </c>
      <c r="I286" s="221"/>
      <c r="J286" s="222">
        <f>ROUND(I286*H286,2)</f>
        <v>0</v>
      </c>
      <c r="K286" s="218" t="s">
        <v>129</v>
      </c>
      <c r="L286" s="42"/>
      <c r="M286" s="223" t="s">
        <v>1</v>
      </c>
      <c r="N286" s="224" t="s">
        <v>44</v>
      </c>
      <c r="O286" s="78"/>
      <c r="P286" s="225">
        <f>O286*H286</f>
        <v>0</v>
      </c>
      <c r="Q286" s="225">
        <v>2.13408</v>
      </c>
      <c r="R286" s="225">
        <f>Q286*H286</f>
        <v>49.08384</v>
      </c>
      <c r="S286" s="225">
        <v>0</v>
      </c>
      <c r="T286" s="226">
        <f>S286*H286</f>
        <v>0</v>
      </c>
      <c r="AR286" s="16" t="s">
        <v>130</v>
      </c>
      <c r="AT286" s="16" t="s">
        <v>125</v>
      </c>
      <c r="AU286" s="16" t="s">
        <v>81</v>
      </c>
      <c r="AY286" s="16" t="s">
        <v>123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6" t="s">
        <v>77</v>
      </c>
      <c r="BK286" s="227">
        <f>ROUND(I286*H286,2)</f>
        <v>0</v>
      </c>
      <c r="BL286" s="16" t="s">
        <v>130</v>
      </c>
      <c r="BM286" s="16" t="s">
        <v>394</v>
      </c>
    </row>
    <row r="287" spans="2:47" s="1" customFormat="1" ht="12">
      <c r="B287" s="37"/>
      <c r="C287" s="38"/>
      <c r="D287" s="228" t="s">
        <v>132</v>
      </c>
      <c r="E287" s="38"/>
      <c r="F287" s="229" t="s">
        <v>395</v>
      </c>
      <c r="G287" s="38"/>
      <c r="H287" s="38"/>
      <c r="I287" s="142"/>
      <c r="J287" s="38"/>
      <c r="K287" s="38"/>
      <c r="L287" s="42"/>
      <c r="M287" s="230"/>
      <c r="N287" s="78"/>
      <c r="O287" s="78"/>
      <c r="P287" s="78"/>
      <c r="Q287" s="78"/>
      <c r="R287" s="78"/>
      <c r="S287" s="78"/>
      <c r="T287" s="79"/>
      <c r="AT287" s="16" t="s">
        <v>132</v>
      </c>
      <c r="AU287" s="16" t="s">
        <v>81</v>
      </c>
    </row>
    <row r="288" spans="2:51" s="13" customFormat="1" ht="12">
      <c r="B288" s="242"/>
      <c r="C288" s="243"/>
      <c r="D288" s="228" t="s">
        <v>134</v>
      </c>
      <c r="E288" s="244" t="s">
        <v>1</v>
      </c>
      <c r="F288" s="245" t="s">
        <v>396</v>
      </c>
      <c r="G288" s="243"/>
      <c r="H288" s="244" t="s">
        <v>1</v>
      </c>
      <c r="I288" s="246"/>
      <c r="J288" s="243"/>
      <c r="K288" s="243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134</v>
      </c>
      <c r="AU288" s="251" t="s">
        <v>81</v>
      </c>
      <c r="AV288" s="13" t="s">
        <v>77</v>
      </c>
      <c r="AW288" s="13" t="s">
        <v>34</v>
      </c>
      <c r="AX288" s="13" t="s">
        <v>73</v>
      </c>
      <c r="AY288" s="251" t="s">
        <v>123</v>
      </c>
    </row>
    <row r="289" spans="2:51" s="12" customFormat="1" ht="12">
      <c r="B289" s="231"/>
      <c r="C289" s="232"/>
      <c r="D289" s="228" t="s">
        <v>134</v>
      </c>
      <c r="E289" s="233" t="s">
        <v>1</v>
      </c>
      <c r="F289" s="234" t="s">
        <v>397</v>
      </c>
      <c r="G289" s="232"/>
      <c r="H289" s="235">
        <v>8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134</v>
      </c>
      <c r="AU289" s="241" t="s">
        <v>81</v>
      </c>
      <c r="AV289" s="12" t="s">
        <v>81</v>
      </c>
      <c r="AW289" s="12" t="s">
        <v>34</v>
      </c>
      <c r="AX289" s="12" t="s">
        <v>73</v>
      </c>
      <c r="AY289" s="241" t="s">
        <v>123</v>
      </c>
    </row>
    <row r="290" spans="2:51" s="13" customFormat="1" ht="12">
      <c r="B290" s="242"/>
      <c r="C290" s="243"/>
      <c r="D290" s="228" t="s">
        <v>134</v>
      </c>
      <c r="E290" s="244" t="s">
        <v>1</v>
      </c>
      <c r="F290" s="245" t="s">
        <v>398</v>
      </c>
      <c r="G290" s="243"/>
      <c r="H290" s="244" t="s">
        <v>1</v>
      </c>
      <c r="I290" s="246"/>
      <c r="J290" s="243"/>
      <c r="K290" s="243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134</v>
      </c>
      <c r="AU290" s="251" t="s">
        <v>81</v>
      </c>
      <c r="AV290" s="13" t="s">
        <v>77</v>
      </c>
      <c r="AW290" s="13" t="s">
        <v>34</v>
      </c>
      <c r="AX290" s="13" t="s">
        <v>73</v>
      </c>
      <c r="AY290" s="251" t="s">
        <v>123</v>
      </c>
    </row>
    <row r="291" spans="2:51" s="12" customFormat="1" ht="12">
      <c r="B291" s="231"/>
      <c r="C291" s="232"/>
      <c r="D291" s="228" t="s">
        <v>134</v>
      </c>
      <c r="E291" s="233" t="s">
        <v>1</v>
      </c>
      <c r="F291" s="234" t="s">
        <v>399</v>
      </c>
      <c r="G291" s="232"/>
      <c r="H291" s="235">
        <v>15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134</v>
      </c>
      <c r="AU291" s="241" t="s">
        <v>81</v>
      </c>
      <c r="AV291" s="12" t="s">
        <v>81</v>
      </c>
      <c r="AW291" s="12" t="s">
        <v>34</v>
      </c>
      <c r="AX291" s="12" t="s">
        <v>73</v>
      </c>
      <c r="AY291" s="241" t="s">
        <v>123</v>
      </c>
    </row>
    <row r="292" spans="2:51" s="14" customFormat="1" ht="12">
      <c r="B292" s="252"/>
      <c r="C292" s="253"/>
      <c r="D292" s="228" t="s">
        <v>134</v>
      </c>
      <c r="E292" s="254" t="s">
        <v>1</v>
      </c>
      <c r="F292" s="255" t="s">
        <v>148</v>
      </c>
      <c r="G292" s="253"/>
      <c r="H292" s="256">
        <v>23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AT292" s="262" t="s">
        <v>134</v>
      </c>
      <c r="AU292" s="262" t="s">
        <v>81</v>
      </c>
      <c r="AV292" s="14" t="s">
        <v>130</v>
      </c>
      <c r="AW292" s="14" t="s">
        <v>34</v>
      </c>
      <c r="AX292" s="14" t="s">
        <v>77</v>
      </c>
      <c r="AY292" s="262" t="s">
        <v>123</v>
      </c>
    </row>
    <row r="293" spans="2:65" s="1" customFormat="1" ht="16.5" customHeight="1">
      <c r="B293" s="37"/>
      <c r="C293" s="216" t="s">
        <v>400</v>
      </c>
      <c r="D293" s="216" t="s">
        <v>125</v>
      </c>
      <c r="E293" s="217" t="s">
        <v>401</v>
      </c>
      <c r="F293" s="218" t="s">
        <v>402</v>
      </c>
      <c r="G293" s="219" t="s">
        <v>138</v>
      </c>
      <c r="H293" s="220">
        <v>12.8</v>
      </c>
      <c r="I293" s="221"/>
      <c r="J293" s="222">
        <f>ROUND(I293*H293,2)</f>
        <v>0</v>
      </c>
      <c r="K293" s="218" t="s">
        <v>129</v>
      </c>
      <c r="L293" s="42"/>
      <c r="M293" s="223" t="s">
        <v>1</v>
      </c>
      <c r="N293" s="224" t="s">
        <v>44</v>
      </c>
      <c r="O293" s="78"/>
      <c r="P293" s="225">
        <f>O293*H293</f>
        <v>0</v>
      </c>
      <c r="Q293" s="225">
        <v>1.9968</v>
      </c>
      <c r="R293" s="225">
        <f>Q293*H293</f>
        <v>25.55904</v>
      </c>
      <c r="S293" s="225">
        <v>0</v>
      </c>
      <c r="T293" s="226">
        <f>S293*H293</f>
        <v>0</v>
      </c>
      <c r="AR293" s="16" t="s">
        <v>130</v>
      </c>
      <c r="AT293" s="16" t="s">
        <v>125</v>
      </c>
      <c r="AU293" s="16" t="s">
        <v>81</v>
      </c>
      <c r="AY293" s="16" t="s">
        <v>123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6" t="s">
        <v>77</v>
      </c>
      <c r="BK293" s="227">
        <f>ROUND(I293*H293,2)</f>
        <v>0</v>
      </c>
      <c r="BL293" s="16" t="s">
        <v>130</v>
      </c>
      <c r="BM293" s="16" t="s">
        <v>403</v>
      </c>
    </row>
    <row r="294" spans="2:47" s="1" customFormat="1" ht="12">
      <c r="B294" s="37"/>
      <c r="C294" s="38"/>
      <c r="D294" s="228" t="s">
        <v>132</v>
      </c>
      <c r="E294" s="38"/>
      <c r="F294" s="229" t="s">
        <v>404</v>
      </c>
      <c r="G294" s="38"/>
      <c r="H294" s="38"/>
      <c r="I294" s="142"/>
      <c r="J294" s="38"/>
      <c r="K294" s="38"/>
      <c r="L294" s="42"/>
      <c r="M294" s="230"/>
      <c r="N294" s="78"/>
      <c r="O294" s="78"/>
      <c r="P294" s="78"/>
      <c r="Q294" s="78"/>
      <c r="R294" s="78"/>
      <c r="S294" s="78"/>
      <c r="T294" s="79"/>
      <c r="AT294" s="16" t="s">
        <v>132</v>
      </c>
      <c r="AU294" s="16" t="s">
        <v>81</v>
      </c>
    </row>
    <row r="295" spans="2:51" s="13" customFormat="1" ht="12">
      <c r="B295" s="242"/>
      <c r="C295" s="243"/>
      <c r="D295" s="228" t="s">
        <v>134</v>
      </c>
      <c r="E295" s="244" t="s">
        <v>1</v>
      </c>
      <c r="F295" s="245" t="s">
        <v>405</v>
      </c>
      <c r="G295" s="243"/>
      <c r="H295" s="244" t="s">
        <v>1</v>
      </c>
      <c r="I295" s="246"/>
      <c r="J295" s="243"/>
      <c r="K295" s="243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134</v>
      </c>
      <c r="AU295" s="251" t="s">
        <v>81</v>
      </c>
      <c r="AV295" s="13" t="s">
        <v>77</v>
      </c>
      <c r="AW295" s="13" t="s">
        <v>34</v>
      </c>
      <c r="AX295" s="13" t="s">
        <v>73</v>
      </c>
      <c r="AY295" s="251" t="s">
        <v>123</v>
      </c>
    </row>
    <row r="296" spans="2:51" s="12" customFormat="1" ht="12">
      <c r="B296" s="231"/>
      <c r="C296" s="232"/>
      <c r="D296" s="228" t="s">
        <v>134</v>
      </c>
      <c r="E296" s="233" t="s">
        <v>1</v>
      </c>
      <c r="F296" s="234" t="s">
        <v>406</v>
      </c>
      <c r="G296" s="232"/>
      <c r="H296" s="235">
        <v>12.8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134</v>
      </c>
      <c r="AU296" s="241" t="s">
        <v>81</v>
      </c>
      <c r="AV296" s="12" t="s">
        <v>81</v>
      </c>
      <c r="AW296" s="12" t="s">
        <v>34</v>
      </c>
      <c r="AX296" s="12" t="s">
        <v>77</v>
      </c>
      <c r="AY296" s="241" t="s">
        <v>123</v>
      </c>
    </row>
    <row r="297" spans="2:65" s="1" customFormat="1" ht="16.5" customHeight="1">
      <c r="B297" s="37"/>
      <c r="C297" s="216" t="s">
        <v>407</v>
      </c>
      <c r="D297" s="216" t="s">
        <v>125</v>
      </c>
      <c r="E297" s="217" t="s">
        <v>408</v>
      </c>
      <c r="F297" s="218" t="s">
        <v>409</v>
      </c>
      <c r="G297" s="219" t="s">
        <v>128</v>
      </c>
      <c r="H297" s="220">
        <v>15</v>
      </c>
      <c r="I297" s="221"/>
      <c r="J297" s="222">
        <f>ROUND(I297*H297,2)</f>
        <v>0</v>
      </c>
      <c r="K297" s="218" t="s">
        <v>129</v>
      </c>
      <c r="L297" s="42"/>
      <c r="M297" s="223" t="s">
        <v>1</v>
      </c>
      <c r="N297" s="224" t="s">
        <v>44</v>
      </c>
      <c r="O297" s="78"/>
      <c r="P297" s="225">
        <f>O297*H297</f>
        <v>0</v>
      </c>
      <c r="Q297" s="225">
        <v>0.7014</v>
      </c>
      <c r="R297" s="225">
        <f>Q297*H297</f>
        <v>10.521</v>
      </c>
      <c r="S297" s="225">
        <v>0</v>
      </c>
      <c r="T297" s="226">
        <f>S297*H297</f>
        <v>0</v>
      </c>
      <c r="AR297" s="16" t="s">
        <v>130</v>
      </c>
      <c r="AT297" s="16" t="s">
        <v>125</v>
      </c>
      <c r="AU297" s="16" t="s">
        <v>81</v>
      </c>
      <c r="AY297" s="16" t="s">
        <v>123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6" t="s">
        <v>77</v>
      </c>
      <c r="BK297" s="227">
        <f>ROUND(I297*H297,2)</f>
        <v>0</v>
      </c>
      <c r="BL297" s="16" t="s">
        <v>130</v>
      </c>
      <c r="BM297" s="16" t="s">
        <v>410</v>
      </c>
    </row>
    <row r="298" spans="2:47" s="1" customFormat="1" ht="12">
      <c r="B298" s="37"/>
      <c r="C298" s="38"/>
      <c r="D298" s="228" t="s">
        <v>132</v>
      </c>
      <c r="E298" s="38"/>
      <c r="F298" s="229" t="s">
        <v>411</v>
      </c>
      <c r="G298" s="38"/>
      <c r="H298" s="38"/>
      <c r="I298" s="142"/>
      <c r="J298" s="38"/>
      <c r="K298" s="38"/>
      <c r="L298" s="42"/>
      <c r="M298" s="230"/>
      <c r="N298" s="78"/>
      <c r="O298" s="78"/>
      <c r="P298" s="78"/>
      <c r="Q298" s="78"/>
      <c r="R298" s="78"/>
      <c r="S298" s="78"/>
      <c r="T298" s="79"/>
      <c r="AT298" s="16" t="s">
        <v>132</v>
      </c>
      <c r="AU298" s="16" t="s">
        <v>81</v>
      </c>
    </row>
    <row r="299" spans="2:51" s="12" customFormat="1" ht="12">
      <c r="B299" s="231"/>
      <c r="C299" s="232"/>
      <c r="D299" s="228" t="s">
        <v>134</v>
      </c>
      <c r="E299" s="233" t="s">
        <v>1</v>
      </c>
      <c r="F299" s="234" t="s">
        <v>412</v>
      </c>
      <c r="G299" s="232"/>
      <c r="H299" s="235">
        <v>15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134</v>
      </c>
      <c r="AU299" s="241" t="s">
        <v>81</v>
      </c>
      <c r="AV299" s="12" t="s">
        <v>81</v>
      </c>
      <c r="AW299" s="12" t="s">
        <v>34</v>
      </c>
      <c r="AX299" s="12" t="s">
        <v>77</v>
      </c>
      <c r="AY299" s="241" t="s">
        <v>123</v>
      </c>
    </row>
    <row r="300" spans="2:65" s="1" customFormat="1" ht="16.5" customHeight="1">
      <c r="B300" s="37"/>
      <c r="C300" s="216" t="s">
        <v>413</v>
      </c>
      <c r="D300" s="216" t="s">
        <v>125</v>
      </c>
      <c r="E300" s="217" t="s">
        <v>414</v>
      </c>
      <c r="F300" s="218" t="s">
        <v>415</v>
      </c>
      <c r="G300" s="219" t="s">
        <v>128</v>
      </c>
      <c r="H300" s="220">
        <v>12</v>
      </c>
      <c r="I300" s="221"/>
      <c r="J300" s="222">
        <f>ROUND(I300*H300,2)</f>
        <v>0</v>
      </c>
      <c r="K300" s="218" t="s">
        <v>129</v>
      </c>
      <c r="L300" s="42"/>
      <c r="M300" s="223" t="s">
        <v>1</v>
      </c>
      <c r="N300" s="224" t="s">
        <v>44</v>
      </c>
      <c r="O300" s="78"/>
      <c r="P300" s="225">
        <f>O300*H300</f>
        <v>0</v>
      </c>
      <c r="Q300" s="225">
        <v>0.44741</v>
      </c>
      <c r="R300" s="225">
        <f>Q300*H300</f>
        <v>5.368919999999999</v>
      </c>
      <c r="S300" s="225">
        <v>0</v>
      </c>
      <c r="T300" s="226">
        <f>S300*H300</f>
        <v>0</v>
      </c>
      <c r="AR300" s="16" t="s">
        <v>130</v>
      </c>
      <c r="AT300" s="16" t="s">
        <v>125</v>
      </c>
      <c r="AU300" s="16" t="s">
        <v>81</v>
      </c>
      <c r="AY300" s="16" t="s">
        <v>123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16" t="s">
        <v>77</v>
      </c>
      <c r="BK300" s="227">
        <f>ROUND(I300*H300,2)</f>
        <v>0</v>
      </c>
      <c r="BL300" s="16" t="s">
        <v>130</v>
      </c>
      <c r="BM300" s="16" t="s">
        <v>416</v>
      </c>
    </row>
    <row r="301" spans="2:47" s="1" customFormat="1" ht="12">
      <c r="B301" s="37"/>
      <c r="C301" s="38"/>
      <c r="D301" s="228" t="s">
        <v>132</v>
      </c>
      <c r="E301" s="38"/>
      <c r="F301" s="229" t="s">
        <v>417</v>
      </c>
      <c r="G301" s="38"/>
      <c r="H301" s="38"/>
      <c r="I301" s="142"/>
      <c r="J301" s="38"/>
      <c r="K301" s="38"/>
      <c r="L301" s="42"/>
      <c r="M301" s="230"/>
      <c r="N301" s="78"/>
      <c r="O301" s="78"/>
      <c r="P301" s="78"/>
      <c r="Q301" s="78"/>
      <c r="R301" s="78"/>
      <c r="S301" s="78"/>
      <c r="T301" s="79"/>
      <c r="AT301" s="16" t="s">
        <v>132</v>
      </c>
      <c r="AU301" s="16" t="s">
        <v>81</v>
      </c>
    </row>
    <row r="302" spans="2:51" s="12" customFormat="1" ht="12">
      <c r="B302" s="231"/>
      <c r="C302" s="232"/>
      <c r="D302" s="228" t="s">
        <v>134</v>
      </c>
      <c r="E302" s="233" t="s">
        <v>1</v>
      </c>
      <c r="F302" s="234" t="s">
        <v>418</v>
      </c>
      <c r="G302" s="232"/>
      <c r="H302" s="235">
        <v>12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134</v>
      </c>
      <c r="AU302" s="241" t="s">
        <v>81</v>
      </c>
      <c r="AV302" s="12" t="s">
        <v>81</v>
      </c>
      <c r="AW302" s="12" t="s">
        <v>34</v>
      </c>
      <c r="AX302" s="12" t="s">
        <v>77</v>
      </c>
      <c r="AY302" s="241" t="s">
        <v>123</v>
      </c>
    </row>
    <row r="303" spans="2:65" s="1" customFormat="1" ht="16.5" customHeight="1">
      <c r="B303" s="37"/>
      <c r="C303" s="216" t="s">
        <v>419</v>
      </c>
      <c r="D303" s="216" t="s">
        <v>125</v>
      </c>
      <c r="E303" s="217" t="s">
        <v>420</v>
      </c>
      <c r="F303" s="218" t="s">
        <v>421</v>
      </c>
      <c r="G303" s="219" t="s">
        <v>128</v>
      </c>
      <c r="H303" s="220">
        <v>283</v>
      </c>
      <c r="I303" s="221"/>
      <c r="J303" s="222">
        <f>ROUND(I303*H303,2)</f>
        <v>0</v>
      </c>
      <c r="K303" s="218" t="s">
        <v>129</v>
      </c>
      <c r="L303" s="42"/>
      <c r="M303" s="223" t="s">
        <v>1</v>
      </c>
      <c r="N303" s="224" t="s">
        <v>44</v>
      </c>
      <c r="O303" s="78"/>
      <c r="P303" s="225">
        <f>O303*H303</f>
        <v>0</v>
      </c>
      <c r="Q303" s="225">
        <v>0.74327</v>
      </c>
      <c r="R303" s="225">
        <f>Q303*H303</f>
        <v>210.34541</v>
      </c>
      <c r="S303" s="225">
        <v>0</v>
      </c>
      <c r="T303" s="226">
        <f>S303*H303</f>
        <v>0</v>
      </c>
      <c r="AR303" s="16" t="s">
        <v>130</v>
      </c>
      <c r="AT303" s="16" t="s">
        <v>125</v>
      </c>
      <c r="AU303" s="16" t="s">
        <v>81</v>
      </c>
      <c r="AY303" s="16" t="s">
        <v>123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6" t="s">
        <v>77</v>
      </c>
      <c r="BK303" s="227">
        <f>ROUND(I303*H303,2)</f>
        <v>0</v>
      </c>
      <c r="BL303" s="16" t="s">
        <v>130</v>
      </c>
      <c r="BM303" s="16" t="s">
        <v>422</v>
      </c>
    </row>
    <row r="304" spans="2:47" s="1" customFormat="1" ht="12">
      <c r="B304" s="37"/>
      <c r="C304" s="38"/>
      <c r="D304" s="228" t="s">
        <v>132</v>
      </c>
      <c r="E304" s="38"/>
      <c r="F304" s="229" t="s">
        <v>423</v>
      </c>
      <c r="G304" s="38"/>
      <c r="H304" s="38"/>
      <c r="I304" s="142"/>
      <c r="J304" s="38"/>
      <c r="K304" s="38"/>
      <c r="L304" s="42"/>
      <c r="M304" s="230"/>
      <c r="N304" s="78"/>
      <c r="O304" s="78"/>
      <c r="P304" s="78"/>
      <c r="Q304" s="78"/>
      <c r="R304" s="78"/>
      <c r="S304" s="78"/>
      <c r="T304" s="79"/>
      <c r="AT304" s="16" t="s">
        <v>132</v>
      </c>
      <c r="AU304" s="16" t="s">
        <v>81</v>
      </c>
    </row>
    <row r="305" spans="2:51" s="12" customFormat="1" ht="12">
      <c r="B305" s="231"/>
      <c r="C305" s="232"/>
      <c r="D305" s="228" t="s">
        <v>134</v>
      </c>
      <c r="E305" s="233" t="s">
        <v>1</v>
      </c>
      <c r="F305" s="234" t="s">
        <v>364</v>
      </c>
      <c r="G305" s="232"/>
      <c r="H305" s="235">
        <v>103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40"/>
      <c r="AT305" s="241" t="s">
        <v>134</v>
      </c>
      <c r="AU305" s="241" t="s">
        <v>81</v>
      </c>
      <c r="AV305" s="12" t="s">
        <v>81</v>
      </c>
      <c r="AW305" s="12" t="s">
        <v>34</v>
      </c>
      <c r="AX305" s="12" t="s">
        <v>73</v>
      </c>
      <c r="AY305" s="241" t="s">
        <v>123</v>
      </c>
    </row>
    <row r="306" spans="2:51" s="12" customFormat="1" ht="12">
      <c r="B306" s="231"/>
      <c r="C306" s="232"/>
      <c r="D306" s="228" t="s">
        <v>134</v>
      </c>
      <c r="E306" s="233" t="s">
        <v>1</v>
      </c>
      <c r="F306" s="234" t="s">
        <v>365</v>
      </c>
      <c r="G306" s="232"/>
      <c r="H306" s="235">
        <v>22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134</v>
      </c>
      <c r="AU306" s="241" t="s">
        <v>81</v>
      </c>
      <c r="AV306" s="12" t="s">
        <v>81</v>
      </c>
      <c r="AW306" s="12" t="s">
        <v>34</v>
      </c>
      <c r="AX306" s="12" t="s">
        <v>73</v>
      </c>
      <c r="AY306" s="241" t="s">
        <v>123</v>
      </c>
    </row>
    <row r="307" spans="2:51" s="12" customFormat="1" ht="12">
      <c r="B307" s="231"/>
      <c r="C307" s="232"/>
      <c r="D307" s="228" t="s">
        <v>134</v>
      </c>
      <c r="E307" s="233" t="s">
        <v>1</v>
      </c>
      <c r="F307" s="234" t="s">
        <v>366</v>
      </c>
      <c r="G307" s="232"/>
      <c r="H307" s="235">
        <v>185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134</v>
      </c>
      <c r="AU307" s="241" t="s">
        <v>81</v>
      </c>
      <c r="AV307" s="12" t="s">
        <v>81</v>
      </c>
      <c r="AW307" s="12" t="s">
        <v>34</v>
      </c>
      <c r="AX307" s="12" t="s">
        <v>73</v>
      </c>
      <c r="AY307" s="241" t="s">
        <v>123</v>
      </c>
    </row>
    <row r="308" spans="2:51" s="14" customFormat="1" ht="12">
      <c r="B308" s="252"/>
      <c r="C308" s="253"/>
      <c r="D308" s="228" t="s">
        <v>134</v>
      </c>
      <c r="E308" s="254" t="s">
        <v>1</v>
      </c>
      <c r="F308" s="255" t="s">
        <v>148</v>
      </c>
      <c r="G308" s="253"/>
      <c r="H308" s="256">
        <v>310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AT308" s="262" t="s">
        <v>134</v>
      </c>
      <c r="AU308" s="262" t="s">
        <v>81</v>
      </c>
      <c r="AV308" s="14" t="s">
        <v>130</v>
      </c>
      <c r="AW308" s="14" t="s">
        <v>34</v>
      </c>
      <c r="AX308" s="14" t="s">
        <v>73</v>
      </c>
      <c r="AY308" s="262" t="s">
        <v>123</v>
      </c>
    </row>
    <row r="309" spans="2:51" s="12" customFormat="1" ht="12">
      <c r="B309" s="231"/>
      <c r="C309" s="232"/>
      <c r="D309" s="228" t="s">
        <v>134</v>
      </c>
      <c r="E309" s="233" t="s">
        <v>1</v>
      </c>
      <c r="F309" s="234" t="s">
        <v>424</v>
      </c>
      <c r="G309" s="232"/>
      <c r="H309" s="235">
        <v>217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134</v>
      </c>
      <c r="AU309" s="241" t="s">
        <v>81</v>
      </c>
      <c r="AV309" s="12" t="s">
        <v>81</v>
      </c>
      <c r="AW309" s="12" t="s">
        <v>34</v>
      </c>
      <c r="AX309" s="12" t="s">
        <v>73</v>
      </c>
      <c r="AY309" s="241" t="s">
        <v>123</v>
      </c>
    </row>
    <row r="310" spans="2:51" s="12" customFormat="1" ht="12">
      <c r="B310" s="231"/>
      <c r="C310" s="232"/>
      <c r="D310" s="228" t="s">
        <v>134</v>
      </c>
      <c r="E310" s="233" t="s">
        <v>1</v>
      </c>
      <c r="F310" s="234" t="s">
        <v>367</v>
      </c>
      <c r="G310" s="232"/>
      <c r="H310" s="235">
        <v>66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AT310" s="241" t="s">
        <v>134</v>
      </c>
      <c r="AU310" s="241" t="s">
        <v>81</v>
      </c>
      <c r="AV310" s="12" t="s">
        <v>81</v>
      </c>
      <c r="AW310" s="12" t="s">
        <v>34</v>
      </c>
      <c r="AX310" s="12" t="s">
        <v>73</v>
      </c>
      <c r="AY310" s="241" t="s">
        <v>123</v>
      </c>
    </row>
    <row r="311" spans="2:51" s="14" customFormat="1" ht="12">
      <c r="B311" s="252"/>
      <c r="C311" s="253"/>
      <c r="D311" s="228" t="s">
        <v>134</v>
      </c>
      <c r="E311" s="254" t="s">
        <v>1</v>
      </c>
      <c r="F311" s="255" t="s">
        <v>148</v>
      </c>
      <c r="G311" s="253"/>
      <c r="H311" s="256">
        <v>283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AT311" s="262" t="s">
        <v>134</v>
      </c>
      <c r="AU311" s="262" t="s">
        <v>81</v>
      </c>
      <c r="AV311" s="14" t="s">
        <v>130</v>
      </c>
      <c r="AW311" s="14" t="s">
        <v>34</v>
      </c>
      <c r="AX311" s="14" t="s">
        <v>77</v>
      </c>
      <c r="AY311" s="262" t="s">
        <v>123</v>
      </c>
    </row>
    <row r="312" spans="2:65" s="1" customFormat="1" ht="16.5" customHeight="1">
      <c r="B312" s="37"/>
      <c r="C312" s="216" t="s">
        <v>425</v>
      </c>
      <c r="D312" s="216" t="s">
        <v>125</v>
      </c>
      <c r="E312" s="217" t="s">
        <v>426</v>
      </c>
      <c r="F312" s="218" t="s">
        <v>427</v>
      </c>
      <c r="G312" s="219" t="s">
        <v>128</v>
      </c>
      <c r="H312" s="220">
        <v>93</v>
      </c>
      <c r="I312" s="221"/>
      <c r="J312" s="222">
        <f>ROUND(I312*H312,2)</f>
        <v>0</v>
      </c>
      <c r="K312" s="218" t="s">
        <v>1</v>
      </c>
      <c r="L312" s="42"/>
      <c r="M312" s="223" t="s">
        <v>1</v>
      </c>
      <c r="N312" s="224" t="s">
        <v>44</v>
      </c>
      <c r="O312" s="78"/>
      <c r="P312" s="225">
        <f>O312*H312</f>
        <v>0</v>
      </c>
      <c r="Q312" s="225">
        <v>0.343272</v>
      </c>
      <c r="R312" s="225">
        <f>Q312*H312</f>
        <v>31.924296000000002</v>
      </c>
      <c r="S312" s="225">
        <v>0</v>
      </c>
      <c r="T312" s="226">
        <f>S312*H312</f>
        <v>0</v>
      </c>
      <c r="AR312" s="16" t="s">
        <v>130</v>
      </c>
      <c r="AT312" s="16" t="s">
        <v>125</v>
      </c>
      <c r="AU312" s="16" t="s">
        <v>81</v>
      </c>
      <c r="AY312" s="16" t="s">
        <v>123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6" t="s">
        <v>77</v>
      </c>
      <c r="BK312" s="227">
        <f>ROUND(I312*H312,2)</f>
        <v>0</v>
      </c>
      <c r="BL312" s="16" t="s">
        <v>130</v>
      </c>
      <c r="BM312" s="16" t="s">
        <v>428</v>
      </c>
    </row>
    <row r="313" spans="2:47" s="1" customFormat="1" ht="12">
      <c r="B313" s="37"/>
      <c r="C313" s="38"/>
      <c r="D313" s="228" t="s">
        <v>132</v>
      </c>
      <c r="E313" s="38"/>
      <c r="F313" s="229" t="s">
        <v>423</v>
      </c>
      <c r="G313" s="38"/>
      <c r="H313" s="38"/>
      <c r="I313" s="142"/>
      <c r="J313" s="38"/>
      <c r="K313" s="38"/>
      <c r="L313" s="42"/>
      <c r="M313" s="230"/>
      <c r="N313" s="78"/>
      <c r="O313" s="78"/>
      <c r="P313" s="78"/>
      <c r="Q313" s="78"/>
      <c r="R313" s="78"/>
      <c r="S313" s="78"/>
      <c r="T313" s="79"/>
      <c r="AT313" s="16" t="s">
        <v>132</v>
      </c>
      <c r="AU313" s="16" t="s">
        <v>81</v>
      </c>
    </row>
    <row r="314" spans="2:51" s="13" customFormat="1" ht="12">
      <c r="B314" s="242"/>
      <c r="C314" s="243"/>
      <c r="D314" s="228" t="s">
        <v>134</v>
      </c>
      <c r="E314" s="244" t="s">
        <v>1</v>
      </c>
      <c r="F314" s="245" t="s">
        <v>387</v>
      </c>
      <c r="G314" s="243"/>
      <c r="H314" s="244" t="s">
        <v>1</v>
      </c>
      <c r="I314" s="246"/>
      <c r="J314" s="243"/>
      <c r="K314" s="243"/>
      <c r="L314" s="247"/>
      <c r="M314" s="248"/>
      <c r="N314" s="249"/>
      <c r="O314" s="249"/>
      <c r="P314" s="249"/>
      <c r="Q314" s="249"/>
      <c r="R314" s="249"/>
      <c r="S314" s="249"/>
      <c r="T314" s="250"/>
      <c r="AT314" s="251" t="s">
        <v>134</v>
      </c>
      <c r="AU314" s="251" t="s">
        <v>81</v>
      </c>
      <c r="AV314" s="13" t="s">
        <v>77</v>
      </c>
      <c r="AW314" s="13" t="s">
        <v>34</v>
      </c>
      <c r="AX314" s="13" t="s">
        <v>73</v>
      </c>
      <c r="AY314" s="251" t="s">
        <v>123</v>
      </c>
    </row>
    <row r="315" spans="2:51" s="12" customFormat="1" ht="12">
      <c r="B315" s="231"/>
      <c r="C315" s="232"/>
      <c r="D315" s="228" t="s">
        <v>134</v>
      </c>
      <c r="E315" s="233" t="s">
        <v>1</v>
      </c>
      <c r="F315" s="234" t="s">
        <v>429</v>
      </c>
      <c r="G315" s="232"/>
      <c r="H315" s="235">
        <v>93</v>
      </c>
      <c r="I315" s="236"/>
      <c r="J315" s="232"/>
      <c r="K315" s="232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134</v>
      </c>
      <c r="AU315" s="241" t="s">
        <v>81</v>
      </c>
      <c r="AV315" s="12" t="s">
        <v>81</v>
      </c>
      <c r="AW315" s="12" t="s">
        <v>34</v>
      </c>
      <c r="AX315" s="12" t="s">
        <v>77</v>
      </c>
      <c r="AY315" s="241" t="s">
        <v>123</v>
      </c>
    </row>
    <row r="316" spans="2:65" s="1" customFormat="1" ht="16.5" customHeight="1">
      <c r="B316" s="37"/>
      <c r="C316" s="216" t="s">
        <v>430</v>
      </c>
      <c r="D316" s="216" t="s">
        <v>125</v>
      </c>
      <c r="E316" s="217" t="s">
        <v>431</v>
      </c>
      <c r="F316" s="218" t="s">
        <v>432</v>
      </c>
      <c r="G316" s="219" t="s">
        <v>128</v>
      </c>
      <c r="H316" s="220">
        <v>80</v>
      </c>
      <c r="I316" s="221"/>
      <c r="J316" s="222">
        <f>ROUND(I316*H316,2)</f>
        <v>0</v>
      </c>
      <c r="K316" s="218" t="s">
        <v>129</v>
      </c>
      <c r="L316" s="42"/>
      <c r="M316" s="223" t="s">
        <v>1</v>
      </c>
      <c r="N316" s="224" t="s">
        <v>44</v>
      </c>
      <c r="O316" s="78"/>
      <c r="P316" s="225">
        <f>O316*H316</f>
        <v>0</v>
      </c>
      <c r="Q316" s="225">
        <v>0.0022</v>
      </c>
      <c r="R316" s="225">
        <f>Q316*H316</f>
        <v>0.17600000000000002</v>
      </c>
      <c r="S316" s="225">
        <v>0</v>
      </c>
      <c r="T316" s="226">
        <f>S316*H316</f>
        <v>0</v>
      </c>
      <c r="AR316" s="16" t="s">
        <v>130</v>
      </c>
      <c r="AT316" s="16" t="s">
        <v>125</v>
      </c>
      <c r="AU316" s="16" t="s">
        <v>81</v>
      </c>
      <c r="AY316" s="16" t="s">
        <v>123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6" t="s">
        <v>77</v>
      </c>
      <c r="BK316" s="227">
        <f>ROUND(I316*H316,2)</f>
        <v>0</v>
      </c>
      <c r="BL316" s="16" t="s">
        <v>130</v>
      </c>
      <c r="BM316" s="16" t="s">
        <v>433</v>
      </c>
    </row>
    <row r="317" spans="2:47" s="1" customFormat="1" ht="12">
      <c r="B317" s="37"/>
      <c r="C317" s="38"/>
      <c r="D317" s="228" t="s">
        <v>132</v>
      </c>
      <c r="E317" s="38"/>
      <c r="F317" s="229" t="s">
        <v>434</v>
      </c>
      <c r="G317" s="38"/>
      <c r="H317" s="38"/>
      <c r="I317" s="142"/>
      <c r="J317" s="38"/>
      <c r="K317" s="38"/>
      <c r="L317" s="42"/>
      <c r="M317" s="230"/>
      <c r="N317" s="78"/>
      <c r="O317" s="78"/>
      <c r="P317" s="78"/>
      <c r="Q317" s="78"/>
      <c r="R317" s="78"/>
      <c r="S317" s="78"/>
      <c r="T317" s="79"/>
      <c r="AT317" s="16" t="s">
        <v>132</v>
      </c>
      <c r="AU317" s="16" t="s">
        <v>81</v>
      </c>
    </row>
    <row r="318" spans="2:51" s="12" customFormat="1" ht="12">
      <c r="B318" s="231"/>
      <c r="C318" s="232"/>
      <c r="D318" s="228" t="s">
        <v>134</v>
      </c>
      <c r="E318" s="233" t="s">
        <v>1</v>
      </c>
      <c r="F318" s="234" t="s">
        <v>435</v>
      </c>
      <c r="G318" s="232"/>
      <c r="H318" s="235">
        <v>80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134</v>
      </c>
      <c r="AU318" s="241" t="s">
        <v>81</v>
      </c>
      <c r="AV318" s="12" t="s">
        <v>81</v>
      </c>
      <c r="AW318" s="12" t="s">
        <v>34</v>
      </c>
      <c r="AX318" s="12" t="s">
        <v>77</v>
      </c>
      <c r="AY318" s="241" t="s">
        <v>123</v>
      </c>
    </row>
    <row r="319" spans="2:65" s="1" customFormat="1" ht="16.5" customHeight="1">
      <c r="B319" s="37"/>
      <c r="C319" s="263" t="s">
        <v>436</v>
      </c>
      <c r="D319" s="263" t="s">
        <v>299</v>
      </c>
      <c r="E319" s="264" t="s">
        <v>437</v>
      </c>
      <c r="F319" s="265" t="s">
        <v>438</v>
      </c>
      <c r="G319" s="266" t="s">
        <v>128</v>
      </c>
      <c r="H319" s="267">
        <v>92</v>
      </c>
      <c r="I319" s="268"/>
      <c r="J319" s="269">
        <f>ROUND(I319*H319,2)</f>
        <v>0</v>
      </c>
      <c r="K319" s="265" t="s">
        <v>129</v>
      </c>
      <c r="L319" s="270"/>
      <c r="M319" s="271" t="s">
        <v>1</v>
      </c>
      <c r="N319" s="272" t="s">
        <v>44</v>
      </c>
      <c r="O319" s="78"/>
      <c r="P319" s="225">
        <f>O319*H319</f>
        <v>0</v>
      </c>
      <c r="Q319" s="225">
        <v>0.00152</v>
      </c>
      <c r="R319" s="225">
        <f>Q319*H319</f>
        <v>0.13984000000000002</v>
      </c>
      <c r="S319" s="225">
        <v>0</v>
      </c>
      <c r="T319" s="226">
        <f>S319*H319</f>
        <v>0</v>
      </c>
      <c r="AR319" s="16" t="s">
        <v>189</v>
      </c>
      <c r="AT319" s="16" t="s">
        <v>299</v>
      </c>
      <c r="AU319" s="16" t="s">
        <v>81</v>
      </c>
      <c r="AY319" s="16" t="s">
        <v>123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16" t="s">
        <v>77</v>
      </c>
      <c r="BK319" s="227">
        <f>ROUND(I319*H319,2)</f>
        <v>0</v>
      </c>
      <c r="BL319" s="16" t="s">
        <v>130</v>
      </c>
      <c r="BM319" s="16" t="s">
        <v>439</v>
      </c>
    </row>
    <row r="320" spans="2:47" s="1" customFormat="1" ht="12">
      <c r="B320" s="37"/>
      <c r="C320" s="38"/>
      <c r="D320" s="228" t="s">
        <v>132</v>
      </c>
      <c r="E320" s="38"/>
      <c r="F320" s="229" t="s">
        <v>440</v>
      </c>
      <c r="G320" s="38"/>
      <c r="H320" s="38"/>
      <c r="I320" s="142"/>
      <c r="J320" s="38"/>
      <c r="K320" s="38"/>
      <c r="L320" s="42"/>
      <c r="M320" s="230"/>
      <c r="N320" s="78"/>
      <c r="O320" s="78"/>
      <c r="P320" s="78"/>
      <c r="Q320" s="78"/>
      <c r="R320" s="78"/>
      <c r="S320" s="78"/>
      <c r="T320" s="79"/>
      <c r="AT320" s="16" t="s">
        <v>132</v>
      </c>
      <c r="AU320" s="16" t="s">
        <v>81</v>
      </c>
    </row>
    <row r="321" spans="2:63" s="11" customFormat="1" ht="22.8" customHeight="1">
      <c r="B321" s="200"/>
      <c r="C321" s="201"/>
      <c r="D321" s="202" t="s">
        <v>72</v>
      </c>
      <c r="E321" s="214" t="s">
        <v>169</v>
      </c>
      <c r="F321" s="214" t="s">
        <v>441</v>
      </c>
      <c r="G321" s="201"/>
      <c r="H321" s="201"/>
      <c r="I321" s="204"/>
      <c r="J321" s="215">
        <f>BK321</f>
        <v>0</v>
      </c>
      <c r="K321" s="201"/>
      <c r="L321" s="206"/>
      <c r="M321" s="207"/>
      <c r="N321" s="208"/>
      <c r="O321" s="208"/>
      <c r="P321" s="209">
        <f>SUM(P322:P327)</f>
        <v>0</v>
      </c>
      <c r="Q321" s="208"/>
      <c r="R321" s="209">
        <f>SUM(R322:R327)</f>
        <v>6.17375</v>
      </c>
      <c r="S321" s="208"/>
      <c r="T321" s="210">
        <f>SUM(T322:T327)</f>
        <v>0</v>
      </c>
      <c r="AR321" s="211" t="s">
        <v>77</v>
      </c>
      <c r="AT321" s="212" t="s">
        <v>72</v>
      </c>
      <c r="AU321" s="212" t="s">
        <v>77</v>
      </c>
      <c r="AY321" s="211" t="s">
        <v>123</v>
      </c>
      <c r="BK321" s="213">
        <f>SUM(BK322:BK327)</f>
        <v>0</v>
      </c>
    </row>
    <row r="322" spans="2:65" s="1" customFormat="1" ht="16.5" customHeight="1">
      <c r="B322" s="37"/>
      <c r="C322" s="216" t="s">
        <v>442</v>
      </c>
      <c r="D322" s="216" t="s">
        <v>125</v>
      </c>
      <c r="E322" s="217" t="s">
        <v>443</v>
      </c>
      <c r="F322" s="218" t="s">
        <v>444</v>
      </c>
      <c r="G322" s="219" t="s">
        <v>128</v>
      </c>
      <c r="H322" s="220">
        <v>55</v>
      </c>
      <c r="I322" s="221"/>
      <c r="J322" s="222">
        <f>ROUND(I322*H322,2)</f>
        <v>0</v>
      </c>
      <c r="K322" s="218" t="s">
        <v>129</v>
      </c>
      <c r="L322" s="42"/>
      <c r="M322" s="223" t="s">
        <v>1</v>
      </c>
      <c r="N322" s="224" t="s">
        <v>44</v>
      </c>
      <c r="O322" s="78"/>
      <c r="P322" s="225">
        <f>O322*H322</f>
        <v>0</v>
      </c>
      <c r="Q322" s="225">
        <v>0.08425</v>
      </c>
      <c r="R322" s="225">
        <f>Q322*H322</f>
        <v>4.63375</v>
      </c>
      <c r="S322" s="225">
        <v>0</v>
      </c>
      <c r="T322" s="226">
        <f>S322*H322</f>
        <v>0</v>
      </c>
      <c r="AR322" s="16" t="s">
        <v>130</v>
      </c>
      <c r="AT322" s="16" t="s">
        <v>125</v>
      </c>
      <c r="AU322" s="16" t="s">
        <v>81</v>
      </c>
      <c r="AY322" s="16" t="s">
        <v>123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16" t="s">
        <v>77</v>
      </c>
      <c r="BK322" s="227">
        <f>ROUND(I322*H322,2)</f>
        <v>0</v>
      </c>
      <c r="BL322" s="16" t="s">
        <v>130</v>
      </c>
      <c r="BM322" s="16" t="s">
        <v>445</v>
      </c>
    </row>
    <row r="323" spans="2:47" s="1" customFormat="1" ht="12">
      <c r="B323" s="37"/>
      <c r="C323" s="38"/>
      <c r="D323" s="228" t="s">
        <v>132</v>
      </c>
      <c r="E323" s="38"/>
      <c r="F323" s="229" t="s">
        <v>446</v>
      </c>
      <c r="G323" s="38"/>
      <c r="H323" s="38"/>
      <c r="I323" s="142"/>
      <c r="J323" s="38"/>
      <c r="K323" s="38"/>
      <c r="L323" s="42"/>
      <c r="M323" s="230"/>
      <c r="N323" s="78"/>
      <c r="O323" s="78"/>
      <c r="P323" s="78"/>
      <c r="Q323" s="78"/>
      <c r="R323" s="78"/>
      <c r="S323" s="78"/>
      <c r="T323" s="79"/>
      <c r="AT323" s="16" t="s">
        <v>132</v>
      </c>
      <c r="AU323" s="16" t="s">
        <v>81</v>
      </c>
    </row>
    <row r="324" spans="2:51" s="12" customFormat="1" ht="12">
      <c r="B324" s="231"/>
      <c r="C324" s="232"/>
      <c r="D324" s="228" t="s">
        <v>134</v>
      </c>
      <c r="E324" s="233" t="s">
        <v>1</v>
      </c>
      <c r="F324" s="234" t="s">
        <v>447</v>
      </c>
      <c r="G324" s="232"/>
      <c r="H324" s="235">
        <v>55</v>
      </c>
      <c r="I324" s="236"/>
      <c r="J324" s="232"/>
      <c r="K324" s="232"/>
      <c r="L324" s="237"/>
      <c r="M324" s="238"/>
      <c r="N324" s="239"/>
      <c r="O324" s="239"/>
      <c r="P324" s="239"/>
      <c r="Q324" s="239"/>
      <c r="R324" s="239"/>
      <c r="S324" s="239"/>
      <c r="T324" s="240"/>
      <c r="AT324" s="241" t="s">
        <v>134</v>
      </c>
      <c r="AU324" s="241" t="s">
        <v>81</v>
      </c>
      <c r="AV324" s="12" t="s">
        <v>81</v>
      </c>
      <c r="AW324" s="12" t="s">
        <v>34</v>
      </c>
      <c r="AX324" s="12" t="s">
        <v>77</v>
      </c>
      <c r="AY324" s="241" t="s">
        <v>123</v>
      </c>
    </row>
    <row r="325" spans="2:65" s="1" customFormat="1" ht="16.5" customHeight="1">
      <c r="B325" s="37"/>
      <c r="C325" s="263" t="s">
        <v>448</v>
      </c>
      <c r="D325" s="263" t="s">
        <v>299</v>
      </c>
      <c r="E325" s="264" t="s">
        <v>449</v>
      </c>
      <c r="F325" s="265" t="s">
        <v>450</v>
      </c>
      <c r="G325" s="266" t="s">
        <v>128</v>
      </c>
      <c r="H325" s="267">
        <v>11</v>
      </c>
      <c r="I325" s="268"/>
      <c r="J325" s="269">
        <f>ROUND(I325*H325,2)</f>
        <v>0</v>
      </c>
      <c r="K325" s="265" t="s">
        <v>129</v>
      </c>
      <c r="L325" s="270"/>
      <c r="M325" s="271" t="s">
        <v>1</v>
      </c>
      <c r="N325" s="272" t="s">
        <v>44</v>
      </c>
      <c r="O325" s="78"/>
      <c r="P325" s="225">
        <f>O325*H325</f>
        <v>0</v>
      </c>
      <c r="Q325" s="225">
        <v>0.14</v>
      </c>
      <c r="R325" s="225">
        <f>Q325*H325</f>
        <v>1.54</v>
      </c>
      <c r="S325" s="225">
        <v>0</v>
      </c>
      <c r="T325" s="226">
        <f>S325*H325</f>
        <v>0</v>
      </c>
      <c r="AR325" s="16" t="s">
        <v>189</v>
      </c>
      <c r="AT325" s="16" t="s">
        <v>299</v>
      </c>
      <c r="AU325" s="16" t="s">
        <v>81</v>
      </c>
      <c r="AY325" s="16" t="s">
        <v>123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6" t="s">
        <v>77</v>
      </c>
      <c r="BK325" s="227">
        <f>ROUND(I325*H325,2)</f>
        <v>0</v>
      </c>
      <c r="BL325" s="16" t="s">
        <v>130</v>
      </c>
      <c r="BM325" s="16" t="s">
        <v>451</v>
      </c>
    </row>
    <row r="326" spans="2:47" s="1" customFormat="1" ht="12">
      <c r="B326" s="37"/>
      <c r="C326" s="38"/>
      <c r="D326" s="228" t="s">
        <v>132</v>
      </c>
      <c r="E326" s="38"/>
      <c r="F326" s="229" t="s">
        <v>452</v>
      </c>
      <c r="G326" s="38"/>
      <c r="H326" s="38"/>
      <c r="I326" s="142"/>
      <c r="J326" s="38"/>
      <c r="K326" s="38"/>
      <c r="L326" s="42"/>
      <c r="M326" s="230"/>
      <c r="N326" s="78"/>
      <c r="O326" s="78"/>
      <c r="P326" s="78"/>
      <c r="Q326" s="78"/>
      <c r="R326" s="78"/>
      <c r="S326" s="78"/>
      <c r="T326" s="79"/>
      <c r="AT326" s="16" t="s">
        <v>132</v>
      </c>
      <c r="AU326" s="16" t="s">
        <v>81</v>
      </c>
    </row>
    <row r="327" spans="2:51" s="12" customFormat="1" ht="12">
      <c r="B327" s="231"/>
      <c r="C327" s="232"/>
      <c r="D327" s="228" t="s">
        <v>134</v>
      </c>
      <c r="E327" s="233" t="s">
        <v>1</v>
      </c>
      <c r="F327" s="234" t="s">
        <v>453</v>
      </c>
      <c r="G327" s="232"/>
      <c r="H327" s="235">
        <v>11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134</v>
      </c>
      <c r="AU327" s="241" t="s">
        <v>81</v>
      </c>
      <c r="AV327" s="12" t="s">
        <v>81</v>
      </c>
      <c r="AW327" s="12" t="s">
        <v>34</v>
      </c>
      <c r="AX327" s="12" t="s">
        <v>77</v>
      </c>
      <c r="AY327" s="241" t="s">
        <v>123</v>
      </c>
    </row>
    <row r="328" spans="2:63" s="11" customFormat="1" ht="22.8" customHeight="1">
      <c r="B328" s="200"/>
      <c r="C328" s="201"/>
      <c r="D328" s="202" t="s">
        <v>72</v>
      </c>
      <c r="E328" s="214" t="s">
        <v>175</v>
      </c>
      <c r="F328" s="214" t="s">
        <v>454</v>
      </c>
      <c r="G328" s="201"/>
      <c r="H328" s="201"/>
      <c r="I328" s="204"/>
      <c r="J328" s="215">
        <f>BK328</f>
        <v>0</v>
      </c>
      <c r="K328" s="201"/>
      <c r="L328" s="206"/>
      <c r="M328" s="207"/>
      <c r="N328" s="208"/>
      <c r="O328" s="208"/>
      <c r="P328" s="209">
        <f>SUM(P329:P336)</f>
        <v>0</v>
      </c>
      <c r="Q328" s="208"/>
      <c r="R328" s="209">
        <f>SUM(R329:R336)</f>
        <v>27.12576</v>
      </c>
      <c r="S328" s="208"/>
      <c r="T328" s="210">
        <f>SUM(T329:T336)</f>
        <v>0</v>
      </c>
      <c r="AR328" s="211" t="s">
        <v>77</v>
      </c>
      <c r="AT328" s="212" t="s">
        <v>72</v>
      </c>
      <c r="AU328" s="212" t="s">
        <v>77</v>
      </c>
      <c r="AY328" s="211" t="s">
        <v>123</v>
      </c>
      <c r="BK328" s="213">
        <f>SUM(BK329:BK336)</f>
        <v>0</v>
      </c>
    </row>
    <row r="329" spans="2:65" s="1" customFormat="1" ht="16.5" customHeight="1">
      <c r="B329" s="37"/>
      <c r="C329" s="216" t="s">
        <v>455</v>
      </c>
      <c r="D329" s="216" t="s">
        <v>125</v>
      </c>
      <c r="E329" s="217" t="s">
        <v>456</v>
      </c>
      <c r="F329" s="218" t="s">
        <v>457</v>
      </c>
      <c r="G329" s="219" t="s">
        <v>128</v>
      </c>
      <c r="H329" s="220">
        <v>166.4</v>
      </c>
      <c r="I329" s="221"/>
      <c r="J329" s="222">
        <f>ROUND(I329*H329,2)</f>
        <v>0</v>
      </c>
      <c r="K329" s="218" t="s">
        <v>129</v>
      </c>
      <c r="L329" s="42"/>
      <c r="M329" s="223" t="s">
        <v>1</v>
      </c>
      <c r="N329" s="224" t="s">
        <v>44</v>
      </c>
      <c r="O329" s="78"/>
      <c r="P329" s="225">
        <f>O329*H329</f>
        <v>0</v>
      </c>
      <c r="Q329" s="225">
        <v>0.0399</v>
      </c>
      <c r="R329" s="225">
        <f>Q329*H329</f>
        <v>6.63936</v>
      </c>
      <c r="S329" s="225">
        <v>0</v>
      </c>
      <c r="T329" s="226">
        <f>S329*H329</f>
        <v>0</v>
      </c>
      <c r="AR329" s="16" t="s">
        <v>130</v>
      </c>
      <c r="AT329" s="16" t="s">
        <v>125</v>
      </c>
      <c r="AU329" s="16" t="s">
        <v>81</v>
      </c>
      <c r="AY329" s="16" t="s">
        <v>123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16" t="s">
        <v>77</v>
      </c>
      <c r="BK329" s="227">
        <f>ROUND(I329*H329,2)</f>
        <v>0</v>
      </c>
      <c r="BL329" s="16" t="s">
        <v>130</v>
      </c>
      <c r="BM329" s="16" t="s">
        <v>458</v>
      </c>
    </row>
    <row r="330" spans="2:47" s="1" customFormat="1" ht="12">
      <c r="B330" s="37"/>
      <c r="C330" s="38"/>
      <c r="D330" s="228" t="s">
        <v>132</v>
      </c>
      <c r="E330" s="38"/>
      <c r="F330" s="229" t="s">
        <v>459</v>
      </c>
      <c r="G330" s="38"/>
      <c r="H330" s="38"/>
      <c r="I330" s="142"/>
      <c r="J330" s="38"/>
      <c r="K330" s="38"/>
      <c r="L330" s="42"/>
      <c r="M330" s="230"/>
      <c r="N330" s="78"/>
      <c r="O330" s="78"/>
      <c r="P330" s="78"/>
      <c r="Q330" s="78"/>
      <c r="R330" s="78"/>
      <c r="S330" s="78"/>
      <c r="T330" s="79"/>
      <c r="AT330" s="16" t="s">
        <v>132</v>
      </c>
      <c r="AU330" s="16" t="s">
        <v>81</v>
      </c>
    </row>
    <row r="331" spans="2:51" s="12" customFormat="1" ht="12">
      <c r="B331" s="231"/>
      <c r="C331" s="232"/>
      <c r="D331" s="228" t="s">
        <v>134</v>
      </c>
      <c r="E331" s="233" t="s">
        <v>1</v>
      </c>
      <c r="F331" s="234" t="s">
        <v>460</v>
      </c>
      <c r="G331" s="232"/>
      <c r="H331" s="235">
        <v>166.4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134</v>
      </c>
      <c r="AU331" s="241" t="s">
        <v>81</v>
      </c>
      <c r="AV331" s="12" t="s">
        <v>81</v>
      </c>
      <c r="AW331" s="12" t="s">
        <v>34</v>
      </c>
      <c r="AX331" s="12" t="s">
        <v>77</v>
      </c>
      <c r="AY331" s="241" t="s">
        <v>123</v>
      </c>
    </row>
    <row r="332" spans="2:65" s="1" customFormat="1" ht="16.5" customHeight="1">
      <c r="B332" s="37"/>
      <c r="C332" s="216" t="s">
        <v>461</v>
      </c>
      <c r="D332" s="216" t="s">
        <v>125</v>
      </c>
      <c r="E332" s="217" t="s">
        <v>462</v>
      </c>
      <c r="F332" s="218" t="s">
        <v>463</v>
      </c>
      <c r="G332" s="219" t="s">
        <v>128</v>
      </c>
      <c r="H332" s="220">
        <v>853.6</v>
      </c>
      <c r="I332" s="221"/>
      <c r="J332" s="222">
        <f>ROUND(I332*H332,2)</f>
        <v>0</v>
      </c>
      <c r="K332" s="218" t="s">
        <v>129</v>
      </c>
      <c r="L332" s="42"/>
      <c r="M332" s="223" t="s">
        <v>1</v>
      </c>
      <c r="N332" s="224" t="s">
        <v>44</v>
      </c>
      <c r="O332" s="78"/>
      <c r="P332" s="225">
        <f>O332*H332</f>
        <v>0</v>
      </c>
      <c r="Q332" s="225">
        <v>0.024</v>
      </c>
      <c r="R332" s="225">
        <f>Q332*H332</f>
        <v>20.4864</v>
      </c>
      <c r="S332" s="225">
        <v>0</v>
      </c>
      <c r="T332" s="226">
        <f>S332*H332</f>
        <v>0</v>
      </c>
      <c r="AR332" s="16" t="s">
        <v>130</v>
      </c>
      <c r="AT332" s="16" t="s">
        <v>125</v>
      </c>
      <c r="AU332" s="16" t="s">
        <v>81</v>
      </c>
      <c r="AY332" s="16" t="s">
        <v>123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16" t="s">
        <v>77</v>
      </c>
      <c r="BK332" s="227">
        <f>ROUND(I332*H332,2)</f>
        <v>0</v>
      </c>
      <c r="BL332" s="16" t="s">
        <v>130</v>
      </c>
      <c r="BM332" s="16" t="s">
        <v>464</v>
      </c>
    </row>
    <row r="333" spans="2:47" s="1" customFormat="1" ht="12">
      <c r="B333" s="37"/>
      <c r="C333" s="38"/>
      <c r="D333" s="228" t="s">
        <v>132</v>
      </c>
      <c r="E333" s="38"/>
      <c r="F333" s="229" t="s">
        <v>465</v>
      </c>
      <c r="G333" s="38"/>
      <c r="H333" s="38"/>
      <c r="I333" s="142"/>
      <c r="J333" s="38"/>
      <c r="K333" s="38"/>
      <c r="L333" s="42"/>
      <c r="M333" s="230"/>
      <c r="N333" s="78"/>
      <c r="O333" s="78"/>
      <c r="P333" s="78"/>
      <c r="Q333" s="78"/>
      <c r="R333" s="78"/>
      <c r="S333" s="78"/>
      <c r="T333" s="79"/>
      <c r="AT333" s="16" t="s">
        <v>132</v>
      </c>
      <c r="AU333" s="16" t="s">
        <v>81</v>
      </c>
    </row>
    <row r="334" spans="2:51" s="12" customFormat="1" ht="12">
      <c r="B334" s="231"/>
      <c r="C334" s="232"/>
      <c r="D334" s="228" t="s">
        <v>134</v>
      </c>
      <c r="E334" s="233" t="s">
        <v>1</v>
      </c>
      <c r="F334" s="234" t="s">
        <v>466</v>
      </c>
      <c r="G334" s="232"/>
      <c r="H334" s="235">
        <v>1020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134</v>
      </c>
      <c r="AU334" s="241" t="s">
        <v>81</v>
      </c>
      <c r="AV334" s="12" t="s">
        <v>81</v>
      </c>
      <c r="AW334" s="12" t="s">
        <v>34</v>
      </c>
      <c r="AX334" s="12" t="s">
        <v>73</v>
      </c>
      <c r="AY334" s="241" t="s">
        <v>123</v>
      </c>
    </row>
    <row r="335" spans="2:51" s="12" customFormat="1" ht="12">
      <c r="B335" s="231"/>
      <c r="C335" s="232"/>
      <c r="D335" s="228" t="s">
        <v>134</v>
      </c>
      <c r="E335" s="233" t="s">
        <v>1</v>
      </c>
      <c r="F335" s="234" t="s">
        <v>467</v>
      </c>
      <c r="G335" s="232"/>
      <c r="H335" s="235">
        <v>-166.4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134</v>
      </c>
      <c r="AU335" s="241" t="s">
        <v>81</v>
      </c>
      <c r="AV335" s="12" t="s">
        <v>81</v>
      </c>
      <c r="AW335" s="12" t="s">
        <v>34</v>
      </c>
      <c r="AX335" s="12" t="s">
        <v>73</v>
      </c>
      <c r="AY335" s="241" t="s">
        <v>123</v>
      </c>
    </row>
    <row r="336" spans="2:51" s="14" customFormat="1" ht="12">
      <c r="B336" s="252"/>
      <c r="C336" s="253"/>
      <c r="D336" s="228" t="s">
        <v>134</v>
      </c>
      <c r="E336" s="254" t="s">
        <v>1</v>
      </c>
      <c r="F336" s="255" t="s">
        <v>148</v>
      </c>
      <c r="G336" s="253"/>
      <c r="H336" s="256">
        <v>853.6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AT336" s="262" t="s">
        <v>134</v>
      </c>
      <c r="AU336" s="262" t="s">
        <v>81</v>
      </c>
      <c r="AV336" s="14" t="s">
        <v>130</v>
      </c>
      <c r="AW336" s="14" t="s">
        <v>34</v>
      </c>
      <c r="AX336" s="14" t="s">
        <v>77</v>
      </c>
      <c r="AY336" s="262" t="s">
        <v>123</v>
      </c>
    </row>
    <row r="337" spans="2:63" s="11" customFormat="1" ht="22.8" customHeight="1">
      <c r="B337" s="200"/>
      <c r="C337" s="201"/>
      <c r="D337" s="202" t="s">
        <v>72</v>
      </c>
      <c r="E337" s="214" t="s">
        <v>198</v>
      </c>
      <c r="F337" s="214" t="s">
        <v>468</v>
      </c>
      <c r="G337" s="201"/>
      <c r="H337" s="201"/>
      <c r="I337" s="204"/>
      <c r="J337" s="215">
        <f>BK337</f>
        <v>0</v>
      </c>
      <c r="K337" s="201"/>
      <c r="L337" s="206"/>
      <c r="M337" s="207"/>
      <c r="N337" s="208"/>
      <c r="O337" s="208"/>
      <c r="P337" s="209">
        <f>SUM(P338:P346)</f>
        <v>0</v>
      </c>
      <c r="Q337" s="208"/>
      <c r="R337" s="209">
        <f>SUM(R338:R346)</f>
        <v>0</v>
      </c>
      <c r="S337" s="208"/>
      <c r="T337" s="210">
        <f>SUM(T338:T346)</f>
        <v>22.75572</v>
      </c>
      <c r="AR337" s="211" t="s">
        <v>77</v>
      </c>
      <c r="AT337" s="212" t="s">
        <v>72</v>
      </c>
      <c r="AU337" s="212" t="s">
        <v>77</v>
      </c>
      <c r="AY337" s="211" t="s">
        <v>123</v>
      </c>
      <c r="BK337" s="213">
        <f>SUM(BK338:BK346)</f>
        <v>0</v>
      </c>
    </row>
    <row r="338" spans="2:65" s="1" customFormat="1" ht="16.5" customHeight="1">
      <c r="B338" s="37"/>
      <c r="C338" s="216" t="s">
        <v>469</v>
      </c>
      <c r="D338" s="216" t="s">
        <v>125</v>
      </c>
      <c r="E338" s="217" t="s">
        <v>470</v>
      </c>
      <c r="F338" s="218" t="s">
        <v>471</v>
      </c>
      <c r="G338" s="219" t="s">
        <v>128</v>
      </c>
      <c r="H338" s="220">
        <v>853.6</v>
      </c>
      <c r="I338" s="221"/>
      <c r="J338" s="222">
        <f>ROUND(I338*H338,2)</f>
        <v>0</v>
      </c>
      <c r="K338" s="218" t="s">
        <v>129</v>
      </c>
      <c r="L338" s="42"/>
      <c r="M338" s="223" t="s">
        <v>1</v>
      </c>
      <c r="N338" s="224" t="s">
        <v>44</v>
      </c>
      <c r="O338" s="78"/>
      <c r="P338" s="225">
        <f>O338*H338</f>
        <v>0</v>
      </c>
      <c r="Q338" s="225">
        <v>0</v>
      </c>
      <c r="R338" s="225">
        <f>Q338*H338</f>
        <v>0</v>
      </c>
      <c r="S338" s="225">
        <v>0.023</v>
      </c>
      <c r="T338" s="226">
        <f>S338*H338</f>
        <v>19.6328</v>
      </c>
      <c r="AR338" s="16" t="s">
        <v>130</v>
      </c>
      <c r="AT338" s="16" t="s">
        <v>125</v>
      </c>
      <c r="AU338" s="16" t="s">
        <v>81</v>
      </c>
      <c r="AY338" s="16" t="s">
        <v>123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16" t="s">
        <v>77</v>
      </c>
      <c r="BK338" s="227">
        <f>ROUND(I338*H338,2)</f>
        <v>0</v>
      </c>
      <c r="BL338" s="16" t="s">
        <v>130</v>
      </c>
      <c r="BM338" s="16" t="s">
        <v>472</v>
      </c>
    </row>
    <row r="339" spans="2:47" s="1" customFormat="1" ht="12">
      <c r="B339" s="37"/>
      <c r="C339" s="38"/>
      <c r="D339" s="228" t="s">
        <v>132</v>
      </c>
      <c r="E339" s="38"/>
      <c r="F339" s="229" t="s">
        <v>473</v>
      </c>
      <c r="G339" s="38"/>
      <c r="H339" s="38"/>
      <c r="I339" s="142"/>
      <c r="J339" s="38"/>
      <c r="K339" s="38"/>
      <c r="L339" s="42"/>
      <c r="M339" s="230"/>
      <c r="N339" s="78"/>
      <c r="O339" s="78"/>
      <c r="P339" s="78"/>
      <c r="Q339" s="78"/>
      <c r="R339" s="78"/>
      <c r="S339" s="78"/>
      <c r="T339" s="79"/>
      <c r="AT339" s="16" t="s">
        <v>132</v>
      </c>
      <c r="AU339" s="16" t="s">
        <v>81</v>
      </c>
    </row>
    <row r="340" spans="2:51" s="12" customFormat="1" ht="12">
      <c r="B340" s="231"/>
      <c r="C340" s="232"/>
      <c r="D340" s="228" t="s">
        <v>134</v>
      </c>
      <c r="E340" s="233" t="s">
        <v>1</v>
      </c>
      <c r="F340" s="234" t="s">
        <v>474</v>
      </c>
      <c r="G340" s="232"/>
      <c r="H340" s="235">
        <v>853.6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134</v>
      </c>
      <c r="AU340" s="241" t="s">
        <v>81</v>
      </c>
      <c r="AV340" s="12" t="s">
        <v>81</v>
      </c>
      <c r="AW340" s="12" t="s">
        <v>34</v>
      </c>
      <c r="AX340" s="12" t="s">
        <v>77</v>
      </c>
      <c r="AY340" s="241" t="s">
        <v>123</v>
      </c>
    </row>
    <row r="341" spans="2:65" s="1" customFormat="1" ht="16.5" customHeight="1">
      <c r="B341" s="37"/>
      <c r="C341" s="216" t="s">
        <v>475</v>
      </c>
      <c r="D341" s="216" t="s">
        <v>125</v>
      </c>
      <c r="E341" s="217" t="s">
        <v>476</v>
      </c>
      <c r="F341" s="218" t="s">
        <v>477</v>
      </c>
      <c r="G341" s="219" t="s">
        <v>128</v>
      </c>
      <c r="H341" s="220">
        <v>166.4</v>
      </c>
      <c r="I341" s="221"/>
      <c r="J341" s="222">
        <f>ROUND(I341*H341,2)</f>
        <v>0</v>
      </c>
      <c r="K341" s="218" t="s">
        <v>129</v>
      </c>
      <c r="L341" s="42"/>
      <c r="M341" s="223" t="s">
        <v>1</v>
      </c>
      <c r="N341" s="224" t="s">
        <v>44</v>
      </c>
      <c r="O341" s="78"/>
      <c r="P341" s="225">
        <f>O341*H341</f>
        <v>0</v>
      </c>
      <c r="Q341" s="225">
        <v>0</v>
      </c>
      <c r="R341" s="225">
        <f>Q341*H341</f>
        <v>0</v>
      </c>
      <c r="S341" s="225">
        <v>0.018</v>
      </c>
      <c r="T341" s="226">
        <f>S341*H341</f>
        <v>2.9952</v>
      </c>
      <c r="AR341" s="16" t="s">
        <v>130</v>
      </c>
      <c r="AT341" s="16" t="s">
        <v>125</v>
      </c>
      <c r="AU341" s="16" t="s">
        <v>81</v>
      </c>
      <c r="AY341" s="16" t="s">
        <v>123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16" t="s">
        <v>77</v>
      </c>
      <c r="BK341" s="227">
        <f>ROUND(I341*H341,2)</f>
        <v>0</v>
      </c>
      <c r="BL341" s="16" t="s">
        <v>130</v>
      </c>
      <c r="BM341" s="16" t="s">
        <v>478</v>
      </c>
    </row>
    <row r="342" spans="2:47" s="1" customFormat="1" ht="12">
      <c r="B342" s="37"/>
      <c r="C342" s="38"/>
      <c r="D342" s="228" t="s">
        <v>132</v>
      </c>
      <c r="E342" s="38"/>
      <c r="F342" s="229" t="s">
        <v>479</v>
      </c>
      <c r="G342" s="38"/>
      <c r="H342" s="38"/>
      <c r="I342" s="142"/>
      <c r="J342" s="38"/>
      <c r="K342" s="38"/>
      <c r="L342" s="42"/>
      <c r="M342" s="230"/>
      <c r="N342" s="78"/>
      <c r="O342" s="78"/>
      <c r="P342" s="78"/>
      <c r="Q342" s="78"/>
      <c r="R342" s="78"/>
      <c r="S342" s="78"/>
      <c r="T342" s="79"/>
      <c r="AT342" s="16" t="s">
        <v>132</v>
      </c>
      <c r="AU342" s="16" t="s">
        <v>81</v>
      </c>
    </row>
    <row r="343" spans="2:51" s="12" customFormat="1" ht="12">
      <c r="B343" s="231"/>
      <c r="C343" s="232"/>
      <c r="D343" s="228" t="s">
        <v>134</v>
      </c>
      <c r="E343" s="233" t="s">
        <v>1</v>
      </c>
      <c r="F343" s="234" t="s">
        <v>480</v>
      </c>
      <c r="G343" s="232"/>
      <c r="H343" s="235">
        <v>166.4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134</v>
      </c>
      <c r="AU343" s="241" t="s">
        <v>81</v>
      </c>
      <c r="AV343" s="12" t="s">
        <v>81</v>
      </c>
      <c r="AW343" s="12" t="s">
        <v>34</v>
      </c>
      <c r="AX343" s="12" t="s">
        <v>77</v>
      </c>
      <c r="AY343" s="241" t="s">
        <v>123</v>
      </c>
    </row>
    <row r="344" spans="2:65" s="1" customFormat="1" ht="16.5" customHeight="1">
      <c r="B344" s="37"/>
      <c r="C344" s="216" t="s">
        <v>481</v>
      </c>
      <c r="D344" s="216" t="s">
        <v>125</v>
      </c>
      <c r="E344" s="217" t="s">
        <v>482</v>
      </c>
      <c r="F344" s="218" t="s">
        <v>483</v>
      </c>
      <c r="G344" s="219" t="s">
        <v>178</v>
      </c>
      <c r="H344" s="220">
        <v>51.5</v>
      </c>
      <c r="I344" s="221"/>
      <c r="J344" s="222">
        <f>ROUND(I344*H344,2)</f>
        <v>0</v>
      </c>
      <c r="K344" s="218" t="s">
        <v>129</v>
      </c>
      <c r="L344" s="42"/>
      <c r="M344" s="223" t="s">
        <v>1</v>
      </c>
      <c r="N344" s="224" t="s">
        <v>44</v>
      </c>
      <c r="O344" s="78"/>
      <c r="P344" s="225">
        <f>O344*H344</f>
        <v>0</v>
      </c>
      <c r="Q344" s="225">
        <v>0</v>
      </c>
      <c r="R344" s="225">
        <f>Q344*H344</f>
        <v>0</v>
      </c>
      <c r="S344" s="225">
        <v>0.00248</v>
      </c>
      <c r="T344" s="226">
        <f>S344*H344</f>
        <v>0.12772</v>
      </c>
      <c r="AR344" s="16" t="s">
        <v>130</v>
      </c>
      <c r="AT344" s="16" t="s">
        <v>125</v>
      </c>
      <c r="AU344" s="16" t="s">
        <v>81</v>
      </c>
      <c r="AY344" s="16" t="s">
        <v>123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16" t="s">
        <v>77</v>
      </c>
      <c r="BK344" s="227">
        <f>ROUND(I344*H344,2)</f>
        <v>0</v>
      </c>
      <c r="BL344" s="16" t="s">
        <v>130</v>
      </c>
      <c r="BM344" s="16" t="s">
        <v>484</v>
      </c>
    </row>
    <row r="345" spans="2:47" s="1" customFormat="1" ht="12">
      <c r="B345" s="37"/>
      <c r="C345" s="38"/>
      <c r="D345" s="228" t="s">
        <v>132</v>
      </c>
      <c r="E345" s="38"/>
      <c r="F345" s="229" t="s">
        <v>485</v>
      </c>
      <c r="G345" s="38"/>
      <c r="H345" s="38"/>
      <c r="I345" s="142"/>
      <c r="J345" s="38"/>
      <c r="K345" s="38"/>
      <c r="L345" s="42"/>
      <c r="M345" s="230"/>
      <c r="N345" s="78"/>
      <c r="O345" s="78"/>
      <c r="P345" s="78"/>
      <c r="Q345" s="78"/>
      <c r="R345" s="78"/>
      <c r="S345" s="78"/>
      <c r="T345" s="79"/>
      <c r="AT345" s="16" t="s">
        <v>132</v>
      </c>
      <c r="AU345" s="16" t="s">
        <v>81</v>
      </c>
    </row>
    <row r="346" spans="2:51" s="12" customFormat="1" ht="12">
      <c r="B346" s="231"/>
      <c r="C346" s="232"/>
      <c r="D346" s="228" t="s">
        <v>134</v>
      </c>
      <c r="E346" s="233" t="s">
        <v>1</v>
      </c>
      <c r="F346" s="234" t="s">
        <v>486</v>
      </c>
      <c r="G346" s="232"/>
      <c r="H346" s="235">
        <v>51.5</v>
      </c>
      <c r="I346" s="236"/>
      <c r="J346" s="232"/>
      <c r="K346" s="232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134</v>
      </c>
      <c r="AU346" s="241" t="s">
        <v>81</v>
      </c>
      <c r="AV346" s="12" t="s">
        <v>81</v>
      </c>
      <c r="AW346" s="12" t="s">
        <v>34</v>
      </c>
      <c r="AX346" s="12" t="s">
        <v>77</v>
      </c>
      <c r="AY346" s="241" t="s">
        <v>123</v>
      </c>
    </row>
    <row r="347" spans="2:63" s="11" customFormat="1" ht="22.8" customHeight="1">
      <c r="B347" s="200"/>
      <c r="C347" s="201"/>
      <c r="D347" s="202" t="s">
        <v>72</v>
      </c>
      <c r="E347" s="214" t="s">
        <v>487</v>
      </c>
      <c r="F347" s="214" t="s">
        <v>488</v>
      </c>
      <c r="G347" s="201"/>
      <c r="H347" s="201"/>
      <c r="I347" s="204"/>
      <c r="J347" s="215">
        <f>BK347</f>
        <v>0</v>
      </c>
      <c r="K347" s="201"/>
      <c r="L347" s="206"/>
      <c r="M347" s="207"/>
      <c r="N347" s="208"/>
      <c r="O347" s="208"/>
      <c r="P347" s="209">
        <f>SUM(P348:P356)</f>
        <v>0</v>
      </c>
      <c r="Q347" s="208"/>
      <c r="R347" s="209">
        <f>SUM(R348:R356)</f>
        <v>0</v>
      </c>
      <c r="S347" s="208"/>
      <c r="T347" s="210">
        <f>SUM(T348:T356)</f>
        <v>0</v>
      </c>
      <c r="AR347" s="211" t="s">
        <v>77</v>
      </c>
      <c r="AT347" s="212" t="s">
        <v>72</v>
      </c>
      <c r="AU347" s="212" t="s">
        <v>77</v>
      </c>
      <c r="AY347" s="211" t="s">
        <v>123</v>
      </c>
      <c r="BK347" s="213">
        <f>SUM(BK348:BK356)</f>
        <v>0</v>
      </c>
    </row>
    <row r="348" spans="2:65" s="1" customFormat="1" ht="16.5" customHeight="1">
      <c r="B348" s="37"/>
      <c r="C348" s="216" t="s">
        <v>489</v>
      </c>
      <c r="D348" s="216" t="s">
        <v>125</v>
      </c>
      <c r="E348" s="217" t="s">
        <v>490</v>
      </c>
      <c r="F348" s="218" t="s">
        <v>491</v>
      </c>
      <c r="G348" s="219" t="s">
        <v>492</v>
      </c>
      <c r="H348" s="220">
        <v>22.628</v>
      </c>
      <c r="I348" s="221"/>
      <c r="J348" s="222">
        <f>ROUND(I348*H348,2)</f>
        <v>0</v>
      </c>
      <c r="K348" s="218" t="s">
        <v>129</v>
      </c>
      <c r="L348" s="42"/>
      <c r="M348" s="223" t="s">
        <v>1</v>
      </c>
      <c r="N348" s="224" t="s">
        <v>44</v>
      </c>
      <c r="O348" s="78"/>
      <c r="P348" s="225">
        <f>O348*H348</f>
        <v>0</v>
      </c>
      <c r="Q348" s="225">
        <v>0</v>
      </c>
      <c r="R348" s="225">
        <f>Q348*H348</f>
        <v>0</v>
      </c>
      <c r="S348" s="225">
        <v>0</v>
      </c>
      <c r="T348" s="226">
        <f>S348*H348</f>
        <v>0</v>
      </c>
      <c r="AR348" s="16" t="s">
        <v>130</v>
      </c>
      <c r="AT348" s="16" t="s">
        <v>125</v>
      </c>
      <c r="AU348" s="16" t="s">
        <v>81</v>
      </c>
      <c r="AY348" s="16" t="s">
        <v>123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16" t="s">
        <v>77</v>
      </c>
      <c r="BK348" s="227">
        <f>ROUND(I348*H348,2)</f>
        <v>0</v>
      </c>
      <c r="BL348" s="16" t="s">
        <v>130</v>
      </c>
      <c r="BM348" s="16" t="s">
        <v>493</v>
      </c>
    </row>
    <row r="349" spans="2:47" s="1" customFormat="1" ht="12">
      <c r="B349" s="37"/>
      <c r="C349" s="38"/>
      <c r="D349" s="228" t="s">
        <v>132</v>
      </c>
      <c r="E349" s="38"/>
      <c r="F349" s="229" t="s">
        <v>494</v>
      </c>
      <c r="G349" s="38"/>
      <c r="H349" s="38"/>
      <c r="I349" s="142"/>
      <c r="J349" s="38"/>
      <c r="K349" s="38"/>
      <c r="L349" s="42"/>
      <c r="M349" s="230"/>
      <c r="N349" s="78"/>
      <c r="O349" s="78"/>
      <c r="P349" s="78"/>
      <c r="Q349" s="78"/>
      <c r="R349" s="78"/>
      <c r="S349" s="78"/>
      <c r="T349" s="79"/>
      <c r="AT349" s="16" t="s">
        <v>132</v>
      </c>
      <c r="AU349" s="16" t="s">
        <v>81</v>
      </c>
    </row>
    <row r="350" spans="2:51" s="12" customFormat="1" ht="12">
      <c r="B350" s="231"/>
      <c r="C350" s="232"/>
      <c r="D350" s="228" t="s">
        <v>134</v>
      </c>
      <c r="E350" s="233" t="s">
        <v>1</v>
      </c>
      <c r="F350" s="234" t="s">
        <v>495</v>
      </c>
      <c r="G350" s="232"/>
      <c r="H350" s="235">
        <v>22.628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134</v>
      </c>
      <c r="AU350" s="241" t="s">
        <v>81</v>
      </c>
      <c r="AV350" s="12" t="s">
        <v>81</v>
      </c>
      <c r="AW350" s="12" t="s">
        <v>34</v>
      </c>
      <c r="AX350" s="12" t="s">
        <v>77</v>
      </c>
      <c r="AY350" s="241" t="s">
        <v>123</v>
      </c>
    </row>
    <row r="351" spans="2:65" s="1" customFormat="1" ht="16.5" customHeight="1">
      <c r="B351" s="37"/>
      <c r="C351" s="216" t="s">
        <v>496</v>
      </c>
      <c r="D351" s="216" t="s">
        <v>125</v>
      </c>
      <c r="E351" s="217" t="s">
        <v>497</v>
      </c>
      <c r="F351" s="218" t="s">
        <v>498</v>
      </c>
      <c r="G351" s="219" t="s">
        <v>492</v>
      </c>
      <c r="H351" s="220">
        <v>22.628</v>
      </c>
      <c r="I351" s="221"/>
      <c r="J351" s="222">
        <f>ROUND(I351*H351,2)</f>
        <v>0</v>
      </c>
      <c r="K351" s="218" t="s">
        <v>129</v>
      </c>
      <c r="L351" s="42"/>
      <c r="M351" s="223" t="s">
        <v>1</v>
      </c>
      <c r="N351" s="224" t="s">
        <v>44</v>
      </c>
      <c r="O351" s="78"/>
      <c r="P351" s="225">
        <f>O351*H351</f>
        <v>0</v>
      </c>
      <c r="Q351" s="225">
        <v>0</v>
      </c>
      <c r="R351" s="225">
        <f>Q351*H351</f>
        <v>0</v>
      </c>
      <c r="S351" s="225">
        <v>0</v>
      </c>
      <c r="T351" s="226">
        <f>S351*H351</f>
        <v>0</v>
      </c>
      <c r="AR351" s="16" t="s">
        <v>130</v>
      </c>
      <c r="AT351" s="16" t="s">
        <v>125</v>
      </c>
      <c r="AU351" s="16" t="s">
        <v>81</v>
      </c>
      <c r="AY351" s="16" t="s">
        <v>123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16" t="s">
        <v>77</v>
      </c>
      <c r="BK351" s="227">
        <f>ROUND(I351*H351,2)</f>
        <v>0</v>
      </c>
      <c r="BL351" s="16" t="s">
        <v>130</v>
      </c>
      <c r="BM351" s="16" t="s">
        <v>499</v>
      </c>
    </row>
    <row r="352" spans="2:47" s="1" customFormat="1" ht="12">
      <c r="B352" s="37"/>
      <c r="C352" s="38"/>
      <c r="D352" s="228" t="s">
        <v>132</v>
      </c>
      <c r="E352" s="38"/>
      <c r="F352" s="229" t="s">
        <v>500</v>
      </c>
      <c r="G352" s="38"/>
      <c r="H352" s="38"/>
      <c r="I352" s="142"/>
      <c r="J352" s="38"/>
      <c r="K352" s="38"/>
      <c r="L352" s="42"/>
      <c r="M352" s="230"/>
      <c r="N352" s="78"/>
      <c r="O352" s="78"/>
      <c r="P352" s="78"/>
      <c r="Q352" s="78"/>
      <c r="R352" s="78"/>
      <c r="S352" s="78"/>
      <c r="T352" s="79"/>
      <c r="AT352" s="16" t="s">
        <v>132</v>
      </c>
      <c r="AU352" s="16" t="s">
        <v>81</v>
      </c>
    </row>
    <row r="353" spans="2:51" s="12" customFormat="1" ht="12">
      <c r="B353" s="231"/>
      <c r="C353" s="232"/>
      <c r="D353" s="228" t="s">
        <v>134</v>
      </c>
      <c r="E353" s="233" t="s">
        <v>1</v>
      </c>
      <c r="F353" s="234" t="s">
        <v>501</v>
      </c>
      <c r="G353" s="232"/>
      <c r="H353" s="235">
        <v>22.628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134</v>
      </c>
      <c r="AU353" s="241" t="s">
        <v>81</v>
      </c>
      <c r="AV353" s="12" t="s">
        <v>81</v>
      </c>
      <c r="AW353" s="12" t="s">
        <v>34</v>
      </c>
      <c r="AX353" s="12" t="s">
        <v>77</v>
      </c>
      <c r="AY353" s="241" t="s">
        <v>123</v>
      </c>
    </row>
    <row r="354" spans="2:65" s="1" customFormat="1" ht="16.5" customHeight="1">
      <c r="B354" s="37"/>
      <c r="C354" s="216" t="s">
        <v>502</v>
      </c>
      <c r="D354" s="216" t="s">
        <v>125</v>
      </c>
      <c r="E354" s="217" t="s">
        <v>503</v>
      </c>
      <c r="F354" s="218" t="s">
        <v>504</v>
      </c>
      <c r="G354" s="219" t="s">
        <v>492</v>
      </c>
      <c r="H354" s="220">
        <v>384.676</v>
      </c>
      <c r="I354" s="221"/>
      <c r="J354" s="222">
        <f>ROUND(I354*H354,2)</f>
        <v>0</v>
      </c>
      <c r="K354" s="218" t="s">
        <v>129</v>
      </c>
      <c r="L354" s="42"/>
      <c r="M354" s="223" t="s">
        <v>1</v>
      </c>
      <c r="N354" s="224" t="s">
        <v>44</v>
      </c>
      <c r="O354" s="78"/>
      <c r="P354" s="225">
        <f>O354*H354</f>
        <v>0</v>
      </c>
      <c r="Q354" s="225">
        <v>0</v>
      </c>
      <c r="R354" s="225">
        <f>Q354*H354</f>
        <v>0</v>
      </c>
      <c r="S354" s="225">
        <v>0</v>
      </c>
      <c r="T354" s="226">
        <f>S354*H354</f>
        <v>0</v>
      </c>
      <c r="AR354" s="16" t="s">
        <v>130</v>
      </c>
      <c r="AT354" s="16" t="s">
        <v>125</v>
      </c>
      <c r="AU354" s="16" t="s">
        <v>81</v>
      </c>
      <c r="AY354" s="16" t="s">
        <v>123</v>
      </c>
      <c r="BE354" s="227">
        <f>IF(N354="základní",J354,0)</f>
        <v>0</v>
      </c>
      <c r="BF354" s="227">
        <f>IF(N354="snížená",J354,0)</f>
        <v>0</v>
      </c>
      <c r="BG354" s="227">
        <f>IF(N354="zákl. přenesená",J354,0)</f>
        <v>0</v>
      </c>
      <c r="BH354" s="227">
        <f>IF(N354="sníž. přenesená",J354,0)</f>
        <v>0</v>
      </c>
      <c r="BI354" s="227">
        <f>IF(N354="nulová",J354,0)</f>
        <v>0</v>
      </c>
      <c r="BJ354" s="16" t="s">
        <v>77</v>
      </c>
      <c r="BK354" s="227">
        <f>ROUND(I354*H354,2)</f>
        <v>0</v>
      </c>
      <c r="BL354" s="16" t="s">
        <v>130</v>
      </c>
      <c r="BM354" s="16" t="s">
        <v>505</v>
      </c>
    </row>
    <row r="355" spans="2:47" s="1" customFormat="1" ht="12">
      <c r="B355" s="37"/>
      <c r="C355" s="38"/>
      <c r="D355" s="228" t="s">
        <v>132</v>
      </c>
      <c r="E355" s="38"/>
      <c r="F355" s="229" t="s">
        <v>506</v>
      </c>
      <c r="G355" s="38"/>
      <c r="H355" s="38"/>
      <c r="I355" s="142"/>
      <c r="J355" s="38"/>
      <c r="K355" s="38"/>
      <c r="L355" s="42"/>
      <c r="M355" s="230"/>
      <c r="N355" s="78"/>
      <c r="O355" s="78"/>
      <c r="P355" s="78"/>
      <c r="Q355" s="78"/>
      <c r="R355" s="78"/>
      <c r="S355" s="78"/>
      <c r="T355" s="79"/>
      <c r="AT355" s="16" t="s">
        <v>132</v>
      </c>
      <c r="AU355" s="16" t="s">
        <v>81</v>
      </c>
    </row>
    <row r="356" spans="2:51" s="12" customFormat="1" ht="12">
      <c r="B356" s="231"/>
      <c r="C356" s="232"/>
      <c r="D356" s="228" t="s">
        <v>134</v>
      </c>
      <c r="E356" s="233" t="s">
        <v>1</v>
      </c>
      <c r="F356" s="234" t="s">
        <v>507</v>
      </c>
      <c r="G356" s="232"/>
      <c r="H356" s="235">
        <v>384.676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134</v>
      </c>
      <c r="AU356" s="241" t="s">
        <v>81</v>
      </c>
      <c r="AV356" s="12" t="s">
        <v>81</v>
      </c>
      <c r="AW356" s="12" t="s">
        <v>34</v>
      </c>
      <c r="AX356" s="12" t="s">
        <v>77</v>
      </c>
      <c r="AY356" s="241" t="s">
        <v>123</v>
      </c>
    </row>
    <row r="357" spans="2:63" s="11" customFormat="1" ht="22.8" customHeight="1">
      <c r="B357" s="200"/>
      <c r="C357" s="201"/>
      <c r="D357" s="202" t="s">
        <v>72</v>
      </c>
      <c r="E357" s="214" t="s">
        <v>508</v>
      </c>
      <c r="F357" s="214" t="s">
        <v>509</v>
      </c>
      <c r="G357" s="201"/>
      <c r="H357" s="201"/>
      <c r="I357" s="204"/>
      <c r="J357" s="215">
        <f>BK357</f>
        <v>0</v>
      </c>
      <c r="K357" s="201"/>
      <c r="L357" s="206"/>
      <c r="M357" s="207"/>
      <c r="N357" s="208"/>
      <c r="O357" s="208"/>
      <c r="P357" s="209">
        <f>SUM(P358:P359)</f>
        <v>0</v>
      </c>
      <c r="Q357" s="208"/>
      <c r="R357" s="209">
        <f>SUM(R358:R359)</f>
        <v>0</v>
      </c>
      <c r="S357" s="208"/>
      <c r="T357" s="210">
        <f>SUM(T358:T359)</f>
        <v>0</v>
      </c>
      <c r="AR357" s="211" t="s">
        <v>77</v>
      </c>
      <c r="AT357" s="212" t="s">
        <v>72</v>
      </c>
      <c r="AU357" s="212" t="s">
        <v>77</v>
      </c>
      <c r="AY357" s="211" t="s">
        <v>123</v>
      </c>
      <c r="BK357" s="213">
        <f>SUM(BK358:BK359)</f>
        <v>0</v>
      </c>
    </row>
    <row r="358" spans="2:65" s="1" customFormat="1" ht="16.5" customHeight="1">
      <c r="B358" s="37"/>
      <c r="C358" s="216" t="s">
        <v>510</v>
      </c>
      <c r="D358" s="216" t="s">
        <v>125</v>
      </c>
      <c r="E358" s="217" t="s">
        <v>511</v>
      </c>
      <c r="F358" s="218" t="s">
        <v>512</v>
      </c>
      <c r="G358" s="219" t="s">
        <v>492</v>
      </c>
      <c r="H358" s="220">
        <v>777.657</v>
      </c>
      <c r="I358" s="221"/>
      <c r="J358" s="222">
        <f>ROUND(I358*H358,2)</f>
        <v>0</v>
      </c>
      <c r="K358" s="218" t="s">
        <v>129</v>
      </c>
      <c r="L358" s="42"/>
      <c r="M358" s="223" t="s">
        <v>1</v>
      </c>
      <c r="N358" s="224" t="s">
        <v>44</v>
      </c>
      <c r="O358" s="78"/>
      <c r="P358" s="225">
        <f>O358*H358</f>
        <v>0</v>
      </c>
      <c r="Q358" s="225">
        <v>0</v>
      </c>
      <c r="R358" s="225">
        <f>Q358*H358</f>
        <v>0</v>
      </c>
      <c r="S358" s="225">
        <v>0</v>
      </c>
      <c r="T358" s="226">
        <f>S358*H358</f>
        <v>0</v>
      </c>
      <c r="AR358" s="16" t="s">
        <v>130</v>
      </c>
      <c r="AT358" s="16" t="s">
        <v>125</v>
      </c>
      <c r="AU358" s="16" t="s">
        <v>81</v>
      </c>
      <c r="AY358" s="16" t="s">
        <v>123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16" t="s">
        <v>77</v>
      </c>
      <c r="BK358" s="227">
        <f>ROUND(I358*H358,2)</f>
        <v>0</v>
      </c>
      <c r="BL358" s="16" t="s">
        <v>130</v>
      </c>
      <c r="BM358" s="16" t="s">
        <v>513</v>
      </c>
    </row>
    <row r="359" spans="2:47" s="1" customFormat="1" ht="12">
      <c r="B359" s="37"/>
      <c r="C359" s="38"/>
      <c r="D359" s="228" t="s">
        <v>132</v>
      </c>
      <c r="E359" s="38"/>
      <c r="F359" s="229" t="s">
        <v>514</v>
      </c>
      <c r="G359" s="38"/>
      <c r="H359" s="38"/>
      <c r="I359" s="142"/>
      <c r="J359" s="38"/>
      <c r="K359" s="38"/>
      <c r="L359" s="42"/>
      <c r="M359" s="273"/>
      <c r="N359" s="274"/>
      <c r="O359" s="274"/>
      <c r="P359" s="274"/>
      <c r="Q359" s="274"/>
      <c r="R359" s="274"/>
      <c r="S359" s="274"/>
      <c r="T359" s="275"/>
      <c r="AT359" s="16" t="s">
        <v>132</v>
      </c>
      <c r="AU359" s="16" t="s">
        <v>81</v>
      </c>
    </row>
    <row r="360" spans="2:12" s="1" customFormat="1" ht="6.95" customHeight="1">
      <c r="B360" s="56"/>
      <c r="C360" s="57"/>
      <c r="D360" s="57"/>
      <c r="E360" s="57"/>
      <c r="F360" s="57"/>
      <c r="G360" s="57"/>
      <c r="H360" s="57"/>
      <c r="I360" s="166"/>
      <c r="J360" s="57"/>
      <c r="K360" s="57"/>
      <c r="L360" s="42"/>
    </row>
  </sheetData>
  <sheetProtection password="CC35" sheet="1" objects="1" scenarios="1" formatColumns="0" formatRows="0" autoFilter="0"/>
  <autoFilter ref="C87:K35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87</v>
      </c>
    </row>
    <row r="3" spans="2:46" ht="6.95" customHeight="1" hidden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81</v>
      </c>
    </row>
    <row r="4" spans="2:46" ht="24.95" customHeight="1" hidden="1">
      <c r="B4" s="19"/>
      <c r="D4" s="139" t="s">
        <v>90</v>
      </c>
      <c r="L4" s="19"/>
      <c r="M4" s="23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40" t="s">
        <v>16</v>
      </c>
      <c r="L6" s="19"/>
    </row>
    <row r="7" spans="2:12" ht="16.5" customHeight="1" hidden="1">
      <c r="B7" s="19"/>
      <c r="E7" s="141" t="str">
        <f>'Rekapitulace stavby'!K6</f>
        <v>Raná, 10185468, Žďárec u Skutče, 0,000 - 0,342, oprava koryta</v>
      </c>
      <c r="F7" s="140"/>
      <c r="G7" s="140"/>
      <c r="H7" s="140"/>
      <c r="L7" s="19"/>
    </row>
    <row r="8" spans="2:12" ht="12" customHeight="1" hidden="1">
      <c r="B8" s="19"/>
      <c r="D8" s="140" t="s">
        <v>91</v>
      </c>
      <c r="L8" s="19"/>
    </row>
    <row r="9" spans="2:12" s="1" customFormat="1" ht="16.5" customHeight="1" hidden="1">
      <c r="B9" s="42"/>
      <c r="E9" s="141" t="s">
        <v>92</v>
      </c>
      <c r="F9" s="1"/>
      <c r="G9" s="1"/>
      <c r="H9" s="1"/>
      <c r="I9" s="142"/>
      <c r="L9" s="42"/>
    </row>
    <row r="10" spans="2:12" s="1" customFormat="1" ht="12" customHeight="1" hidden="1">
      <c r="B10" s="42"/>
      <c r="D10" s="140" t="s">
        <v>515</v>
      </c>
      <c r="I10" s="142"/>
      <c r="L10" s="42"/>
    </row>
    <row r="11" spans="2:12" s="1" customFormat="1" ht="36.95" customHeight="1" hidden="1">
      <c r="B11" s="42"/>
      <c r="E11" s="143" t="s">
        <v>516</v>
      </c>
      <c r="F11" s="1"/>
      <c r="G11" s="1"/>
      <c r="H11" s="1"/>
      <c r="I11" s="142"/>
      <c r="L11" s="42"/>
    </row>
    <row r="12" spans="2:12" s="1" customFormat="1" ht="12" hidden="1">
      <c r="B12" s="42"/>
      <c r="I12" s="142"/>
      <c r="L12" s="42"/>
    </row>
    <row r="13" spans="2:12" s="1" customFormat="1" ht="12" customHeight="1" hidden="1">
      <c r="B13" s="42"/>
      <c r="D13" s="140" t="s">
        <v>18</v>
      </c>
      <c r="F13" s="16" t="s">
        <v>19</v>
      </c>
      <c r="I13" s="144" t="s">
        <v>20</v>
      </c>
      <c r="J13" s="16" t="s">
        <v>1</v>
      </c>
      <c r="L13" s="42"/>
    </row>
    <row r="14" spans="2:12" s="1" customFormat="1" ht="12" customHeight="1" hidden="1">
      <c r="B14" s="42"/>
      <c r="D14" s="140" t="s">
        <v>22</v>
      </c>
      <c r="F14" s="16" t="s">
        <v>23</v>
      </c>
      <c r="I14" s="144" t="s">
        <v>24</v>
      </c>
      <c r="J14" s="145" t="str">
        <f>'Rekapitulace stavby'!AN8</f>
        <v>8.9.2017</v>
      </c>
      <c r="L14" s="42"/>
    </row>
    <row r="15" spans="2:12" s="1" customFormat="1" ht="10.8" customHeight="1" hidden="1">
      <c r="B15" s="42"/>
      <c r="I15" s="142"/>
      <c r="L15" s="42"/>
    </row>
    <row r="16" spans="2:12" s="1" customFormat="1" ht="12" customHeight="1" hidden="1">
      <c r="B16" s="42"/>
      <c r="D16" s="140" t="s">
        <v>26</v>
      </c>
      <c r="I16" s="144" t="s">
        <v>27</v>
      </c>
      <c r="J16" s="16" t="s">
        <v>1</v>
      </c>
      <c r="L16" s="42"/>
    </row>
    <row r="17" spans="2:12" s="1" customFormat="1" ht="18" customHeight="1" hidden="1">
      <c r="B17" s="42"/>
      <c r="E17" s="16" t="s">
        <v>28</v>
      </c>
      <c r="I17" s="144" t="s">
        <v>29</v>
      </c>
      <c r="J17" s="16" t="s">
        <v>1</v>
      </c>
      <c r="L17" s="42"/>
    </row>
    <row r="18" spans="2:12" s="1" customFormat="1" ht="6.95" customHeight="1" hidden="1">
      <c r="B18" s="42"/>
      <c r="I18" s="142"/>
      <c r="L18" s="42"/>
    </row>
    <row r="19" spans="2:12" s="1" customFormat="1" ht="12" customHeight="1" hidden="1">
      <c r="B19" s="42"/>
      <c r="D19" s="140" t="s">
        <v>30</v>
      </c>
      <c r="I19" s="144" t="s">
        <v>27</v>
      </c>
      <c r="J19" s="32" t="str">
        <f>'Rekapitulace stavby'!AN13</f>
        <v>Vyplň údaj</v>
      </c>
      <c r="L19" s="42"/>
    </row>
    <row r="20" spans="2:12" s="1" customFormat="1" ht="18" customHeight="1" hidden="1">
      <c r="B20" s="42"/>
      <c r="E20" s="32" t="str">
        <f>'Rekapitulace stavby'!E14</f>
        <v>Vyplň údaj</v>
      </c>
      <c r="F20" s="16"/>
      <c r="G20" s="16"/>
      <c r="H20" s="16"/>
      <c r="I20" s="144" t="s">
        <v>29</v>
      </c>
      <c r="J20" s="32" t="str">
        <f>'Rekapitulace stavby'!AN14</f>
        <v>Vyplň údaj</v>
      </c>
      <c r="L20" s="42"/>
    </row>
    <row r="21" spans="2:12" s="1" customFormat="1" ht="6.95" customHeight="1" hidden="1">
      <c r="B21" s="42"/>
      <c r="I21" s="142"/>
      <c r="L21" s="42"/>
    </row>
    <row r="22" spans="2:12" s="1" customFormat="1" ht="12" customHeight="1" hidden="1">
      <c r="B22" s="42"/>
      <c r="D22" s="140" t="s">
        <v>32</v>
      </c>
      <c r="I22" s="144" t="s">
        <v>27</v>
      </c>
      <c r="J22" s="16" t="s">
        <v>1</v>
      </c>
      <c r="L22" s="42"/>
    </row>
    <row r="23" spans="2:12" s="1" customFormat="1" ht="18" customHeight="1" hidden="1">
      <c r="B23" s="42"/>
      <c r="E23" s="16" t="s">
        <v>33</v>
      </c>
      <c r="I23" s="144" t="s">
        <v>29</v>
      </c>
      <c r="J23" s="16" t="s">
        <v>1</v>
      </c>
      <c r="L23" s="42"/>
    </row>
    <row r="24" spans="2:12" s="1" customFormat="1" ht="6.95" customHeight="1" hidden="1">
      <c r="B24" s="42"/>
      <c r="I24" s="142"/>
      <c r="L24" s="42"/>
    </row>
    <row r="25" spans="2:12" s="1" customFormat="1" ht="12" customHeight="1" hidden="1">
      <c r="B25" s="42"/>
      <c r="D25" s="140" t="s">
        <v>35</v>
      </c>
      <c r="I25" s="144" t="s">
        <v>27</v>
      </c>
      <c r="J25" s="16" t="s">
        <v>1</v>
      </c>
      <c r="L25" s="42"/>
    </row>
    <row r="26" spans="2:12" s="1" customFormat="1" ht="18" customHeight="1" hidden="1">
      <c r="B26" s="42"/>
      <c r="E26" s="16" t="s">
        <v>36</v>
      </c>
      <c r="I26" s="144" t="s">
        <v>29</v>
      </c>
      <c r="J26" s="16" t="s">
        <v>1</v>
      </c>
      <c r="L26" s="42"/>
    </row>
    <row r="27" spans="2:12" s="1" customFormat="1" ht="6.95" customHeight="1" hidden="1">
      <c r="B27" s="42"/>
      <c r="I27" s="142"/>
      <c r="L27" s="42"/>
    </row>
    <row r="28" spans="2:12" s="1" customFormat="1" ht="12" customHeight="1" hidden="1">
      <c r="B28" s="42"/>
      <c r="D28" s="140" t="s">
        <v>37</v>
      </c>
      <c r="I28" s="142"/>
      <c r="L28" s="42"/>
    </row>
    <row r="29" spans="2:12" s="7" customFormat="1" ht="33.75" customHeight="1" hidden="1">
      <c r="B29" s="146"/>
      <c r="E29" s="147" t="s">
        <v>93</v>
      </c>
      <c r="F29" s="147"/>
      <c r="G29" s="147"/>
      <c r="H29" s="147"/>
      <c r="I29" s="148"/>
      <c r="L29" s="146"/>
    </row>
    <row r="30" spans="2:12" s="1" customFormat="1" ht="6.95" customHeight="1" hidden="1">
      <c r="B30" s="42"/>
      <c r="I30" s="142"/>
      <c r="L30" s="42"/>
    </row>
    <row r="31" spans="2:12" s="1" customFormat="1" ht="6.95" customHeight="1" hidden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 hidden="1">
      <c r="B32" s="42"/>
      <c r="D32" s="150" t="s">
        <v>39</v>
      </c>
      <c r="I32" s="142"/>
      <c r="J32" s="151">
        <f>ROUND(J88,2)</f>
        <v>0</v>
      </c>
      <c r="L32" s="42"/>
    </row>
    <row r="33" spans="2:12" s="1" customFormat="1" ht="6.95" customHeight="1" hidden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 hidden="1">
      <c r="B34" s="42"/>
      <c r="F34" s="152" t="s">
        <v>41</v>
      </c>
      <c r="I34" s="153" t="s">
        <v>40</v>
      </c>
      <c r="J34" s="152" t="s">
        <v>42</v>
      </c>
      <c r="L34" s="42"/>
    </row>
    <row r="35" spans="2:12" s="1" customFormat="1" ht="14.4" customHeight="1" hidden="1">
      <c r="B35" s="42"/>
      <c r="D35" s="140" t="s">
        <v>43</v>
      </c>
      <c r="E35" s="140" t="s">
        <v>44</v>
      </c>
      <c r="F35" s="154">
        <f>ROUND((SUM(BE88:BE130)),2)</f>
        <v>0</v>
      </c>
      <c r="I35" s="155">
        <v>0.21</v>
      </c>
      <c r="J35" s="154">
        <f>ROUND(((SUM(BE88:BE130))*I35),2)</f>
        <v>0</v>
      </c>
      <c r="L35" s="42"/>
    </row>
    <row r="36" spans="2:12" s="1" customFormat="1" ht="14.4" customHeight="1" hidden="1">
      <c r="B36" s="42"/>
      <c r="E36" s="140" t="s">
        <v>45</v>
      </c>
      <c r="F36" s="154">
        <f>ROUND((SUM(BF88:BF130)),2)</f>
        <v>0</v>
      </c>
      <c r="I36" s="155">
        <v>0.15</v>
      </c>
      <c r="J36" s="154">
        <f>ROUND(((SUM(BF88:BF130))*I36),2)</f>
        <v>0</v>
      </c>
      <c r="L36" s="42"/>
    </row>
    <row r="37" spans="2:12" s="1" customFormat="1" ht="14.4" customHeight="1" hidden="1">
      <c r="B37" s="42"/>
      <c r="E37" s="140" t="s">
        <v>46</v>
      </c>
      <c r="F37" s="154">
        <f>ROUND((SUM(BG88:BG130)),2)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47</v>
      </c>
      <c r="F38" s="154">
        <f>ROUND((SUM(BH88:BH130)),2)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48</v>
      </c>
      <c r="F39" s="154">
        <f>ROUND((SUM(BI88:BI130)),2)</f>
        <v>0</v>
      </c>
      <c r="I39" s="155">
        <v>0</v>
      </c>
      <c r="J39" s="154">
        <f>0</f>
        <v>0</v>
      </c>
      <c r="L39" s="42"/>
    </row>
    <row r="40" spans="2:12" s="1" customFormat="1" ht="6.95" customHeight="1" hidden="1">
      <c r="B40" s="42"/>
      <c r="I40" s="142"/>
      <c r="L40" s="42"/>
    </row>
    <row r="41" spans="2:12" s="1" customFormat="1" ht="25.4" customHeight="1" hidden="1">
      <c r="B41" s="42"/>
      <c r="C41" s="156"/>
      <c r="D41" s="157" t="s">
        <v>49</v>
      </c>
      <c r="E41" s="158"/>
      <c r="F41" s="158"/>
      <c r="G41" s="159" t="s">
        <v>50</v>
      </c>
      <c r="H41" s="160" t="s">
        <v>51</v>
      </c>
      <c r="I41" s="161"/>
      <c r="J41" s="162">
        <f>SUM(J32:J39)</f>
        <v>0</v>
      </c>
      <c r="K41" s="163"/>
      <c r="L41" s="42"/>
    </row>
    <row r="42" spans="2:12" s="1" customFormat="1" ht="14.4" customHeight="1" hidden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3" ht="12" hidden="1"/>
    <row r="44" ht="12" hidden="1"/>
    <row r="45" ht="12" hidden="1"/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94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Raná, 10185468, Žďárec u Skutče, 0,000 - 0,342, oprava koryta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91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92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515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1.1 - SO 01.1 Odstranění břehových porostů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22</v>
      </c>
      <c r="D56" s="38"/>
      <c r="E56" s="38"/>
      <c r="F56" s="26" t="str">
        <f>F14</f>
        <v>Skuteč - Žďárec u Skutče</v>
      </c>
      <c r="G56" s="38"/>
      <c r="H56" s="38"/>
      <c r="I56" s="144" t="s">
        <v>24</v>
      </c>
      <c r="J56" s="66" t="str">
        <f>IF(J14="","",J14)</f>
        <v>8.9.2017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24.9" customHeight="1">
      <c r="B58" s="37"/>
      <c r="C58" s="31" t="s">
        <v>26</v>
      </c>
      <c r="D58" s="38"/>
      <c r="E58" s="38"/>
      <c r="F58" s="26" t="str">
        <f>E17</f>
        <v>Povodí Labe, závod Pardubice,Cihelna 135,Pardubice</v>
      </c>
      <c r="G58" s="38"/>
      <c r="H58" s="38"/>
      <c r="I58" s="144" t="s">
        <v>32</v>
      </c>
      <c r="J58" s="35" t="str">
        <f>E23</f>
        <v>Multiaqua s.r.o., Veverkova 1343, Hradec Králové 2</v>
      </c>
      <c r="K58" s="38"/>
      <c r="L58" s="42"/>
    </row>
    <row r="59" spans="2:12" s="1" customFormat="1" ht="13.65" customHeight="1">
      <c r="B59" s="37"/>
      <c r="C59" s="31" t="s">
        <v>30</v>
      </c>
      <c r="D59" s="38"/>
      <c r="E59" s="38"/>
      <c r="F59" s="26" t="str">
        <f>IF(E20="","",E20)</f>
        <v>Vyplň údaj</v>
      </c>
      <c r="G59" s="38"/>
      <c r="H59" s="38"/>
      <c r="I59" s="144" t="s">
        <v>35</v>
      </c>
      <c r="J59" s="35" t="str">
        <f>E26</f>
        <v>Ing. Ladislav Malý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95</v>
      </c>
      <c r="D61" s="172"/>
      <c r="E61" s="172"/>
      <c r="F61" s="172"/>
      <c r="G61" s="172"/>
      <c r="H61" s="172"/>
      <c r="I61" s="173"/>
      <c r="J61" s="174" t="s">
        <v>96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97</v>
      </c>
      <c r="D63" s="38"/>
      <c r="E63" s="38"/>
      <c r="F63" s="38"/>
      <c r="G63" s="38"/>
      <c r="H63" s="38"/>
      <c r="I63" s="142"/>
      <c r="J63" s="97">
        <f>J88</f>
        <v>0</v>
      </c>
      <c r="K63" s="38"/>
      <c r="L63" s="42"/>
      <c r="AU63" s="16" t="s">
        <v>98</v>
      </c>
    </row>
    <row r="64" spans="2:12" s="8" customFormat="1" ht="24.95" customHeight="1">
      <c r="B64" s="176"/>
      <c r="C64" s="177"/>
      <c r="D64" s="178" t="s">
        <v>99</v>
      </c>
      <c r="E64" s="179"/>
      <c r="F64" s="179"/>
      <c r="G64" s="179"/>
      <c r="H64" s="179"/>
      <c r="I64" s="180"/>
      <c r="J64" s="181">
        <f>J89</f>
        <v>0</v>
      </c>
      <c r="K64" s="177"/>
      <c r="L64" s="182"/>
    </row>
    <row r="65" spans="2:12" s="9" customFormat="1" ht="19.9" customHeight="1">
      <c r="B65" s="183"/>
      <c r="C65" s="121"/>
      <c r="D65" s="184" t="s">
        <v>100</v>
      </c>
      <c r="E65" s="185"/>
      <c r="F65" s="185"/>
      <c r="G65" s="185"/>
      <c r="H65" s="185"/>
      <c r="I65" s="186"/>
      <c r="J65" s="187">
        <f>J90</f>
        <v>0</v>
      </c>
      <c r="K65" s="121"/>
      <c r="L65" s="188"/>
    </row>
    <row r="66" spans="2:12" s="9" customFormat="1" ht="19.9" customHeight="1">
      <c r="B66" s="183"/>
      <c r="C66" s="121"/>
      <c r="D66" s="184" t="s">
        <v>106</v>
      </c>
      <c r="E66" s="185"/>
      <c r="F66" s="185"/>
      <c r="G66" s="185"/>
      <c r="H66" s="185"/>
      <c r="I66" s="186"/>
      <c r="J66" s="187">
        <f>J126</f>
        <v>0</v>
      </c>
      <c r="K66" s="121"/>
      <c r="L66" s="188"/>
    </row>
    <row r="67" spans="2:12" s="1" customFormat="1" ht="21.8" customHeight="1">
      <c r="B67" s="37"/>
      <c r="C67" s="38"/>
      <c r="D67" s="38"/>
      <c r="E67" s="38"/>
      <c r="F67" s="38"/>
      <c r="G67" s="38"/>
      <c r="H67" s="38"/>
      <c r="I67" s="142"/>
      <c r="J67" s="38"/>
      <c r="K67" s="38"/>
      <c r="L67" s="42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66"/>
      <c r="J68" s="57"/>
      <c r="K68" s="57"/>
      <c r="L68" s="42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69"/>
      <c r="J72" s="59"/>
      <c r="K72" s="59"/>
      <c r="L72" s="42"/>
    </row>
    <row r="73" spans="2:12" s="1" customFormat="1" ht="24.95" customHeight="1">
      <c r="B73" s="37"/>
      <c r="C73" s="22" t="s">
        <v>108</v>
      </c>
      <c r="D73" s="38"/>
      <c r="E73" s="38"/>
      <c r="F73" s="38"/>
      <c r="G73" s="38"/>
      <c r="H73" s="38"/>
      <c r="I73" s="142"/>
      <c r="J73" s="38"/>
      <c r="K73" s="38"/>
      <c r="L73" s="42"/>
    </row>
    <row r="74" spans="2:12" s="1" customFormat="1" ht="6.95" customHeight="1">
      <c r="B74" s="37"/>
      <c r="C74" s="38"/>
      <c r="D74" s="38"/>
      <c r="E74" s="38"/>
      <c r="F74" s="38"/>
      <c r="G74" s="38"/>
      <c r="H74" s="38"/>
      <c r="I74" s="142"/>
      <c r="J74" s="38"/>
      <c r="K74" s="38"/>
      <c r="L74" s="42"/>
    </row>
    <row r="75" spans="2:12" s="1" customFormat="1" ht="12" customHeight="1">
      <c r="B75" s="37"/>
      <c r="C75" s="31" t="s">
        <v>16</v>
      </c>
      <c r="D75" s="38"/>
      <c r="E75" s="38"/>
      <c r="F75" s="38"/>
      <c r="G75" s="38"/>
      <c r="H75" s="38"/>
      <c r="I75" s="142"/>
      <c r="J75" s="38"/>
      <c r="K75" s="38"/>
      <c r="L75" s="42"/>
    </row>
    <row r="76" spans="2:12" s="1" customFormat="1" ht="16.5" customHeight="1">
      <c r="B76" s="37"/>
      <c r="C76" s="38"/>
      <c r="D76" s="38"/>
      <c r="E76" s="170" t="str">
        <f>E7</f>
        <v>Raná, 10185468, Žďárec u Skutče, 0,000 - 0,342, oprava koryta</v>
      </c>
      <c r="F76" s="31"/>
      <c r="G76" s="31"/>
      <c r="H76" s="31"/>
      <c r="I76" s="142"/>
      <c r="J76" s="38"/>
      <c r="K76" s="38"/>
      <c r="L76" s="42"/>
    </row>
    <row r="77" spans="2:12" ht="12" customHeight="1">
      <c r="B77" s="20"/>
      <c r="C77" s="31" t="s">
        <v>91</v>
      </c>
      <c r="D77" s="21"/>
      <c r="E77" s="21"/>
      <c r="F77" s="21"/>
      <c r="G77" s="21"/>
      <c r="H77" s="21"/>
      <c r="I77" s="135"/>
      <c r="J77" s="21"/>
      <c r="K77" s="21"/>
      <c r="L77" s="19"/>
    </row>
    <row r="78" spans="2:12" s="1" customFormat="1" ht="16.5" customHeight="1">
      <c r="B78" s="37"/>
      <c r="C78" s="38"/>
      <c r="D78" s="38"/>
      <c r="E78" s="170" t="s">
        <v>92</v>
      </c>
      <c r="F78" s="38"/>
      <c r="G78" s="38"/>
      <c r="H78" s="38"/>
      <c r="I78" s="142"/>
      <c r="J78" s="38"/>
      <c r="K78" s="38"/>
      <c r="L78" s="42"/>
    </row>
    <row r="79" spans="2:12" s="1" customFormat="1" ht="12" customHeight="1">
      <c r="B79" s="37"/>
      <c r="C79" s="31" t="s">
        <v>515</v>
      </c>
      <c r="D79" s="38"/>
      <c r="E79" s="38"/>
      <c r="F79" s="38"/>
      <c r="G79" s="38"/>
      <c r="H79" s="38"/>
      <c r="I79" s="142"/>
      <c r="J79" s="38"/>
      <c r="K79" s="38"/>
      <c r="L79" s="42"/>
    </row>
    <row r="80" spans="2:12" s="1" customFormat="1" ht="16.5" customHeight="1">
      <c r="B80" s="37"/>
      <c r="C80" s="38"/>
      <c r="D80" s="38"/>
      <c r="E80" s="63" t="str">
        <f>E11</f>
        <v>1.1 - SO 01.1 Odstranění břehových porostů</v>
      </c>
      <c r="F80" s="38"/>
      <c r="G80" s="38"/>
      <c r="H80" s="38"/>
      <c r="I80" s="142"/>
      <c r="J80" s="38"/>
      <c r="K80" s="38"/>
      <c r="L80" s="42"/>
    </row>
    <row r="81" spans="2:12" s="1" customFormat="1" ht="6.95" customHeight="1">
      <c r="B81" s="37"/>
      <c r="C81" s="38"/>
      <c r="D81" s="38"/>
      <c r="E81" s="38"/>
      <c r="F81" s="38"/>
      <c r="G81" s="38"/>
      <c r="H81" s="38"/>
      <c r="I81" s="142"/>
      <c r="J81" s="38"/>
      <c r="K81" s="38"/>
      <c r="L81" s="42"/>
    </row>
    <row r="82" spans="2:12" s="1" customFormat="1" ht="12" customHeight="1">
      <c r="B82" s="37"/>
      <c r="C82" s="31" t="s">
        <v>22</v>
      </c>
      <c r="D82" s="38"/>
      <c r="E82" s="38"/>
      <c r="F82" s="26" t="str">
        <f>F14</f>
        <v>Skuteč - Žďárec u Skutče</v>
      </c>
      <c r="G82" s="38"/>
      <c r="H82" s="38"/>
      <c r="I82" s="144" t="s">
        <v>24</v>
      </c>
      <c r="J82" s="66" t="str">
        <f>IF(J14="","",J14)</f>
        <v>8.9.2017</v>
      </c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42"/>
    </row>
    <row r="84" spans="2:12" s="1" customFormat="1" ht="24.9" customHeight="1">
      <c r="B84" s="37"/>
      <c r="C84" s="31" t="s">
        <v>26</v>
      </c>
      <c r="D84" s="38"/>
      <c r="E84" s="38"/>
      <c r="F84" s="26" t="str">
        <f>E17</f>
        <v>Povodí Labe, závod Pardubice,Cihelna 135,Pardubice</v>
      </c>
      <c r="G84" s="38"/>
      <c r="H84" s="38"/>
      <c r="I84" s="144" t="s">
        <v>32</v>
      </c>
      <c r="J84" s="35" t="str">
        <f>E23</f>
        <v>Multiaqua s.r.o., Veverkova 1343, Hradec Králové 2</v>
      </c>
      <c r="K84" s="38"/>
      <c r="L84" s="42"/>
    </row>
    <row r="85" spans="2:12" s="1" customFormat="1" ht="13.65" customHeight="1">
      <c r="B85" s="37"/>
      <c r="C85" s="31" t="s">
        <v>30</v>
      </c>
      <c r="D85" s="38"/>
      <c r="E85" s="38"/>
      <c r="F85" s="26" t="str">
        <f>IF(E20="","",E20)</f>
        <v>Vyplň údaj</v>
      </c>
      <c r="G85" s="38"/>
      <c r="H85" s="38"/>
      <c r="I85" s="144" t="s">
        <v>35</v>
      </c>
      <c r="J85" s="35" t="str">
        <f>E26</f>
        <v>Ing. Ladislav Malý</v>
      </c>
      <c r="K85" s="38"/>
      <c r="L85" s="42"/>
    </row>
    <row r="86" spans="2:12" s="1" customFormat="1" ht="10.3" customHeight="1">
      <c r="B86" s="37"/>
      <c r="C86" s="38"/>
      <c r="D86" s="38"/>
      <c r="E86" s="38"/>
      <c r="F86" s="38"/>
      <c r="G86" s="38"/>
      <c r="H86" s="38"/>
      <c r="I86" s="142"/>
      <c r="J86" s="38"/>
      <c r="K86" s="38"/>
      <c r="L86" s="42"/>
    </row>
    <row r="87" spans="2:20" s="10" customFormat="1" ht="29.25" customHeight="1">
      <c r="B87" s="189"/>
      <c r="C87" s="190" t="s">
        <v>109</v>
      </c>
      <c r="D87" s="191" t="s">
        <v>58</v>
      </c>
      <c r="E87" s="191" t="s">
        <v>54</v>
      </c>
      <c r="F87" s="191" t="s">
        <v>55</v>
      </c>
      <c r="G87" s="191" t="s">
        <v>110</v>
      </c>
      <c r="H87" s="191" t="s">
        <v>111</v>
      </c>
      <c r="I87" s="192" t="s">
        <v>112</v>
      </c>
      <c r="J87" s="193" t="s">
        <v>96</v>
      </c>
      <c r="K87" s="194" t="s">
        <v>113</v>
      </c>
      <c r="L87" s="195"/>
      <c r="M87" s="87" t="s">
        <v>1</v>
      </c>
      <c r="N87" s="88" t="s">
        <v>43</v>
      </c>
      <c r="O87" s="88" t="s">
        <v>114</v>
      </c>
      <c r="P87" s="88" t="s">
        <v>115</v>
      </c>
      <c r="Q87" s="88" t="s">
        <v>116</v>
      </c>
      <c r="R87" s="88" t="s">
        <v>117</v>
      </c>
      <c r="S87" s="88" t="s">
        <v>118</v>
      </c>
      <c r="T87" s="89" t="s">
        <v>119</v>
      </c>
    </row>
    <row r="88" spans="2:63" s="1" customFormat="1" ht="22.8" customHeight="1">
      <c r="B88" s="37"/>
      <c r="C88" s="94" t="s">
        <v>120</v>
      </c>
      <c r="D88" s="38"/>
      <c r="E88" s="38"/>
      <c r="F88" s="38"/>
      <c r="G88" s="38"/>
      <c r="H88" s="38"/>
      <c r="I88" s="142"/>
      <c r="J88" s="196">
        <f>BK88</f>
        <v>0</v>
      </c>
      <c r="K88" s="38"/>
      <c r="L88" s="42"/>
      <c r="M88" s="90"/>
      <c r="N88" s="91"/>
      <c r="O88" s="91"/>
      <c r="P88" s="197">
        <f>P89</f>
        <v>0</v>
      </c>
      <c r="Q88" s="91"/>
      <c r="R88" s="197">
        <f>R89</f>
        <v>0.0016500000000000002</v>
      </c>
      <c r="S88" s="91"/>
      <c r="T88" s="198">
        <f>T89</f>
        <v>0</v>
      </c>
      <c r="AT88" s="16" t="s">
        <v>72</v>
      </c>
      <c r="AU88" s="16" t="s">
        <v>98</v>
      </c>
      <c r="BK88" s="199">
        <f>BK89</f>
        <v>0</v>
      </c>
    </row>
    <row r="89" spans="2:63" s="11" customFormat="1" ht="25.9" customHeight="1">
      <c r="B89" s="200"/>
      <c r="C89" s="201"/>
      <c r="D89" s="202" t="s">
        <v>72</v>
      </c>
      <c r="E89" s="203" t="s">
        <v>121</v>
      </c>
      <c r="F89" s="203" t="s">
        <v>122</v>
      </c>
      <c r="G89" s="201"/>
      <c r="H89" s="201"/>
      <c r="I89" s="204"/>
      <c r="J89" s="205">
        <f>BK89</f>
        <v>0</v>
      </c>
      <c r="K89" s="201"/>
      <c r="L89" s="206"/>
      <c r="M89" s="207"/>
      <c r="N89" s="208"/>
      <c r="O89" s="208"/>
      <c r="P89" s="209">
        <f>P90+P126</f>
        <v>0</v>
      </c>
      <c r="Q89" s="208"/>
      <c r="R89" s="209">
        <f>R90+R126</f>
        <v>0.0016500000000000002</v>
      </c>
      <c r="S89" s="208"/>
      <c r="T89" s="210">
        <f>T90+T126</f>
        <v>0</v>
      </c>
      <c r="AR89" s="211" t="s">
        <v>77</v>
      </c>
      <c r="AT89" s="212" t="s">
        <v>72</v>
      </c>
      <c r="AU89" s="212" t="s">
        <v>73</v>
      </c>
      <c r="AY89" s="211" t="s">
        <v>123</v>
      </c>
      <c r="BK89" s="213">
        <f>BK90+BK126</f>
        <v>0</v>
      </c>
    </row>
    <row r="90" spans="2:63" s="11" customFormat="1" ht="22.8" customHeight="1">
      <c r="B90" s="200"/>
      <c r="C90" s="201"/>
      <c r="D90" s="202" t="s">
        <v>72</v>
      </c>
      <c r="E90" s="214" t="s">
        <v>77</v>
      </c>
      <c r="F90" s="214" t="s">
        <v>124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SUM(P91:P125)</f>
        <v>0</v>
      </c>
      <c r="Q90" s="208"/>
      <c r="R90" s="209">
        <f>SUM(R91:R125)</f>
        <v>0.0016500000000000002</v>
      </c>
      <c r="S90" s="208"/>
      <c r="T90" s="210">
        <f>SUM(T91:T125)</f>
        <v>0</v>
      </c>
      <c r="AR90" s="211" t="s">
        <v>77</v>
      </c>
      <c r="AT90" s="212" t="s">
        <v>72</v>
      </c>
      <c r="AU90" s="212" t="s">
        <v>77</v>
      </c>
      <c r="AY90" s="211" t="s">
        <v>123</v>
      </c>
      <c r="BK90" s="213">
        <f>SUM(BK91:BK125)</f>
        <v>0</v>
      </c>
    </row>
    <row r="91" spans="2:65" s="1" customFormat="1" ht="16.5" customHeight="1">
      <c r="B91" s="37"/>
      <c r="C91" s="216" t="s">
        <v>77</v>
      </c>
      <c r="D91" s="216" t="s">
        <v>125</v>
      </c>
      <c r="E91" s="217" t="s">
        <v>517</v>
      </c>
      <c r="F91" s="218" t="s">
        <v>518</v>
      </c>
      <c r="G91" s="219" t="s">
        <v>519</v>
      </c>
      <c r="H91" s="220">
        <v>0.2</v>
      </c>
      <c r="I91" s="221"/>
      <c r="J91" s="222">
        <f>ROUND(I91*H91,2)</f>
        <v>0</v>
      </c>
      <c r="K91" s="218" t="s">
        <v>129</v>
      </c>
      <c r="L91" s="42"/>
      <c r="M91" s="223" t="s">
        <v>1</v>
      </c>
      <c r="N91" s="224" t="s">
        <v>44</v>
      </c>
      <c r="O91" s="78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AR91" s="16" t="s">
        <v>130</v>
      </c>
      <c r="AT91" s="16" t="s">
        <v>125</v>
      </c>
      <c r="AU91" s="16" t="s">
        <v>81</v>
      </c>
      <c r="AY91" s="16" t="s">
        <v>123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6" t="s">
        <v>77</v>
      </c>
      <c r="BK91" s="227">
        <f>ROUND(I91*H91,2)</f>
        <v>0</v>
      </c>
      <c r="BL91" s="16" t="s">
        <v>130</v>
      </c>
      <c r="BM91" s="16" t="s">
        <v>520</v>
      </c>
    </row>
    <row r="92" spans="2:47" s="1" customFormat="1" ht="12">
      <c r="B92" s="37"/>
      <c r="C92" s="38"/>
      <c r="D92" s="228" t="s">
        <v>132</v>
      </c>
      <c r="E92" s="38"/>
      <c r="F92" s="229" t="s">
        <v>521</v>
      </c>
      <c r="G92" s="38"/>
      <c r="H92" s="38"/>
      <c r="I92" s="142"/>
      <c r="J92" s="38"/>
      <c r="K92" s="38"/>
      <c r="L92" s="42"/>
      <c r="M92" s="230"/>
      <c r="N92" s="78"/>
      <c r="O92" s="78"/>
      <c r="P92" s="78"/>
      <c r="Q92" s="78"/>
      <c r="R92" s="78"/>
      <c r="S92" s="78"/>
      <c r="T92" s="79"/>
      <c r="AT92" s="16" t="s">
        <v>132</v>
      </c>
      <c r="AU92" s="16" t="s">
        <v>81</v>
      </c>
    </row>
    <row r="93" spans="2:51" s="12" customFormat="1" ht="12">
      <c r="B93" s="231"/>
      <c r="C93" s="232"/>
      <c r="D93" s="228" t="s">
        <v>134</v>
      </c>
      <c r="E93" s="233" t="s">
        <v>1</v>
      </c>
      <c r="F93" s="234" t="s">
        <v>522</v>
      </c>
      <c r="G93" s="232"/>
      <c r="H93" s="235">
        <v>0.2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134</v>
      </c>
      <c r="AU93" s="241" t="s">
        <v>81</v>
      </c>
      <c r="AV93" s="12" t="s">
        <v>81</v>
      </c>
      <c r="AW93" s="12" t="s">
        <v>34</v>
      </c>
      <c r="AX93" s="12" t="s">
        <v>77</v>
      </c>
      <c r="AY93" s="241" t="s">
        <v>123</v>
      </c>
    </row>
    <row r="94" spans="2:65" s="1" customFormat="1" ht="16.5" customHeight="1">
      <c r="B94" s="37"/>
      <c r="C94" s="216" t="s">
        <v>81</v>
      </c>
      <c r="D94" s="216" t="s">
        <v>125</v>
      </c>
      <c r="E94" s="217" t="s">
        <v>523</v>
      </c>
      <c r="F94" s="218" t="s">
        <v>524</v>
      </c>
      <c r="G94" s="219" t="s">
        <v>138</v>
      </c>
      <c r="H94" s="220">
        <v>0.07</v>
      </c>
      <c r="I94" s="221"/>
      <c r="J94" s="222">
        <f>ROUND(I94*H94,2)</f>
        <v>0</v>
      </c>
      <c r="K94" s="218" t="s">
        <v>129</v>
      </c>
      <c r="L94" s="42"/>
      <c r="M94" s="223" t="s">
        <v>1</v>
      </c>
      <c r="N94" s="224" t="s">
        <v>44</v>
      </c>
      <c r="O94" s="78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6" t="s">
        <v>130</v>
      </c>
      <c r="AT94" s="16" t="s">
        <v>125</v>
      </c>
      <c r="AU94" s="16" t="s">
        <v>81</v>
      </c>
      <c r="AY94" s="16" t="s">
        <v>123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6" t="s">
        <v>77</v>
      </c>
      <c r="BK94" s="227">
        <f>ROUND(I94*H94,2)</f>
        <v>0</v>
      </c>
      <c r="BL94" s="16" t="s">
        <v>130</v>
      </c>
      <c r="BM94" s="16" t="s">
        <v>525</v>
      </c>
    </row>
    <row r="95" spans="2:47" s="1" customFormat="1" ht="12">
      <c r="B95" s="37"/>
      <c r="C95" s="38"/>
      <c r="D95" s="228" t="s">
        <v>132</v>
      </c>
      <c r="E95" s="38"/>
      <c r="F95" s="229" t="s">
        <v>526</v>
      </c>
      <c r="G95" s="38"/>
      <c r="H95" s="38"/>
      <c r="I95" s="142"/>
      <c r="J95" s="38"/>
      <c r="K95" s="38"/>
      <c r="L95" s="42"/>
      <c r="M95" s="230"/>
      <c r="N95" s="78"/>
      <c r="O95" s="78"/>
      <c r="P95" s="78"/>
      <c r="Q95" s="78"/>
      <c r="R95" s="78"/>
      <c r="S95" s="78"/>
      <c r="T95" s="79"/>
      <c r="AT95" s="16" t="s">
        <v>132</v>
      </c>
      <c r="AU95" s="16" t="s">
        <v>81</v>
      </c>
    </row>
    <row r="96" spans="2:51" s="12" customFormat="1" ht="12">
      <c r="B96" s="231"/>
      <c r="C96" s="232"/>
      <c r="D96" s="228" t="s">
        <v>134</v>
      </c>
      <c r="E96" s="233" t="s">
        <v>1</v>
      </c>
      <c r="F96" s="234" t="s">
        <v>527</v>
      </c>
      <c r="G96" s="232"/>
      <c r="H96" s="235">
        <v>0.07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134</v>
      </c>
      <c r="AU96" s="241" t="s">
        <v>81</v>
      </c>
      <c r="AV96" s="12" t="s">
        <v>81</v>
      </c>
      <c r="AW96" s="12" t="s">
        <v>34</v>
      </c>
      <c r="AX96" s="12" t="s">
        <v>77</v>
      </c>
      <c r="AY96" s="241" t="s">
        <v>123</v>
      </c>
    </row>
    <row r="97" spans="2:65" s="1" customFormat="1" ht="16.5" customHeight="1">
      <c r="B97" s="37"/>
      <c r="C97" s="216" t="s">
        <v>149</v>
      </c>
      <c r="D97" s="216" t="s">
        <v>125</v>
      </c>
      <c r="E97" s="217" t="s">
        <v>528</v>
      </c>
      <c r="F97" s="218" t="s">
        <v>529</v>
      </c>
      <c r="G97" s="219" t="s">
        <v>275</v>
      </c>
      <c r="H97" s="220">
        <v>7</v>
      </c>
      <c r="I97" s="221"/>
      <c r="J97" s="222">
        <f>ROUND(I97*H97,2)</f>
        <v>0</v>
      </c>
      <c r="K97" s="218" t="s">
        <v>129</v>
      </c>
      <c r="L97" s="42"/>
      <c r="M97" s="223" t="s">
        <v>1</v>
      </c>
      <c r="N97" s="224" t="s">
        <v>44</v>
      </c>
      <c r="O97" s="78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16" t="s">
        <v>130</v>
      </c>
      <c r="AT97" s="16" t="s">
        <v>125</v>
      </c>
      <c r="AU97" s="16" t="s">
        <v>81</v>
      </c>
      <c r="AY97" s="16" t="s">
        <v>123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6" t="s">
        <v>77</v>
      </c>
      <c r="BK97" s="227">
        <f>ROUND(I97*H97,2)</f>
        <v>0</v>
      </c>
      <c r="BL97" s="16" t="s">
        <v>130</v>
      </c>
      <c r="BM97" s="16" t="s">
        <v>530</v>
      </c>
    </row>
    <row r="98" spans="2:47" s="1" customFormat="1" ht="12">
      <c r="B98" s="37"/>
      <c r="C98" s="38"/>
      <c r="D98" s="228" t="s">
        <v>132</v>
      </c>
      <c r="E98" s="38"/>
      <c r="F98" s="229" t="s">
        <v>531</v>
      </c>
      <c r="G98" s="38"/>
      <c r="H98" s="38"/>
      <c r="I98" s="142"/>
      <c r="J98" s="38"/>
      <c r="K98" s="38"/>
      <c r="L98" s="42"/>
      <c r="M98" s="230"/>
      <c r="N98" s="78"/>
      <c r="O98" s="78"/>
      <c r="P98" s="78"/>
      <c r="Q98" s="78"/>
      <c r="R98" s="78"/>
      <c r="S98" s="78"/>
      <c r="T98" s="79"/>
      <c r="AT98" s="16" t="s">
        <v>132</v>
      </c>
      <c r="AU98" s="16" t="s">
        <v>81</v>
      </c>
    </row>
    <row r="99" spans="2:51" s="13" customFormat="1" ht="12">
      <c r="B99" s="242"/>
      <c r="C99" s="243"/>
      <c r="D99" s="228" t="s">
        <v>134</v>
      </c>
      <c r="E99" s="244" t="s">
        <v>1</v>
      </c>
      <c r="F99" s="245" t="s">
        <v>532</v>
      </c>
      <c r="G99" s="243"/>
      <c r="H99" s="244" t="s">
        <v>1</v>
      </c>
      <c r="I99" s="246"/>
      <c r="J99" s="243"/>
      <c r="K99" s="243"/>
      <c r="L99" s="247"/>
      <c r="M99" s="248"/>
      <c r="N99" s="249"/>
      <c r="O99" s="249"/>
      <c r="P99" s="249"/>
      <c r="Q99" s="249"/>
      <c r="R99" s="249"/>
      <c r="S99" s="249"/>
      <c r="T99" s="250"/>
      <c r="AT99" s="251" t="s">
        <v>134</v>
      </c>
      <c r="AU99" s="251" t="s">
        <v>81</v>
      </c>
      <c r="AV99" s="13" t="s">
        <v>77</v>
      </c>
      <c r="AW99" s="13" t="s">
        <v>34</v>
      </c>
      <c r="AX99" s="13" t="s">
        <v>73</v>
      </c>
      <c r="AY99" s="251" t="s">
        <v>123</v>
      </c>
    </row>
    <row r="100" spans="2:51" s="12" customFormat="1" ht="12">
      <c r="B100" s="231"/>
      <c r="C100" s="232"/>
      <c r="D100" s="228" t="s">
        <v>134</v>
      </c>
      <c r="E100" s="233" t="s">
        <v>1</v>
      </c>
      <c r="F100" s="234" t="s">
        <v>533</v>
      </c>
      <c r="G100" s="232"/>
      <c r="H100" s="235">
        <v>7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134</v>
      </c>
      <c r="AU100" s="241" t="s">
        <v>81</v>
      </c>
      <c r="AV100" s="12" t="s">
        <v>81</v>
      </c>
      <c r="AW100" s="12" t="s">
        <v>34</v>
      </c>
      <c r="AX100" s="12" t="s">
        <v>77</v>
      </c>
      <c r="AY100" s="241" t="s">
        <v>123</v>
      </c>
    </row>
    <row r="101" spans="2:65" s="1" customFormat="1" ht="16.5" customHeight="1">
      <c r="B101" s="37"/>
      <c r="C101" s="216" t="s">
        <v>130</v>
      </c>
      <c r="D101" s="216" t="s">
        <v>125</v>
      </c>
      <c r="E101" s="217" t="s">
        <v>534</v>
      </c>
      <c r="F101" s="218" t="s">
        <v>535</v>
      </c>
      <c r="G101" s="219" t="s">
        <v>275</v>
      </c>
      <c r="H101" s="220">
        <v>7</v>
      </c>
      <c r="I101" s="221"/>
      <c r="J101" s="222">
        <f>ROUND(I101*H101,2)</f>
        <v>0</v>
      </c>
      <c r="K101" s="218" t="s">
        <v>129</v>
      </c>
      <c r="L101" s="42"/>
      <c r="M101" s="223" t="s">
        <v>1</v>
      </c>
      <c r="N101" s="224" t="s">
        <v>44</v>
      </c>
      <c r="O101" s="78"/>
      <c r="P101" s="225">
        <f>O101*H101</f>
        <v>0</v>
      </c>
      <c r="Q101" s="225">
        <v>5E-05</v>
      </c>
      <c r="R101" s="225">
        <f>Q101*H101</f>
        <v>0.00035</v>
      </c>
      <c r="S101" s="225">
        <v>0</v>
      </c>
      <c r="T101" s="226">
        <f>S101*H101</f>
        <v>0</v>
      </c>
      <c r="AR101" s="16" t="s">
        <v>130</v>
      </c>
      <c r="AT101" s="16" t="s">
        <v>125</v>
      </c>
      <c r="AU101" s="16" t="s">
        <v>81</v>
      </c>
      <c r="AY101" s="16" t="s">
        <v>123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6" t="s">
        <v>77</v>
      </c>
      <c r="BK101" s="227">
        <f>ROUND(I101*H101,2)</f>
        <v>0</v>
      </c>
      <c r="BL101" s="16" t="s">
        <v>130</v>
      </c>
      <c r="BM101" s="16" t="s">
        <v>536</v>
      </c>
    </row>
    <row r="102" spans="2:47" s="1" customFormat="1" ht="12">
      <c r="B102" s="37"/>
      <c r="C102" s="38"/>
      <c r="D102" s="228" t="s">
        <v>132</v>
      </c>
      <c r="E102" s="38"/>
      <c r="F102" s="229" t="s">
        <v>537</v>
      </c>
      <c r="G102" s="38"/>
      <c r="H102" s="38"/>
      <c r="I102" s="142"/>
      <c r="J102" s="38"/>
      <c r="K102" s="38"/>
      <c r="L102" s="42"/>
      <c r="M102" s="230"/>
      <c r="N102" s="78"/>
      <c r="O102" s="78"/>
      <c r="P102" s="78"/>
      <c r="Q102" s="78"/>
      <c r="R102" s="78"/>
      <c r="S102" s="78"/>
      <c r="T102" s="79"/>
      <c r="AT102" s="16" t="s">
        <v>132</v>
      </c>
      <c r="AU102" s="16" t="s">
        <v>81</v>
      </c>
    </row>
    <row r="103" spans="2:51" s="13" customFormat="1" ht="12">
      <c r="B103" s="242"/>
      <c r="C103" s="243"/>
      <c r="D103" s="228" t="s">
        <v>134</v>
      </c>
      <c r="E103" s="244" t="s">
        <v>1</v>
      </c>
      <c r="F103" s="245" t="s">
        <v>532</v>
      </c>
      <c r="G103" s="243"/>
      <c r="H103" s="244" t="s">
        <v>1</v>
      </c>
      <c r="I103" s="246"/>
      <c r="J103" s="243"/>
      <c r="K103" s="243"/>
      <c r="L103" s="247"/>
      <c r="M103" s="248"/>
      <c r="N103" s="249"/>
      <c r="O103" s="249"/>
      <c r="P103" s="249"/>
      <c r="Q103" s="249"/>
      <c r="R103" s="249"/>
      <c r="S103" s="249"/>
      <c r="T103" s="250"/>
      <c r="AT103" s="251" t="s">
        <v>134</v>
      </c>
      <c r="AU103" s="251" t="s">
        <v>81</v>
      </c>
      <c r="AV103" s="13" t="s">
        <v>77</v>
      </c>
      <c r="AW103" s="13" t="s">
        <v>34</v>
      </c>
      <c r="AX103" s="13" t="s">
        <v>73</v>
      </c>
      <c r="AY103" s="251" t="s">
        <v>123</v>
      </c>
    </row>
    <row r="104" spans="2:51" s="12" customFormat="1" ht="12">
      <c r="B104" s="231"/>
      <c r="C104" s="232"/>
      <c r="D104" s="228" t="s">
        <v>134</v>
      </c>
      <c r="E104" s="233" t="s">
        <v>1</v>
      </c>
      <c r="F104" s="234" t="s">
        <v>182</v>
      </c>
      <c r="G104" s="232"/>
      <c r="H104" s="235">
        <v>7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134</v>
      </c>
      <c r="AU104" s="241" t="s">
        <v>81</v>
      </c>
      <c r="AV104" s="12" t="s">
        <v>81</v>
      </c>
      <c r="AW104" s="12" t="s">
        <v>34</v>
      </c>
      <c r="AX104" s="12" t="s">
        <v>77</v>
      </c>
      <c r="AY104" s="241" t="s">
        <v>123</v>
      </c>
    </row>
    <row r="105" spans="2:65" s="1" customFormat="1" ht="16.5" customHeight="1">
      <c r="B105" s="37"/>
      <c r="C105" s="216" t="s">
        <v>169</v>
      </c>
      <c r="D105" s="216" t="s">
        <v>125</v>
      </c>
      <c r="E105" s="217" t="s">
        <v>538</v>
      </c>
      <c r="F105" s="218" t="s">
        <v>539</v>
      </c>
      <c r="G105" s="219" t="s">
        <v>275</v>
      </c>
      <c r="H105" s="220">
        <v>26</v>
      </c>
      <c r="I105" s="221"/>
      <c r="J105" s="222">
        <f>ROUND(I105*H105,2)</f>
        <v>0</v>
      </c>
      <c r="K105" s="218" t="s">
        <v>129</v>
      </c>
      <c r="L105" s="42"/>
      <c r="M105" s="223" t="s">
        <v>1</v>
      </c>
      <c r="N105" s="224" t="s">
        <v>44</v>
      </c>
      <c r="O105" s="78"/>
      <c r="P105" s="225">
        <f>O105*H105</f>
        <v>0</v>
      </c>
      <c r="Q105" s="225">
        <v>5E-05</v>
      </c>
      <c r="R105" s="225">
        <f>Q105*H105</f>
        <v>0.0013000000000000002</v>
      </c>
      <c r="S105" s="225">
        <v>0</v>
      </c>
      <c r="T105" s="226">
        <f>S105*H105</f>
        <v>0</v>
      </c>
      <c r="AR105" s="16" t="s">
        <v>130</v>
      </c>
      <c r="AT105" s="16" t="s">
        <v>125</v>
      </c>
      <c r="AU105" s="16" t="s">
        <v>81</v>
      </c>
      <c r="AY105" s="16" t="s">
        <v>123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6" t="s">
        <v>77</v>
      </c>
      <c r="BK105" s="227">
        <f>ROUND(I105*H105,2)</f>
        <v>0</v>
      </c>
      <c r="BL105" s="16" t="s">
        <v>130</v>
      </c>
      <c r="BM105" s="16" t="s">
        <v>540</v>
      </c>
    </row>
    <row r="106" spans="2:47" s="1" customFormat="1" ht="12">
      <c r="B106" s="37"/>
      <c r="C106" s="38"/>
      <c r="D106" s="228" t="s">
        <v>132</v>
      </c>
      <c r="E106" s="38"/>
      <c r="F106" s="229" t="s">
        <v>541</v>
      </c>
      <c r="G106" s="38"/>
      <c r="H106" s="38"/>
      <c r="I106" s="142"/>
      <c r="J106" s="38"/>
      <c r="K106" s="38"/>
      <c r="L106" s="42"/>
      <c r="M106" s="230"/>
      <c r="N106" s="78"/>
      <c r="O106" s="78"/>
      <c r="P106" s="78"/>
      <c r="Q106" s="78"/>
      <c r="R106" s="78"/>
      <c r="S106" s="78"/>
      <c r="T106" s="79"/>
      <c r="AT106" s="16" t="s">
        <v>132</v>
      </c>
      <c r="AU106" s="16" t="s">
        <v>81</v>
      </c>
    </row>
    <row r="107" spans="2:51" s="12" customFormat="1" ht="12">
      <c r="B107" s="231"/>
      <c r="C107" s="232"/>
      <c r="D107" s="228" t="s">
        <v>134</v>
      </c>
      <c r="E107" s="233" t="s">
        <v>1</v>
      </c>
      <c r="F107" s="234" t="s">
        <v>542</v>
      </c>
      <c r="G107" s="232"/>
      <c r="H107" s="235">
        <v>26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134</v>
      </c>
      <c r="AU107" s="241" t="s">
        <v>81</v>
      </c>
      <c r="AV107" s="12" t="s">
        <v>81</v>
      </c>
      <c r="AW107" s="12" t="s">
        <v>34</v>
      </c>
      <c r="AX107" s="12" t="s">
        <v>77</v>
      </c>
      <c r="AY107" s="241" t="s">
        <v>123</v>
      </c>
    </row>
    <row r="108" spans="2:65" s="1" customFormat="1" ht="16.5" customHeight="1">
      <c r="B108" s="37"/>
      <c r="C108" s="216" t="s">
        <v>175</v>
      </c>
      <c r="D108" s="216" t="s">
        <v>125</v>
      </c>
      <c r="E108" s="217" t="s">
        <v>543</v>
      </c>
      <c r="F108" s="218" t="s">
        <v>544</v>
      </c>
      <c r="G108" s="219" t="s">
        <v>275</v>
      </c>
      <c r="H108" s="220">
        <v>7</v>
      </c>
      <c r="I108" s="221"/>
      <c r="J108" s="222">
        <f>ROUND(I108*H108,2)</f>
        <v>0</v>
      </c>
      <c r="K108" s="218" t="s">
        <v>129</v>
      </c>
      <c r="L108" s="42"/>
      <c r="M108" s="223" t="s">
        <v>1</v>
      </c>
      <c r="N108" s="224" t="s">
        <v>44</v>
      </c>
      <c r="O108" s="78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16" t="s">
        <v>130</v>
      </c>
      <c r="AT108" s="16" t="s">
        <v>125</v>
      </c>
      <c r="AU108" s="16" t="s">
        <v>81</v>
      </c>
      <c r="AY108" s="16" t="s">
        <v>123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6" t="s">
        <v>77</v>
      </c>
      <c r="BK108" s="227">
        <f>ROUND(I108*H108,2)</f>
        <v>0</v>
      </c>
      <c r="BL108" s="16" t="s">
        <v>130</v>
      </c>
      <c r="BM108" s="16" t="s">
        <v>545</v>
      </c>
    </row>
    <row r="109" spans="2:47" s="1" customFormat="1" ht="12">
      <c r="B109" s="37"/>
      <c r="C109" s="38"/>
      <c r="D109" s="228" t="s">
        <v>132</v>
      </c>
      <c r="E109" s="38"/>
      <c r="F109" s="229" t="s">
        <v>546</v>
      </c>
      <c r="G109" s="38"/>
      <c r="H109" s="38"/>
      <c r="I109" s="142"/>
      <c r="J109" s="38"/>
      <c r="K109" s="38"/>
      <c r="L109" s="42"/>
      <c r="M109" s="230"/>
      <c r="N109" s="78"/>
      <c r="O109" s="78"/>
      <c r="P109" s="78"/>
      <c r="Q109" s="78"/>
      <c r="R109" s="78"/>
      <c r="S109" s="78"/>
      <c r="T109" s="79"/>
      <c r="AT109" s="16" t="s">
        <v>132</v>
      </c>
      <c r="AU109" s="16" t="s">
        <v>81</v>
      </c>
    </row>
    <row r="110" spans="2:51" s="12" customFormat="1" ht="12">
      <c r="B110" s="231"/>
      <c r="C110" s="232"/>
      <c r="D110" s="228" t="s">
        <v>134</v>
      </c>
      <c r="E110" s="233" t="s">
        <v>1</v>
      </c>
      <c r="F110" s="234" t="s">
        <v>547</v>
      </c>
      <c r="G110" s="232"/>
      <c r="H110" s="235">
        <v>7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134</v>
      </c>
      <c r="AU110" s="241" t="s">
        <v>81</v>
      </c>
      <c r="AV110" s="12" t="s">
        <v>81</v>
      </c>
      <c r="AW110" s="12" t="s">
        <v>34</v>
      </c>
      <c r="AX110" s="12" t="s">
        <v>77</v>
      </c>
      <c r="AY110" s="241" t="s">
        <v>123</v>
      </c>
    </row>
    <row r="111" spans="2:65" s="1" customFormat="1" ht="16.5" customHeight="1">
      <c r="B111" s="37"/>
      <c r="C111" s="216" t="s">
        <v>182</v>
      </c>
      <c r="D111" s="216" t="s">
        <v>125</v>
      </c>
      <c r="E111" s="217" t="s">
        <v>548</v>
      </c>
      <c r="F111" s="218" t="s">
        <v>549</v>
      </c>
      <c r="G111" s="219" t="s">
        <v>275</v>
      </c>
      <c r="H111" s="220">
        <v>7</v>
      </c>
      <c r="I111" s="221"/>
      <c r="J111" s="222">
        <f>ROUND(I111*H111,2)</f>
        <v>0</v>
      </c>
      <c r="K111" s="218" t="s">
        <v>129</v>
      </c>
      <c r="L111" s="42"/>
      <c r="M111" s="223" t="s">
        <v>1</v>
      </c>
      <c r="N111" s="224" t="s">
        <v>44</v>
      </c>
      <c r="O111" s="78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16" t="s">
        <v>130</v>
      </c>
      <c r="AT111" s="16" t="s">
        <v>125</v>
      </c>
      <c r="AU111" s="16" t="s">
        <v>81</v>
      </c>
      <c r="AY111" s="16" t="s">
        <v>123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6" t="s">
        <v>77</v>
      </c>
      <c r="BK111" s="227">
        <f>ROUND(I111*H111,2)</f>
        <v>0</v>
      </c>
      <c r="BL111" s="16" t="s">
        <v>130</v>
      </c>
      <c r="BM111" s="16" t="s">
        <v>550</v>
      </c>
    </row>
    <row r="112" spans="2:47" s="1" customFormat="1" ht="12">
      <c r="B112" s="37"/>
      <c r="C112" s="38"/>
      <c r="D112" s="228" t="s">
        <v>132</v>
      </c>
      <c r="E112" s="38"/>
      <c r="F112" s="229" t="s">
        <v>551</v>
      </c>
      <c r="G112" s="38"/>
      <c r="H112" s="38"/>
      <c r="I112" s="142"/>
      <c r="J112" s="38"/>
      <c r="K112" s="38"/>
      <c r="L112" s="42"/>
      <c r="M112" s="230"/>
      <c r="N112" s="78"/>
      <c r="O112" s="78"/>
      <c r="P112" s="78"/>
      <c r="Q112" s="78"/>
      <c r="R112" s="78"/>
      <c r="S112" s="78"/>
      <c r="T112" s="79"/>
      <c r="AT112" s="16" t="s">
        <v>132</v>
      </c>
      <c r="AU112" s="16" t="s">
        <v>81</v>
      </c>
    </row>
    <row r="113" spans="2:51" s="12" customFormat="1" ht="12">
      <c r="B113" s="231"/>
      <c r="C113" s="232"/>
      <c r="D113" s="228" t="s">
        <v>134</v>
      </c>
      <c r="E113" s="233" t="s">
        <v>1</v>
      </c>
      <c r="F113" s="234" t="s">
        <v>552</v>
      </c>
      <c r="G113" s="232"/>
      <c r="H113" s="235">
        <v>7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134</v>
      </c>
      <c r="AU113" s="241" t="s">
        <v>81</v>
      </c>
      <c r="AV113" s="12" t="s">
        <v>81</v>
      </c>
      <c r="AW113" s="12" t="s">
        <v>34</v>
      </c>
      <c r="AX113" s="12" t="s">
        <v>77</v>
      </c>
      <c r="AY113" s="241" t="s">
        <v>123</v>
      </c>
    </row>
    <row r="114" spans="2:65" s="1" customFormat="1" ht="16.5" customHeight="1">
      <c r="B114" s="37"/>
      <c r="C114" s="216" t="s">
        <v>189</v>
      </c>
      <c r="D114" s="216" t="s">
        <v>125</v>
      </c>
      <c r="E114" s="217" t="s">
        <v>553</v>
      </c>
      <c r="F114" s="218" t="s">
        <v>554</v>
      </c>
      <c r="G114" s="219" t="s">
        <v>275</v>
      </c>
      <c r="H114" s="220">
        <v>26</v>
      </c>
      <c r="I114" s="221"/>
      <c r="J114" s="222">
        <f>ROUND(I114*H114,2)</f>
        <v>0</v>
      </c>
      <c r="K114" s="218" t="s">
        <v>129</v>
      </c>
      <c r="L114" s="42"/>
      <c r="M114" s="223" t="s">
        <v>1</v>
      </c>
      <c r="N114" s="224" t="s">
        <v>44</v>
      </c>
      <c r="O114" s="78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6" t="s">
        <v>130</v>
      </c>
      <c r="AT114" s="16" t="s">
        <v>125</v>
      </c>
      <c r="AU114" s="16" t="s">
        <v>81</v>
      </c>
      <c r="AY114" s="16" t="s">
        <v>123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6" t="s">
        <v>77</v>
      </c>
      <c r="BK114" s="227">
        <f>ROUND(I114*H114,2)</f>
        <v>0</v>
      </c>
      <c r="BL114" s="16" t="s">
        <v>130</v>
      </c>
      <c r="BM114" s="16" t="s">
        <v>555</v>
      </c>
    </row>
    <row r="115" spans="2:47" s="1" customFormat="1" ht="12">
      <c r="B115" s="37"/>
      <c r="C115" s="38"/>
      <c r="D115" s="228" t="s">
        <v>132</v>
      </c>
      <c r="E115" s="38"/>
      <c r="F115" s="229" t="s">
        <v>556</v>
      </c>
      <c r="G115" s="38"/>
      <c r="H115" s="38"/>
      <c r="I115" s="142"/>
      <c r="J115" s="38"/>
      <c r="K115" s="38"/>
      <c r="L115" s="42"/>
      <c r="M115" s="230"/>
      <c r="N115" s="78"/>
      <c r="O115" s="78"/>
      <c r="P115" s="78"/>
      <c r="Q115" s="78"/>
      <c r="R115" s="78"/>
      <c r="S115" s="78"/>
      <c r="T115" s="79"/>
      <c r="AT115" s="16" t="s">
        <v>132</v>
      </c>
      <c r="AU115" s="16" t="s">
        <v>81</v>
      </c>
    </row>
    <row r="116" spans="2:51" s="12" customFormat="1" ht="12">
      <c r="B116" s="231"/>
      <c r="C116" s="232"/>
      <c r="D116" s="228" t="s">
        <v>134</v>
      </c>
      <c r="E116" s="233" t="s">
        <v>1</v>
      </c>
      <c r="F116" s="234" t="s">
        <v>557</v>
      </c>
      <c r="G116" s="232"/>
      <c r="H116" s="235">
        <v>26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134</v>
      </c>
      <c r="AU116" s="241" t="s">
        <v>81</v>
      </c>
      <c r="AV116" s="12" t="s">
        <v>81</v>
      </c>
      <c r="AW116" s="12" t="s">
        <v>34</v>
      </c>
      <c r="AX116" s="12" t="s">
        <v>77</v>
      </c>
      <c r="AY116" s="241" t="s">
        <v>123</v>
      </c>
    </row>
    <row r="117" spans="2:65" s="1" customFormat="1" ht="16.5" customHeight="1">
      <c r="B117" s="37"/>
      <c r="C117" s="216" t="s">
        <v>198</v>
      </c>
      <c r="D117" s="216" t="s">
        <v>125</v>
      </c>
      <c r="E117" s="217" t="s">
        <v>558</v>
      </c>
      <c r="F117" s="218" t="s">
        <v>559</v>
      </c>
      <c r="G117" s="219" t="s">
        <v>275</v>
      </c>
      <c r="H117" s="220">
        <v>21</v>
      </c>
      <c r="I117" s="221"/>
      <c r="J117" s="222">
        <f>ROUND(I117*H117,2)</f>
        <v>0</v>
      </c>
      <c r="K117" s="218" t="s">
        <v>129</v>
      </c>
      <c r="L117" s="42"/>
      <c r="M117" s="223" t="s">
        <v>1</v>
      </c>
      <c r="N117" s="224" t="s">
        <v>44</v>
      </c>
      <c r="O117" s="78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AR117" s="16" t="s">
        <v>130</v>
      </c>
      <c r="AT117" s="16" t="s">
        <v>125</v>
      </c>
      <c r="AU117" s="16" t="s">
        <v>81</v>
      </c>
      <c r="AY117" s="16" t="s">
        <v>123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6" t="s">
        <v>77</v>
      </c>
      <c r="BK117" s="227">
        <f>ROUND(I117*H117,2)</f>
        <v>0</v>
      </c>
      <c r="BL117" s="16" t="s">
        <v>130</v>
      </c>
      <c r="BM117" s="16" t="s">
        <v>560</v>
      </c>
    </row>
    <row r="118" spans="2:47" s="1" customFormat="1" ht="12">
      <c r="B118" s="37"/>
      <c r="C118" s="38"/>
      <c r="D118" s="228" t="s">
        <v>132</v>
      </c>
      <c r="E118" s="38"/>
      <c r="F118" s="229" t="s">
        <v>561</v>
      </c>
      <c r="G118" s="38"/>
      <c r="H118" s="38"/>
      <c r="I118" s="142"/>
      <c r="J118" s="38"/>
      <c r="K118" s="38"/>
      <c r="L118" s="42"/>
      <c r="M118" s="230"/>
      <c r="N118" s="78"/>
      <c r="O118" s="78"/>
      <c r="P118" s="78"/>
      <c r="Q118" s="78"/>
      <c r="R118" s="78"/>
      <c r="S118" s="78"/>
      <c r="T118" s="79"/>
      <c r="AT118" s="16" t="s">
        <v>132</v>
      </c>
      <c r="AU118" s="16" t="s">
        <v>81</v>
      </c>
    </row>
    <row r="119" spans="2:51" s="12" customFormat="1" ht="12">
      <c r="B119" s="231"/>
      <c r="C119" s="232"/>
      <c r="D119" s="228" t="s">
        <v>134</v>
      </c>
      <c r="E119" s="233" t="s">
        <v>1</v>
      </c>
      <c r="F119" s="234" t="s">
        <v>562</v>
      </c>
      <c r="G119" s="232"/>
      <c r="H119" s="235">
        <v>21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134</v>
      </c>
      <c r="AU119" s="241" t="s">
        <v>81</v>
      </c>
      <c r="AV119" s="12" t="s">
        <v>81</v>
      </c>
      <c r="AW119" s="12" t="s">
        <v>34</v>
      </c>
      <c r="AX119" s="12" t="s">
        <v>77</v>
      </c>
      <c r="AY119" s="241" t="s">
        <v>123</v>
      </c>
    </row>
    <row r="120" spans="2:65" s="1" customFormat="1" ht="16.5" customHeight="1">
      <c r="B120" s="37"/>
      <c r="C120" s="216" t="s">
        <v>204</v>
      </c>
      <c r="D120" s="216" t="s">
        <v>125</v>
      </c>
      <c r="E120" s="217" t="s">
        <v>563</v>
      </c>
      <c r="F120" s="218" t="s">
        <v>564</v>
      </c>
      <c r="G120" s="219" t="s">
        <v>275</v>
      </c>
      <c r="H120" s="220">
        <v>78</v>
      </c>
      <c r="I120" s="221"/>
      <c r="J120" s="222">
        <f>ROUND(I120*H120,2)</f>
        <v>0</v>
      </c>
      <c r="K120" s="218" t="s">
        <v>129</v>
      </c>
      <c r="L120" s="42"/>
      <c r="M120" s="223" t="s">
        <v>1</v>
      </c>
      <c r="N120" s="224" t="s">
        <v>44</v>
      </c>
      <c r="O120" s="78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16" t="s">
        <v>130</v>
      </c>
      <c r="AT120" s="16" t="s">
        <v>125</v>
      </c>
      <c r="AU120" s="16" t="s">
        <v>81</v>
      </c>
      <c r="AY120" s="16" t="s">
        <v>123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6" t="s">
        <v>77</v>
      </c>
      <c r="BK120" s="227">
        <f>ROUND(I120*H120,2)</f>
        <v>0</v>
      </c>
      <c r="BL120" s="16" t="s">
        <v>130</v>
      </c>
      <c r="BM120" s="16" t="s">
        <v>565</v>
      </c>
    </row>
    <row r="121" spans="2:47" s="1" customFormat="1" ht="12">
      <c r="B121" s="37"/>
      <c r="C121" s="38"/>
      <c r="D121" s="228" t="s">
        <v>132</v>
      </c>
      <c r="E121" s="38"/>
      <c r="F121" s="229" t="s">
        <v>566</v>
      </c>
      <c r="G121" s="38"/>
      <c r="H121" s="38"/>
      <c r="I121" s="142"/>
      <c r="J121" s="38"/>
      <c r="K121" s="38"/>
      <c r="L121" s="42"/>
      <c r="M121" s="230"/>
      <c r="N121" s="78"/>
      <c r="O121" s="78"/>
      <c r="P121" s="78"/>
      <c r="Q121" s="78"/>
      <c r="R121" s="78"/>
      <c r="S121" s="78"/>
      <c r="T121" s="79"/>
      <c r="AT121" s="16" t="s">
        <v>132</v>
      </c>
      <c r="AU121" s="16" t="s">
        <v>81</v>
      </c>
    </row>
    <row r="122" spans="2:51" s="12" customFormat="1" ht="12">
      <c r="B122" s="231"/>
      <c r="C122" s="232"/>
      <c r="D122" s="228" t="s">
        <v>134</v>
      </c>
      <c r="E122" s="233" t="s">
        <v>1</v>
      </c>
      <c r="F122" s="234" t="s">
        <v>567</v>
      </c>
      <c r="G122" s="232"/>
      <c r="H122" s="235">
        <v>78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134</v>
      </c>
      <c r="AU122" s="241" t="s">
        <v>81</v>
      </c>
      <c r="AV122" s="12" t="s">
        <v>81</v>
      </c>
      <c r="AW122" s="12" t="s">
        <v>34</v>
      </c>
      <c r="AX122" s="12" t="s">
        <v>77</v>
      </c>
      <c r="AY122" s="241" t="s">
        <v>123</v>
      </c>
    </row>
    <row r="123" spans="2:65" s="1" customFormat="1" ht="16.5" customHeight="1">
      <c r="B123" s="37"/>
      <c r="C123" s="216" t="s">
        <v>211</v>
      </c>
      <c r="D123" s="216" t="s">
        <v>125</v>
      </c>
      <c r="E123" s="217" t="s">
        <v>568</v>
      </c>
      <c r="F123" s="218" t="s">
        <v>569</v>
      </c>
      <c r="G123" s="219" t="s">
        <v>519</v>
      </c>
      <c r="H123" s="220">
        <v>0.2</v>
      </c>
      <c r="I123" s="221"/>
      <c r="J123" s="222">
        <f>ROUND(I123*H123,2)</f>
        <v>0</v>
      </c>
      <c r="K123" s="218" t="s">
        <v>129</v>
      </c>
      <c r="L123" s="42"/>
      <c r="M123" s="223" t="s">
        <v>1</v>
      </c>
      <c r="N123" s="224" t="s">
        <v>44</v>
      </c>
      <c r="O123" s="78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AR123" s="16" t="s">
        <v>130</v>
      </c>
      <c r="AT123" s="16" t="s">
        <v>125</v>
      </c>
      <c r="AU123" s="16" t="s">
        <v>81</v>
      </c>
      <c r="AY123" s="16" t="s">
        <v>123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6" t="s">
        <v>77</v>
      </c>
      <c r="BK123" s="227">
        <f>ROUND(I123*H123,2)</f>
        <v>0</v>
      </c>
      <c r="BL123" s="16" t="s">
        <v>130</v>
      </c>
      <c r="BM123" s="16" t="s">
        <v>570</v>
      </c>
    </row>
    <row r="124" spans="2:47" s="1" customFormat="1" ht="12">
      <c r="B124" s="37"/>
      <c r="C124" s="38"/>
      <c r="D124" s="228" t="s">
        <v>132</v>
      </c>
      <c r="E124" s="38"/>
      <c r="F124" s="229" t="s">
        <v>571</v>
      </c>
      <c r="G124" s="38"/>
      <c r="H124" s="38"/>
      <c r="I124" s="142"/>
      <c r="J124" s="38"/>
      <c r="K124" s="38"/>
      <c r="L124" s="42"/>
      <c r="M124" s="230"/>
      <c r="N124" s="78"/>
      <c r="O124" s="78"/>
      <c r="P124" s="78"/>
      <c r="Q124" s="78"/>
      <c r="R124" s="78"/>
      <c r="S124" s="78"/>
      <c r="T124" s="79"/>
      <c r="AT124" s="16" t="s">
        <v>132</v>
      </c>
      <c r="AU124" s="16" t="s">
        <v>81</v>
      </c>
    </row>
    <row r="125" spans="2:51" s="12" customFormat="1" ht="12">
      <c r="B125" s="231"/>
      <c r="C125" s="232"/>
      <c r="D125" s="228" t="s">
        <v>134</v>
      </c>
      <c r="E125" s="233" t="s">
        <v>1</v>
      </c>
      <c r="F125" s="234" t="s">
        <v>572</v>
      </c>
      <c r="G125" s="232"/>
      <c r="H125" s="235">
        <v>0.2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134</v>
      </c>
      <c r="AU125" s="241" t="s">
        <v>81</v>
      </c>
      <c r="AV125" s="12" t="s">
        <v>81</v>
      </c>
      <c r="AW125" s="12" t="s">
        <v>34</v>
      </c>
      <c r="AX125" s="12" t="s">
        <v>77</v>
      </c>
      <c r="AY125" s="241" t="s">
        <v>123</v>
      </c>
    </row>
    <row r="126" spans="2:63" s="11" customFormat="1" ht="22.8" customHeight="1">
      <c r="B126" s="200"/>
      <c r="C126" s="201"/>
      <c r="D126" s="202" t="s">
        <v>72</v>
      </c>
      <c r="E126" s="214" t="s">
        <v>487</v>
      </c>
      <c r="F126" s="214" t="s">
        <v>488</v>
      </c>
      <c r="G126" s="201"/>
      <c r="H126" s="201"/>
      <c r="I126" s="204"/>
      <c r="J126" s="215">
        <f>BK126</f>
        <v>0</v>
      </c>
      <c r="K126" s="201"/>
      <c r="L126" s="206"/>
      <c r="M126" s="207"/>
      <c r="N126" s="208"/>
      <c r="O126" s="208"/>
      <c r="P126" s="209">
        <f>SUM(P127:P130)</f>
        <v>0</v>
      </c>
      <c r="Q126" s="208"/>
      <c r="R126" s="209">
        <f>SUM(R127:R130)</f>
        <v>0</v>
      </c>
      <c r="S126" s="208"/>
      <c r="T126" s="210">
        <f>SUM(T127:T130)</f>
        <v>0</v>
      </c>
      <c r="AR126" s="211" t="s">
        <v>77</v>
      </c>
      <c r="AT126" s="212" t="s">
        <v>72</v>
      </c>
      <c r="AU126" s="212" t="s">
        <v>77</v>
      </c>
      <c r="AY126" s="211" t="s">
        <v>123</v>
      </c>
      <c r="BK126" s="213">
        <f>SUM(BK127:BK130)</f>
        <v>0</v>
      </c>
    </row>
    <row r="127" spans="2:65" s="1" customFormat="1" ht="16.5" customHeight="1">
      <c r="B127" s="37"/>
      <c r="C127" s="216" t="s">
        <v>222</v>
      </c>
      <c r="D127" s="216" t="s">
        <v>125</v>
      </c>
      <c r="E127" s="217" t="s">
        <v>573</v>
      </c>
      <c r="F127" s="218" t="s">
        <v>574</v>
      </c>
      <c r="G127" s="219" t="s">
        <v>492</v>
      </c>
      <c r="H127" s="220">
        <v>16.225</v>
      </c>
      <c r="I127" s="221"/>
      <c r="J127" s="222">
        <f>ROUND(I127*H127,2)</f>
        <v>0</v>
      </c>
      <c r="K127" s="218" t="s">
        <v>129</v>
      </c>
      <c r="L127" s="42"/>
      <c r="M127" s="223" t="s">
        <v>1</v>
      </c>
      <c r="N127" s="224" t="s">
        <v>44</v>
      </c>
      <c r="O127" s="78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AR127" s="16" t="s">
        <v>130</v>
      </c>
      <c r="AT127" s="16" t="s">
        <v>125</v>
      </c>
      <c r="AU127" s="16" t="s">
        <v>81</v>
      </c>
      <c r="AY127" s="16" t="s">
        <v>123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6" t="s">
        <v>77</v>
      </c>
      <c r="BK127" s="227">
        <f>ROUND(I127*H127,2)</f>
        <v>0</v>
      </c>
      <c r="BL127" s="16" t="s">
        <v>130</v>
      </c>
      <c r="BM127" s="16" t="s">
        <v>575</v>
      </c>
    </row>
    <row r="128" spans="2:47" s="1" customFormat="1" ht="12">
      <c r="B128" s="37"/>
      <c r="C128" s="38"/>
      <c r="D128" s="228" t="s">
        <v>132</v>
      </c>
      <c r="E128" s="38"/>
      <c r="F128" s="229" t="s">
        <v>576</v>
      </c>
      <c r="G128" s="38"/>
      <c r="H128" s="38"/>
      <c r="I128" s="142"/>
      <c r="J128" s="38"/>
      <c r="K128" s="38"/>
      <c r="L128" s="42"/>
      <c r="M128" s="230"/>
      <c r="N128" s="78"/>
      <c r="O128" s="78"/>
      <c r="P128" s="78"/>
      <c r="Q128" s="78"/>
      <c r="R128" s="78"/>
      <c r="S128" s="78"/>
      <c r="T128" s="79"/>
      <c r="AT128" s="16" t="s">
        <v>132</v>
      </c>
      <c r="AU128" s="16" t="s">
        <v>81</v>
      </c>
    </row>
    <row r="129" spans="2:51" s="13" customFormat="1" ht="12">
      <c r="B129" s="242"/>
      <c r="C129" s="243"/>
      <c r="D129" s="228" t="s">
        <v>134</v>
      </c>
      <c r="E129" s="244" t="s">
        <v>1</v>
      </c>
      <c r="F129" s="245" t="s">
        <v>577</v>
      </c>
      <c r="G129" s="243"/>
      <c r="H129" s="244" t="s">
        <v>1</v>
      </c>
      <c r="I129" s="246"/>
      <c r="J129" s="243"/>
      <c r="K129" s="243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134</v>
      </c>
      <c r="AU129" s="251" t="s">
        <v>81</v>
      </c>
      <c r="AV129" s="13" t="s">
        <v>77</v>
      </c>
      <c r="AW129" s="13" t="s">
        <v>34</v>
      </c>
      <c r="AX129" s="13" t="s">
        <v>73</v>
      </c>
      <c r="AY129" s="251" t="s">
        <v>123</v>
      </c>
    </row>
    <row r="130" spans="2:51" s="12" customFormat="1" ht="12">
      <c r="B130" s="231"/>
      <c r="C130" s="232"/>
      <c r="D130" s="228" t="s">
        <v>134</v>
      </c>
      <c r="E130" s="233" t="s">
        <v>1</v>
      </c>
      <c r="F130" s="234" t="s">
        <v>578</v>
      </c>
      <c r="G130" s="232"/>
      <c r="H130" s="235">
        <v>16.225</v>
      </c>
      <c r="I130" s="236"/>
      <c r="J130" s="232"/>
      <c r="K130" s="232"/>
      <c r="L130" s="237"/>
      <c r="M130" s="276"/>
      <c r="N130" s="277"/>
      <c r="O130" s="277"/>
      <c r="P130" s="277"/>
      <c r="Q130" s="277"/>
      <c r="R130" s="277"/>
      <c r="S130" s="277"/>
      <c r="T130" s="278"/>
      <c r="AT130" s="241" t="s">
        <v>134</v>
      </c>
      <c r="AU130" s="241" t="s">
        <v>81</v>
      </c>
      <c r="AV130" s="12" t="s">
        <v>81</v>
      </c>
      <c r="AW130" s="12" t="s">
        <v>34</v>
      </c>
      <c r="AX130" s="12" t="s">
        <v>77</v>
      </c>
      <c r="AY130" s="241" t="s">
        <v>123</v>
      </c>
    </row>
    <row r="131" spans="2:12" s="1" customFormat="1" ht="6.95" customHeight="1">
      <c r="B131" s="56"/>
      <c r="C131" s="57"/>
      <c r="D131" s="57"/>
      <c r="E131" s="57"/>
      <c r="F131" s="57"/>
      <c r="G131" s="57"/>
      <c r="H131" s="57"/>
      <c r="I131" s="166"/>
      <c r="J131" s="57"/>
      <c r="K131" s="57"/>
      <c r="L131" s="42"/>
    </row>
  </sheetData>
  <sheetProtection password="CC35" sheet="1" objects="1" scenarios="1" formatColumns="0" formatRows="0" autoFilter="0"/>
  <autoFilter ref="C87:K13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89</v>
      </c>
    </row>
    <row r="3" spans="2:46" ht="6.95" customHeight="1" hidden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81</v>
      </c>
    </row>
    <row r="4" spans="2:46" ht="24.95" customHeight="1" hidden="1">
      <c r="B4" s="19"/>
      <c r="D4" s="139" t="s">
        <v>90</v>
      </c>
      <c r="L4" s="19"/>
      <c r="M4" s="23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40" t="s">
        <v>16</v>
      </c>
      <c r="L6" s="19"/>
    </row>
    <row r="7" spans="2:12" ht="16.5" customHeight="1" hidden="1">
      <c r="B7" s="19"/>
      <c r="E7" s="141" t="str">
        <f>'Rekapitulace stavby'!K6</f>
        <v>Raná, 10185468, Žďárec u Skutče, 0,000 - 0,342, oprava koryta</v>
      </c>
      <c r="F7" s="140"/>
      <c r="G7" s="140"/>
      <c r="H7" s="140"/>
      <c r="L7" s="19"/>
    </row>
    <row r="8" spans="2:12" s="1" customFormat="1" ht="12" customHeight="1" hidden="1">
      <c r="B8" s="42"/>
      <c r="D8" s="140" t="s">
        <v>91</v>
      </c>
      <c r="I8" s="142"/>
      <c r="L8" s="42"/>
    </row>
    <row r="9" spans="2:12" s="1" customFormat="1" ht="36.95" customHeight="1" hidden="1">
      <c r="B9" s="42"/>
      <c r="E9" s="143" t="s">
        <v>579</v>
      </c>
      <c r="F9" s="1"/>
      <c r="G9" s="1"/>
      <c r="H9" s="1"/>
      <c r="I9" s="142"/>
      <c r="L9" s="42"/>
    </row>
    <row r="10" spans="2:12" s="1" customFormat="1" ht="12" hidden="1">
      <c r="B10" s="42"/>
      <c r="I10" s="142"/>
      <c r="L10" s="42"/>
    </row>
    <row r="11" spans="2:12" s="1" customFormat="1" ht="12" customHeight="1" hidden="1">
      <c r="B11" s="42"/>
      <c r="D11" s="140" t="s">
        <v>18</v>
      </c>
      <c r="F11" s="16" t="s">
        <v>19</v>
      </c>
      <c r="I11" s="144" t="s">
        <v>20</v>
      </c>
      <c r="J11" s="16" t="s">
        <v>1</v>
      </c>
      <c r="L11" s="42"/>
    </row>
    <row r="12" spans="2:12" s="1" customFormat="1" ht="12" customHeight="1" hidden="1">
      <c r="B12" s="42"/>
      <c r="D12" s="140" t="s">
        <v>22</v>
      </c>
      <c r="F12" s="16" t="s">
        <v>23</v>
      </c>
      <c r="I12" s="144" t="s">
        <v>24</v>
      </c>
      <c r="J12" s="145" t="str">
        <f>'Rekapitulace stavby'!AN8</f>
        <v>8.9.2017</v>
      </c>
      <c r="L12" s="42"/>
    </row>
    <row r="13" spans="2:12" s="1" customFormat="1" ht="10.8" customHeight="1" hidden="1">
      <c r="B13" s="42"/>
      <c r="I13" s="142"/>
      <c r="L13" s="42"/>
    </row>
    <row r="14" spans="2:12" s="1" customFormat="1" ht="12" customHeight="1" hidden="1">
      <c r="B14" s="42"/>
      <c r="D14" s="140" t="s">
        <v>26</v>
      </c>
      <c r="I14" s="144" t="s">
        <v>27</v>
      </c>
      <c r="J14" s="16" t="s">
        <v>1</v>
      </c>
      <c r="L14" s="42"/>
    </row>
    <row r="15" spans="2:12" s="1" customFormat="1" ht="18" customHeight="1" hidden="1">
      <c r="B15" s="42"/>
      <c r="E15" s="16" t="s">
        <v>28</v>
      </c>
      <c r="I15" s="144" t="s">
        <v>29</v>
      </c>
      <c r="J15" s="16" t="s">
        <v>1</v>
      </c>
      <c r="L15" s="42"/>
    </row>
    <row r="16" spans="2:12" s="1" customFormat="1" ht="6.95" customHeight="1" hidden="1">
      <c r="B16" s="42"/>
      <c r="I16" s="142"/>
      <c r="L16" s="42"/>
    </row>
    <row r="17" spans="2:12" s="1" customFormat="1" ht="12" customHeight="1" hidden="1">
      <c r="B17" s="42"/>
      <c r="D17" s="140" t="s">
        <v>30</v>
      </c>
      <c r="I17" s="144" t="s">
        <v>27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6"/>
      <c r="G18" s="16"/>
      <c r="H18" s="16"/>
      <c r="I18" s="144" t="s">
        <v>29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42"/>
      <c r="L19" s="42"/>
    </row>
    <row r="20" spans="2:12" s="1" customFormat="1" ht="12" customHeight="1" hidden="1">
      <c r="B20" s="42"/>
      <c r="D20" s="140" t="s">
        <v>32</v>
      </c>
      <c r="I20" s="144" t="s">
        <v>27</v>
      </c>
      <c r="J20" s="16" t="s">
        <v>1</v>
      </c>
      <c r="L20" s="42"/>
    </row>
    <row r="21" spans="2:12" s="1" customFormat="1" ht="18" customHeight="1" hidden="1">
      <c r="B21" s="42"/>
      <c r="E21" s="16" t="s">
        <v>33</v>
      </c>
      <c r="I21" s="144" t="s">
        <v>29</v>
      </c>
      <c r="J21" s="16" t="s">
        <v>1</v>
      </c>
      <c r="L21" s="42"/>
    </row>
    <row r="22" spans="2:12" s="1" customFormat="1" ht="6.95" customHeight="1" hidden="1">
      <c r="B22" s="42"/>
      <c r="I22" s="142"/>
      <c r="L22" s="42"/>
    </row>
    <row r="23" spans="2:12" s="1" customFormat="1" ht="12" customHeight="1" hidden="1">
      <c r="B23" s="42"/>
      <c r="D23" s="140" t="s">
        <v>35</v>
      </c>
      <c r="I23" s="144" t="s">
        <v>27</v>
      </c>
      <c r="J23" s="16" t="s">
        <v>1</v>
      </c>
      <c r="L23" s="42"/>
    </row>
    <row r="24" spans="2:12" s="1" customFormat="1" ht="18" customHeight="1" hidden="1">
      <c r="B24" s="42"/>
      <c r="E24" s="16" t="s">
        <v>36</v>
      </c>
      <c r="I24" s="144" t="s">
        <v>29</v>
      </c>
      <c r="J24" s="16" t="s">
        <v>1</v>
      </c>
      <c r="L24" s="42"/>
    </row>
    <row r="25" spans="2:12" s="1" customFormat="1" ht="6.95" customHeight="1" hidden="1">
      <c r="B25" s="42"/>
      <c r="I25" s="142"/>
      <c r="L25" s="42"/>
    </row>
    <row r="26" spans="2:12" s="1" customFormat="1" ht="12" customHeight="1" hidden="1">
      <c r="B26" s="42"/>
      <c r="D26" s="140" t="s">
        <v>37</v>
      </c>
      <c r="I26" s="142"/>
      <c r="L26" s="42"/>
    </row>
    <row r="27" spans="2:12" s="7" customFormat="1" ht="33.75" customHeight="1" hidden="1">
      <c r="B27" s="146"/>
      <c r="E27" s="147" t="s">
        <v>93</v>
      </c>
      <c r="F27" s="147"/>
      <c r="G27" s="147"/>
      <c r="H27" s="147"/>
      <c r="I27" s="148"/>
      <c r="L27" s="146"/>
    </row>
    <row r="28" spans="2:12" s="1" customFormat="1" ht="6.95" customHeight="1" hidden="1">
      <c r="B28" s="42"/>
      <c r="I28" s="142"/>
      <c r="L28" s="42"/>
    </row>
    <row r="29" spans="2:12" s="1" customFormat="1" ht="6.95" customHeight="1" hidden="1">
      <c r="B29" s="42"/>
      <c r="D29" s="70"/>
      <c r="E29" s="70"/>
      <c r="F29" s="70"/>
      <c r="G29" s="70"/>
      <c r="H29" s="70"/>
      <c r="I29" s="149"/>
      <c r="J29" s="70"/>
      <c r="K29" s="70"/>
      <c r="L29" s="42"/>
    </row>
    <row r="30" spans="2:12" s="1" customFormat="1" ht="25.4" customHeight="1" hidden="1">
      <c r="B30" s="42"/>
      <c r="D30" s="150" t="s">
        <v>39</v>
      </c>
      <c r="I30" s="142"/>
      <c r="J30" s="151">
        <f>ROUND(J89,2)</f>
        <v>0</v>
      </c>
      <c r="L30" s="42"/>
    </row>
    <row r="31" spans="2:12" s="1" customFormat="1" ht="6.95" customHeight="1" hidden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14.4" customHeight="1" hidden="1">
      <c r="B32" s="42"/>
      <c r="F32" s="152" t="s">
        <v>41</v>
      </c>
      <c r="I32" s="153" t="s">
        <v>40</v>
      </c>
      <c r="J32" s="152" t="s">
        <v>42</v>
      </c>
      <c r="L32" s="42"/>
    </row>
    <row r="33" spans="2:12" s="1" customFormat="1" ht="14.4" customHeight="1" hidden="1">
      <c r="B33" s="42"/>
      <c r="D33" s="140" t="s">
        <v>43</v>
      </c>
      <c r="E33" s="140" t="s">
        <v>44</v>
      </c>
      <c r="F33" s="154">
        <f>ROUND((SUM(BE89:BE180)),2)</f>
        <v>0</v>
      </c>
      <c r="I33" s="155">
        <v>0.21</v>
      </c>
      <c r="J33" s="154">
        <f>ROUND(((SUM(BE89:BE180))*I33),2)</f>
        <v>0</v>
      </c>
      <c r="L33" s="42"/>
    </row>
    <row r="34" spans="2:12" s="1" customFormat="1" ht="14.4" customHeight="1" hidden="1">
      <c r="B34" s="42"/>
      <c r="E34" s="140" t="s">
        <v>45</v>
      </c>
      <c r="F34" s="154">
        <f>ROUND((SUM(BF89:BF180)),2)</f>
        <v>0</v>
      </c>
      <c r="I34" s="155">
        <v>0.15</v>
      </c>
      <c r="J34" s="154">
        <f>ROUND(((SUM(BF89:BF180))*I34),2)</f>
        <v>0</v>
      </c>
      <c r="L34" s="42"/>
    </row>
    <row r="35" spans="2:12" s="1" customFormat="1" ht="14.4" customHeight="1" hidden="1">
      <c r="B35" s="42"/>
      <c r="E35" s="140" t="s">
        <v>46</v>
      </c>
      <c r="F35" s="154">
        <f>ROUND((SUM(BG89:BG180)),2)</f>
        <v>0</v>
      </c>
      <c r="I35" s="155">
        <v>0.21</v>
      </c>
      <c r="J35" s="154">
        <f>0</f>
        <v>0</v>
      </c>
      <c r="L35" s="42"/>
    </row>
    <row r="36" spans="2:12" s="1" customFormat="1" ht="14.4" customHeight="1" hidden="1">
      <c r="B36" s="42"/>
      <c r="E36" s="140" t="s">
        <v>47</v>
      </c>
      <c r="F36" s="154">
        <f>ROUND((SUM(BH89:BH180)),2)</f>
        <v>0</v>
      </c>
      <c r="I36" s="155">
        <v>0.15</v>
      </c>
      <c r="J36" s="154">
        <f>0</f>
        <v>0</v>
      </c>
      <c r="L36" s="42"/>
    </row>
    <row r="37" spans="2:12" s="1" customFormat="1" ht="14.4" customHeight="1" hidden="1">
      <c r="B37" s="42"/>
      <c r="E37" s="140" t="s">
        <v>48</v>
      </c>
      <c r="F37" s="154">
        <f>ROUND((SUM(BI89:BI180)),2)</f>
        <v>0</v>
      </c>
      <c r="I37" s="155">
        <v>0</v>
      </c>
      <c r="J37" s="154">
        <f>0</f>
        <v>0</v>
      </c>
      <c r="L37" s="42"/>
    </row>
    <row r="38" spans="2:12" s="1" customFormat="1" ht="6.95" customHeight="1" hidden="1">
      <c r="B38" s="42"/>
      <c r="I38" s="142"/>
      <c r="L38" s="42"/>
    </row>
    <row r="39" spans="2:12" s="1" customFormat="1" ht="25.4" customHeight="1" hidden="1">
      <c r="B39" s="42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61"/>
      <c r="J39" s="162">
        <f>SUM(J30:J37)</f>
        <v>0</v>
      </c>
      <c r="K39" s="163"/>
      <c r="L39" s="42"/>
    </row>
    <row r="40" spans="2:12" s="1" customFormat="1" ht="14.4" customHeight="1" hidden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2"/>
    </row>
    <row r="41" ht="12" hidden="1"/>
    <row r="42" ht="12" hidden="1"/>
    <row r="43" ht="12" hidden="1"/>
    <row r="44" spans="2:12" s="1" customFormat="1" ht="6.95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2"/>
    </row>
    <row r="45" spans="2:12" s="1" customFormat="1" ht="24.95" customHeight="1">
      <c r="B45" s="37"/>
      <c r="C45" s="22" t="s">
        <v>94</v>
      </c>
      <c r="D45" s="38"/>
      <c r="E45" s="38"/>
      <c r="F45" s="38"/>
      <c r="G45" s="38"/>
      <c r="H45" s="38"/>
      <c r="I45" s="142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42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16.5" customHeight="1">
      <c r="B48" s="37"/>
      <c r="C48" s="38"/>
      <c r="D48" s="38"/>
      <c r="E48" s="170" t="str">
        <f>E7</f>
        <v>Raná, 10185468, Žďárec u Skutče, 0,000 - 0,342, oprava koryta</v>
      </c>
      <c r="F48" s="31"/>
      <c r="G48" s="31"/>
      <c r="H48" s="31"/>
      <c r="I48" s="142"/>
      <c r="J48" s="38"/>
      <c r="K48" s="38"/>
      <c r="L48" s="42"/>
    </row>
    <row r="49" spans="2:12" s="1" customFormat="1" ht="12" customHeight="1">
      <c r="B49" s="37"/>
      <c r="C49" s="31" t="s">
        <v>91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2 - VON Vedlejší a ostatní náklady</v>
      </c>
      <c r="F50" s="38"/>
      <c r="G50" s="38"/>
      <c r="H50" s="38"/>
      <c r="I50" s="142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42"/>
      <c r="J51" s="38"/>
      <c r="K51" s="38"/>
      <c r="L51" s="42"/>
    </row>
    <row r="52" spans="2:12" s="1" customFormat="1" ht="12" customHeight="1">
      <c r="B52" s="37"/>
      <c r="C52" s="31" t="s">
        <v>22</v>
      </c>
      <c r="D52" s="38"/>
      <c r="E52" s="38"/>
      <c r="F52" s="26" t="str">
        <f>F12</f>
        <v>Skuteč - Žďárec u Skutče</v>
      </c>
      <c r="G52" s="38"/>
      <c r="H52" s="38"/>
      <c r="I52" s="144" t="s">
        <v>24</v>
      </c>
      <c r="J52" s="66" t="str">
        <f>IF(J12="","",J12)</f>
        <v>8.9.2017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24.9" customHeight="1">
      <c r="B54" s="37"/>
      <c r="C54" s="31" t="s">
        <v>26</v>
      </c>
      <c r="D54" s="38"/>
      <c r="E54" s="38"/>
      <c r="F54" s="26" t="str">
        <f>E15</f>
        <v>Povodí Labe, závod Pardubice,Cihelna 135,Pardubice</v>
      </c>
      <c r="G54" s="38"/>
      <c r="H54" s="38"/>
      <c r="I54" s="144" t="s">
        <v>32</v>
      </c>
      <c r="J54" s="35" t="str">
        <f>E21</f>
        <v>Multiaqua s.r.o., Veverkova 1343, Hradec Králové 2</v>
      </c>
      <c r="K54" s="38"/>
      <c r="L54" s="42"/>
    </row>
    <row r="55" spans="2:12" s="1" customFormat="1" ht="13.65" customHeight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44" t="s">
        <v>35</v>
      </c>
      <c r="J55" s="35" t="str">
        <f>E24</f>
        <v>Ing. Ladislav Malý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42"/>
      <c r="J56" s="38"/>
      <c r="K56" s="38"/>
      <c r="L56" s="42"/>
    </row>
    <row r="57" spans="2:12" s="1" customFormat="1" ht="29.25" customHeight="1">
      <c r="B57" s="37"/>
      <c r="C57" s="171" t="s">
        <v>95</v>
      </c>
      <c r="D57" s="172"/>
      <c r="E57" s="172"/>
      <c r="F57" s="172"/>
      <c r="G57" s="172"/>
      <c r="H57" s="172"/>
      <c r="I57" s="173"/>
      <c r="J57" s="174" t="s">
        <v>96</v>
      </c>
      <c r="K57" s="172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42"/>
      <c r="J58" s="38"/>
      <c r="K58" s="38"/>
      <c r="L58" s="42"/>
    </row>
    <row r="59" spans="2:47" s="1" customFormat="1" ht="22.8" customHeight="1">
      <c r="B59" s="37"/>
      <c r="C59" s="175" t="s">
        <v>97</v>
      </c>
      <c r="D59" s="38"/>
      <c r="E59" s="38"/>
      <c r="F59" s="38"/>
      <c r="G59" s="38"/>
      <c r="H59" s="38"/>
      <c r="I59" s="142"/>
      <c r="J59" s="97">
        <f>J89</f>
        <v>0</v>
      </c>
      <c r="K59" s="38"/>
      <c r="L59" s="42"/>
      <c r="AU59" s="16" t="s">
        <v>98</v>
      </c>
    </row>
    <row r="60" spans="2:12" s="8" customFormat="1" ht="24.95" customHeight="1">
      <c r="B60" s="176"/>
      <c r="C60" s="177"/>
      <c r="D60" s="178" t="s">
        <v>99</v>
      </c>
      <c r="E60" s="179"/>
      <c r="F60" s="179"/>
      <c r="G60" s="179"/>
      <c r="H60" s="179"/>
      <c r="I60" s="180"/>
      <c r="J60" s="181">
        <f>J90</f>
        <v>0</v>
      </c>
      <c r="K60" s="177"/>
      <c r="L60" s="182"/>
    </row>
    <row r="61" spans="2:12" s="9" customFormat="1" ht="19.9" customHeight="1">
      <c r="B61" s="183"/>
      <c r="C61" s="121"/>
      <c r="D61" s="184" t="s">
        <v>100</v>
      </c>
      <c r="E61" s="185"/>
      <c r="F61" s="185"/>
      <c r="G61" s="185"/>
      <c r="H61" s="185"/>
      <c r="I61" s="186"/>
      <c r="J61" s="187">
        <f>J91</f>
        <v>0</v>
      </c>
      <c r="K61" s="121"/>
      <c r="L61" s="188"/>
    </row>
    <row r="62" spans="2:12" s="9" customFormat="1" ht="19.9" customHeight="1">
      <c r="B62" s="183"/>
      <c r="C62" s="121"/>
      <c r="D62" s="184" t="s">
        <v>103</v>
      </c>
      <c r="E62" s="185"/>
      <c r="F62" s="185"/>
      <c r="G62" s="185"/>
      <c r="H62" s="185"/>
      <c r="I62" s="186"/>
      <c r="J62" s="187">
        <f>J101</f>
        <v>0</v>
      </c>
      <c r="K62" s="121"/>
      <c r="L62" s="188"/>
    </row>
    <row r="63" spans="2:12" s="9" customFormat="1" ht="19.9" customHeight="1">
      <c r="B63" s="183"/>
      <c r="C63" s="121"/>
      <c r="D63" s="184" t="s">
        <v>105</v>
      </c>
      <c r="E63" s="185"/>
      <c r="F63" s="185"/>
      <c r="G63" s="185"/>
      <c r="H63" s="185"/>
      <c r="I63" s="186"/>
      <c r="J63" s="187">
        <f>J105</f>
        <v>0</v>
      </c>
      <c r="K63" s="121"/>
      <c r="L63" s="188"/>
    </row>
    <row r="64" spans="2:12" s="9" customFormat="1" ht="19.9" customHeight="1">
      <c r="B64" s="183"/>
      <c r="C64" s="121"/>
      <c r="D64" s="184" t="s">
        <v>107</v>
      </c>
      <c r="E64" s="185"/>
      <c r="F64" s="185"/>
      <c r="G64" s="185"/>
      <c r="H64" s="185"/>
      <c r="I64" s="186"/>
      <c r="J64" s="187">
        <f>J109</f>
        <v>0</v>
      </c>
      <c r="K64" s="121"/>
      <c r="L64" s="188"/>
    </row>
    <row r="65" spans="2:12" s="8" customFormat="1" ht="24.95" customHeight="1">
      <c r="B65" s="176"/>
      <c r="C65" s="177"/>
      <c r="D65" s="178" t="s">
        <v>580</v>
      </c>
      <c r="E65" s="179"/>
      <c r="F65" s="179"/>
      <c r="G65" s="179"/>
      <c r="H65" s="179"/>
      <c r="I65" s="180"/>
      <c r="J65" s="181">
        <f>J112</f>
        <v>0</v>
      </c>
      <c r="K65" s="177"/>
      <c r="L65" s="182"/>
    </row>
    <row r="66" spans="2:12" s="9" customFormat="1" ht="19.9" customHeight="1">
      <c r="B66" s="183"/>
      <c r="C66" s="121"/>
      <c r="D66" s="184" t="s">
        <v>581</v>
      </c>
      <c r="E66" s="185"/>
      <c r="F66" s="185"/>
      <c r="G66" s="185"/>
      <c r="H66" s="185"/>
      <c r="I66" s="186"/>
      <c r="J66" s="187">
        <f>J113</f>
        <v>0</v>
      </c>
      <c r="K66" s="121"/>
      <c r="L66" s="188"/>
    </row>
    <row r="67" spans="2:12" s="9" customFormat="1" ht="19.9" customHeight="1">
      <c r="B67" s="183"/>
      <c r="C67" s="121"/>
      <c r="D67" s="184" t="s">
        <v>582</v>
      </c>
      <c r="E67" s="185"/>
      <c r="F67" s="185"/>
      <c r="G67" s="185"/>
      <c r="H67" s="185"/>
      <c r="I67" s="186"/>
      <c r="J67" s="187">
        <f>J137</f>
        <v>0</v>
      </c>
      <c r="K67" s="121"/>
      <c r="L67" s="188"/>
    </row>
    <row r="68" spans="2:12" s="9" customFormat="1" ht="19.9" customHeight="1">
      <c r="B68" s="183"/>
      <c r="C68" s="121"/>
      <c r="D68" s="184" t="s">
        <v>583</v>
      </c>
      <c r="E68" s="185"/>
      <c r="F68" s="185"/>
      <c r="G68" s="185"/>
      <c r="H68" s="185"/>
      <c r="I68" s="186"/>
      <c r="J68" s="187">
        <f>J152</f>
        <v>0</v>
      </c>
      <c r="K68" s="121"/>
      <c r="L68" s="188"/>
    </row>
    <row r="69" spans="2:12" s="9" customFormat="1" ht="19.9" customHeight="1">
      <c r="B69" s="183"/>
      <c r="C69" s="121"/>
      <c r="D69" s="184" t="s">
        <v>584</v>
      </c>
      <c r="E69" s="185"/>
      <c r="F69" s="185"/>
      <c r="G69" s="185"/>
      <c r="H69" s="185"/>
      <c r="I69" s="186"/>
      <c r="J69" s="187">
        <f>J160</f>
        <v>0</v>
      </c>
      <c r="K69" s="121"/>
      <c r="L69" s="188"/>
    </row>
    <row r="70" spans="2:12" s="1" customFormat="1" ht="21.8" customHeight="1">
      <c r="B70" s="37"/>
      <c r="C70" s="38"/>
      <c r="D70" s="38"/>
      <c r="E70" s="38"/>
      <c r="F70" s="38"/>
      <c r="G70" s="38"/>
      <c r="H70" s="38"/>
      <c r="I70" s="142"/>
      <c r="J70" s="38"/>
      <c r="K70" s="38"/>
      <c r="L70" s="42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66"/>
      <c r="J71" s="57"/>
      <c r="K71" s="57"/>
      <c r="L71" s="42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69"/>
      <c r="J75" s="59"/>
      <c r="K75" s="59"/>
      <c r="L75" s="42"/>
    </row>
    <row r="76" spans="2:12" s="1" customFormat="1" ht="24.95" customHeight="1">
      <c r="B76" s="37"/>
      <c r="C76" s="22" t="s">
        <v>108</v>
      </c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6.95" customHeight="1">
      <c r="B77" s="37"/>
      <c r="C77" s="38"/>
      <c r="D77" s="38"/>
      <c r="E77" s="38"/>
      <c r="F77" s="38"/>
      <c r="G77" s="38"/>
      <c r="H77" s="38"/>
      <c r="I77" s="142"/>
      <c r="J77" s="38"/>
      <c r="K77" s="38"/>
      <c r="L77" s="42"/>
    </row>
    <row r="78" spans="2:12" s="1" customFormat="1" ht="12" customHeight="1">
      <c r="B78" s="37"/>
      <c r="C78" s="31" t="s">
        <v>16</v>
      </c>
      <c r="D78" s="38"/>
      <c r="E78" s="38"/>
      <c r="F78" s="38"/>
      <c r="G78" s="38"/>
      <c r="H78" s="38"/>
      <c r="I78" s="142"/>
      <c r="J78" s="38"/>
      <c r="K78" s="38"/>
      <c r="L78" s="42"/>
    </row>
    <row r="79" spans="2:12" s="1" customFormat="1" ht="16.5" customHeight="1">
      <c r="B79" s="37"/>
      <c r="C79" s="38"/>
      <c r="D79" s="38"/>
      <c r="E79" s="170" t="str">
        <f>E7</f>
        <v>Raná, 10185468, Žďárec u Skutče, 0,000 - 0,342, oprava koryta</v>
      </c>
      <c r="F79" s="31"/>
      <c r="G79" s="31"/>
      <c r="H79" s="31"/>
      <c r="I79" s="142"/>
      <c r="J79" s="38"/>
      <c r="K79" s="38"/>
      <c r="L79" s="42"/>
    </row>
    <row r="80" spans="2:12" s="1" customFormat="1" ht="12" customHeight="1">
      <c r="B80" s="37"/>
      <c r="C80" s="31" t="s">
        <v>91</v>
      </c>
      <c r="D80" s="38"/>
      <c r="E80" s="38"/>
      <c r="F80" s="38"/>
      <c r="G80" s="38"/>
      <c r="H80" s="38"/>
      <c r="I80" s="142"/>
      <c r="J80" s="38"/>
      <c r="K80" s="38"/>
      <c r="L80" s="42"/>
    </row>
    <row r="81" spans="2:12" s="1" customFormat="1" ht="16.5" customHeight="1">
      <c r="B81" s="37"/>
      <c r="C81" s="38"/>
      <c r="D81" s="38"/>
      <c r="E81" s="63" t="str">
        <f>E9</f>
        <v>2 - VON Vedlejší a ostatní náklady</v>
      </c>
      <c r="F81" s="38"/>
      <c r="G81" s="38"/>
      <c r="H81" s="38"/>
      <c r="I81" s="142"/>
      <c r="J81" s="38"/>
      <c r="K81" s="38"/>
      <c r="L81" s="42"/>
    </row>
    <row r="82" spans="2:12" s="1" customFormat="1" ht="6.95" customHeight="1">
      <c r="B82" s="37"/>
      <c r="C82" s="38"/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12" customHeight="1">
      <c r="B83" s="37"/>
      <c r="C83" s="31" t="s">
        <v>22</v>
      </c>
      <c r="D83" s="38"/>
      <c r="E83" s="38"/>
      <c r="F83" s="26" t="str">
        <f>F12</f>
        <v>Skuteč - Žďárec u Skutče</v>
      </c>
      <c r="G83" s="38"/>
      <c r="H83" s="38"/>
      <c r="I83" s="144" t="s">
        <v>24</v>
      </c>
      <c r="J83" s="66" t="str">
        <f>IF(J12="","",J12)</f>
        <v>8.9.2017</v>
      </c>
      <c r="K83" s="38"/>
      <c r="L83" s="42"/>
    </row>
    <row r="84" spans="2:12" s="1" customFormat="1" ht="6.95" customHeight="1">
      <c r="B84" s="37"/>
      <c r="C84" s="38"/>
      <c r="D84" s="38"/>
      <c r="E84" s="38"/>
      <c r="F84" s="38"/>
      <c r="G84" s="38"/>
      <c r="H84" s="38"/>
      <c r="I84" s="142"/>
      <c r="J84" s="38"/>
      <c r="K84" s="38"/>
      <c r="L84" s="42"/>
    </row>
    <row r="85" spans="2:12" s="1" customFormat="1" ht="24.9" customHeight="1">
      <c r="B85" s="37"/>
      <c r="C85" s="31" t="s">
        <v>26</v>
      </c>
      <c r="D85" s="38"/>
      <c r="E85" s="38"/>
      <c r="F85" s="26" t="str">
        <f>E15</f>
        <v>Povodí Labe, závod Pardubice,Cihelna 135,Pardubice</v>
      </c>
      <c r="G85" s="38"/>
      <c r="H85" s="38"/>
      <c r="I85" s="144" t="s">
        <v>32</v>
      </c>
      <c r="J85" s="35" t="str">
        <f>E21</f>
        <v>Multiaqua s.r.o., Veverkova 1343, Hradec Králové 2</v>
      </c>
      <c r="K85" s="38"/>
      <c r="L85" s="42"/>
    </row>
    <row r="86" spans="2:12" s="1" customFormat="1" ht="13.65" customHeight="1">
      <c r="B86" s="37"/>
      <c r="C86" s="31" t="s">
        <v>30</v>
      </c>
      <c r="D86" s="38"/>
      <c r="E86" s="38"/>
      <c r="F86" s="26" t="str">
        <f>IF(E18="","",E18)</f>
        <v>Vyplň údaj</v>
      </c>
      <c r="G86" s="38"/>
      <c r="H86" s="38"/>
      <c r="I86" s="144" t="s">
        <v>35</v>
      </c>
      <c r="J86" s="35" t="str">
        <f>E24</f>
        <v>Ing. Ladislav Malý</v>
      </c>
      <c r="K86" s="38"/>
      <c r="L86" s="42"/>
    </row>
    <row r="87" spans="2:12" s="1" customFormat="1" ht="10.3" customHeight="1">
      <c r="B87" s="37"/>
      <c r="C87" s="38"/>
      <c r="D87" s="38"/>
      <c r="E87" s="38"/>
      <c r="F87" s="38"/>
      <c r="G87" s="38"/>
      <c r="H87" s="38"/>
      <c r="I87" s="142"/>
      <c r="J87" s="38"/>
      <c r="K87" s="38"/>
      <c r="L87" s="42"/>
    </row>
    <row r="88" spans="2:20" s="10" customFormat="1" ht="29.25" customHeight="1">
      <c r="B88" s="189"/>
      <c r="C88" s="190" t="s">
        <v>109</v>
      </c>
      <c r="D88" s="191" t="s">
        <v>58</v>
      </c>
      <c r="E88" s="191" t="s">
        <v>54</v>
      </c>
      <c r="F88" s="191" t="s">
        <v>55</v>
      </c>
      <c r="G88" s="191" t="s">
        <v>110</v>
      </c>
      <c r="H88" s="191" t="s">
        <v>111</v>
      </c>
      <c r="I88" s="192" t="s">
        <v>112</v>
      </c>
      <c r="J88" s="193" t="s">
        <v>96</v>
      </c>
      <c r="K88" s="194" t="s">
        <v>113</v>
      </c>
      <c r="L88" s="195"/>
      <c r="M88" s="87" t="s">
        <v>1</v>
      </c>
      <c r="N88" s="88" t="s">
        <v>43</v>
      </c>
      <c r="O88" s="88" t="s">
        <v>114</v>
      </c>
      <c r="P88" s="88" t="s">
        <v>115</v>
      </c>
      <c r="Q88" s="88" t="s">
        <v>116</v>
      </c>
      <c r="R88" s="88" t="s">
        <v>117</v>
      </c>
      <c r="S88" s="88" t="s">
        <v>118</v>
      </c>
      <c r="T88" s="89" t="s">
        <v>119</v>
      </c>
    </row>
    <row r="89" spans="2:63" s="1" customFormat="1" ht="22.8" customHeight="1">
      <c r="B89" s="37"/>
      <c r="C89" s="94" t="s">
        <v>120</v>
      </c>
      <c r="D89" s="38"/>
      <c r="E89" s="38"/>
      <c r="F89" s="38"/>
      <c r="G89" s="38"/>
      <c r="H89" s="38"/>
      <c r="I89" s="142"/>
      <c r="J89" s="196">
        <f>BK89</f>
        <v>0</v>
      </c>
      <c r="K89" s="38"/>
      <c r="L89" s="42"/>
      <c r="M89" s="90"/>
      <c r="N89" s="91"/>
      <c r="O89" s="91"/>
      <c r="P89" s="197">
        <f>P90+P112</f>
        <v>0</v>
      </c>
      <c r="Q89" s="91"/>
      <c r="R89" s="197">
        <f>R90+R112</f>
        <v>94.6478</v>
      </c>
      <c r="S89" s="91"/>
      <c r="T89" s="198">
        <f>T90+T112</f>
        <v>150</v>
      </c>
      <c r="AT89" s="16" t="s">
        <v>72</v>
      </c>
      <c r="AU89" s="16" t="s">
        <v>98</v>
      </c>
      <c r="BK89" s="199">
        <f>BK90+BK112</f>
        <v>0</v>
      </c>
    </row>
    <row r="90" spans="2:63" s="11" customFormat="1" ht="25.9" customHeight="1">
      <c r="B90" s="200"/>
      <c r="C90" s="201"/>
      <c r="D90" s="202" t="s">
        <v>72</v>
      </c>
      <c r="E90" s="203" t="s">
        <v>121</v>
      </c>
      <c r="F90" s="203" t="s">
        <v>122</v>
      </c>
      <c r="G90" s="201"/>
      <c r="H90" s="201"/>
      <c r="I90" s="204"/>
      <c r="J90" s="205">
        <f>BK90</f>
        <v>0</v>
      </c>
      <c r="K90" s="201"/>
      <c r="L90" s="206"/>
      <c r="M90" s="207"/>
      <c r="N90" s="208"/>
      <c r="O90" s="208"/>
      <c r="P90" s="209">
        <f>P91+P101+P105+P109</f>
        <v>0</v>
      </c>
      <c r="Q90" s="208"/>
      <c r="R90" s="209">
        <f>R91+R101+R105+R109</f>
        <v>94.6478</v>
      </c>
      <c r="S90" s="208"/>
      <c r="T90" s="210">
        <f>T91+T101+T105+T109</f>
        <v>150</v>
      </c>
      <c r="AR90" s="211" t="s">
        <v>77</v>
      </c>
      <c r="AT90" s="212" t="s">
        <v>72</v>
      </c>
      <c r="AU90" s="212" t="s">
        <v>73</v>
      </c>
      <c r="AY90" s="211" t="s">
        <v>123</v>
      </c>
      <c r="BK90" s="213">
        <f>BK91+BK101+BK105+BK109</f>
        <v>0</v>
      </c>
    </row>
    <row r="91" spans="2:63" s="11" customFormat="1" ht="22.8" customHeight="1">
      <c r="B91" s="200"/>
      <c r="C91" s="201"/>
      <c r="D91" s="202" t="s">
        <v>72</v>
      </c>
      <c r="E91" s="214" t="s">
        <v>77</v>
      </c>
      <c r="F91" s="214" t="s">
        <v>124</v>
      </c>
      <c r="G91" s="201"/>
      <c r="H91" s="201"/>
      <c r="I91" s="204"/>
      <c r="J91" s="215">
        <f>BK91</f>
        <v>0</v>
      </c>
      <c r="K91" s="201"/>
      <c r="L91" s="206"/>
      <c r="M91" s="207"/>
      <c r="N91" s="208"/>
      <c r="O91" s="208"/>
      <c r="P91" s="209">
        <f>SUM(P92:P100)</f>
        <v>0</v>
      </c>
      <c r="Q91" s="208"/>
      <c r="R91" s="209">
        <f>SUM(R92:R100)</f>
        <v>0.0078</v>
      </c>
      <c r="S91" s="208"/>
      <c r="T91" s="210">
        <f>SUM(T92:T100)</f>
        <v>0</v>
      </c>
      <c r="AR91" s="211" t="s">
        <v>77</v>
      </c>
      <c r="AT91" s="212" t="s">
        <v>72</v>
      </c>
      <c r="AU91" s="212" t="s">
        <v>77</v>
      </c>
      <c r="AY91" s="211" t="s">
        <v>123</v>
      </c>
      <c r="BK91" s="213">
        <f>SUM(BK92:BK100)</f>
        <v>0</v>
      </c>
    </row>
    <row r="92" spans="2:65" s="1" customFormat="1" ht="16.5" customHeight="1">
      <c r="B92" s="37"/>
      <c r="C92" s="216" t="s">
        <v>77</v>
      </c>
      <c r="D92" s="216" t="s">
        <v>125</v>
      </c>
      <c r="E92" s="217" t="s">
        <v>585</v>
      </c>
      <c r="F92" s="218" t="s">
        <v>586</v>
      </c>
      <c r="G92" s="219" t="s">
        <v>128</v>
      </c>
      <c r="H92" s="220">
        <v>520</v>
      </c>
      <c r="I92" s="221"/>
      <c r="J92" s="222">
        <f>ROUND(I92*H92,2)</f>
        <v>0</v>
      </c>
      <c r="K92" s="218" t="s">
        <v>129</v>
      </c>
      <c r="L92" s="42"/>
      <c r="M92" s="223" t="s">
        <v>1</v>
      </c>
      <c r="N92" s="224" t="s">
        <v>44</v>
      </c>
      <c r="O92" s="78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16" t="s">
        <v>130</v>
      </c>
      <c r="AT92" s="16" t="s">
        <v>125</v>
      </c>
      <c r="AU92" s="16" t="s">
        <v>81</v>
      </c>
      <c r="AY92" s="16" t="s">
        <v>123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6" t="s">
        <v>77</v>
      </c>
      <c r="BK92" s="227">
        <f>ROUND(I92*H92,2)</f>
        <v>0</v>
      </c>
      <c r="BL92" s="16" t="s">
        <v>130</v>
      </c>
      <c r="BM92" s="16" t="s">
        <v>587</v>
      </c>
    </row>
    <row r="93" spans="2:47" s="1" customFormat="1" ht="12">
      <c r="B93" s="37"/>
      <c r="C93" s="38"/>
      <c r="D93" s="228" t="s">
        <v>132</v>
      </c>
      <c r="E93" s="38"/>
      <c r="F93" s="229" t="s">
        <v>588</v>
      </c>
      <c r="G93" s="38"/>
      <c r="H93" s="38"/>
      <c r="I93" s="142"/>
      <c r="J93" s="38"/>
      <c r="K93" s="38"/>
      <c r="L93" s="42"/>
      <c r="M93" s="230"/>
      <c r="N93" s="78"/>
      <c r="O93" s="78"/>
      <c r="P93" s="78"/>
      <c r="Q93" s="78"/>
      <c r="R93" s="78"/>
      <c r="S93" s="78"/>
      <c r="T93" s="79"/>
      <c r="AT93" s="16" t="s">
        <v>132</v>
      </c>
      <c r="AU93" s="16" t="s">
        <v>81</v>
      </c>
    </row>
    <row r="94" spans="2:51" s="12" customFormat="1" ht="12">
      <c r="B94" s="231"/>
      <c r="C94" s="232"/>
      <c r="D94" s="228" t="s">
        <v>134</v>
      </c>
      <c r="E94" s="233" t="s">
        <v>1</v>
      </c>
      <c r="F94" s="234" t="s">
        <v>589</v>
      </c>
      <c r="G94" s="232"/>
      <c r="H94" s="235">
        <v>520</v>
      </c>
      <c r="I94" s="236"/>
      <c r="J94" s="232"/>
      <c r="K94" s="232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134</v>
      </c>
      <c r="AU94" s="241" t="s">
        <v>81</v>
      </c>
      <c r="AV94" s="12" t="s">
        <v>81</v>
      </c>
      <c r="AW94" s="12" t="s">
        <v>34</v>
      </c>
      <c r="AX94" s="12" t="s">
        <v>77</v>
      </c>
      <c r="AY94" s="241" t="s">
        <v>123</v>
      </c>
    </row>
    <row r="95" spans="2:65" s="1" customFormat="1" ht="16.5" customHeight="1">
      <c r="B95" s="37"/>
      <c r="C95" s="216" t="s">
        <v>81</v>
      </c>
      <c r="D95" s="216" t="s">
        <v>125</v>
      </c>
      <c r="E95" s="217" t="s">
        <v>590</v>
      </c>
      <c r="F95" s="218" t="s">
        <v>591</v>
      </c>
      <c r="G95" s="219" t="s">
        <v>128</v>
      </c>
      <c r="H95" s="220">
        <v>520</v>
      </c>
      <c r="I95" s="221"/>
      <c r="J95" s="222">
        <f>ROUND(I95*H95,2)</f>
        <v>0</v>
      </c>
      <c r="K95" s="218" t="s">
        <v>129</v>
      </c>
      <c r="L95" s="42"/>
      <c r="M95" s="223" t="s">
        <v>1</v>
      </c>
      <c r="N95" s="224" t="s">
        <v>44</v>
      </c>
      <c r="O95" s="78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AR95" s="16" t="s">
        <v>130</v>
      </c>
      <c r="AT95" s="16" t="s">
        <v>125</v>
      </c>
      <c r="AU95" s="16" t="s">
        <v>81</v>
      </c>
      <c r="AY95" s="16" t="s">
        <v>123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6" t="s">
        <v>77</v>
      </c>
      <c r="BK95" s="227">
        <f>ROUND(I95*H95,2)</f>
        <v>0</v>
      </c>
      <c r="BL95" s="16" t="s">
        <v>130</v>
      </c>
      <c r="BM95" s="16" t="s">
        <v>592</v>
      </c>
    </row>
    <row r="96" spans="2:47" s="1" customFormat="1" ht="12">
      <c r="B96" s="37"/>
      <c r="C96" s="38"/>
      <c r="D96" s="228" t="s">
        <v>132</v>
      </c>
      <c r="E96" s="38"/>
      <c r="F96" s="229" t="s">
        <v>593</v>
      </c>
      <c r="G96" s="38"/>
      <c r="H96" s="38"/>
      <c r="I96" s="142"/>
      <c r="J96" s="38"/>
      <c r="K96" s="38"/>
      <c r="L96" s="42"/>
      <c r="M96" s="230"/>
      <c r="N96" s="78"/>
      <c r="O96" s="78"/>
      <c r="P96" s="78"/>
      <c r="Q96" s="78"/>
      <c r="R96" s="78"/>
      <c r="S96" s="78"/>
      <c r="T96" s="79"/>
      <c r="AT96" s="16" t="s">
        <v>132</v>
      </c>
      <c r="AU96" s="16" t="s">
        <v>81</v>
      </c>
    </row>
    <row r="97" spans="2:51" s="12" customFormat="1" ht="12">
      <c r="B97" s="231"/>
      <c r="C97" s="232"/>
      <c r="D97" s="228" t="s">
        <v>134</v>
      </c>
      <c r="E97" s="233" t="s">
        <v>1</v>
      </c>
      <c r="F97" s="234" t="s">
        <v>594</v>
      </c>
      <c r="G97" s="232"/>
      <c r="H97" s="235">
        <v>520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134</v>
      </c>
      <c r="AU97" s="241" t="s">
        <v>81</v>
      </c>
      <c r="AV97" s="12" t="s">
        <v>81</v>
      </c>
      <c r="AW97" s="12" t="s">
        <v>34</v>
      </c>
      <c r="AX97" s="12" t="s">
        <v>77</v>
      </c>
      <c r="AY97" s="241" t="s">
        <v>123</v>
      </c>
    </row>
    <row r="98" spans="2:65" s="1" customFormat="1" ht="16.5" customHeight="1">
      <c r="B98" s="37"/>
      <c r="C98" s="263" t="s">
        <v>149</v>
      </c>
      <c r="D98" s="263" t="s">
        <v>299</v>
      </c>
      <c r="E98" s="264" t="s">
        <v>300</v>
      </c>
      <c r="F98" s="265" t="s">
        <v>301</v>
      </c>
      <c r="G98" s="266" t="s">
        <v>302</v>
      </c>
      <c r="H98" s="267">
        <v>7.8</v>
      </c>
      <c r="I98" s="268"/>
      <c r="J98" s="269">
        <f>ROUND(I98*H98,2)</f>
        <v>0</v>
      </c>
      <c r="K98" s="265" t="s">
        <v>129</v>
      </c>
      <c r="L98" s="270"/>
      <c r="M98" s="271" t="s">
        <v>1</v>
      </c>
      <c r="N98" s="272" t="s">
        <v>44</v>
      </c>
      <c r="O98" s="78"/>
      <c r="P98" s="225">
        <f>O98*H98</f>
        <v>0</v>
      </c>
      <c r="Q98" s="225">
        <v>0.001</v>
      </c>
      <c r="R98" s="225">
        <f>Q98*H98</f>
        <v>0.0078</v>
      </c>
      <c r="S98" s="225">
        <v>0</v>
      </c>
      <c r="T98" s="226">
        <f>S98*H98</f>
        <v>0</v>
      </c>
      <c r="AR98" s="16" t="s">
        <v>189</v>
      </c>
      <c r="AT98" s="16" t="s">
        <v>299</v>
      </c>
      <c r="AU98" s="16" t="s">
        <v>81</v>
      </c>
      <c r="AY98" s="16" t="s">
        <v>123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6" t="s">
        <v>77</v>
      </c>
      <c r="BK98" s="227">
        <f>ROUND(I98*H98,2)</f>
        <v>0</v>
      </c>
      <c r="BL98" s="16" t="s">
        <v>130</v>
      </c>
      <c r="BM98" s="16" t="s">
        <v>595</v>
      </c>
    </row>
    <row r="99" spans="2:47" s="1" customFormat="1" ht="12">
      <c r="B99" s="37"/>
      <c r="C99" s="38"/>
      <c r="D99" s="228" t="s">
        <v>132</v>
      </c>
      <c r="E99" s="38"/>
      <c r="F99" s="229" t="s">
        <v>301</v>
      </c>
      <c r="G99" s="38"/>
      <c r="H99" s="38"/>
      <c r="I99" s="142"/>
      <c r="J99" s="38"/>
      <c r="K99" s="38"/>
      <c r="L99" s="42"/>
      <c r="M99" s="230"/>
      <c r="N99" s="78"/>
      <c r="O99" s="78"/>
      <c r="P99" s="78"/>
      <c r="Q99" s="78"/>
      <c r="R99" s="78"/>
      <c r="S99" s="78"/>
      <c r="T99" s="79"/>
      <c r="AT99" s="16" t="s">
        <v>132</v>
      </c>
      <c r="AU99" s="16" t="s">
        <v>81</v>
      </c>
    </row>
    <row r="100" spans="2:51" s="12" customFormat="1" ht="12">
      <c r="B100" s="231"/>
      <c r="C100" s="232"/>
      <c r="D100" s="228" t="s">
        <v>134</v>
      </c>
      <c r="E100" s="232"/>
      <c r="F100" s="234" t="s">
        <v>596</v>
      </c>
      <c r="G100" s="232"/>
      <c r="H100" s="235">
        <v>7.8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134</v>
      </c>
      <c r="AU100" s="241" t="s">
        <v>81</v>
      </c>
      <c r="AV100" s="12" t="s">
        <v>81</v>
      </c>
      <c r="AW100" s="12" t="s">
        <v>4</v>
      </c>
      <c r="AX100" s="12" t="s">
        <v>77</v>
      </c>
      <c r="AY100" s="241" t="s">
        <v>123</v>
      </c>
    </row>
    <row r="101" spans="2:63" s="11" customFormat="1" ht="22.8" customHeight="1">
      <c r="B101" s="200"/>
      <c r="C101" s="201"/>
      <c r="D101" s="202" t="s">
        <v>72</v>
      </c>
      <c r="E101" s="214" t="s">
        <v>169</v>
      </c>
      <c r="F101" s="214" t="s">
        <v>441</v>
      </c>
      <c r="G101" s="201"/>
      <c r="H101" s="201"/>
      <c r="I101" s="204"/>
      <c r="J101" s="215">
        <f>BK101</f>
        <v>0</v>
      </c>
      <c r="K101" s="201"/>
      <c r="L101" s="206"/>
      <c r="M101" s="207"/>
      <c r="N101" s="208"/>
      <c r="O101" s="208"/>
      <c r="P101" s="209">
        <f>SUM(P102:P104)</f>
        <v>0</v>
      </c>
      <c r="Q101" s="208"/>
      <c r="R101" s="209">
        <f>SUM(R102:R104)</f>
        <v>94.64</v>
      </c>
      <c r="S101" s="208"/>
      <c r="T101" s="210">
        <f>SUM(T102:T104)</f>
        <v>0</v>
      </c>
      <c r="AR101" s="211" t="s">
        <v>77</v>
      </c>
      <c r="AT101" s="212" t="s">
        <v>72</v>
      </c>
      <c r="AU101" s="212" t="s">
        <v>77</v>
      </c>
      <c r="AY101" s="211" t="s">
        <v>123</v>
      </c>
      <c r="BK101" s="213">
        <f>SUM(BK102:BK104)</f>
        <v>0</v>
      </c>
    </row>
    <row r="102" spans="2:65" s="1" customFormat="1" ht="16.5" customHeight="1">
      <c r="B102" s="37"/>
      <c r="C102" s="216" t="s">
        <v>130</v>
      </c>
      <c r="D102" s="216" t="s">
        <v>125</v>
      </c>
      <c r="E102" s="217" t="s">
        <v>597</v>
      </c>
      <c r="F102" s="218" t="s">
        <v>598</v>
      </c>
      <c r="G102" s="219" t="s">
        <v>138</v>
      </c>
      <c r="H102" s="220">
        <v>56</v>
      </c>
      <c r="I102" s="221"/>
      <c r="J102" s="222">
        <f>ROUND(I102*H102,2)</f>
        <v>0</v>
      </c>
      <c r="K102" s="218" t="s">
        <v>129</v>
      </c>
      <c r="L102" s="42"/>
      <c r="M102" s="223" t="s">
        <v>1</v>
      </c>
      <c r="N102" s="224" t="s">
        <v>44</v>
      </c>
      <c r="O102" s="78"/>
      <c r="P102" s="225">
        <f>O102*H102</f>
        <v>0</v>
      </c>
      <c r="Q102" s="225">
        <v>1.69</v>
      </c>
      <c r="R102" s="225">
        <f>Q102*H102</f>
        <v>94.64</v>
      </c>
      <c r="S102" s="225">
        <v>0</v>
      </c>
      <c r="T102" s="226">
        <f>S102*H102</f>
        <v>0</v>
      </c>
      <c r="AR102" s="16" t="s">
        <v>130</v>
      </c>
      <c r="AT102" s="16" t="s">
        <v>125</v>
      </c>
      <c r="AU102" s="16" t="s">
        <v>81</v>
      </c>
      <c r="AY102" s="16" t="s">
        <v>123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6" t="s">
        <v>77</v>
      </c>
      <c r="BK102" s="227">
        <f>ROUND(I102*H102,2)</f>
        <v>0</v>
      </c>
      <c r="BL102" s="16" t="s">
        <v>130</v>
      </c>
      <c r="BM102" s="16" t="s">
        <v>599</v>
      </c>
    </row>
    <row r="103" spans="2:47" s="1" customFormat="1" ht="12">
      <c r="B103" s="37"/>
      <c r="C103" s="38"/>
      <c r="D103" s="228" t="s">
        <v>132</v>
      </c>
      <c r="E103" s="38"/>
      <c r="F103" s="229" t="s">
        <v>600</v>
      </c>
      <c r="G103" s="38"/>
      <c r="H103" s="38"/>
      <c r="I103" s="142"/>
      <c r="J103" s="38"/>
      <c r="K103" s="38"/>
      <c r="L103" s="42"/>
      <c r="M103" s="230"/>
      <c r="N103" s="78"/>
      <c r="O103" s="78"/>
      <c r="P103" s="78"/>
      <c r="Q103" s="78"/>
      <c r="R103" s="78"/>
      <c r="S103" s="78"/>
      <c r="T103" s="79"/>
      <c r="AT103" s="16" t="s">
        <v>132</v>
      </c>
      <c r="AU103" s="16" t="s">
        <v>81</v>
      </c>
    </row>
    <row r="104" spans="2:51" s="12" customFormat="1" ht="12">
      <c r="B104" s="231"/>
      <c r="C104" s="232"/>
      <c r="D104" s="228" t="s">
        <v>134</v>
      </c>
      <c r="E104" s="233" t="s">
        <v>1</v>
      </c>
      <c r="F104" s="234" t="s">
        <v>601</v>
      </c>
      <c r="G104" s="232"/>
      <c r="H104" s="235">
        <v>56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134</v>
      </c>
      <c r="AU104" s="241" t="s">
        <v>81</v>
      </c>
      <c r="AV104" s="12" t="s">
        <v>81</v>
      </c>
      <c r="AW104" s="12" t="s">
        <v>34</v>
      </c>
      <c r="AX104" s="12" t="s">
        <v>77</v>
      </c>
      <c r="AY104" s="241" t="s">
        <v>123</v>
      </c>
    </row>
    <row r="105" spans="2:63" s="11" customFormat="1" ht="22.8" customHeight="1">
      <c r="B105" s="200"/>
      <c r="C105" s="201"/>
      <c r="D105" s="202" t="s">
        <v>72</v>
      </c>
      <c r="E105" s="214" t="s">
        <v>198</v>
      </c>
      <c r="F105" s="214" t="s">
        <v>468</v>
      </c>
      <c r="G105" s="201"/>
      <c r="H105" s="201"/>
      <c r="I105" s="204"/>
      <c r="J105" s="215">
        <f>BK105</f>
        <v>0</v>
      </c>
      <c r="K105" s="201"/>
      <c r="L105" s="206"/>
      <c r="M105" s="207"/>
      <c r="N105" s="208"/>
      <c r="O105" s="208"/>
      <c r="P105" s="209">
        <f>SUM(P106:P108)</f>
        <v>0</v>
      </c>
      <c r="Q105" s="208"/>
      <c r="R105" s="209">
        <f>SUM(R106:R108)</f>
        <v>0</v>
      </c>
      <c r="S105" s="208"/>
      <c r="T105" s="210">
        <f>SUM(T106:T108)</f>
        <v>150</v>
      </c>
      <c r="AR105" s="211" t="s">
        <v>77</v>
      </c>
      <c r="AT105" s="212" t="s">
        <v>72</v>
      </c>
      <c r="AU105" s="212" t="s">
        <v>77</v>
      </c>
      <c r="AY105" s="211" t="s">
        <v>123</v>
      </c>
      <c r="BK105" s="213">
        <f>SUM(BK106:BK108)</f>
        <v>0</v>
      </c>
    </row>
    <row r="106" spans="2:65" s="1" customFormat="1" ht="16.5" customHeight="1">
      <c r="B106" s="37"/>
      <c r="C106" s="216" t="s">
        <v>169</v>
      </c>
      <c r="D106" s="216" t="s">
        <v>125</v>
      </c>
      <c r="E106" s="217" t="s">
        <v>602</v>
      </c>
      <c r="F106" s="218" t="s">
        <v>603</v>
      </c>
      <c r="G106" s="219" t="s">
        <v>128</v>
      </c>
      <c r="H106" s="220">
        <v>7500</v>
      </c>
      <c r="I106" s="221"/>
      <c r="J106" s="222">
        <f>ROUND(I106*H106,2)</f>
        <v>0</v>
      </c>
      <c r="K106" s="218" t="s">
        <v>604</v>
      </c>
      <c r="L106" s="42"/>
      <c r="M106" s="223" t="s">
        <v>1</v>
      </c>
      <c r="N106" s="224" t="s">
        <v>44</v>
      </c>
      <c r="O106" s="78"/>
      <c r="P106" s="225">
        <f>O106*H106</f>
        <v>0</v>
      </c>
      <c r="Q106" s="225">
        <v>0</v>
      </c>
      <c r="R106" s="225">
        <f>Q106*H106</f>
        <v>0</v>
      </c>
      <c r="S106" s="225">
        <v>0.02</v>
      </c>
      <c r="T106" s="226">
        <f>S106*H106</f>
        <v>150</v>
      </c>
      <c r="AR106" s="16" t="s">
        <v>130</v>
      </c>
      <c r="AT106" s="16" t="s">
        <v>125</v>
      </c>
      <c r="AU106" s="16" t="s">
        <v>81</v>
      </c>
      <c r="AY106" s="16" t="s">
        <v>123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6" t="s">
        <v>77</v>
      </c>
      <c r="BK106" s="227">
        <f>ROUND(I106*H106,2)</f>
        <v>0</v>
      </c>
      <c r="BL106" s="16" t="s">
        <v>130</v>
      </c>
      <c r="BM106" s="16" t="s">
        <v>605</v>
      </c>
    </row>
    <row r="107" spans="2:47" s="1" customFormat="1" ht="12">
      <c r="B107" s="37"/>
      <c r="C107" s="38"/>
      <c r="D107" s="228" t="s">
        <v>132</v>
      </c>
      <c r="E107" s="38"/>
      <c r="F107" s="229" t="s">
        <v>603</v>
      </c>
      <c r="G107" s="38"/>
      <c r="H107" s="38"/>
      <c r="I107" s="142"/>
      <c r="J107" s="38"/>
      <c r="K107" s="38"/>
      <c r="L107" s="42"/>
      <c r="M107" s="230"/>
      <c r="N107" s="78"/>
      <c r="O107" s="78"/>
      <c r="P107" s="78"/>
      <c r="Q107" s="78"/>
      <c r="R107" s="78"/>
      <c r="S107" s="78"/>
      <c r="T107" s="79"/>
      <c r="AT107" s="16" t="s">
        <v>132</v>
      </c>
      <c r="AU107" s="16" t="s">
        <v>81</v>
      </c>
    </row>
    <row r="108" spans="2:51" s="12" customFormat="1" ht="12">
      <c r="B108" s="231"/>
      <c r="C108" s="232"/>
      <c r="D108" s="228" t="s">
        <v>134</v>
      </c>
      <c r="E108" s="233" t="s">
        <v>1</v>
      </c>
      <c r="F108" s="234" t="s">
        <v>606</v>
      </c>
      <c r="G108" s="232"/>
      <c r="H108" s="235">
        <v>7500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134</v>
      </c>
      <c r="AU108" s="241" t="s">
        <v>81</v>
      </c>
      <c r="AV108" s="12" t="s">
        <v>81</v>
      </c>
      <c r="AW108" s="12" t="s">
        <v>34</v>
      </c>
      <c r="AX108" s="12" t="s">
        <v>77</v>
      </c>
      <c r="AY108" s="241" t="s">
        <v>123</v>
      </c>
    </row>
    <row r="109" spans="2:63" s="11" customFormat="1" ht="22.8" customHeight="1">
      <c r="B109" s="200"/>
      <c r="C109" s="201"/>
      <c r="D109" s="202" t="s">
        <v>72</v>
      </c>
      <c r="E109" s="214" t="s">
        <v>508</v>
      </c>
      <c r="F109" s="214" t="s">
        <v>509</v>
      </c>
      <c r="G109" s="201"/>
      <c r="H109" s="201"/>
      <c r="I109" s="204"/>
      <c r="J109" s="215">
        <f>BK109</f>
        <v>0</v>
      </c>
      <c r="K109" s="201"/>
      <c r="L109" s="206"/>
      <c r="M109" s="207"/>
      <c r="N109" s="208"/>
      <c r="O109" s="208"/>
      <c r="P109" s="209">
        <f>SUM(P110:P111)</f>
        <v>0</v>
      </c>
      <c r="Q109" s="208"/>
      <c r="R109" s="209">
        <f>SUM(R110:R111)</f>
        <v>0</v>
      </c>
      <c r="S109" s="208"/>
      <c r="T109" s="210">
        <f>SUM(T110:T111)</f>
        <v>0</v>
      </c>
      <c r="AR109" s="211" t="s">
        <v>77</v>
      </c>
      <c r="AT109" s="212" t="s">
        <v>72</v>
      </c>
      <c r="AU109" s="212" t="s">
        <v>77</v>
      </c>
      <c r="AY109" s="211" t="s">
        <v>123</v>
      </c>
      <c r="BK109" s="213">
        <f>SUM(BK110:BK111)</f>
        <v>0</v>
      </c>
    </row>
    <row r="110" spans="2:65" s="1" customFormat="1" ht="16.5" customHeight="1">
      <c r="B110" s="37"/>
      <c r="C110" s="216" t="s">
        <v>175</v>
      </c>
      <c r="D110" s="216" t="s">
        <v>125</v>
      </c>
      <c r="E110" s="217" t="s">
        <v>607</v>
      </c>
      <c r="F110" s="218" t="s">
        <v>608</v>
      </c>
      <c r="G110" s="219" t="s">
        <v>492</v>
      </c>
      <c r="H110" s="220">
        <v>94.648</v>
      </c>
      <c r="I110" s="221"/>
      <c r="J110" s="222">
        <f>ROUND(I110*H110,2)</f>
        <v>0</v>
      </c>
      <c r="K110" s="218" t="s">
        <v>129</v>
      </c>
      <c r="L110" s="42"/>
      <c r="M110" s="223" t="s">
        <v>1</v>
      </c>
      <c r="N110" s="224" t="s">
        <v>44</v>
      </c>
      <c r="O110" s="78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6" t="s">
        <v>130</v>
      </c>
      <c r="AT110" s="16" t="s">
        <v>125</v>
      </c>
      <c r="AU110" s="16" t="s">
        <v>81</v>
      </c>
      <c r="AY110" s="16" t="s">
        <v>123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6" t="s">
        <v>77</v>
      </c>
      <c r="BK110" s="227">
        <f>ROUND(I110*H110,2)</f>
        <v>0</v>
      </c>
      <c r="BL110" s="16" t="s">
        <v>130</v>
      </c>
      <c r="BM110" s="16" t="s">
        <v>609</v>
      </c>
    </row>
    <row r="111" spans="2:47" s="1" customFormat="1" ht="12">
      <c r="B111" s="37"/>
      <c r="C111" s="38"/>
      <c r="D111" s="228" t="s">
        <v>132</v>
      </c>
      <c r="E111" s="38"/>
      <c r="F111" s="229" t="s">
        <v>610</v>
      </c>
      <c r="G111" s="38"/>
      <c r="H111" s="38"/>
      <c r="I111" s="142"/>
      <c r="J111" s="38"/>
      <c r="K111" s="38"/>
      <c r="L111" s="42"/>
      <c r="M111" s="230"/>
      <c r="N111" s="78"/>
      <c r="O111" s="78"/>
      <c r="P111" s="78"/>
      <c r="Q111" s="78"/>
      <c r="R111" s="78"/>
      <c r="S111" s="78"/>
      <c r="T111" s="79"/>
      <c r="AT111" s="16" t="s">
        <v>132</v>
      </c>
      <c r="AU111" s="16" t="s">
        <v>81</v>
      </c>
    </row>
    <row r="112" spans="2:63" s="11" customFormat="1" ht="25.9" customHeight="1">
      <c r="B112" s="200"/>
      <c r="C112" s="201"/>
      <c r="D112" s="202" t="s">
        <v>72</v>
      </c>
      <c r="E112" s="203" t="s">
        <v>611</v>
      </c>
      <c r="F112" s="203" t="s">
        <v>612</v>
      </c>
      <c r="G112" s="201"/>
      <c r="H112" s="201"/>
      <c r="I112" s="204"/>
      <c r="J112" s="205">
        <f>BK112</f>
        <v>0</v>
      </c>
      <c r="K112" s="201"/>
      <c r="L112" s="206"/>
      <c r="M112" s="207"/>
      <c r="N112" s="208"/>
      <c r="O112" s="208"/>
      <c r="P112" s="209">
        <f>P113+P137+P152+P160</f>
        <v>0</v>
      </c>
      <c r="Q112" s="208"/>
      <c r="R112" s="209">
        <f>R113+R137+R152+R160</f>
        <v>0</v>
      </c>
      <c r="S112" s="208"/>
      <c r="T112" s="210">
        <f>T113+T137+T152+T160</f>
        <v>0</v>
      </c>
      <c r="AR112" s="211" t="s">
        <v>169</v>
      </c>
      <c r="AT112" s="212" t="s">
        <v>72</v>
      </c>
      <c r="AU112" s="212" t="s">
        <v>73</v>
      </c>
      <c r="AY112" s="211" t="s">
        <v>123</v>
      </c>
      <c r="BK112" s="213">
        <f>BK113+BK137+BK152+BK160</f>
        <v>0</v>
      </c>
    </row>
    <row r="113" spans="2:63" s="11" customFormat="1" ht="22.8" customHeight="1">
      <c r="B113" s="200"/>
      <c r="C113" s="201"/>
      <c r="D113" s="202" t="s">
        <v>72</v>
      </c>
      <c r="E113" s="214" t="s">
        <v>613</v>
      </c>
      <c r="F113" s="214" t="s">
        <v>614</v>
      </c>
      <c r="G113" s="201"/>
      <c r="H113" s="201"/>
      <c r="I113" s="204"/>
      <c r="J113" s="215">
        <f>BK113</f>
        <v>0</v>
      </c>
      <c r="K113" s="201"/>
      <c r="L113" s="206"/>
      <c r="M113" s="207"/>
      <c r="N113" s="208"/>
      <c r="O113" s="208"/>
      <c r="P113" s="209">
        <f>SUM(P114:P136)</f>
        <v>0</v>
      </c>
      <c r="Q113" s="208"/>
      <c r="R113" s="209">
        <f>SUM(R114:R136)</f>
        <v>0</v>
      </c>
      <c r="S113" s="208"/>
      <c r="T113" s="210">
        <f>SUM(T114:T136)</f>
        <v>0</v>
      </c>
      <c r="AR113" s="211" t="s">
        <v>169</v>
      </c>
      <c r="AT113" s="212" t="s">
        <v>72</v>
      </c>
      <c r="AU113" s="212" t="s">
        <v>77</v>
      </c>
      <c r="AY113" s="211" t="s">
        <v>123</v>
      </c>
      <c r="BK113" s="213">
        <f>SUM(BK114:BK136)</f>
        <v>0</v>
      </c>
    </row>
    <row r="114" spans="2:65" s="1" customFormat="1" ht="16.5" customHeight="1">
      <c r="B114" s="37"/>
      <c r="C114" s="216" t="s">
        <v>182</v>
      </c>
      <c r="D114" s="216" t="s">
        <v>125</v>
      </c>
      <c r="E114" s="217" t="s">
        <v>615</v>
      </c>
      <c r="F114" s="218" t="s">
        <v>616</v>
      </c>
      <c r="G114" s="219" t="s">
        <v>617</v>
      </c>
      <c r="H114" s="220">
        <v>1</v>
      </c>
      <c r="I114" s="221"/>
      <c r="J114" s="222">
        <f>ROUND(I114*H114,2)</f>
        <v>0</v>
      </c>
      <c r="K114" s="218" t="s">
        <v>1</v>
      </c>
      <c r="L114" s="42"/>
      <c r="M114" s="223" t="s">
        <v>1</v>
      </c>
      <c r="N114" s="224" t="s">
        <v>44</v>
      </c>
      <c r="O114" s="78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6" t="s">
        <v>618</v>
      </c>
      <c r="AT114" s="16" t="s">
        <v>125</v>
      </c>
      <c r="AU114" s="16" t="s">
        <v>81</v>
      </c>
      <c r="AY114" s="16" t="s">
        <v>123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6" t="s">
        <v>77</v>
      </c>
      <c r="BK114" s="227">
        <f>ROUND(I114*H114,2)</f>
        <v>0</v>
      </c>
      <c r="BL114" s="16" t="s">
        <v>618</v>
      </c>
      <c r="BM114" s="16" t="s">
        <v>619</v>
      </c>
    </row>
    <row r="115" spans="2:47" s="1" customFormat="1" ht="12">
      <c r="B115" s="37"/>
      <c r="C115" s="38"/>
      <c r="D115" s="228" t="s">
        <v>132</v>
      </c>
      <c r="E115" s="38"/>
      <c r="F115" s="229" t="s">
        <v>616</v>
      </c>
      <c r="G115" s="38"/>
      <c r="H115" s="38"/>
      <c r="I115" s="142"/>
      <c r="J115" s="38"/>
      <c r="K115" s="38"/>
      <c r="L115" s="42"/>
      <c r="M115" s="230"/>
      <c r="N115" s="78"/>
      <c r="O115" s="78"/>
      <c r="P115" s="78"/>
      <c r="Q115" s="78"/>
      <c r="R115" s="78"/>
      <c r="S115" s="78"/>
      <c r="T115" s="79"/>
      <c r="AT115" s="16" t="s">
        <v>132</v>
      </c>
      <c r="AU115" s="16" t="s">
        <v>81</v>
      </c>
    </row>
    <row r="116" spans="2:51" s="13" customFormat="1" ht="12">
      <c r="B116" s="242"/>
      <c r="C116" s="243"/>
      <c r="D116" s="228" t="s">
        <v>134</v>
      </c>
      <c r="E116" s="244" t="s">
        <v>1</v>
      </c>
      <c r="F116" s="245" t="s">
        <v>620</v>
      </c>
      <c r="G116" s="243"/>
      <c r="H116" s="244" t="s">
        <v>1</v>
      </c>
      <c r="I116" s="246"/>
      <c r="J116" s="243"/>
      <c r="K116" s="243"/>
      <c r="L116" s="247"/>
      <c r="M116" s="248"/>
      <c r="N116" s="249"/>
      <c r="O116" s="249"/>
      <c r="P116" s="249"/>
      <c r="Q116" s="249"/>
      <c r="R116" s="249"/>
      <c r="S116" s="249"/>
      <c r="T116" s="250"/>
      <c r="AT116" s="251" t="s">
        <v>134</v>
      </c>
      <c r="AU116" s="251" t="s">
        <v>81</v>
      </c>
      <c r="AV116" s="13" t="s">
        <v>77</v>
      </c>
      <c r="AW116" s="13" t="s">
        <v>34</v>
      </c>
      <c r="AX116" s="13" t="s">
        <v>73</v>
      </c>
      <c r="AY116" s="251" t="s">
        <v>123</v>
      </c>
    </row>
    <row r="117" spans="2:51" s="13" customFormat="1" ht="12">
      <c r="B117" s="242"/>
      <c r="C117" s="243"/>
      <c r="D117" s="228" t="s">
        <v>134</v>
      </c>
      <c r="E117" s="244" t="s">
        <v>1</v>
      </c>
      <c r="F117" s="245" t="s">
        <v>621</v>
      </c>
      <c r="G117" s="243"/>
      <c r="H117" s="244" t="s">
        <v>1</v>
      </c>
      <c r="I117" s="246"/>
      <c r="J117" s="243"/>
      <c r="K117" s="243"/>
      <c r="L117" s="247"/>
      <c r="M117" s="248"/>
      <c r="N117" s="249"/>
      <c r="O117" s="249"/>
      <c r="P117" s="249"/>
      <c r="Q117" s="249"/>
      <c r="R117" s="249"/>
      <c r="S117" s="249"/>
      <c r="T117" s="250"/>
      <c r="AT117" s="251" t="s">
        <v>134</v>
      </c>
      <c r="AU117" s="251" t="s">
        <v>81</v>
      </c>
      <c r="AV117" s="13" t="s">
        <v>77</v>
      </c>
      <c r="AW117" s="13" t="s">
        <v>34</v>
      </c>
      <c r="AX117" s="13" t="s">
        <v>73</v>
      </c>
      <c r="AY117" s="251" t="s">
        <v>123</v>
      </c>
    </row>
    <row r="118" spans="2:51" s="13" customFormat="1" ht="12">
      <c r="B118" s="242"/>
      <c r="C118" s="243"/>
      <c r="D118" s="228" t="s">
        <v>134</v>
      </c>
      <c r="E118" s="244" t="s">
        <v>1</v>
      </c>
      <c r="F118" s="245" t="s">
        <v>622</v>
      </c>
      <c r="G118" s="243"/>
      <c r="H118" s="244" t="s">
        <v>1</v>
      </c>
      <c r="I118" s="246"/>
      <c r="J118" s="243"/>
      <c r="K118" s="243"/>
      <c r="L118" s="247"/>
      <c r="M118" s="248"/>
      <c r="N118" s="249"/>
      <c r="O118" s="249"/>
      <c r="P118" s="249"/>
      <c r="Q118" s="249"/>
      <c r="R118" s="249"/>
      <c r="S118" s="249"/>
      <c r="T118" s="250"/>
      <c r="AT118" s="251" t="s">
        <v>134</v>
      </c>
      <c r="AU118" s="251" t="s">
        <v>81</v>
      </c>
      <c r="AV118" s="13" t="s">
        <v>77</v>
      </c>
      <c r="AW118" s="13" t="s">
        <v>34</v>
      </c>
      <c r="AX118" s="13" t="s">
        <v>73</v>
      </c>
      <c r="AY118" s="251" t="s">
        <v>123</v>
      </c>
    </row>
    <row r="119" spans="2:51" s="13" customFormat="1" ht="12">
      <c r="B119" s="242"/>
      <c r="C119" s="243"/>
      <c r="D119" s="228" t="s">
        <v>134</v>
      </c>
      <c r="E119" s="244" t="s">
        <v>1</v>
      </c>
      <c r="F119" s="245" t="s">
        <v>623</v>
      </c>
      <c r="G119" s="243"/>
      <c r="H119" s="244" t="s">
        <v>1</v>
      </c>
      <c r="I119" s="246"/>
      <c r="J119" s="243"/>
      <c r="K119" s="243"/>
      <c r="L119" s="247"/>
      <c r="M119" s="248"/>
      <c r="N119" s="249"/>
      <c r="O119" s="249"/>
      <c r="P119" s="249"/>
      <c r="Q119" s="249"/>
      <c r="R119" s="249"/>
      <c r="S119" s="249"/>
      <c r="T119" s="250"/>
      <c r="AT119" s="251" t="s">
        <v>134</v>
      </c>
      <c r="AU119" s="251" t="s">
        <v>81</v>
      </c>
      <c r="AV119" s="13" t="s">
        <v>77</v>
      </c>
      <c r="AW119" s="13" t="s">
        <v>34</v>
      </c>
      <c r="AX119" s="13" t="s">
        <v>73</v>
      </c>
      <c r="AY119" s="251" t="s">
        <v>123</v>
      </c>
    </row>
    <row r="120" spans="2:51" s="13" customFormat="1" ht="12">
      <c r="B120" s="242"/>
      <c r="C120" s="243"/>
      <c r="D120" s="228" t="s">
        <v>134</v>
      </c>
      <c r="E120" s="244" t="s">
        <v>1</v>
      </c>
      <c r="F120" s="245" t="s">
        <v>624</v>
      </c>
      <c r="G120" s="243"/>
      <c r="H120" s="244" t="s">
        <v>1</v>
      </c>
      <c r="I120" s="246"/>
      <c r="J120" s="243"/>
      <c r="K120" s="243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134</v>
      </c>
      <c r="AU120" s="251" t="s">
        <v>81</v>
      </c>
      <c r="AV120" s="13" t="s">
        <v>77</v>
      </c>
      <c r="AW120" s="13" t="s">
        <v>34</v>
      </c>
      <c r="AX120" s="13" t="s">
        <v>73</v>
      </c>
      <c r="AY120" s="251" t="s">
        <v>123</v>
      </c>
    </row>
    <row r="121" spans="2:51" s="13" customFormat="1" ht="12">
      <c r="B121" s="242"/>
      <c r="C121" s="243"/>
      <c r="D121" s="228" t="s">
        <v>134</v>
      </c>
      <c r="E121" s="244" t="s">
        <v>1</v>
      </c>
      <c r="F121" s="245" t="s">
        <v>625</v>
      </c>
      <c r="G121" s="243"/>
      <c r="H121" s="244" t="s">
        <v>1</v>
      </c>
      <c r="I121" s="246"/>
      <c r="J121" s="243"/>
      <c r="K121" s="243"/>
      <c r="L121" s="247"/>
      <c r="M121" s="248"/>
      <c r="N121" s="249"/>
      <c r="O121" s="249"/>
      <c r="P121" s="249"/>
      <c r="Q121" s="249"/>
      <c r="R121" s="249"/>
      <c r="S121" s="249"/>
      <c r="T121" s="250"/>
      <c r="AT121" s="251" t="s">
        <v>134</v>
      </c>
      <c r="AU121" s="251" t="s">
        <v>81</v>
      </c>
      <c r="AV121" s="13" t="s">
        <v>77</v>
      </c>
      <c r="AW121" s="13" t="s">
        <v>34</v>
      </c>
      <c r="AX121" s="13" t="s">
        <v>73</v>
      </c>
      <c r="AY121" s="251" t="s">
        <v>123</v>
      </c>
    </row>
    <row r="122" spans="2:51" s="13" customFormat="1" ht="12">
      <c r="B122" s="242"/>
      <c r="C122" s="243"/>
      <c r="D122" s="228" t="s">
        <v>134</v>
      </c>
      <c r="E122" s="244" t="s">
        <v>1</v>
      </c>
      <c r="F122" s="245" t="s">
        <v>626</v>
      </c>
      <c r="G122" s="243"/>
      <c r="H122" s="244" t="s">
        <v>1</v>
      </c>
      <c r="I122" s="246"/>
      <c r="J122" s="243"/>
      <c r="K122" s="243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134</v>
      </c>
      <c r="AU122" s="251" t="s">
        <v>81</v>
      </c>
      <c r="AV122" s="13" t="s">
        <v>77</v>
      </c>
      <c r="AW122" s="13" t="s">
        <v>34</v>
      </c>
      <c r="AX122" s="13" t="s">
        <v>73</v>
      </c>
      <c r="AY122" s="251" t="s">
        <v>123</v>
      </c>
    </row>
    <row r="123" spans="2:51" s="13" customFormat="1" ht="12">
      <c r="B123" s="242"/>
      <c r="C123" s="243"/>
      <c r="D123" s="228" t="s">
        <v>134</v>
      </c>
      <c r="E123" s="244" t="s">
        <v>1</v>
      </c>
      <c r="F123" s="245" t="s">
        <v>627</v>
      </c>
      <c r="G123" s="243"/>
      <c r="H123" s="244" t="s">
        <v>1</v>
      </c>
      <c r="I123" s="246"/>
      <c r="J123" s="243"/>
      <c r="K123" s="243"/>
      <c r="L123" s="247"/>
      <c r="M123" s="248"/>
      <c r="N123" s="249"/>
      <c r="O123" s="249"/>
      <c r="P123" s="249"/>
      <c r="Q123" s="249"/>
      <c r="R123" s="249"/>
      <c r="S123" s="249"/>
      <c r="T123" s="250"/>
      <c r="AT123" s="251" t="s">
        <v>134</v>
      </c>
      <c r="AU123" s="251" t="s">
        <v>81</v>
      </c>
      <c r="AV123" s="13" t="s">
        <v>77</v>
      </c>
      <c r="AW123" s="13" t="s">
        <v>34</v>
      </c>
      <c r="AX123" s="13" t="s">
        <v>73</v>
      </c>
      <c r="AY123" s="251" t="s">
        <v>123</v>
      </c>
    </row>
    <row r="124" spans="2:51" s="13" customFormat="1" ht="12">
      <c r="B124" s="242"/>
      <c r="C124" s="243"/>
      <c r="D124" s="228" t="s">
        <v>134</v>
      </c>
      <c r="E124" s="244" t="s">
        <v>1</v>
      </c>
      <c r="F124" s="245" t="s">
        <v>628</v>
      </c>
      <c r="G124" s="243"/>
      <c r="H124" s="244" t="s">
        <v>1</v>
      </c>
      <c r="I124" s="246"/>
      <c r="J124" s="243"/>
      <c r="K124" s="243"/>
      <c r="L124" s="247"/>
      <c r="M124" s="248"/>
      <c r="N124" s="249"/>
      <c r="O124" s="249"/>
      <c r="P124" s="249"/>
      <c r="Q124" s="249"/>
      <c r="R124" s="249"/>
      <c r="S124" s="249"/>
      <c r="T124" s="250"/>
      <c r="AT124" s="251" t="s">
        <v>134</v>
      </c>
      <c r="AU124" s="251" t="s">
        <v>81</v>
      </c>
      <c r="AV124" s="13" t="s">
        <v>77</v>
      </c>
      <c r="AW124" s="13" t="s">
        <v>34</v>
      </c>
      <c r="AX124" s="13" t="s">
        <v>73</v>
      </c>
      <c r="AY124" s="251" t="s">
        <v>123</v>
      </c>
    </row>
    <row r="125" spans="2:51" s="13" customFormat="1" ht="12">
      <c r="B125" s="242"/>
      <c r="C125" s="243"/>
      <c r="D125" s="228" t="s">
        <v>134</v>
      </c>
      <c r="E125" s="244" t="s">
        <v>1</v>
      </c>
      <c r="F125" s="245" t="s">
        <v>629</v>
      </c>
      <c r="G125" s="243"/>
      <c r="H125" s="244" t="s">
        <v>1</v>
      </c>
      <c r="I125" s="246"/>
      <c r="J125" s="243"/>
      <c r="K125" s="243"/>
      <c r="L125" s="247"/>
      <c r="M125" s="248"/>
      <c r="N125" s="249"/>
      <c r="O125" s="249"/>
      <c r="P125" s="249"/>
      <c r="Q125" s="249"/>
      <c r="R125" s="249"/>
      <c r="S125" s="249"/>
      <c r="T125" s="250"/>
      <c r="AT125" s="251" t="s">
        <v>134</v>
      </c>
      <c r="AU125" s="251" t="s">
        <v>81</v>
      </c>
      <c r="AV125" s="13" t="s">
        <v>77</v>
      </c>
      <c r="AW125" s="13" t="s">
        <v>34</v>
      </c>
      <c r="AX125" s="13" t="s">
        <v>73</v>
      </c>
      <c r="AY125" s="251" t="s">
        <v>123</v>
      </c>
    </row>
    <row r="126" spans="2:51" s="13" customFormat="1" ht="12">
      <c r="B126" s="242"/>
      <c r="C126" s="243"/>
      <c r="D126" s="228" t="s">
        <v>134</v>
      </c>
      <c r="E126" s="244" t="s">
        <v>1</v>
      </c>
      <c r="F126" s="245" t="s">
        <v>630</v>
      </c>
      <c r="G126" s="243"/>
      <c r="H126" s="244" t="s">
        <v>1</v>
      </c>
      <c r="I126" s="246"/>
      <c r="J126" s="243"/>
      <c r="K126" s="243"/>
      <c r="L126" s="247"/>
      <c r="M126" s="248"/>
      <c r="N126" s="249"/>
      <c r="O126" s="249"/>
      <c r="P126" s="249"/>
      <c r="Q126" s="249"/>
      <c r="R126" s="249"/>
      <c r="S126" s="249"/>
      <c r="T126" s="250"/>
      <c r="AT126" s="251" t="s">
        <v>134</v>
      </c>
      <c r="AU126" s="251" t="s">
        <v>81</v>
      </c>
      <c r="AV126" s="13" t="s">
        <v>77</v>
      </c>
      <c r="AW126" s="13" t="s">
        <v>34</v>
      </c>
      <c r="AX126" s="13" t="s">
        <v>73</v>
      </c>
      <c r="AY126" s="251" t="s">
        <v>123</v>
      </c>
    </row>
    <row r="127" spans="2:51" s="13" customFormat="1" ht="12">
      <c r="B127" s="242"/>
      <c r="C127" s="243"/>
      <c r="D127" s="228" t="s">
        <v>134</v>
      </c>
      <c r="E127" s="244" t="s">
        <v>1</v>
      </c>
      <c r="F127" s="245" t="s">
        <v>631</v>
      </c>
      <c r="G127" s="243"/>
      <c r="H127" s="244" t="s">
        <v>1</v>
      </c>
      <c r="I127" s="246"/>
      <c r="J127" s="243"/>
      <c r="K127" s="243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134</v>
      </c>
      <c r="AU127" s="251" t="s">
        <v>81</v>
      </c>
      <c r="AV127" s="13" t="s">
        <v>77</v>
      </c>
      <c r="AW127" s="13" t="s">
        <v>34</v>
      </c>
      <c r="AX127" s="13" t="s">
        <v>73</v>
      </c>
      <c r="AY127" s="251" t="s">
        <v>123</v>
      </c>
    </row>
    <row r="128" spans="2:51" s="13" customFormat="1" ht="12">
      <c r="B128" s="242"/>
      <c r="C128" s="243"/>
      <c r="D128" s="228" t="s">
        <v>134</v>
      </c>
      <c r="E128" s="244" t="s">
        <v>1</v>
      </c>
      <c r="F128" s="245" t="s">
        <v>632</v>
      </c>
      <c r="G128" s="243"/>
      <c r="H128" s="244" t="s">
        <v>1</v>
      </c>
      <c r="I128" s="246"/>
      <c r="J128" s="243"/>
      <c r="K128" s="243"/>
      <c r="L128" s="247"/>
      <c r="M128" s="248"/>
      <c r="N128" s="249"/>
      <c r="O128" s="249"/>
      <c r="P128" s="249"/>
      <c r="Q128" s="249"/>
      <c r="R128" s="249"/>
      <c r="S128" s="249"/>
      <c r="T128" s="250"/>
      <c r="AT128" s="251" t="s">
        <v>134</v>
      </c>
      <c r="AU128" s="251" t="s">
        <v>81</v>
      </c>
      <c r="AV128" s="13" t="s">
        <v>77</v>
      </c>
      <c r="AW128" s="13" t="s">
        <v>34</v>
      </c>
      <c r="AX128" s="13" t="s">
        <v>73</v>
      </c>
      <c r="AY128" s="251" t="s">
        <v>123</v>
      </c>
    </row>
    <row r="129" spans="2:51" s="13" customFormat="1" ht="12">
      <c r="B129" s="242"/>
      <c r="C129" s="243"/>
      <c r="D129" s="228" t="s">
        <v>134</v>
      </c>
      <c r="E129" s="244" t="s">
        <v>1</v>
      </c>
      <c r="F129" s="245" t="s">
        <v>633</v>
      </c>
      <c r="G129" s="243"/>
      <c r="H129" s="244" t="s">
        <v>1</v>
      </c>
      <c r="I129" s="246"/>
      <c r="J129" s="243"/>
      <c r="K129" s="243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134</v>
      </c>
      <c r="AU129" s="251" t="s">
        <v>81</v>
      </c>
      <c r="AV129" s="13" t="s">
        <v>77</v>
      </c>
      <c r="AW129" s="13" t="s">
        <v>34</v>
      </c>
      <c r="AX129" s="13" t="s">
        <v>73</v>
      </c>
      <c r="AY129" s="251" t="s">
        <v>123</v>
      </c>
    </row>
    <row r="130" spans="2:51" s="12" customFormat="1" ht="12">
      <c r="B130" s="231"/>
      <c r="C130" s="232"/>
      <c r="D130" s="228" t="s">
        <v>134</v>
      </c>
      <c r="E130" s="233" t="s">
        <v>1</v>
      </c>
      <c r="F130" s="234" t="s">
        <v>77</v>
      </c>
      <c r="G130" s="232"/>
      <c r="H130" s="235">
        <v>1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134</v>
      </c>
      <c r="AU130" s="241" t="s">
        <v>81</v>
      </c>
      <c r="AV130" s="12" t="s">
        <v>81</v>
      </c>
      <c r="AW130" s="12" t="s">
        <v>34</v>
      </c>
      <c r="AX130" s="12" t="s">
        <v>77</v>
      </c>
      <c r="AY130" s="241" t="s">
        <v>123</v>
      </c>
    </row>
    <row r="131" spans="2:65" s="1" customFormat="1" ht="16.5" customHeight="1">
      <c r="B131" s="37"/>
      <c r="C131" s="216" t="s">
        <v>189</v>
      </c>
      <c r="D131" s="216" t="s">
        <v>125</v>
      </c>
      <c r="E131" s="217" t="s">
        <v>634</v>
      </c>
      <c r="F131" s="218" t="s">
        <v>635</v>
      </c>
      <c r="G131" s="219" t="s">
        <v>617</v>
      </c>
      <c r="H131" s="220">
        <v>1</v>
      </c>
      <c r="I131" s="221"/>
      <c r="J131" s="222">
        <f>ROUND(I131*H131,2)</f>
        <v>0</v>
      </c>
      <c r="K131" s="218" t="s">
        <v>1</v>
      </c>
      <c r="L131" s="42"/>
      <c r="M131" s="223" t="s">
        <v>1</v>
      </c>
      <c r="N131" s="224" t="s">
        <v>44</v>
      </c>
      <c r="O131" s="78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AR131" s="16" t="s">
        <v>618</v>
      </c>
      <c r="AT131" s="16" t="s">
        <v>125</v>
      </c>
      <c r="AU131" s="16" t="s">
        <v>81</v>
      </c>
      <c r="AY131" s="16" t="s">
        <v>123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6" t="s">
        <v>77</v>
      </c>
      <c r="BK131" s="227">
        <f>ROUND(I131*H131,2)</f>
        <v>0</v>
      </c>
      <c r="BL131" s="16" t="s">
        <v>618</v>
      </c>
      <c r="BM131" s="16" t="s">
        <v>636</v>
      </c>
    </row>
    <row r="132" spans="2:47" s="1" customFormat="1" ht="12">
      <c r="B132" s="37"/>
      <c r="C132" s="38"/>
      <c r="D132" s="228" t="s">
        <v>132</v>
      </c>
      <c r="E132" s="38"/>
      <c r="F132" s="229" t="s">
        <v>637</v>
      </c>
      <c r="G132" s="38"/>
      <c r="H132" s="38"/>
      <c r="I132" s="142"/>
      <c r="J132" s="38"/>
      <c r="K132" s="38"/>
      <c r="L132" s="42"/>
      <c r="M132" s="230"/>
      <c r="N132" s="78"/>
      <c r="O132" s="78"/>
      <c r="P132" s="78"/>
      <c r="Q132" s="78"/>
      <c r="R132" s="78"/>
      <c r="S132" s="78"/>
      <c r="T132" s="79"/>
      <c r="AT132" s="16" t="s">
        <v>132</v>
      </c>
      <c r="AU132" s="16" t="s">
        <v>81</v>
      </c>
    </row>
    <row r="133" spans="2:51" s="13" customFormat="1" ht="12">
      <c r="B133" s="242"/>
      <c r="C133" s="243"/>
      <c r="D133" s="228" t="s">
        <v>134</v>
      </c>
      <c r="E133" s="244" t="s">
        <v>1</v>
      </c>
      <c r="F133" s="245" t="s">
        <v>638</v>
      </c>
      <c r="G133" s="243"/>
      <c r="H133" s="244" t="s">
        <v>1</v>
      </c>
      <c r="I133" s="246"/>
      <c r="J133" s="243"/>
      <c r="K133" s="243"/>
      <c r="L133" s="247"/>
      <c r="M133" s="248"/>
      <c r="N133" s="249"/>
      <c r="O133" s="249"/>
      <c r="P133" s="249"/>
      <c r="Q133" s="249"/>
      <c r="R133" s="249"/>
      <c r="S133" s="249"/>
      <c r="T133" s="250"/>
      <c r="AT133" s="251" t="s">
        <v>134</v>
      </c>
      <c r="AU133" s="251" t="s">
        <v>81</v>
      </c>
      <c r="AV133" s="13" t="s">
        <v>77</v>
      </c>
      <c r="AW133" s="13" t="s">
        <v>34</v>
      </c>
      <c r="AX133" s="13" t="s">
        <v>73</v>
      </c>
      <c r="AY133" s="251" t="s">
        <v>123</v>
      </c>
    </row>
    <row r="134" spans="2:51" s="13" customFormat="1" ht="12">
      <c r="B134" s="242"/>
      <c r="C134" s="243"/>
      <c r="D134" s="228" t="s">
        <v>134</v>
      </c>
      <c r="E134" s="244" t="s">
        <v>1</v>
      </c>
      <c r="F134" s="245" t="s">
        <v>639</v>
      </c>
      <c r="G134" s="243"/>
      <c r="H134" s="244" t="s">
        <v>1</v>
      </c>
      <c r="I134" s="246"/>
      <c r="J134" s="243"/>
      <c r="K134" s="243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134</v>
      </c>
      <c r="AU134" s="251" t="s">
        <v>81</v>
      </c>
      <c r="AV134" s="13" t="s">
        <v>77</v>
      </c>
      <c r="AW134" s="13" t="s">
        <v>34</v>
      </c>
      <c r="AX134" s="13" t="s">
        <v>73</v>
      </c>
      <c r="AY134" s="251" t="s">
        <v>123</v>
      </c>
    </row>
    <row r="135" spans="2:51" s="13" customFormat="1" ht="12">
      <c r="B135" s="242"/>
      <c r="C135" s="243"/>
      <c r="D135" s="228" t="s">
        <v>134</v>
      </c>
      <c r="E135" s="244" t="s">
        <v>1</v>
      </c>
      <c r="F135" s="245" t="s">
        <v>640</v>
      </c>
      <c r="G135" s="243"/>
      <c r="H135" s="244" t="s">
        <v>1</v>
      </c>
      <c r="I135" s="246"/>
      <c r="J135" s="243"/>
      <c r="K135" s="243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134</v>
      </c>
      <c r="AU135" s="251" t="s">
        <v>81</v>
      </c>
      <c r="AV135" s="13" t="s">
        <v>77</v>
      </c>
      <c r="AW135" s="13" t="s">
        <v>34</v>
      </c>
      <c r="AX135" s="13" t="s">
        <v>73</v>
      </c>
      <c r="AY135" s="251" t="s">
        <v>123</v>
      </c>
    </row>
    <row r="136" spans="2:51" s="12" customFormat="1" ht="12">
      <c r="B136" s="231"/>
      <c r="C136" s="232"/>
      <c r="D136" s="228" t="s">
        <v>134</v>
      </c>
      <c r="E136" s="233" t="s">
        <v>1</v>
      </c>
      <c r="F136" s="234" t="s">
        <v>77</v>
      </c>
      <c r="G136" s="232"/>
      <c r="H136" s="235">
        <v>1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134</v>
      </c>
      <c r="AU136" s="241" t="s">
        <v>81</v>
      </c>
      <c r="AV136" s="12" t="s">
        <v>81</v>
      </c>
      <c r="AW136" s="12" t="s">
        <v>34</v>
      </c>
      <c r="AX136" s="12" t="s">
        <v>77</v>
      </c>
      <c r="AY136" s="241" t="s">
        <v>123</v>
      </c>
    </row>
    <row r="137" spans="2:63" s="11" customFormat="1" ht="22.8" customHeight="1">
      <c r="B137" s="200"/>
      <c r="C137" s="201"/>
      <c r="D137" s="202" t="s">
        <v>72</v>
      </c>
      <c r="E137" s="214" t="s">
        <v>641</v>
      </c>
      <c r="F137" s="214" t="s">
        <v>642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SUM(P138:P151)</f>
        <v>0</v>
      </c>
      <c r="Q137" s="208"/>
      <c r="R137" s="209">
        <f>SUM(R138:R151)</f>
        <v>0</v>
      </c>
      <c r="S137" s="208"/>
      <c r="T137" s="210">
        <f>SUM(T138:T151)</f>
        <v>0</v>
      </c>
      <c r="AR137" s="211" t="s">
        <v>169</v>
      </c>
      <c r="AT137" s="212" t="s">
        <v>72</v>
      </c>
      <c r="AU137" s="212" t="s">
        <v>77</v>
      </c>
      <c r="AY137" s="211" t="s">
        <v>123</v>
      </c>
      <c r="BK137" s="213">
        <f>SUM(BK138:BK151)</f>
        <v>0</v>
      </c>
    </row>
    <row r="138" spans="2:65" s="1" customFormat="1" ht="16.5" customHeight="1">
      <c r="B138" s="37"/>
      <c r="C138" s="216" t="s">
        <v>198</v>
      </c>
      <c r="D138" s="216" t="s">
        <v>125</v>
      </c>
      <c r="E138" s="217" t="s">
        <v>643</v>
      </c>
      <c r="F138" s="218" t="s">
        <v>644</v>
      </c>
      <c r="G138" s="219" t="s">
        <v>275</v>
      </c>
      <c r="H138" s="220">
        <v>1</v>
      </c>
      <c r="I138" s="221"/>
      <c r="J138" s="222">
        <f>ROUND(I138*H138,2)</f>
        <v>0</v>
      </c>
      <c r="K138" s="218" t="s">
        <v>1</v>
      </c>
      <c r="L138" s="42"/>
      <c r="M138" s="223" t="s">
        <v>1</v>
      </c>
      <c r="N138" s="224" t="s">
        <v>44</v>
      </c>
      <c r="O138" s="78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16" t="s">
        <v>618</v>
      </c>
      <c r="AT138" s="16" t="s">
        <v>125</v>
      </c>
      <c r="AU138" s="16" t="s">
        <v>81</v>
      </c>
      <c r="AY138" s="16" t="s">
        <v>123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6" t="s">
        <v>77</v>
      </c>
      <c r="BK138" s="227">
        <f>ROUND(I138*H138,2)</f>
        <v>0</v>
      </c>
      <c r="BL138" s="16" t="s">
        <v>618</v>
      </c>
      <c r="BM138" s="16" t="s">
        <v>645</v>
      </c>
    </row>
    <row r="139" spans="2:47" s="1" customFormat="1" ht="12">
      <c r="B139" s="37"/>
      <c r="C139" s="38"/>
      <c r="D139" s="228" t="s">
        <v>132</v>
      </c>
      <c r="E139" s="38"/>
      <c r="F139" s="229" t="s">
        <v>644</v>
      </c>
      <c r="G139" s="38"/>
      <c r="H139" s="38"/>
      <c r="I139" s="142"/>
      <c r="J139" s="38"/>
      <c r="K139" s="38"/>
      <c r="L139" s="42"/>
      <c r="M139" s="230"/>
      <c r="N139" s="78"/>
      <c r="O139" s="78"/>
      <c r="P139" s="78"/>
      <c r="Q139" s="78"/>
      <c r="R139" s="78"/>
      <c r="S139" s="78"/>
      <c r="T139" s="79"/>
      <c r="AT139" s="16" t="s">
        <v>132</v>
      </c>
      <c r="AU139" s="16" t="s">
        <v>81</v>
      </c>
    </row>
    <row r="140" spans="2:51" s="13" customFormat="1" ht="12">
      <c r="B140" s="242"/>
      <c r="C140" s="243"/>
      <c r="D140" s="228" t="s">
        <v>134</v>
      </c>
      <c r="E140" s="244" t="s">
        <v>1</v>
      </c>
      <c r="F140" s="245" t="s">
        <v>646</v>
      </c>
      <c r="G140" s="243"/>
      <c r="H140" s="244" t="s">
        <v>1</v>
      </c>
      <c r="I140" s="246"/>
      <c r="J140" s="243"/>
      <c r="K140" s="243"/>
      <c r="L140" s="247"/>
      <c r="M140" s="248"/>
      <c r="N140" s="249"/>
      <c r="O140" s="249"/>
      <c r="P140" s="249"/>
      <c r="Q140" s="249"/>
      <c r="R140" s="249"/>
      <c r="S140" s="249"/>
      <c r="T140" s="250"/>
      <c r="AT140" s="251" t="s">
        <v>134</v>
      </c>
      <c r="AU140" s="251" t="s">
        <v>81</v>
      </c>
      <c r="AV140" s="13" t="s">
        <v>77</v>
      </c>
      <c r="AW140" s="13" t="s">
        <v>34</v>
      </c>
      <c r="AX140" s="13" t="s">
        <v>73</v>
      </c>
      <c r="AY140" s="251" t="s">
        <v>123</v>
      </c>
    </row>
    <row r="141" spans="2:51" s="13" customFormat="1" ht="12">
      <c r="B141" s="242"/>
      <c r="C141" s="243"/>
      <c r="D141" s="228" t="s">
        <v>134</v>
      </c>
      <c r="E141" s="244" t="s">
        <v>1</v>
      </c>
      <c r="F141" s="245" t="s">
        <v>647</v>
      </c>
      <c r="G141" s="243"/>
      <c r="H141" s="244" t="s">
        <v>1</v>
      </c>
      <c r="I141" s="246"/>
      <c r="J141" s="243"/>
      <c r="K141" s="243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134</v>
      </c>
      <c r="AU141" s="251" t="s">
        <v>81</v>
      </c>
      <c r="AV141" s="13" t="s">
        <v>77</v>
      </c>
      <c r="AW141" s="13" t="s">
        <v>34</v>
      </c>
      <c r="AX141" s="13" t="s">
        <v>73</v>
      </c>
      <c r="AY141" s="251" t="s">
        <v>123</v>
      </c>
    </row>
    <row r="142" spans="2:51" s="12" customFormat="1" ht="12">
      <c r="B142" s="231"/>
      <c r="C142" s="232"/>
      <c r="D142" s="228" t="s">
        <v>134</v>
      </c>
      <c r="E142" s="233" t="s">
        <v>1</v>
      </c>
      <c r="F142" s="234" t="s">
        <v>77</v>
      </c>
      <c r="G142" s="232"/>
      <c r="H142" s="235">
        <v>1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134</v>
      </c>
      <c r="AU142" s="241" t="s">
        <v>81</v>
      </c>
      <c r="AV142" s="12" t="s">
        <v>81</v>
      </c>
      <c r="AW142" s="12" t="s">
        <v>34</v>
      </c>
      <c r="AX142" s="12" t="s">
        <v>77</v>
      </c>
      <c r="AY142" s="241" t="s">
        <v>123</v>
      </c>
    </row>
    <row r="143" spans="2:65" s="1" customFormat="1" ht="22.5" customHeight="1">
      <c r="B143" s="37"/>
      <c r="C143" s="216" t="s">
        <v>204</v>
      </c>
      <c r="D143" s="216" t="s">
        <v>125</v>
      </c>
      <c r="E143" s="217" t="s">
        <v>648</v>
      </c>
      <c r="F143" s="218" t="s">
        <v>649</v>
      </c>
      <c r="G143" s="219" t="s">
        <v>275</v>
      </c>
      <c r="H143" s="220">
        <v>1</v>
      </c>
      <c r="I143" s="221"/>
      <c r="J143" s="222">
        <f>ROUND(I143*H143,2)</f>
        <v>0</v>
      </c>
      <c r="K143" s="218" t="s">
        <v>1</v>
      </c>
      <c r="L143" s="42"/>
      <c r="M143" s="223" t="s">
        <v>1</v>
      </c>
      <c r="N143" s="224" t="s">
        <v>44</v>
      </c>
      <c r="O143" s="78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AR143" s="16" t="s">
        <v>618</v>
      </c>
      <c r="AT143" s="16" t="s">
        <v>125</v>
      </c>
      <c r="AU143" s="16" t="s">
        <v>81</v>
      </c>
      <c r="AY143" s="16" t="s">
        <v>123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6" t="s">
        <v>77</v>
      </c>
      <c r="BK143" s="227">
        <f>ROUND(I143*H143,2)</f>
        <v>0</v>
      </c>
      <c r="BL143" s="16" t="s">
        <v>618</v>
      </c>
      <c r="BM143" s="16" t="s">
        <v>650</v>
      </c>
    </row>
    <row r="144" spans="2:47" s="1" customFormat="1" ht="12">
      <c r="B144" s="37"/>
      <c r="C144" s="38"/>
      <c r="D144" s="228" t="s">
        <v>132</v>
      </c>
      <c r="E144" s="38"/>
      <c r="F144" s="229" t="s">
        <v>649</v>
      </c>
      <c r="G144" s="38"/>
      <c r="H144" s="38"/>
      <c r="I144" s="142"/>
      <c r="J144" s="38"/>
      <c r="K144" s="38"/>
      <c r="L144" s="42"/>
      <c r="M144" s="230"/>
      <c r="N144" s="78"/>
      <c r="O144" s="78"/>
      <c r="P144" s="78"/>
      <c r="Q144" s="78"/>
      <c r="R144" s="78"/>
      <c r="S144" s="78"/>
      <c r="T144" s="79"/>
      <c r="AT144" s="16" t="s">
        <v>132</v>
      </c>
      <c r="AU144" s="16" t="s">
        <v>81</v>
      </c>
    </row>
    <row r="145" spans="2:51" s="13" customFormat="1" ht="12">
      <c r="B145" s="242"/>
      <c r="C145" s="243"/>
      <c r="D145" s="228" t="s">
        <v>134</v>
      </c>
      <c r="E145" s="244" t="s">
        <v>1</v>
      </c>
      <c r="F145" s="245" t="s">
        <v>651</v>
      </c>
      <c r="G145" s="243"/>
      <c r="H145" s="244" t="s">
        <v>1</v>
      </c>
      <c r="I145" s="246"/>
      <c r="J145" s="243"/>
      <c r="K145" s="243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134</v>
      </c>
      <c r="AU145" s="251" t="s">
        <v>81</v>
      </c>
      <c r="AV145" s="13" t="s">
        <v>77</v>
      </c>
      <c r="AW145" s="13" t="s">
        <v>34</v>
      </c>
      <c r="AX145" s="13" t="s">
        <v>73</v>
      </c>
      <c r="AY145" s="251" t="s">
        <v>123</v>
      </c>
    </row>
    <row r="146" spans="2:51" s="13" customFormat="1" ht="12">
      <c r="B146" s="242"/>
      <c r="C146" s="243"/>
      <c r="D146" s="228" t="s">
        <v>134</v>
      </c>
      <c r="E146" s="244" t="s">
        <v>1</v>
      </c>
      <c r="F146" s="245" t="s">
        <v>652</v>
      </c>
      <c r="G146" s="243"/>
      <c r="H146" s="244" t="s">
        <v>1</v>
      </c>
      <c r="I146" s="246"/>
      <c r="J146" s="243"/>
      <c r="K146" s="243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134</v>
      </c>
      <c r="AU146" s="251" t="s">
        <v>81</v>
      </c>
      <c r="AV146" s="13" t="s">
        <v>77</v>
      </c>
      <c r="AW146" s="13" t="s">
        <v>34</v>
      </c>
      <c r="AX146" s="13" t="s">
        <v>73</v>
      </c>
      <c r="AY146" s="251" t="s">
        <v>123</v>
      </c>
    </row>
    <row r="147" spans="2:51" s="12" customFormat="1" ht="12">
      <c r="B147" s="231"/>
      <c r="C147" s="232"/>
      <c r="D147" s="228" t="s">
        <v>134</v>
      </c>
      <c r="E147" s="233" t="s">
        <v>1</v>
      </c>
      <c r="F147" s="234" t="s">
        <v>77</v>
      </c>
      <c r="G147" s="232"/>
      <c r="H147" s="235">
        <v>1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134</v>
      </c>
      <c r="AU147" s="241" t="s">
        <v>81</v>
      </c>
      <c r="AV147" s="12" t="s">
        <v>81</v>
      </c>
      <c r="AW147" s="12" t="s">
        <v>34</v>
      </c>
      <c r="AX147" s="12" t="s">
        <v>77</v>
      </c>
      <c r="AY147" s="241" t="s">
        <v>123</v>
      </c>
    </row>
    <row r="148" spans="2:65" s="1" customFormat="1" ht="16.5" customHeight="1">
      <c r="B148" s="37"/>
      <c r="C148" s="216" t="s">
        <v>211</v>
      </c>
      <c r="D148" s="216" t="s">
        <v>125</v>
      </c>
      <c r="E148" s="217" t="s">
        <v>653</v>
      </c>
      <c r="F148" s="218" t="s">
        <v>654</v>
      </c>
      <c r="G148" s="219" t="s">
        <v>617</v>
      </c>
      <c r="H148" s="220">
        <v>1</v>
      </c>
      <c r="I148" s="221"/>
      <c r="J148" s="222">
        <f>ROUND(I148*H148,2)</f>
        <v>0</v>
      </c>
      <c r="K148" s="218" t="s">
        <v>1</v>
      </c>
      <c r="L148" s="42"/>
      <c r="M148" s="223" t="s">
        <v>1</v>
      </c>
      <c r="N148" s="224" t="s">
        <v>44</v>
      </c>
      <c r="O148" s="78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AR148" s="16" t="s">
        <v>618</v>
      </c>
      <c r="AT148" s="16" t="s">
        <v>125</v>
      </c>
      <c r="AU148" s="16" t="s">
        <v>81</v>
      </c>
      <c r="AY148" s="16" t="s">
        <v>123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6" t="s">
        <v>77</v>
      </c>
      <c r="BK148" s="227">
        <f>ROUND(I148*H148,2)</f>
        <v>0</v>
      </c>
      <c r="BL148" s="16" t="s">
        <v>618</v>
      </c>
      <c r="BM148" s="16" t="s">
        <v>655</v>
      </c>
    </row>
    <row r="149" spans="2:47" s="1" customFormat="1" ht="12">
      <c r="B149" s="37"/>
      <c r="C149" s="38"/>
      <c r="D149" s="228" t="s">
        <v>132</v>
      </c>
      <c r="E149" s="38"/>
      <c r="F149" s="229" t="s">
        <v>654</v>
      </c>
      <c r="G149" s="38"/>
      <c r="H149" s="38"/>
      <c r="I149" s="142"/>
      <c r="J149" s="38"/>
      <c r="K149" s="38"/>
      <c r="L149" s="42"/>
      <c r="M149" s="230"/>
      <c r="N149" s="78"/>
      <c r="O149" s="78"/>
      <c r="P149" s="78"/>
      <c r="Q149" s="78"/>
      <c r="R149" s="78"/>
      <c r="S149" s="78"/>
      <c r="T149" s="79"/>
      <c r="AT149" s="16" t="s">
        <v>132</v>
      </c>
      <c r="AU149" s="16" t="s">
        <v>81</v>
      </c>
    </row>
    <row r="150" spans="2:51" s="13" customFormat="1" ht="12">
      <c r="B150" s="242"/>
      <c r="C150" s="243"/>
      <c r="D150" s="228" t="s">
        <v>134</v>
      </c>
      <c r="E150" s="244" t="s">
        <v>1</v>
      </c>
      <c r="F150" s="245" t="s">
        <v>654</v>
      </c>
      <c r="G150" s="243"/>
      <c r="H150" s="244" t="s">
        <v>1</v>
      </c>
      <c r="I150" s="246"/>
      <c r="J150" s="243"/>
      <c r="K150" s="243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134</v>
      </c>
      <c r="AU150" s="251" t="s">
        <v>81</v>
      </c>
      <c r="AV150" s="13" t="s">
        <v>77</v>
      </c>
      <c r="AW150" s="13" t="s">
        <v>34</v>
      </c>
      <c r="AX150" s="13" t="s">
        <v>73</v>
      </c>
      <c r="AY150" s="251" t="s">
        <v>123</v>
      </c>
    </row>
    <row r="151" spans="2:51" s="12" customFormat="1" ht="12">
      <c r="B151" s="231"/>
      <c r="C151" s="232"/>
      <c r="D151" s="228" t="s">
        <v>134</v>
      </c>
      <c r="E151" s="233" t="s">
        <v>1</v>
      </c>
      <c r="F151" s="234" t="s">
        <v>77</v>
      </c>
      <c r="G151" s="232"/>
      <c r="H151" s="235">
        <v>1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134</v>
      </c>
      <c r="AU151" s="241" t="s">
        <v>81</v>
      </c>
      <c r="AV151" s="12" t="s">
        <v>81</v>
      </c>
      <c r="AW151" s="12" t="s">
        <v>34</v>
      </c>
      <c r="AX151" s="12" t="s">
        <v>77</v>
      </c>
      <c r="AY151" s="241" t="s">
        <v>123</v>
      </c>
    </row>
    <row r="152" spans="2:63" s="11" customFormat="1" ht="22.8" customHeight="1">
      <c r="B152" s="200"/>
      <c r="C152" s="201"/>
      <c r="D152" s="202" t="s">
        <v>72</v>
      </c>
      <c r="E152" s="214" t="s">
        <v>656</v>
      </c>
      <c r="F152" s="214" t="s">
        <v>657</v>
      </c>
      <c r="G152" s="201"/>
      <c r="H152" s="201"/>
      <c r="I152" s="204"/>
      <c r="J152" s="215">
        <f>BK152</f>
        <v>0</v>
      </c>
      <c r="K152" s="201"/>
      <c r="L152" s="206"/>
      <c r="M152" s="207"/>
      <c r="N152" s="208"/>
      <c r="O152" s="208"/>
      <c r="P152" s="209">
        <f>SUM(P153:P159)</f>
        <v>0</v>
      </c>
      <c r="Q152" s="208"/>
      <c r="R152" s="209">
        <f>SUM(R153:R159)</f>
        <v>0</v>
      </c>
      <c r="S152" s="208"/>
      <c r="T152" s="210">
        <f>SUM(T153:T159)</f>
        <v>0</v>
      </c>
      <c r="AR152" s="211" t="s">
        <v>169</v>
      </c>
      <c r="AT152" s="212" t="s">
        <v>72</v>
      </c>
      <c r="AU152" s="212" t="s">
        <v>77</v>
      </c>
      <c r="AY152" s="211" t="s">
        <v>123</v>
      </c>
      <c r="BK152" s="213">
        <f>SUM(BK153:BK159)</f>
        <v>0</v>
      </c>
    </row>
    <row r="153" spans="2:65" s="1" customFormat="1" ht="16.5" customHeight="1">
      <c r="B153" s="37"/>
      <c r="C153" s="216" t="s">
        <v>222</v>
      </c>
      <c r="D153" s="216" t="s">
        <v>125</v>
      </c>
      <c r="E153" s="217" t="s">
        <v>658</v>
      </c>
      <c r="F153" s="218" t="s">
        <v>659</v>
      </c>
      <c r="G153" s="219" t="s">
        <v>275</v>
      </c>
      <c r="H153" s="220">
        <v>1</v>
      </c>
      <c r="I153" s="221"/>
      <c r="J153" s="222">
        <f>ROUND(I153*H153,2)</f>
        <v>0</v>
      </c>
      <c r="K153" s="218" t="s">
        <v>1</v>
      </c>
      <c r="L153" s="42"/>
      <c r="M153" s="223" t="s">
        <v>1</v>
      </c>
      <c r="N153" s="224" t="s">
        <v>44</v>
      </c>
      <c r="O153" s="78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AR153" s="16" t="s">
        <v>618</v>
      </c>
      <c r="AT153" s="16" t="s">
        <v>125</v>
      </c>
      <c r="AU153" s="16" t="s">
        <v>81</v>
      </c>
      <c r="AY153" s="16" t="s">
        <v>123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6" t="s">
        <v>77</v>
      </c>
      <c r="BK153" s="227">
        <f>ROUND(I153*H153,2)</f>
        <v>0</v>
      </c>
      <c r="BL153" s="16" t="s">
        <v>618</v>
      </c>
      <c r="BM153" s="16" t="s">
        <v>660</v>
      </c>
    </row>
    <row r="154" spans="2:47" s="1" customFormat="1" ht="12">
      <c r="B154" s="37"/>
      <c r="C154" s="38"/>
      <c r="D154" s="228" t="s">
        <v>132</v>
      </c>
      <c r="E154" s="38"/>
      <c r="F154" s="229" t="s">
        <v>659</v>
      </c>
      <c r="G154" s="38"/>
      <c r="H154" s="38"/>
      <c r="I154" s="142"/>
      <c r="J154" s="38"/>
      <c r="K154" s="38"/>
      <c r="L154" s="42"/>
      <c r="M154" s="230"/>
      <c r="N154" s="78"/>
      <c r="O154" s="78"/>
      <c r="P154" s="78"/>
      <c r="Q154" s="78"/>
      <c r="R154" s="78"/>
      <c r="S154" s="78"/>
      <c r="T154" s="79"/>
      <c r="AT154" s="16" t="s">
        <v>132</v>
      </c>
      <c r="AU154" s="16" t="s">
        <v>81</v>
      </c>
    </row>
    <row r="155" spans="2:51" s="13" customFormat="1" ht="12">
      <c r="B155" s="242"/>
      <c r="C155" s="243"/>
      <c r="D155" s="228" t="s">
        <v>134</v>
      </c>
      <c r="E155" s="244" t="s">
        <v>1</v>
      </c>
      <c r="F155" s="245" t="s">
        <v>661</v>
      </c>
      <c r="G155" s="243"/>
      <c r="H155" s="244" t="s">
        <v>1</v>
      </c>
      <c r="I155" s="246"/>
      <c r="J155" s="243"/>
      <c r="K155" s="243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134</v>
      </c>
      <c r="AU155" s="251" t="s">
        <v>81</v>
      </c>
      <c r="AV155" s="13" t="s">
        <v>77</v>
      </c>
      <c r="AW155" s="13" t="s">
        <v>34</v>
      </c>
      <c r="AX155" s="13" t="s">
        <v>73</v>
      </c>
      <c r="AY155" s="251" t="s">
        <v>123</v>
      </c>
    </row>
    <row r="156" spans="2:51" s="12" customFormat="1" ht="12">
      <c r="B156" s="231"/>
      <c r="C156" s="232"/>
      <c r="D156" s="228" t="s">
        <v>134</v>
      </c>
      <c r="E156" s="233" t="s">
        <v>1</v>
      </c>
      <c r="F156" s="234" t="s">
        <v>77</v>
      </c>
      <c r="G156" s="232"/>
      <c r="H156" s="235">
        <v>1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134</v>
      </c>
      <c r="AU156" s="241" t="s">
        <v>81</v>
      </c>
      <c r="AV156" s="12" t="s">
        <v>81</v>
      </c>
      <c r="AW156" s="12" t="s">
        <v>34</v>
      </c>
      <c r="AX156" s="12" t="s">
        <v>77</v>
      </c>
      <c r="AY156" s="241" t="s">
        <v>123</v>
      </c>
    </row>
    <row r="157" spans="2:65" s="1" customFormat="1" ht="16.5" customHeight="1">
      <c r="B157" s="37"/>
      <c r="C157" s="216" t="s">
        <v>228</v>
      </c>
      <c r="D157" s="216" t="s">
        <v>125</v>
      </c>
      <c r="E157" s="217" t="s">
        <v>662</v>
      </c>
      <c r="F157" s="218" t="s">
        <v>663</v>
      </c>
      <c r="G157" s="219" t="s">
        <v>664</v>
      </c>
      <c r="H157" s="220">
        <v>1</v>
      </c>
      <c r="I157" s="221"/>
      <c r="J157" s="222">
        <f>ROUND(I157*H157,2)</f>
        <v>0</v>
      </c>
      <c r="K157" s="218" t="s">
        <v>129</v>
      </c>
      <c r="L157" s="42"/>
      <c r="M157" s="223" t="s">
        <v>1</v>
      </c>
      <c r="N157" s="224" t="s">
        <v>44</v>
      </c>
      <c r="O157" s="78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AR157" s="16" t="s">
        <v>618</v>
      </c>
      <c r="AT157" s="16" t="s">
        <v>125</v>
      </c>
      <c r="AU157" s="16" t="s">
        <v>81</v>
      </c>
      <c r="AY157" s="16" t="s">
        <v>123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6" t="s">
        <v>77</v>
      </c>
      <c r="BK157" s="227">
        <f>ROUND(I157*H157,2)</f>
        <v>0</v>
      </c>
      <c r="BL157" s="16" t="s">
        <v>618</v>
      </c>
      <c r="BM157" s="16" t="s">
        <v>665</v>
      </c>
    </row>
    <row r="158" spans="2:47" s="1" customFormat="1" ht="12">
      <c r="B158" s="37"/>
      <c r="C158" s="38"/>
      <c r="D158" s="228" t="s">
        <v>132</v>
      </c>
      <c r="E158" s="38"/>
      <c r="F158" s="229" t="s">
        <v>666</v>
      </c>
      <c r="G158" s="38"/>
      <c r="H158" s="38"/>
      <c r="I158" s="142"/>
      <c r="J158" s="38"/>
      <c r="K158" s="38"/>
      <c r="L158" s="42"/>
      <c r="M158" s="230"/>
      <c r="N158" s="78"/>
      <c r="O158" s="78"/>
      <c r="P158" s="78"/>
      <c r="Q158" s="78"/>
      <c r="R158" s="78"/>
      <c r="S158" s="78"/>
      <c r="T158" s="79"/>
      <c r="AT158" s="16" t="s">
        <v>132</v>
      </c>
      <c r="AU158" s="16" t="s">
        <v>81</v>
      </c>
    </row>
    <row r="159" spans="2:51" s="12" customFormat="1" ht="12">
      <c r="B159" s="231"/>
      <c r="C159" s="232"/>
      <c r="D159" s="228" t="s">
        <v>134</v>
      </c>
      <c r="E159" s="233" t="s">
        <v>1</v>
      </c>
      <c r="F159" s="234" t="s">
        <v>77</v>
      </c>
      <c r="G159" s="232"/>
      <c r="H159" s="235">
        <v>1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134</v>
      </c>
      <c r="AU159" s="241" t="s">
        <v>81</v>
      </c>
      <c r="AV159" s="12" t="s">
        <v>81</v>
      </c>
      <c r="AW159" s="12" t="s">
        <v>34</v>
      </c>
      <c r="AX159" s="12" t="s">
        <v>77</v>
      </c>
      <c r="AY159" s="241" t="s">
        <v>123</v>
      </c>
    </row>
    <row r="160" spans="2:63" s="11" customFormat="1" ht="22.8" customHeight="1">
      <c r="B160" s="200"/>
      <c r="C160" s="201"/>
      <c r="D160" s="202" t="s">
        <v>72</v>
      </c>
      <c r="E160" s="214" t="s">
        <v>667</v>
      </c>
      <c r="F160" s="214" t="s">
        <v>668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SUM(P161:P180)</f>
        <v>0</v>
      </c>
      <c r="Q160" s="208"/>
      <c r="R160" s="209">
        <f>SUM(R161:R180)</f>
        <v>0</v>
      </c>
      <c r="S160" s="208"/>
      <c r="T160" s="210">
        <f>SUM(T161:T180)</f>
        <v>0</v>
      </c>
      <c r="AR160" s="211" t="s">
        <v>169</v>
      </c>
      <c r="AT160" s="212" t="s">
        <v>72</v>
      </c>
      <c r="AU160" s="212" t="s">
        <v>77</v>
      </c>
      <c r="AY160" s="211" t="s">
        <v>123</v>
      </c>
      <c r="BK160" s="213">
        <f>SUM(BK161:BK180)</f>
        <v>0</v>
      </c>
    </row>
    <row r="161" spans="2:65" s="1" customFormat="1" ht="16.5" customHeight="1">
      <c r="B161" s="37"/>
      <c r="C161" s="216" t="s">
        <v>238</v>
      </c>
      <c r="D161" s="216" t="s">
        <v>125</v>
      </c>
      <c r="E161" s="217" t="s">
        <v>669</v>
      </c>
      <c r="F161" s="218" t="s">
        <v>670</v>
      </c>
      <c r="G161" s="219" t="s">
        <v>275</v>
      </c>
      <c r="H161" s="220">
        <v>1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44</v>
      </c>
      <c r="O161" s="78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AR161" s="16" t="s">
        <v>618</v>
      </c>
      <c r="AT161" s="16" t="s">
        <v>125</v>
      </c>
      <c r="AU161" s="16" t="s">
        <v>81</v>
      </c>
      <c r="AY161" s="16" t="s">
        <v>123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6" t="s">
        <v>77</v>
      </c>
      <c r="BK161" s="227">
        <f>ROUND(I161*H161,2)</f>
        <v>0</v>
      </c>
      <c r="BL161" s="16" t="s">
        <v>618</v>
      </c>
      <c r="BM161" s="16" t="s">
        <v>671</v>
      </c>
    </row>
    <row r="162" spans="2:47" s="1" customFormat="1" ht="12">
      <c r="B162" s="37"/>
      <c r="C162" s="38"/>
      <c r="D162" s="228" t="s">
        <v>132</v>
      </c>
      <c r="E162" s="38"/>
      <c r="F162" s="229" t="s">
        <v>670</v>
      </c>
      <c r="G162" s="38"/>
      <c r="H162" s="38"/>
      <c r="I162" s="142"/>
      <c r="J162" s="38"/>
      <c r="K162" s="38"/>
      <c r="L162" s="42"/>
      <c r="M162" s="230"/>
      <c r="N162" s="78"/>
      <c r="O162" s="78"/>
      <c r="P162" s="78"/>
      <c r="Q162" s="78"/>
      <c r="R162" s="78"/>
      <c r="S162" s="78"/>
      <c r="T162" s="79"/>
      <c r="AT162" s="16" t="s">
        <v>132</v>
      </c>
      <c r="AU162" s="16" t="s">
        <v>81</v>
      </c>
    </row>
    <row r="163" spans="2:51" s="13" customFormat="1" ht="12">
      <c r="B163" s="242"/>
      <c r="C163" s="243"/>
      <c r="D163" s="228" t="s">
        <v>134</v>
      </c>
      <c r="E163" s="244" t="s">
        <v>1</v>
      </c>
      <c r="F163" s="245" t="s">
        <v>672</v>
      </c>
      <c r="G163" s="243"/>
      <c r="H163" s="244" t="s">
        <v>1</v>
      </c>
      <c r="I163" s="246"/>
      <c r="J163" s="243"/>
      <c r="K163" s="243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134</v>
      </c>
      <c r="AU163" s="251" t="s">
        <v>81</v>
      </c>
      <c r="AV163" s="13" t="s">
        <v>77</v>
      </c>
      <c r="AW163" s="13" t="s">
        <v>34</v>
      </c>
      <c r="AX163" s="13" t="s">
        <v>73</v>
      </c>
      <c r="AY163" s="251" t="s">
        <v>123</v>
      </c>
    </row>
    <row r="164" spans="2:51" s="13" customFormat="1" ht="12">
      <c r="B164" s="242"/>
      <c r="C164" s="243"/>
      <c r="D164" s="228" t="s">
        <v>134</v>
      </c>
      <c r="E164" s="244" t="s">
        <v>1</v>
      </c>
      <c r="F164" s="245" t="s">
        <v>673</v>
      </c>
      <c r="G164" s="243"/>
      <c r="H164" s="244" t="s">
        <v>1</v>
      </c>
      <c r="I164" s="246"/>
      <c r="J164" s="243"/>
      <c r="K164" s="243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134</v>
      </c>
      <c r="AU164" s="251" t="s">
        <v>81</v>
      </c>
      <c r="AV164" s="13" t="s">
        <v>77</v>
      </c>
      <c r="AW164" s="13" t="s">
        <v>34</v>
      </c>
      <c r="AX164" s="13" t="s">
        <v>73</v>
      </c>
      <c r="AY164" s="251" t="s">
        <v>123</v>
      </c>
    </row>
    <row r="165" spans="2:51" s="13" customFormat="1" ht="12">
      <c r="B165" s="242"/>
      <c r="C165" s="243"/>
      <c r="D165" s="228" t="s">
        <v>134</v>
      </c>
      <c r="E165" s="244" t="s">
        <v>1</v>
      </c>
      <c r="F165" s="245" t="s">
        <v>674</v>
      </c>
      <c r="G165" s="243"/>
      <c r="H165" s="244" t="s">
        <v>1</v>
      </c>
      <c r="I165" s="246"/>
      <c r="J165" s="243"/>
      <c r="K165" s="243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134</v>
      </c>
      <c r="AU165" s="251" t="s">
        <v>81</v>
      </c>
      <c r="AV165" s="13" t="s">
        <v>77</v>
      </c>
      <c r="AW165" s="13" t="s">
        <v>34</v>
      </c>
      <c r="AX165" s="13" t="s">
        <v>73</v>
      </c>
      <c r="AY165" s="251" t="s">
        <v>123</v>
      </c>
    </row>
    <row r="166" spans="2:51" s="13" customFormat="1" ht="12">
      <c r="B166" s="242"/>
      <c r="C166" s="243"/>
      <c r="D166" s="228" t="s">
        <v>134</v>
      </c>
      <c r="E166" s="244" t="s">
        <v>1</v>
      </c>
      <c r="F166" s="245" t="s">
        <v>675</v>
      </c>
      <c r="G166" s="243"/>
      <c r="H166" s="244" t="s">
        <v>1</v>
      </c>
      <c r="I166" s="246"/>
      <c r="J166" s="243"/>
      <c r="K166" s="243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134</v>
      </c>
      <c r="AU166" s="251" t="s">
        <v>81</v>
      </c>
      <c r="AV166" s="13" t="s">
        <v>77</v>
      </c>
      <c r="AW166" s="13" t="s">
        <v>34</v>
      </c>
      <c r="AX166" s="13" t="s">
        <v>73</v>
      </c>
      <c r="AY166" s="251" t="s">
        <v>123</v>
      </c>
    </row>
    <row r="167" spans="2:51" s="12" customFormat="1" ht="12">
      <c r="B167" s="231"/>
      <c r="C167" s="232"/>
      <c r="D167" s="228" t="s">
        <v>134</v>
      </c>
      <c r="E167" s="233" t="s">
        <v>1</v>
      </c>
      <c r="F167" s="234" t="s">
        <v>77</v>
      </c>
      <c r="G167" s="232"/>
      <c r="H167" s="235">
        <v>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134</v>
      </c>
      <c r="AU167" s="241" t="s">
        <v>81</v>
      </c>
      <c r="AV167" s="12" t="s">
        <v>81</v>
      </c>
      <c r="AW167" s="12" t="s">
        <v>34</v>
      </c>
      <c r="AX167" s="12" t="s">
        <v>77</v>
      </c>
      <c r="AY167" s="241" t="s">
        <v>123</v>
      </c>
    </row>
    <row r="168" spans="2:65" s="1" customFormat="1" ht="16.5" customHeight="1">
      <c r="B168" s="37"/>
      <c r="C168" s="216" t="s">
        <v>8</v>
      </c>
      <c r="D168" s="216" t="s">
        <v>125</v>
      </c>
      <c r="E168" s="217" t="s">
        <v>676</v>
      </c>
      <c r="F168" s="218" t="s">
        <v>677</v>
      </c>
      <c r="G168" s="219" t="s">
        <v>275</v>
      </c>
      <c r="H168" s="220">
        <v>1</v>
      </c>
      <c r="I168" s="221"/>
      <c r="J168" s="222">
        <f>ROUND(I168*H168,2)</f>
        <v>0</v>
      </c>
      <c r="K168" s="218" t="s">
        <v>1</v>
      </c>
      <c r="L168" s="42"/>
      <c r="M168" s="223" t="s">
        <v>1</v>
      </c>
      <c r="N168" s="224" t="s">
        <v>44</v>
      </c>
      <c r="O168" s="78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16" t="s">
        <v>618</v>
      </c>
      <c r="AT168" s="16" t="s">
        <v>125</v>
      </c>
      <c r="AU168" s="16" t="s">
        <v>81</v>
      </c>
      <c r="AY168" s="16" t="s">
        <v>123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6" t="s">
        <v>77</v>
      </c>
      <c r="BK168" s="227">
        <f>ROUND(I168*H168,2)</f>
        <v>0</v>
      </c>
      <c r="BL168" s="16" t="s">
        <v>618</v>
      </c>
      <c r="BM168" s="16" t="s">
        <v>678</v>
      </c>
    </row>
    <row r="169" spans="2:47" s="1" customFormat="1" ht="12">
      <c r="B169" s="37"/>
      <c r="C169" s="38"/>
      <c r="D169" s="228" t="s">
        <v>132</v>
      </c>
      <c r="E169" s="38"/>
      <c r="F169" s="229" t="s">
        <v>677</v>
      </c>
      <c r="G169" s="38"/>
      <c r="H169" s="38"/>
      <c r="I169" s="142"/>
      <c r="J169" s="38"/>
      <c r="K169" s="38"/>
      <c r="L169" s="42"/>
      <c r="M169" s="230"/>
      <c r="N169" s="78"/>
      <c r="O169" s="78"/>
      <c r="P169" s="78"/>
      <c r="Q169" s="78"/>
      <c r="R169" s="78"/>
      <c r="S169" s="78"/>
      <c r="T169" s="79"/>
      <c r="AT169" s="16" t="s">
        <v>132</v>
      </c>
      <c r="AU169" s="16" t="s">
        <v>81</v>
      </c>
    </row>
    <row r="170" spans="2:51" s="13" customFormat="1" ht="12">
      <c r="B170" s="242"/>
      <c r="C170" s="243"/>
      <c r="D170" s="228" t="s">
        <v>134</v>
      </c>
      <c r="E170" s="244" t="s">
        <v>1</v>
      </c>
      <c r="F170" s="245" t="s">
        <v>677</v>
      </c>
      <c r="G170" s="243"/>
      <c r="H170" s="244" t="s">
        <v>1</v>
      </c>
      <c r="I170" s="246"/>
      <c r="J170" s="243"/>
      <c r="K170" s="243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134</v>
      </c>
      <c r="AU170" s="251" t="s">
        <v>81</v>
      </c>
      <c r="AV170" s="13" t="s">
        <v>77</v>
      </c>
      <c r="AW170" s="13" t="s">
        <v>34</v>
      </c>
      <c r="AX170" s="13" t="s">
        <v>73</v>
      </c>
      <c r="AY170" s="251" t="s">
        <v>123</v>
      </c>
    </row>
    <row r="171" spans="2:51" s="12" customFormat="1" ht="12">
      <c r="B171" s="231"/>
      <c r="C171" s="232"/>
      <c r="D171" s="228" t="s">
        <v>134</v>
      </c>
      <c r="E171" s="233" t="s">
        <v>1</v>
      </c>
      <c r="F171" s="234" t="s">
        <v>77</v>
      </c>
      <c r="G171" s="232"/>
      <c r="H171" s="235">
        <v>1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134</v>
      </c>
      <c r="AU171" s="241" t="s">
        <v>81</v>
      </c>
      <c r="AV171" s="12" t="s">
        <v>81</v>
      </c>
      <c r="AW171" s="12" t="s">
        <v>34</v>
      </c>
      <c r="AX171" s="12" t="s">
        <v>77</v>
      </c>
      <c r="AY171" s="241" t="s">
        <v>123</v>
      </c>
    </row>
    <row r="172" spans="2:65" s="1" customFormat="1" ht="16.5" customHeight="1">
      <c r="B172" s="37"/>
      <c r="C172" s="216" t="s">
        <v>679</v>
      </c>
      <c r="D172" s="216" t="s">
        <v>125</v>
      </c>
      <c r="E172" s="217" t="s">
        <v>680</v>
      </c>
      <c r="F172" s="218" t="s">
        <v>681</v>
      </c>
      <c r="G172" s="219" t="s">
        <v>617</v>
      </c>
      <c r="H172" s="220">
        <v>1</v>
      </c>
      <c r="I172" s="221"/>
      <c r="J172" s="222">
        <f>ROUND(I172*H172,2)</f>
        <v>0</v>
      </c>
      <c r="K172" s="218" t="s">
        <v>1</v>
      </c>
      <c r="L172" s="42"/>
      <c r="M172" s="223" t="s">
        <v>1</v>
      </c>
      <c r="N172" s="224" t="s">
        <v>44</v>
      </c>
      <c r="O172" s="78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AR172" s="16" t="s">
        <v>618</v>
      </c>
      <c r="AT172" s="16" t="s">
        <v>125</v>
      </c>
      <c r="AU172" s="16" t="s">
        <v>81</v>
      </c>
      <c r="AY172" s="16" t="s">
        <v>123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6" t="s">
        <v>77</v>
      </c>
      <c r="BK172" s="227">
        <f>ROUND(I172*H172,2)</f>
        <v>0</v>
      </c>
      <c r="BL172" s="16" t="s">
        <v>618</v>
      </c>
      <c r="BM172" s="16" t="s">
        <v>682</v>
      </c>
    </row>
    <row r="173" spans="2:47" s="1" customFormat="1" ht="12">
      <c r="B173" s="37"/>
      <c r="C173" s="38"/>
      <c r="D173" s="228" t="s">
        <v>132</v>
      </c>
      <c r="E173" s="38"/>
      <c r="F173" s="229" t="s">
        <v>681</v>
      </c>
      <c r="G173" s="38"/>
      <c r="H173" s="38"/>
      <c r="I173" s="142"/>
      <c r="J173" s="38"/>
      <c r="K173" s="38"/>
      <c r="L173" s="42"/>
      <c r="M173" s="230"/>
      <c r="N173" s="78"/>
      <c r="O173" s="78"/>
      <c r="P173" s="78"/>
      <c r="Q173" s="78"/>
      <c r="R173" s="78"/>
      <c r="S173" s="78"/>
      <c r="T173" s="79"/>
      <c r="AT173" s="16" t="s">
        <v>132</v>
      </c>
      <c r="AU173" s="16" t="s">
        <v>81</v>
      </c>
    </row>
    <row r="174" spans="2:51" s="13" customFormat="1" ht="12">
      <c r="B174" s="242"/>
      <c r="C174" s="243"/>
      <c r="D174" s="228" t="s">
        <v>134</v>
      </c>
      <c r="E174" s="244" t="s">
        <v>1</v>
      </c>
      <c r="F174" s="245" t="s">
        <v>683</v>
      </c>
      <c r="G174" s="243"/>
      <c r="H174" s="244" t="s">
        <v>1</v>
      </c>
      <c r="I174" s="246"/>
      <c r="J174" s="243"/>
      <c r="K174" s="243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134</v>
      </c>
      <c r="AU174" s="251" t="s">
        <v>81</v>
      </c>
      <c r="AV174" s="13" t="s">
        <v>77</v>
      </c>
      <c r="AW174" s="13" t="s">
        <v>34</v>
      </c>
      <c r="AX174" s="13" t="s">
        <v>73</v>
      </c>
      <c r="AY174" s="251" t="s">
        <v>123</v>
      </c>
    </row>
    <row r="175" spans="2:51" s="13" customFormat="1" ht="12">
      <c r="B175" s="242"/>
      <c r="C175" s="243"/>
      <c r="D175" s="228" t="s">
        <v>134</v>
      </c>
      <c r="E175" s="244" t="s">
        <v>1</v>
      </c>
      <c r="F175" s="245" t="s">
        <v>684</v>
      </c>
      <c r="G175" s="243"/>
      <c r="H175" s="244" t="s">
        <v>1</v>
      </c>
      <c r="I175" s="246"/>
      <c r="J175" s="243"/>
      <c r="K175" s="243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134</v>
      </c>
      <c r="AU175" s="251" t="s">
        <v>81</v>
      </c>
      <c r="AV175" s="13" t="s">
        <v>77</v>
      </c>
      <c r="AW175" s="13" t="s">
        <v>34</v>
      </c>
      <c r="AX175" s="13" t="s">
        <v>73</v>
      </c>
      <c r="AY175" s="251" t="s">
        <v>123</v>
      </c>
    </row>
    <row r="176" spans="2:51" s="12" customFormat="1" ht="12">
      <c r="B176" s="231"/>
      <c r="C176" s="232"/>
      <c r="D176" s="228" t="s">
        <v>134</v>
      </c>
      <c r="E176" s="233" t="s">
        <v>1</v>
      </c>
      <c r="F176" s="234" t="s">
        <v>77</v>
      </c>
      <c r="G176" s="232"/>
      <c r="H176" s="235">
        <v>1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134</v>
      </c>
      <c r="AU176" s="241" t="s">
        <v>81</v>
      </c>
      <c r="AV176" s="12" t="s">
        <v>81</v>
      </c>
      <c r="AW176" s="12" t="s">
        <v>34</v>
      </c>
      <c r="AX176" s="12" t="s">
        <v>77</v>
      </c>
      <c r="AY176" s="241" t="s">
        <v>123</v>
      </c>
    </row>
    <row r="177" spans="2:65" s="1" customFormat="1" ht="16.5" customHeight="1">
      <c r="B177" s="37"/>
      <c r="C177" s="216" t="s">
        <v>246</v>
      </c>
      <c r="D177" s="216" t="s">
        <v>125</v>
      </c>
      <c r="E177" s="217" t="s">
        <v>685</v>
      </c>
      <c r="F177" s="218" t="s">
        <v>686</v>
      </c>
      <c r="G177" s="219" t="s">
        <v>617</v>
      </c>
      <c r="H177" s="220">
        <v>1</v>
      </c>
      <c r="I177" s="221"/>
      <c r="J177" s="222">
        <f>ROUND(I177*H177,2)</f>
        <v>0</v>
      </c>
      <c r="K177" s="218" t="s">
        <v>1</v>
      </c>
      <c r="L177" s="42"/>
      <c r="M177" s="223" t="s">
        <v>1</v>
      </c>
      <c r="N177" s="224" t="s">
        <v>44</v>
      </c>
      <c r="O177" s="78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AR177" s="16" t="s">
        <v>618</v>
      </c>
      <c r="AT177" s="16" t="s">
        <v>125</v>
      </c>
      <c r="AU177" s="16" t="s">
        <v>81</v>
      </c>
      <c r="AY177" s="16" t="s">
        <v>123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6" t="s">
        <v>77</v>
      </c>
      <c r="BK177" s="227">
        <f>ROUND(I177*H177,2)</f>
        <v>0</v>
      </c>
      <c r="BL177" s="16" t="s">
        <v>618</v>
      </c>
      <c r="BM177" s="16" t="s">
        <v>687</v>
      </c>
    </row>
    <row r="178" spans="2:47" s="1" customFormat="1" ht="12">
      <c r="B178" s="37"/>
      <c r="C178" s="38"/>
      <c r="D178" s="228" t="s">
        <v>132</v>
      </c>
      <c r="E178" s="38"/>
      <c r="F178" s="229" t="s">
        <v>686</v>
      </c>
      <c r="G178" s="38"/>
      <c r="H178" s="38"/>
      <c r="I178" s="142"/>
      <c r="J178" s="38"/>
      <c r="K178" s="38"/>
      <c r="L178" s="42"/>
      <c r="M178" s="230"/>
      <c r="N178" s="78"/>
      <c r="O178" s="78"/>
      <c r="P178" s="78"/>
      <c r="Q178" s="78"/>
      <c r="R178" s="78"/>
      <c r="S178" s="78"/>
      <c r="T178" s="79"/>
      <c r="AT178" s="16" t="s">
        <v>132</v>
      </c>
      <c r="AU178" s="16" t="s">
        <v>81</v>
      </c>
    </row>
    <row r="179" spans="2:51" s="13" customFormat="1" ht="12">
      <c r="B179" s="242"/>
      <c r="C179" s="243"/>
      <c r="D179" s="228" t="s">
        <v>134</v>
      </c>
      <c r="E179" s="244" t="s">
        <v>1</v>
      </c>
      <c r="F179" s="245" t="s">
        <v>686</v>
      </c>
      <c r="G179" s="243"/>
      <c r="H179" s="244" t="s">
        <v>1</v>
      </c>
      <c r="I179" s="246"/>
      <c r="J179" s="243"/>
      <c r="K179" s="243"/>
      <c r="L179" s="247"/>
      <c r="M179" s="248"/>
      <c r="N179" s="249"/>
      <c r="O179" s="249"/>
      <c r="P179" s="249"/>
      <c r="Q179" s="249"/>
      <c r="R179" s="249"/>
      <c r="S179" s="249"/>
      <c r="T179" s="250"/>
      <c r="AT179" s="251" t="s">
        <v>134</v>
      </c>
      <c r="AU179" s="251" t="s">
        <v>81</v>
      </c>
      <c r="AV179" s="13" t="s">
        <v>77</v>
      </c>
      <c r="AW179" s="13" t="s">
        <v>34</v>
      </c>
      <c r="AX179" s="13" t="s">
        <v>73</v>
      </c>
      <c r="AY179" s="251" t="s">
        <v>123</v>
      </c>
    </row>
    <row r="180" spans="2:51" s="12" customFormat="1" ht="12">
      <c r="B180" s="231"/>
      <c r="C180" s="232"/>
      <c r="D180" s="228" t="s">
        <v>134</v>
      </c>
      <c r="E180" s="233" t="s">
        <v>1</v>
      </c>
      <c r="F180" s="234" t="s">
        <v>77</v>
      </c>
      <c r="G180" s="232"/>
      <c r="H180" s="235">
        <v>1</v>
      </c>
      <c r="I180" s="236"/>
      <c r="J180" s="232"/>
      <c r="K180" s="232"/>
      <c r="L180" s="237"/>
      <c r="M180" s="276"/>
      <c r="N180" s="277"/>
      <c r="O180" s="277"/>
      <c r="P180" s="277"/>
      <c r="Q180" s="277"/>
      <c r="R180" s="277"/>
      <c r="S180" s="277"/>
      <c r="T180" s="278"/>
      <c r="AT180" s="241" t="s">
        <v>134</v>
      </c>
      <c r="AU180" s="241" t="s">
        <v>81</v>
      </c>
      <c r="AV180" s="12" t="s">
        <v>81</v>
      </c>
      <c r="AW180" s="12" t="s">
        <v>34</v>
      </c>
      <c r="AX180" s="12" t="s">
        <v>77</v>
      </c>
      <c r="AY180" s="241" t="s">
        <v>123</v>
      </c>
    </row>
    <row r="181" spans="2:12" s="1" customFormat="1" ht="6.95" customHeight="1">
      <c r="B181" s="56"/>
      <c r="C181" s="57"/>
      <c r="D181" s="57"/>
      <c r="E181" s="57"/>
      <c r="F181" s="57"/>
      <c r="G181" s="57"/>
      <c r="H181" s="57"/>
      <c r="I181" s="166"/>
      <c r="J181" s="57"/>
      <c r="K181" s="57"/>
      <c r="L181" s="42"/>
    </row>
  </sheetData>
  <sheetProtection password="CC35" sheet="1" objects="1" scenarios="1" formatColumns="0" formatRows="0" autoFilter="0"/>
  <autoFilter ref="C88:K180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Vavrdová Bohumila</dc:creator>
  <cp:keywords/>
  <dc:description/>
  <cp:lastModifiedBy>Vavrdová Bohumila</cp:lastModifiedBy>
  <dcterms:created xsi:type="dcterms:W3CDTF">2019-03-08T12:02:26Z</dcterms:created>
  <dcterms:modified xsi:type="dcterms:W3CDTF">2019-03-08T12:02:33Z</dcterms:modified>
  <cp:category/>
  <cp:version/>
  <cp:contentType/>
  <cp:contentStatus/>
</cp:coreProperties>
</file>