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993-18(1) - SO-01-Oprava..." sheetId="2" r:id="rId2"/>
    <sheet name="2993-18(2) - SO-02-Úprava..." sheetId="3" r:id="rId3"/>
    <sheet name="2993-18(3) - Vedlejší roz..." sheetId="4" r:id="rId4"/>
  </sheets>
  <definedNames>
    <definedName name="_xlnm.Print_Area" localSheetId="0">'Rekapitulace stavby'!$D$4:$AO$36,'Rekapitulace stavby'!$C$42:$AQ$59</definedName>
    <definedName name="_xlnm._FilterDatabase" localSheetId="1" hidden="1">'2993-18(1) - SO-01-Oprava...'!$C$86:$K$121</definedName>
    <definedName name="_xlnm.Print_Area" localSheetId="1">'2993-18(1) - SO-01-Oprava...'!$C$4:$J$41,'2993-18(1) - SO-01-Oprava...'!$C$47:$J$66,'2993-18(1) - SO-01-Oprava...'!$C$72:$K$121</definedName>
    <definedName name="_xlnm._FilterDatabase" localSheetId="2" hidden="1">'2993-18(2) - SO-02-Úprava...'!$C$93:$K$257</definedName>
    <definedName name="_xlnm.Print_Area" localSheetId="2">'2993-18(2) - SO-02-Úprava...'!$C$4:$J$41,'2993-18(2) - SO-02-Úprava...'!$C$47:$J$73,'2993-18(2) - SO-02-Úprava...'!$C$79:$K$257</definedName>
    <definedName name="_xlnm._FilterDatabase" localSheetId="3" hidden="1">'2993-18(3) - Vedlejší roz...'!$C$87:$K$104</definedName>
    <definedName name="_xlnm.Print_Area" localSheetId="3">'2993-18(3) - Vedlejší roz...'!$C$4:$J$41,'2993-18(3) - Vedlejší roz...'!$C$47:$J$67,'2993-18(3) - Vedlejší roz...'!$C$73:$K$104</definedName>
    <definedName name="_xlnm.Print_Titles" localSheetId="0">'Rekapitulace stavby'!$52:$52</definedName>
    <definedName name="_xlnm.Print_Titles" localSheetId="1">'2993-18(1) - SO-01-Oprava...'!$86:$86</definedName>
    <definedName name="_xlnm.Print_Titles" localSheetId="2">'2993-18(2) - SO-02-Úprava...'!$93:$93</definedName>
    <definedName name="_xlnm.Print_Titles" localSheetId="3">'2993-18(3) - Vedlejší roz...'!$87:$87</definedName>
  </definedNames>
  <calcPr fullCalcOnLoad="1"/>
</workbook>
</file>

<file path=xl/sharedStrings.xml><?xml version="1.0" encoding="utf-8"?>
<sst xmlns="http://schemas.openxmlformats.org/spreadsheetml/2006/main" count="2376" uniqueCount="452">
  <si>
    <t>Export Komplet</t>
  </si>
  <si>
    <t/>
  </si>
  <si>
    <t>2.0</t>
  </si>
  <si>
    <t>ZAMOK</t>
  </si>
  <si>
    <t>False</t>
  </si>
  <si>
    <t>{3e1d5f5f-4e57-420f-b3a7-e2dfdd08d172}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</si>
  <si>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</si>
  <si>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</si>
  <si>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</si>
  <si>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</si>
  <si>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</si>
  <si>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</si>
  <si>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</si>
  <si>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</si>
  <si>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2993-18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</si>
  <si>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</si>
  <si>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</si>
  <si>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Ždánický potok Ždánice, km 0,000 – 1,452 - úprava koryta</t>
  </si>
  <si>
    <t>KSO:</t>
  </si>
  <si>
    <t>CC-CZ:</t>
  </si>
  <si>
    <t>Místo:</t>
  </si>
  <si>
    <t>Ždánice</t>
  </si>
  <si>
    <t>Datum:</t>
  </si>
  <si>
    <t>25. 9. 2018</t>
  </si>
  <si>
    <t>Zadavatel:</t>
  </si>
  <si>
    <t>IČ:</t>
  </si>
  <si>
    <t>Povodí Moravy, s.p.</t>
  </si>
  <si>
    <t>DIČ:</t>
  </si>
  <si>
    <t>Uchazeč:</t>
  </si>
  <si>
    <t>Vyplň údaj</t>
  </si>
  <si>
    <t>Projektant:</t>
  </si>
  <si>
    <t>AGROPROJEKT PSO,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</si>
  <si>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</si>
  <si>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</si>
  <si>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</si>
  <si>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</si>
  <si>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</si>
  <si>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</si>
  <si>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</si>
  <si>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</si>
  <si>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</si>
  <si>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</si>
  <si>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</si>
  <si>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</si>
  <si>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</si>
  <si>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</si>
  <si>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</si>
  <si>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</si>
  <si>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</si>
  <si>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</si>
  <si>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</si>
  <si>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</si>
  <si>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</si>
  <si>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</si>
  <si>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</si>
  <si>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</si>
  <si>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</si>
  <si>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</si>
  <si>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</si>
  <si>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</si>
  <si>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</si>
  <si>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</si>
  <si>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</si>
  <si>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</si>
  <si>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</si>
  <si>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</si>
  <si>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</si>
  <si>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</si>
  <si>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</si>
  <si>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</si>
  <si>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</si>
  <si>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</si>
  <si>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</si>
  <si>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</si>
  <si>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</si>
  <si>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STA</t>
  </si>
  <si>
    <t>1</t>
  </si>
  <si>
    <t>{90ae849a-d2b8-4ee3-892d-922323fd61cf}</t>
  </si>
  <si>
    <t>2</t>
  </si>
  <si>
    <t>/</t>
  </si>
  <si>
    <t>2993-18(1)</t>
  </si>
  <si>
    <t>SO-01-Oprava toku</t>
  </si>
  <si>
    <t>Soupis</t>
  </si>
  <si>
    <t>{f260dd31-576b-4074-a01b-cb8a2147f908}</t>
  </si>
  <si>
    <t>2993-18(2)</t>
  </si>
  <si>
    <t>SO-02-Úprava toku</t>
  </si>
  <si>
    <t>{99be1a4f-b5fc-4c11-87cf-a18b9c847cf4}</t>
  </si>
  <si>
    <t>2993-18(3)</t>
  </si>
  <si>
    <t>Vedlejší rozpočtové náklady</t>
  </si>
  <si>
    <t>{5d506576-8de7-4078-aa30-22feafcb3c6c}</t>
  </si>
  <si>
    <t>KRYCÍ LIST SOUPISU PRACÍ</t>
  </si>
  <si>
    <t>Objekt:</t>
  </si>
  <si>
    <t>01 - Ždánický potok Ždánice, km 0,000 – 1,452 - úprava koryta</t>
  </si>
  <si>
    <t>Soupis:</t>
  </si>
  <si>
    <t>2993-18(1) - SO-01-Oprava toku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</si>
  <si>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</si>
  <si>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</si>
  <si>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</si>
  <si>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</si>
  <si>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</si>
  <si>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</si>
  <si>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</si>
  <si>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</si>
  <si>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</si>
  <si>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</si>
  <si>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</si>
  <si>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</si>
  <si>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</si>
  <si>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</si>
  <si>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</si>
  <si>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</si>
  <si>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</si>
  <si>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</si>
  <si>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</si>
  <si>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</si>
  <si>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</si>
  <si>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</si>
  <si>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</si>
  <si>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</si>
  <si>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</si>
  <si>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111103202</t>
  </si>
  <si>
    <t>Kosení ve vegetačním období travního porostu středně hustého</t>
  </si>
  <si>
    <t>ha</t>
  </si>
  <si>
    <t>CS ÚRS 2018 02</t>
  </si>
  <si>
    <t>4</t>
  </si>
  <si>
    <t>1663066209</t>
  </si>
  <si>
    <t>PP</t>
  </si>
  <si>
    <t>Kosení s ponecháním na místě  ve vegetačním období travního porostu středně hustého</t>
  </si>
  <si>
    <t>VV</t>
  </si>
  <si>
    <t>"svahy koryta" 2*1452*2,8/10000</t>
  </si>
  <si>
    <t>111201101</t>
  </si>
  <si>
    <t>Odstranění křovin a stromů průměru kmene do 100 mm i s kořeny z celkové plochy do 1000 m2</t>
  </si>
  <si>
    <t>m2</t>
  </si>
  <si>
    <t>CS ÚRS 2016 02</t>
  </si>
  <si>
    <t>-394403031</t>
  </si>
  <si>
    <t>Odstranění křovin a stromů s odstraněním kořenů průměru kmene do 100 mm do sklonu terénu 1 : 5, při celkové ploše do 1 000 m2</t>
  </si>
  <si>
    <t>3</t>
  </si>
  <si>
    <t>111251111</t>
  </si>
  <si>
    <t>Drcení ořezaných větví D do 100 mm s odvozem do 20 km</t>
  </si>
  <si>
    <t>m3</t>
  </si>
  <si>
    <t>1603904412</t>
  </si>
  <si>
    <t>Drcení ořezaných větví strojně - (štěpkování) o průměru větví do 100 mm</t>
  </si>
  <si>
    <t>1200*0,05</t>
  </si>
  <si>
    <t>129103101</t>
  </si>
  <si>
    <t>Čištění otevřených koryt vodotečí š dna do 5 m hl do 2,5 m v hornině tř. 1 a 2</t>
  </si>
  <si>
    <t>-808599989</t>
  </si>
  <si>
    <t>Čištění otevřených koryt vodotečí  s přehozením rozpojeného nánosu do 3 m nebo s naložením na dopravní prostředek při šířce původního dna do 5m a hloubce koryta do 2,5 m v horninách tř. 1 a 2</t>
  </si>
  <si>
    <t>"sediment ze dna toku" 300</t>
  </si>
  <si>
    <t>5</t>
  </si>
  <si>
    <t>131103101</t>
  </si>
  <si>
    <t>Hloubení jam ručním nebo pneum nářadím v soudržných horninách tř. 1 a 2</t>
  </si>
  <si>
    <t>98264376</t>
  </si>
  <si>
    <t>Hloubení zapažených i nezapažených jam ručním nebo pneumatickým nářadím  s urovnáním dna do předepsaného profilu a spádu v horninách tř. 1 a 2 soudržných</t>
  </si>
  <si>
    <t>"čištění koryta v km 1,134-1,4 včetně mostních profilů)"212</t>
  </si>
  <si>
    <t>Součet</t>
  </si>
  <si>
    <t>6</t>
  </si>
  <si>
    <t>162201201</t>
  </si>
  <si>
    <t>Vodorovné přemístění do 10 m nošením výkopku z horniny tř. 1 až 4</t>
  </si>
  <si>
    <t>513698951</t>
  </si>
  <si>
    <t>Vodorovné přemístění výkopku nebo sypaniny nošením s vyprázdněním nádoby na hromady nebo do dopravního prostředku na vzdálenost do 10 m z horniny tř. 1 až 4</t>
  </si>
  <si>
    <t>"přemístění výkopku při ručním čištění" 212</t>
  </si>
  <si>
    <t>7</t>
  </si>
  <si>
    <t>162201209</t>
  </si>
  <si>
    <t>Příplatek k vodorovnému přemístění nošením ZKD 10 m nošení výkopku z horniny tř. 1 až 4</t>
  </si>
  <si>
    <t>-1504185237</t>
  </si>
  <si>
    <t>Vodorovné přemístění výkopku nebo sypaniny nošením s vyprázdněním nádoby na hromady nebo do dopravního prostředku na vzdálenost do 10 m z horniny Příplatek k ceně za každých dalších 10 m</t>
  </si>
  <si>
    <t>12*212</t>
  </si>
  <si>
    <t>8</t>
  </si>
  <si>
    <t>162701105</t>
  </si>
  <si>
    <t>Vodorovné přemístění do 10000 m výkopku/sypaniny z horniny tř. 1 až 4</t>
  </si>
  <si>
    <t>-101933646</t>
  </si>
  <si>
    <t>Vodorovné přemístění výkopku nebo sypaniny po suchu  na obvyklém dopravním prostředku, bez naložení výkopku, avšak se složením bez rozhrnutí z horniny tř. 1 až 4 na vzdálenost přes 9 000 do 10 000 m</t>
  </si>
  <si>
    <t>"sediment" 512</t>
  </si>
  <si>
    <t>9</t>
  </si>
  <si>
    <t>162701109</t>
  </si>
  <si>
    <t>Příplatek k vodorovnému přemístění výkopku/sypaniny z horniny tř. 1 až 4 ZKD 1000 m přes 10000 m</t>
  </si>
  <si>
    <t>1753734894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</si>
  <si>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</si>
  <si>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"sediment - skládka Staré Město" 512*37</t>
  </si>
  <si>
    <t>10</t>
  </si>
  <si>
    <t>997223856</t>
  </si>
  <si>
    <t>Poplatek za uložení na skládce (skládkovné) zeminy a kameniva kód odpadu 170 504</t>
  </si>
  <si>
    <t>t</t>
  </si>
  <si>
    <t>1788476040</t>
  </si>
  <si>
    <t>Poplatek za uložení stavebního odpadu na skládce (skládkovné) zeminy a kameniva zatříděného do Katalogu odpadů pod kódem 170 504</t>
  </si>
  <si>
    <t>"sediment - skládka Staré Město"512*1,66</t>
  </si>
  <si>
    <t>2993-18(2) - SO-02-Úprava toku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</si>
  <si>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</si>
  <si>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</si>
  <si>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</si>
  <si>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</si>
  <si>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</si>
  <si>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</si>
  <si>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</si>
  <si>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115001103</t>
  </si>
  <si>
    <t>Převedení vody potrubím DN do 250</t>
  </si>
  <si>
    <t>m</t>
  </si>
  <si>
    <t>CS ÚRS 2017 01</t>
  </si>
  <si>
    <t>-1878581577</t>
  </si>
  <si>
    <t>Převedení vody potrubím průměru DN přes 150 do 250</t>
  </si>
  <si>
    <t>115101201</t>
  </si>
  <si>
    <t>Čerpání vody na dopravní výšku do 10 m průměrný přítok do 500 l/min</t>
  </si>
  <si>
    <t>hod</t>
  </si>
  <si>
    <t>714564367</t>
  </si>
  <si>
    <t>Čerpání vody na dopravní výšku do 10 m s uvažovaným průměrným přítokem do 500 l/min</t>
  </si>
  <si>
    <t>115101301</t>
  </si>
  <si>
    <t>Pohotovost čerpací soupravy pro dopravní výšku do 10 m přítok do 500 l/min</t>
  </si>
  <si>
    <t>den</t>
  </si>
  <si>
    <t>225994688</t>
  </si>
  <si>
    <t>Pohotovost záložní čerpací soupravy pro dopravní výšku do 10 m s uvažovaným průměrným přítokem do 500 l/min</t>
  </si>
  <si>
    <t>120901113</t>
  </si>
  <si>
    <t>Bourání zdiva kamenného v odkopávkách nebo prokopávkách na maltu cementovou ručně</t>
  </si>
  <si>
    <t>1633594958</t>
  </si>
  <si>
    <t>Bourání konstrukcí v odkopávkách a prokopávkách, korytech vodotečí, melioračních kanálech - ručně s přemístěním suti na hromady na vzdálenost do 20 m nebo s naložením na dopravní prostředek ze zdiva kamenného, pro jakýkoliv druh kamene na maltu cementovou</t>
  </si>
  <si>
    <t>"zeď při vyústění kanalizace" 5</t>
  </si>
  <si>
    <t>120901121</t>
  </si>
  <si>
    <t>Bourání zdiva z betonu prostého neprokládaného v odkopávkách nebo prokopávkách ručně</t>
  </si>
  <si>
    <t>68241189</t>
  </si>
  <si>
    <t>Bourání konstrukcí v odkopávkách a prokopávkách, korytech vodotečí, melioračních kanálech - ručně s přemístěním suti na hromady na vzdálenost do 20 m nebo s naložením na dopravní prostředek z betonu prostého neprokládaného</t>
  </si>
  <si>
    <t>"LB zeď- římsa, zhlaví" 98*0,2*0,5</t>
  </si>
  <si>
    <t>124103101</t>
  </si>
  <si>
    <t>Vykopávky do 1000 m3 pro koryta vodotečí v hornině tř. 1 a 2</t>
  </si>
  <si>
    <t>1278651441</t>
  </si>
  <si>
    <t>Vykopávky pro koryta vodotečí s přehozením výkopku na vzdálenost do 3 m nebo s naložením na dopravní prostředek v horninách tř. 1 a 2 do 1 000 m3</t>
  </si>
  <si>
    <t>"zemina s drnem na svazích koryta" 2009-512</t>
  </si>
  <si>
    <t>-463678961</t>
  </si>
  <si>
    <t>"zemina z břehů" 1497</t>
  </si>
  <si>
    <t>2143052160</t>
  </si>
  <si>
    <t>"zemina z břehů na skládku Staré Město" 1497*37</t>
  </si>
  <si>
    <t>181411121</t>
  </si>
  <si>
    <t>Založení lučního trávníku výsevem plochy do 1000 m2 v rovině a ve svahu do 1:5</t>
  </si>
  <si>
    <t>1769671483</t>
  </si>
  <si>
    <t>Založení trávníku na půdě předem připravené plochy do 1000 m2 výsevem včetně utažení lučního v rovině nebo na svahu do 1:5</t>
  </si>
  <si>
    <t>"terén v okolí toku"1000</t>
  </si>
  <si>
    <t>M</t>
  </si>
  <si>
    <t>00572100</t>
  </si>
  <si>
    <t>osivo jetelotráva intenzivní víceletá</t>
  </si>
  <si>
    <t>kg</t>
  </si>
  <si>
    <t>-1377278713</t>
  </si>
  <si>
    <t>(6537,36+1000)*0,035</t>
  </si>
  <si>
    <t>11</t>
  </si>
  <si>
    <t>181411123</t>
  </si>
  <si>
    <t>Založení lučního trávníku výsevem plochy do 1000 m2 ve svahu do 1:1</t>
  </si>
  <si>
    <t>1680110107</t>
  </si>
  <si>
    <t>Založení trávníku na půdě předem připravené plochy do 1000 m2 výsevem včetně utažení lučního na svahu přes 1:2 do 1:1</t>
  </si>
  <si>
    <t>"svahy koryta" (2,2*2*107+2,9*2*1112-100*2,9-32*2,9)</t>
  </si>
  <si>
    <t>12</t>
  </si>
  <si>
    <t>182101101</t>
  </si>
  <si>
    <t>Svahování v zářezech v hornině tř. 1 až 4</t>
  </si>
  <si>
    <t>-975132039</t>
  </si>
  <si>
    <t>Svahování trvalých svahů do projektovaných profilů  s potřebným přemístěním výkopku při svahování v zářezech v hornině tř. 1 až 4</t>
  </si>
  <si>
    <t>Svislé a kompletní konstrukce</t>
  </si>
  <si>
    <t>13</t>
  </si>
  <si>
    <t>321321116</t>
  </si>
  <si>
    <t>Konstrukce vodních staveb ze ŽB mrazuvzdorného tř. C 30/37</t>
  </si>
  <si>
    <t>1774015255</t>
  </si>
  <si>
    <t>Konstrukce z betonu vodních staveb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</si>
  <si>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"zhlaví a římsa opěrné zdi" (0,2*0,5+0,6*0,15)*98</t>
  </si>
  <si>
    <t>"základ zdi při vyústění kanalizace" 0,4*0,6*5</t>
  </si>
  <si>
    <t>14</t>
  </si>
  <si>
    <t>321351010</t>
  </si>
  <si>
    <t>Bednění konstrukcí vodních staveb rovinné - zřízení</t>
  </si>
  <si>
    <t>-296635378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</si>
  <si>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</si>
  <si>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"římsa" (0,35+0,1+0,15)*98</t>
  </si>
  <si>
    <t>0,5*6*2</t>
  </si>
  <si>
    <t>321352010</t>
  </si>
  <si>
    <t>Bednění konstrukcí vodních staveb rovinné - odstranění</t>
  </si>
  <si>
    <t>1303351129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</si>
  <si>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</si>
  <si>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16</t>
  </si>
  <si>
    <t>327211122</t>
  </si>
  <si>
    <t>Zdivo opěrných zdí z nepravidelných kamenů na maltu, objem kamene přes 0,02 m3, š spáry do 10 mm</t>
  </si>
  <si>
    <t>1121131710</t>
  </si>
  <si>
    <t>Zdivo nadzákladové opěrných zdí a valů z lomového kamene štípaného nebo ručně vybíraného na maltu z nepravidelných kamenů objemu 1 kusu kamene přes 0,02 m3, šířka spáry přes 4 do 10 mm</t>
  </si>
  <si>
    <t>Vodorovné konstrukce</t>
  </si>
  <si>
    <t>17</t>
  </si>
  <si>
    <t>461211111</t>
  </si>
  <si>
    <t>Patka z lomového kamene na maltu cementovou průřez do 0,40 m2</t>
  </si>
  <si>
    <t>709826531</t>
  </si>
  <si>
    <t>Patka z lomového kamene upraveného  na maltu MC 10, s vyspárováním maltou MCS, s dlažbovitou úpravou povrchu a s vypracováním horní hrany, plocha průřezu patky do 0,40 m2</t>
  </si>
  <si>
    <t>"doplnění zdiva v úrovni dna" 214*0,4*0,3*0,2</t>
  </si>
  <si>
    <t>18</t>
  </si>
  <si>
    <t>462512161</t>
  </si>
  <si>
    <t>Zához z lomového kamene záhozového hmotnost kamenů do 200 kg bez výplně</t>
  </si>
  <si>
    <t>482531512</t>
  </si>
  <si>
    <t>Zához z lomového kamene neupraveného provedený ze břehu nebo z lešení, do sucha nebo do vody záhozového, hmotnost jednotlivých kamenů do 200 kg bez výplně mezer</t>
  </si>
  <si>
    <t>"opevnění dna a pyta svahů" 1,22*853</t>
  </si>
  <si>
    <t>19</t>
  </si>
  <si>
    <t>463211152</t>
  </si>
  <si>
    <t>Rovnanina objemu nad 3 m3 z lomového kamene záhozového hmotnosti do 200 kg s urovnáním líce</t>
  </si>
  <si>
    <t>-479562314</t>
  </si>
  <si>
    <t>Rovnanina z lomového kamene neupraveného pro podélné i příčné objekty objemu přes 3 m3, z kamene tříděného, s urovnáním líce a vyklínováním spár úlomky kamene hmotnost jednotlivých kamenů přes 80 do 200 kg</t>
  </si>
  <si>
    <t>"opevnění PB konkávy km 0,7-0,8" 0,3*2,5*100</t>
  </si>
  <si>
    <t>20</t>
  </si>
  <si>
    <t>465511512</t>
  </si>
  <si>
    <t>Dlažba z lomového kamene do malty s vyplněním spár maltou a vyspárováním plocha do 20 m2 tl 250 mm</t>
  </si>
  <si>
    <t>-314337390</t>
  </si>
  <si>
    <t>Dlažba z lomového kamene upraveného vodorovná nebo plocha ve sklonu do 1:2 s dodáním hmot do malty MC 10, s vyplněním spár maltou MC 10 a s vyspárováním maltou MCS v ploše do 20 m2, tl. 250 mm</t>
  </si>
  <si>
    <t>Komunikace</t>
  </si>
  <si>
    <t>564730011</t>
  </si>
  <si>
    <t>Podklad z kameniva hrubého drceného vel. 8-16 mm tl 100 mm</t>
  </si>
  <si>
    <t>-1236402022</t>
  </si>
  <si>
    <t>Podklad nebo kryt z kameniva hrubého drceného  vel. 8-16 mm s rozprostřením tl. 100 mm</t>
  </si>
  <si>
    <t>P</t>
  </si>
  <si>
    <t>Poznámka k položce:
včetně následného odstranění</t>
  </si>
  <si>
    <t>"dočasná ochrana přejezdu obrubníků a chodníku v místě nakládání zemin" 12*5*10</t>
  </si>
  <si>
    <t>22</t>
  </si>
  <si>
    <t>572241112</t>
  </si>
  <si>
    <t>Vyspravení výtluků asfaltovým betonem ACO (AB) tl do 60 mm při vyspravované ploše do 10% na 1 km</t>
  </si>
  <si>
    <t>369307328</t>
  </si>
  <si>
    <t>Vyspravení výtluků materiálem na bázi asfaltu s řezáním, vysekáním, očištěním, zaplněním směsí a zhutněním asfaltovým betonem ACO (AB) při vyspravované ploše na 1 km komunikace do 10 % tl. přes 40 do 60 mm</t>
  </si>
  <si>
    <t>Úpravy povrchů, podlahy a osazování výplní</t>
  </si>
  <si>
    <t>23</t>
  </si>
  <si>
    <t>628635411</t>
  </si>
  <si>
    <t>Spárování zdiva z lomového kamene maltou cementovou hl spár přes 30 do 70 mm</t>
  </si>
  <si>
    <t>-1534018123</t>
  </si>
  <si>
    <t>Spárování zdiva z lomového kamene upraveného  maltou cementovou hloubky vysekaných spár přes 30 do 70 mm</t>
  </si>
  <si>
    <t>"LB zeď při výusti v km 1,130" 10</t>
  </si>
  <si>
    <t>"PB zeď v km 0,107-0,241"0,5*1,8*95</t>
  </si>
  <si>
    <t>"zdi v km 1,367-1,4"0,2*33*2*2</t>
  </si>
  <si>
    <t>24</t>
  </si>
  <si>
    <t>636195311</t>
  </si>
  <si>
    <t>Oprava spár dlažby z lomového kamene hl do 70 mm maltou cementovou včetně vysekání</t>
  </si>
  <si>
    <t>-1026795137</t>
  </si>
  <si>
    <t>Oprava spár dlažby z lomového kamene hloubky do 70 mm s vysekáním spár a očištěním dlažby, s naložením suti na dopravní prostředek nebo s odklizením na hromady do vzdálenosti 50 m s vyčištěním spár a vyplněním cementovou maltou</t>
  </si>
  <si>
    <t>Ostatní konstrukce a práce, bourání</t>
  </si>
  <si>
    <t>25</t>
  </si>
  <si>
    <t>938901101</t>
  </si>
  <si>
    <t>Očištění dlažby z lomového kamene nebo z betonových desek od porostu</t>
  </si>
  <si>
    <t>-360047018</t>
  </si>
  <si>
    <t>Dokončovací práce na dosavadních konstrukcích očištění dlažby od travního a divokého porostu, s vytrháním kořenů ze spár, s naložením odstraněného porostu na dopravní prostředek nebo s odklizením na hromady do vzdálenosti 50 m z lomového kamene nebo betonových desek</t>
  </si>
  <si>
    <t>14*2,8*2</t>
  </si>
  <si>
    <t>26</t>
  </si>
  <si>
    <t>938903113</t>
  </si>
  <si>
    <t>Vysekání spár hl do 70 mm ve zdivu z lomového kamene</t>
  </si>
  <si>
    <t>274598242</t>
  </si>
  <si>
    <t>Dokončovací práce na dosavadních konstrukcích  vysekání spár s očištěním zdiva nebo dlažby, s naložením suti na dopravní prostředek nebo s odklizením na hromady do vzdálenosti 50 m při hloubce spáry do 70 mm ve zdivu z lomového kamene</t>
  </si>
  <si>
    <t>27</t>
  </si>
  <si>
    <t>938909331</t>
  </si>
  <si>
    <t>Čištění vozovek</t>
  </si>
  <si>
    <t>-366434933</t>
  </si>
  <si>
    <t>Čištění vozovek metením bláta, prachu nebo hlinitého nánosu s odklizením na hromady na vzdálenost do 20 m nebo naložením na dopravní prostředek ručně povrchu podkladu nebo krytu betonového nebo živičného</t>
  </si>
  <si>
    <t>"průběžné čištění 10x" 10*300</t>
  </si>
  <si>
    <t>28</t>
  </si>
  <si>
    <t>985112113</t>
  </si>
  <si>
    <t>Odsekání degradovaného betonu stěn tl do 100 mm</t>
  </si>
  <si>
    <t>CS ÚRS 2018 01</t>
  </si>
  <si>
    <t>1047313112</t>
  </si>
  <si>
    <t>Odsekání degradovaného betonu stěn, tloušťky přes 30 do 50 mm</t>
  </si>
  <si>
    <t>"LB zeď" 98*1,8</t>
  </si>
  <si>
    <t>29</t>
  </si>
  <si>
    <t>985131111</t>
  </si>
  <si>
    <t>Očištění ploch stěn, rubu kleneb a podlah tlakovou vodou</t>
  </si>
  <si>
    <t>-257967474</t>
  </si>
  <si>
    <t>98*1,8</t>
  </si>
  <si>
    <t>30</t>
  </si>
  <si>
    <t>985311120</t>
  </si>
  <si>
    <t>Reprofilace stěn cementovými sanačními maltami tl 100 mm</t>
  </si>
  <si>
    <t>-904272466</t>
  </si>
  <si>
    <t>Reprofilace betonu sanačními maltami na cementové bázi strojně stěn, tloušťky přes 90 do 100 mm</t>
  </si>
  <si>
    <t>31</t>
  </si>
  <si>
    <t>985331213</t>
  </si>
  <si>
    <t>Dodatečné vlepování betonářské výztuže D 12 mm do chemické malty včetně vyvrtání otvoru</t>
  </si>
  <si>
    <t>1101353339</t>
  </si>
  <si>
    <t>Dodatečné vlepování betonářské výztuže včetně vyvrtání a vyčištění otvoru chemickou maltou průměr výztuže 12 mm</t>
  </si>
  <si>
    <t>2*0,3*(98/0,3)</t>
  </si>
  <si>
    <t>(98*1,8)*9*0,22</t>
  </si>
  <si>
    <t>32</t>
  </si>
  <si>
    <t>13021013</t>
  </si>
  <si>
    <t>tyč ocelová žebírková jakost BSt 500S výztuž do betonu D 12mm</t>
  </si>
  <si>
    <t>-632342779</t>
  </si>
  <si>
    <t>Poznámka k položce:
Hmotnost: 0,89 kg/m</t>
  </si>
  <si>
    <t>"trny do betonové zdi R12" 0,888/1000*(2*98/0,3*0,6+0,22*98/0,3*6)</t>
  </si>
  <si>
    <t>33</t>
  </si>
  <si>
    <t>13021014</t>
  </si>
  <si>
    <t>tyč ocelová žebírková jakost BSt 500S výztuž do betonu D 14mm</t>
  </si>
  <si>
    <t>-625281786</t>
  </si>
  <si>
    <t>Poznámka k položce:
Hmotnost: 1,21 kg/m</t>
  </si>
  <si>
    <t>"třmínky římsy" 1,208/1000*1,36*98/0,3</t>
  </si>
  <si>
    <t>34</t>
  </si>
  <si>
    <t>985562313</t>
  </si>
  <si>
    <t>Výztuž stříkaného betonu stěn ze svařovaných sítí jednovrstvých D drátu 8 mm velikost ok do 100 mm</t>
  </si>
  <si>
    <t>1681250531</t>
  </si>
  <si>
    <t>Výztuž stříkaného betonu ze svařovaných sítí velikosti ok do 100 mm jednovrstvých stěn, průměru drátu 8 mm</t>
  </si>
  <si>
    <t>997</t>
  </si>
  <si>
    <t>Přesun sutě</t>
  </si>
  <si>
    <t>35</t>
  </si>
  <si>
    <t>997002511</t>
  </si>
  <si>
    <t>Vodorovné přemístění suti a vybouraných hmot bez naložení ale se složením a urovnáním do 1 km</t>
  </si>
  <si>
    <t>148077295</t>
  </si>
  <si>
    <t>Vodorovné přemístění suti a vybouraných hmot bez naložení, se složením a hrubým urovnáním na vzdálenost do 1 km</t>
  </si>
  <si>
    <t>40</t>
  </si>
  <si>
    <t>36</t>
  </si>
  <si>
    <t>997002611</t>
  </si>
  <si>
    <t>Nakládání suti a vybouraných hmot</t>
  </si>
  <si>
    <t>1352283265</t>
  </si>
  <si>
    <t>Nakládání suti a vybouraných hmot na dopravní prostředek pro vodorovné přemístění</t>
  </si>
  <si>
    <t>"malty a betony z vysekání spár, LB zdi" 40</t>
  </si>
  <si>
    <t>37</t>
  </si>
  <si>
    <t>997006519</t>
  </si>
  <si>
    <t>Příplatek k vodorovnému přemístění suti na skládku ZKD 1 km přes 1 km</t>
  </si>
  <si>
    <t>623128050</t>
  </si>
  <si>
    <t>Vodorovná doprava suti na skládku s naložením na dopravní prostředek a složením Příplatek k ceně za každý další i započatý 1 km</t>
  </si>
  <si>
    <t>40*30</t>
  </si>
  <si>
    <t>38</t>
  </si>
  <si>
    <t>997013801</t>
  </si>
  <si>
    <t>Poplatek za uložení stavebního betonového odpadu na skládce (skládkovné)</t>
  </si>
  <si>
    <t>152578935</t>
  </si>
  <si>
    <t>Poplatek za uložení stavebního odpadu na skládce (skládkovné) betonového</t>
  </si>
  <si>
    <t>39</t>
  </si>
  <si>
    <t>-65598268</t>
  </si>
  <si>
    <t>"výkopek z břehů - skládka Staré Město"1497*1,66</t>
  </si>
  <si>
    <t>998</t>
  </si>
  <si>
    <t>Přesun hmot</t>
  </si>
  <si>
    <t>998332011</t>
  </si>
  <si>
    <t>Přesun hmot pro úpravy vodních toků a kanály</t>
  </si>
  <si>
    <t>-183738703</t>
  </si>
  <si>
    <t>Přesun hmot pro úpravy vodních toků a kanály, hráze rybníků apod. dopravní vzdálenost do 500 m</t>
  </si>
  <si>
    <t>2993-18(3)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</si>
  <si>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</si>
  <si>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</si>
  <si>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</si>
  <si>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</si>
  <si>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VRN1</t>
  </si>
  <si>
    <t>Průzkumné, geodetické a projektové práce</t>
  </si>
  <si>
    <t>012103000</t>
  </si>
  <si>
    <t>Geodetické práce před výstavbou</t>
  </si>
  <si>
    <t>soubor</t>
  </si>
  <si>
    <t>1024</t>
  </si>
  <si>
    <t>-1410825836</t>
  </si>
  <si>
    <t>Průzkumné, geodetické a projektové práce geodetické práce před výstavbou</t>
  </si>
  <si>
    <t>Poznámka k položce:
vytyčení stavby, inž. sítí</t>
  </si>
  <si>
    <t>012303000</t>
  </si>
  <si>
    <t>Geodetické práce po výstavbě</t>
  </si>
  <si>
    <t>465969773</t>
  </si>
  <si>
    <t>Průzkumné, geodetické a projektové práce geodetické práce po výstavbě</t>
  </si>
  <si>
    <t>Poznámka k položce:
skutečné zaměření stavby po dokončení</t>
  </si>
  <si>
    <t>VRN3</t>
  </si>
  <si>
    <t>Zařízení staveniště</t>
  </si>
  <si>
    <t>030001000</t>
  </si>
  <si>
    <t>-1697995406</t>
  </si>
  <si>
    <t>Veškeré náklady spojené s vybudováním, provozem a odstraněním zařízení staveniště.</t>
  </si>
  <si>
    <t>Poznámka k položce:
včetně zajištění vjezdů ke korytu a ochrany obrubníků a komunikace pro pěší v místech vjezdů ke korytu ke korytu toku, náklady na případně vzniklá poškození během stavby</t>
  </si>
  <si>
    <t>034403000</t>
  </si>
  <si>
    <t>Dopravní značení na staveništi</t>
  </si>
  <si>
    <t>2109735024</t>
  </si>
  <si>
    <t>Zařízení staveniště zabezpečení staveniště dopravní značení na staveništi.
Jedná se o svislé dopravní značení především při výjezdu na hlavní komunikace z místních komunuikací a cest. Předpokladá se osazení reflexních dopravních značek do 10 kusů.</t>
  </si>
  <si>
    <t>039203000</t>
  </si>
  <si>
    <t>Úprava terénu po zrušení zařízení staveniště</t>
  </si>
  <si>
    <t>-1198046821</t>
  </si>
  <si>
    <t>Zařízení staveniště zrušení zařízení staveniště úprava terénu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</si>
</sst>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32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40</v>
      </c>
      <c r="E29" s="44"/>
      <c r="F29" s="30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29"/>
    </row>
    <row r="30" spans="2:57" s="2" customFormat="1" ht="14.4" customHeight="1">
      <c r="B30" s="43"/>
      <c r="C30" s="44"/>
      <c r="D30" s="44"/>
      <c r="E30" s="44"/>
      <c r="F30" s="30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29"/>
    </row>
    <row r="31" spans="2:57" s="2" customFormat="1" ht="14.4" customHeight="1" hidden="1">
      <c r="B31" s="43"/>
      <c r="C31" s="44"/>
      <c r="D31" s="44"/>
      <c r="E31" s="44"/>
      <c r="F31" s="30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spans="2:57" s="2" customFormat="1" ht="14.4" customHeight="1" hidden="1">
      <c r="B32" s="43"/>
      <c r="C32" s="44"/>
      <c r="D32" s="44"/>
      <c r="E32" s="44"/>
      <c r="F32" s="30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spans="2:57" s="2" customFormat="1" ht="14.4" customHeight="1" hidden="1">
      <c r="B33" s="43"/>
      <c r="C33" s="44"/>
      <c r="D33" s="44"/>
      <c r="E33" s="44"/>
      <c r="F33" s="30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29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2993-18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Ždánický potok Ždánice, km 0,000 – 1,452 - úprava koryta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20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Ždánice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22</v>
      </c>
      <c r="AJ47" s="37"/>
      <c r="AK47" s="37"/>
      <c r="AL47" s="37"/>
      <c r="AM47" s="65" t="str">
        <f>IF(AN8="","",AN8)</f>
        <v>25. 9. 2018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6" s="1" customFormat="1" ht="13.65" customHeight="1"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>Povodí Moravy, s.p.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66" t="str">
        <f>IF(E17="","",E17)</f>
        <v>AGROPROJEKT PSO, s.r.o.</v>
      </c>
      <c r="AN49" s="37"/>
      <c r="AO49" s="37"/>
      <c r="AP49" s="37"/>
      <c r="AQ49" s="37"/>
      <c r="AR49" s="41"/>
      <c r="AS49" s="67" t="s">
        <v>50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pans="2:56" s="1" customFormat="1" ht="13.65" customHeight="1"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66" t="str">
        <f>IF(E20="","",E20)</f>
        <v xml:space="preserve"> 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56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pans="2:56" s="1" customFormat="1" ht="29.25" customHeight="1">
      <c r="B52" s="36"/>
      <c r="C52" s="79" t="s">
        <v>51</v>
      </c>
      <c r="D52" s="80"/>
      <c r="E52" s="80"/>
      <c r="F52" s="80"/>
      <c r="G52" s="80"/>
      <c r="H52" s="81"/>
      <c r="I52" s="82" t="s">
        <v>52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53</v>
      </c>
      <c r="AH52" s="80"/>
      <c r="AI52" s="80"/>
      <c r="AJ52" s="80"/>
      <c r="AK52" s="80"/>
      <c r="AL52" s="80"/>
      <c r="AM52" s="80"/>
      <c r="AN52" s="82" t="s">
        <v>54</v>
      </c>
      <c r="AO52" s="80"/>
      <c r="AP52" s="84"/>
      <c r="AQ52" s="85" t="s">
        <v>55</v>
      </c>
      <c r="AR52" s="41"/>
      <c r="AS52" s="86" t="s">
        <v>56</v>
      </c>
      <c r="AT52" s="87" t="s">
        <v>57</v>
      </c>
      <c r="AU52" s="87" t="s">
        <v>58</v>
      </c>
      <c r="AV52" s="87" t="s">
        <v>59</v>
      </c>
      <c r="AW52" s="87" t="s">
        <v>60</v>
      </c>
      <c r="AX52" s="87" t="s">
        <v>61</v>
      </c>
      <c r="AY52" s="87" t="s">
        <v>62</v>
      </c>
      <c r="AZ52" s="87" t="s">
        <v>63</v>
      </c>
      <c r="BA52" s="87" t="s">
        <v>64</v>
      </c>
      <c r="BB52" s="87" t="s">
        <v>65</v>
      </c>
      <c r="BC52" s="87" t="s">
        <v>66</v>
      </c>
      <c r="BD52" s="88" t="s">
        <v>67</v>
      </c>
    </row>
    <row r="53" spans="2:56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</row>
    <row r="54" spans="2:90" s="4" customFormat="1" ht="32.4" customHeight="1">
      <c r="B54" s="92"/>
      <c r="C54" s="93" t="s">
        <v>68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ROUND(AG55,2)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1</v>
      </c>
      <c r="AR54" s="98"/>
      <c r="AS54" s="99">
        <f>ROUND(AS55,2)</f>
        <v>0</v>
      </c>
      <c r="AT54" s="100">
        <f>ROUND(SUM(AV54:AW54),2)</f>
        <v>0</v>
      </c>
      <c r="AU54" s="101">
        <f>ROUND(AU55,5)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ROUND(AZ55,2)</f>
        <v>0</v>
      </c>
      <c r="BA54" s="100">
        <f>ROUND(BA55,2)</f>
        <v>0</v>
      </c>
      <c r="BB54" s="100">
        <f>ROUND(BB55,2)</f>
        <v>0</v>
      </c>
      <c r="BC54" s="100">
        <f>ROUND(BC55,2)</f>
        <v>0</v>
      </c>
      <c r="BD54" s="102">
        <f>ROUND(BD55,2)</f>
        <v>0</v>
      </c>
      <c r="BS54" s="103" t="s">
        <v>69</v>
      </c>
      <c r="BT54" s="103" t="s">
        <v>70</v>
      </c>
      <c r="BU54" s="104" t="s">
        <v>71</v>
      </c>
      <c r="BV54" s="103" t="s">
        <v>72</v>
      </c>
      <c r="BW54" s="103" t="s">
        <v>5</v>
      </c>
      <c r="BX54" s="103" t="s">
        <v>73</v>
      </c>
      <c r="CL54" s="103" t="s">
        <v>1</v>
      </c>
    </row>
    <row r="55" spans="2:91" s="5" customFormat="1" ht="27" customHeight="1">
      <c r="B55" s="105"/>
      <c r="C55" s="106"/>
      <c r="D55" s="107" t="s">
        <v>74</v>
      </c>
      <c r="E55" s="107"/>
      <c r="F55" s="107"/>
      <c r="G55" s="107"/>
      <c r="H55" s="107"/>
      <c r="I55" s="108"/>
      <c r="J55" s="107" t="s">
        <v>17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ROUND(SUM(AG56:AG58),2)</f>
        <v>0</v>
      </c>
      <c r="AH55" s="108"/>
      <c r="AI55" s="108"/>
      <c r="AJ55" s="108"/>
      <c r="AK55" s="108"/>
      <c r="AL55" s="108"/>
      <c r="AM55" s="108"/>
      <c r="AN55" s="110">
        <f>SUM(AG55,AT55)</f>
        <v>0</v>
      </c>
      <c r="AO55" s="108"/>
      <c r="AP55" s="108"/>
      <c r="AQ55" s="111" t="s">
        <v>75</v>
      </c>
      <c r="AR55" s="112"/>
      <c r="AS55" s="113">
        <f>ROUND(SUM(AS56:AS58),2)</f>
        <v>0</v>
      </c>
      <c r="AT55" s="114">
        <f>ROUND(SUM(AV55:AW55),2)</f>
        <v>0</v>
      </c>
      <c r="AU55" s="115">
        <f>ROUND(SUM(AU56:AU58),5)</f>
        <v>0</v>
      </c>
      <c r="AV55" s="114">
        <f>ROUND(AZ55*L29,2)</f>
        <v>0</v>
      </c>
      <c r="AW55" s="114">
        <f>ROUND(BA55*L30,2)</f>
        <v>0</v>
      </c>
      <c r="AX55" s="114">
        <f>ROUND(BB55*L29,2)</f>
        <v>0</v>
      </c>
      <c r="AY55" s="114">
        <f>ROUND(BC55*L30,2)</f>
        <v>0</v>
      </c>
      <c r="AZ55" s="114">
        <f>ROUND(SUM(AZ56:AZ58),2)</f>
        <v>0</v>
      </c>
      <c r="BA55" s="114">
        <f>ROUND(SUM(BA56:BA58),2)</f>
        <v>0</v>
      </c>
      <c r="BB55" s="114">
        <f>ROUND(SUM(BB56:BB58),2)</f>
        <v>0</v>
      </c>
      <c r="BC55" s="114">
        <f>ROUND(SUM(BC56:BC58),2)</f>
        <v>0</v>
      </c>
      <c r="BD55" s="116">
        <f>ROUND(SUM(BD56:BD58),2)</f>
        <v>0</v>
      </c>
      <c r="BS55" s="117" t="s">
        <v>69</v>
      </c>
      <c r="BT55" s="117" t="s">
        <v>76</v>
      </c>
      <c r="BU55" s="117" t="s">
        <v>71</v>
      </c>
      <c r="BV55" s="117" t="s">
        <v>72</v>
      </c>
      <c r="BW55" s="117" t="s">
        <v>77</v>
      </c>
      <c r="BX55" s="117" t="s">
        <v>5</v>
      </c>
      <c r="CL55" s="117" t="s">
        <v>1</v>
      </c>
      <c r="CM55" s="117" t="s">
        <v>78</v>
      </c>
    </row>
    <row r="56" spans="1:90" s="6" customFormat="1" ht="25.5" customHeight="1">
      <c r="A56" s="118" t="s">
        <v>79</v>
      </c>
      <c r="B56" s="119"/>
      <c r="C56" s="120"/>
      <c r="D56" s="120"/>
      <c r="E56" s="121" t="s">
        <v>80</v>
      </c>
      <c r="F56" s="121"/>
      <c r="G56" s="121"/>
      <c r="H56" s="121"/>
      <c r="I56" s="121"/>
      <c r="J56" s="120"/>
      <c r="K56" s="121" t="s">
        <v>81</v>
      </c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2">
        <f>'2993-18(1) - SO-01-Oprava...'!J32</f>
        <v>0</v>
      </c>
      <c r="AH56" s="120"/>
      <c r="AI56" s="120"/>
      <c r="AJ56" s="120"/>
      <c r="AK56" s="120"/>
      <c r="AL56" s="120"/>
      <c r="AM56" s="120"/>
      <c r="AN56" s="122">
        <f>SUM(AG56,AT56)</f>
        <v>0</v>
      </c>
      <c r="AO56" s="120"/>
      <c r="AP56" s="120"/>
      <c r="AQ56" s="123" t="s">
        <v>82</v>
      </c>
      <c r="AR56" s="124"/>
      <c r="AS56" s="125">
        <v>0</v>
      </c>
      <c r="AT56" s="126">
        <f>ROUND(SUM(AV56:AW56),2)</f>
        <v>0</v>
      </c>
      <c r="AU56" s="127">
        <f>'2993-18(1) - SO-01-Oprava...'!P87</f>
        <v>0</v>
      </c>
      <c r="AV56" s="126">
        <f>'2993-18(1) - SO-01-Oprava...'!J35</f>
        <v>0</v>
      </c>
      <c r="AW56" s="126">
        <f>'2993-18(1) - SO-01-Oprava...'!J36</f>
        <v>0</v>
      </c>
      <c r="AX56" s="126">
        <f>'2993-18(1) - SO-01-Oprava...'!J37</f>
        <v>0</v>
      </c>
      <c r="AY56" s="126">
        <f>'2993-18(1) - SO-01-Oprava...'!J38</f>
        <v>0</v>
      </c>
      <c r="AZ56" s="126">
        <f>'2993-18(1) - SO-01-Oprava...'!F35</f>
        <v>0</v>
      </c>
      <c r="BA56" s="126">
        <f>'2993-18(1) - SO-01-Oprava...'!F36</f>
        <v>0</v>
      </c>
      <c r="BB56" s="126">
        <f>'2993-18(1) - SO-01-Oprava...'!F37</f>
        <v>0</v>
      </c>
      <c r="BC56" s="126">
        <f>'2993-18(1) - SO-01-Oprava...'!F38</f>
        <v>0</v>
      </c>
      <c r="BD56" s="128">
        <f>'2993-18(1) - SO-01-Oprava...'!F39</f>
        <v>0</v>
      </c>
      <c r="BT56" s="129" t="s">
        <v>78</v>
      </c>
      <c r="BV56" s="129" t="s">
        <v>72</v>
      </c>
      <c r="BW56" s="129" t="s">
        <v>83</v>
      </c>
      <c r="BX56" s="129" t="s">
        <v>77</v>
      </c>
      <c r="CL56" s="129" t="s">
        <v>1</v>
      </c>
    </row>
    <row r="57" spans="1:90" s="6" customFormat="1" ht="25.5" customHeight="1">
      <c r="A57" s="118" t="s">
        <v>79</v>
      </c>
      <c r="B57" s="119"/>
      <c r="C57" s="120"/>
      <c r="D57" s="120"/>
      <c r="E57" s="121" t="s">
        <v>84</v>
      </c>
      <c r="F57" s="121"/>
      <c r="G57" s="121"/>
      <c r="H57" s="121"/>
      <c r="I57" s="121"/>
      <c r="J57" s="120"/>
      <c r="K57" s="121" t="s">
        <v>85</v>
      </c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2">
        <f>'2993-18(2) - SO-02-Úprava...'!J32</f>
        <v>0</v>
      </c>
      <c r="AH57" s="120"/>
      <c r="AI57" s="120"/>
      <c r="AJ57" s="120"/>
      <c r="AK57" s="120"/>
      <c r="AL57" s="120"/>
      <c r="AM57" s="120"/>
      <c r="AN57" s="122">
        <f>SUM(AG57,AT57)</f>
        <v>0</v>
      </c>
      <c r="AO57" s="120"/>
      <c r="AP57" s="120"/>
      <c r="AQ57" s="123" t="s">
        <v>82</v>
      </c>
      <c r="AR57" s="124"/>
      <c r="AS57" s="125">
        <v>0</v>
      </c>
      <c r="AT57" s="126">
        <f>ROUND(SUM(AV57:AW57),2)</f>
        <v>0</v>
      </c>
      <c r="AU57" s="127">
        <f>'2993-18(2) - SO-02-Úprava...'!P94</f>
        <v>0</v>
      </c>
      <c r="AV57" s="126">
        <f>'2993-18(2) - SO-02-Úprava...'!J35</f>
        <v>0</v>
      </c>
      <c r="AW57" s="126">
        <f>'2993-18(2) - SO-02-Úprava...'!J36</f>
        <v>0</v>
      </c>
      <c r="AX57" s="126">
        <f>'2993-18(2) - SO-02-Úprava...'!J37</f>
        <v>0</v>
      </c>
      <c r="AY57" s="126">
        <f>'2993-18(2) - SO-02-Úprava...'!J38</f>
        <v>0</v>
      </c>
      <c r="AZ57" s="126">
        <f>'2993-18(2) - SO-02-Úprava...'!F35</f>
        <v>0</v>
      </c>
      <c r="BA57" s="126">
        <f>'2993-18(2) - SO-02-Úprava...'!F36</f>
        <v>0</v>
      </c>
      <c r="BB57" s="126">
        <f>'2993-18(2) - SO-02-Úprava...'!F37</f>
        <v>0</v>
      </c>
      <c r="BC57" s="126">
        <f>'2993-18(2) - SO-02-Úprava...'!F38</f>
        <v>0</v>
      </c>
      <c r="BD57" s="128">
        <f>'2993-18(2) - SO-02-Úprava...'!F39</f>
        <v>0</v>
      </c>
      <c r="BT57" s="129" t="s">
        <v>78</v>
      </c>
      <c r="BV57" s="129" t="s">
        <v>72</v>
      </c>
      <c r="BW57" s="129" t="s">
        <v>86</v>
      </c>
      <c r="BX57" s="129" t="s">
        <v>77</v>
      </c>
      <c r="CL57" s="129" t="s">
        <v>1</v>
      </c>
    </row>
    <row r="58" spans="1:90" s="6" customFormat="1" ht="25.5" customHeight="1">
      <c r="A58" s="118" t="s">
        <v>79</v>
      </c>
      <c r="B58" s="119"/>
      <c r="C58" s="120"/>
      <c r="D58" s="120"/>
      <c r="E58" s="121" t="s">
        <v>87</v>
      </c>
      <c r="F58" s="121"/>
      <c r="G58" s="121"/>
      <c r="H58" s="121"/>
      <c r="I58" s="121"/>
      <c r="J58" s="120"/>
      <c r="K58" s="121" t="s">
        <v>88</v>
      </c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2">
        <f>'2993-18(3) - Vedlejší roz...'!J32</f>
        <v>0</v>
      </c>
      <c r="AH58" s="120"/>
      <c r="AI58" s="120"/>
      <c r="AJ58" s="120"/>
      <c r="AK58" s="120"/>
      <c r="AL58" s="120"/>
      <c r="AM58" s="120"/>
      <c r="AN58" s="122">
        <f>SUM(AG58,AT58)</f>
        <v>0</v>
      </c>
      <c r="AO58" s="120"/>
      <c r="AP58" s="120"/>
      <c r="AQ58" s="123" t="s">
        <v>82</v>
      </c>
      <c r="AR58" s="124"/>
      <c r="AS58" s="130">
        <v>0</v>
      </c>
      <c r="AT58" s="131">
        <f>ROUND(SUM(AV58:AW58),2)</f>
        <v>0</v>
      </c>
      <c r="AU58" s="132">
        <f>'2993-18(3) - Vedlejší roz...'!P88</f>
        <v>0</v>
      </c>
      <c r="AV58" s="131">
        <f>'2993-18(3) - Vedlejší roz...'!J35</f>
        <v>0</v>
      </c>
      <c r="AW58" s="131">
        <f>'2993-18(3) - Vedlejší roz...'!J36</f>
        <v>0</v>
      </c>
      <c r="AX58" s="131">
        <f>'2993-18(3) - Vedlejší roz...'!J37</f>
        <v>0</v>
      </c>
      <c r="AY58" s="131">
        <f>'2993-18(3) - Vedlejší roz...'!J38</f>
        <v>0</v>
      </c>
      <c r="AZ58" s="131">
        <f>'2993-18(3) - Vedlejší roz...'!F35</f>
        <v>0</v>
      </c>
      <c r="BA58" s="131">
        <f>'2993-18(3) - Vedlejší roz...'!F36</f>
        <v>0</v>
      </c>
      <c r="BB58" s="131">
        <f>'2993-18(3) - Vedlejší roz...'!F37</f>
        <v>0</v>
      </c>
      <c r="BC58" s="131">
        <f>'2993-18(3) - Vedlejší roz...'!F38</f>
        <v>0</v>
      </c>
      <c r="BD58" s="133">
        <f>'2993-18(3) - Vedlejší roz...'!F39</f>
        <v>0</v>
      </c>
      <c r="BT58" s="129" t="s">
        <v>78</v>
      </c>
      <c r="BV58" s="129" t="s">
        <v>72</v>
      </c>
      <c r="BW58" s="129" t="s">
        <v>89</v>
      </c>
      <c r="BX58" s="129" t="s">
        <v>77</v>
      </c>
      <c r="CL58" s="129" t="s">
        <v>1</v>
      </c>
    </row>
    <row r="59" spans="2:44" s="1" customFormat="1" ht="30" customHeight="1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41"/>
    </row>
    <row r="60" spans="2:44" s="1" customFormat="1" ht="6.95" customHeigh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41"/>
    </row>
  </sheetData>
  <sheetProtection password="CC35" sheet="1" objects="1" scenarios="1" formatColumns="0" formatRows="0"/>
  <mergeCells count="5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E56:I56"/>
    <mergeCell ref="K56:AF56"/>
    <mergeCell ref="E57:I57"/>
    <mergeCell ref="K57:AF57"/>
    <mergeCell ref="E58:I58"/>
    <mergeCell ref="K58:AF58"/>
  </mergeCells>
  <hyperlinks>
    <hyperlink ref="A56" location="'2993-18(1) - SO-01-Oprava...'!C2" display="/"/>
    <hyperlink ref="A57" location="'2993-18(2) - SO-02-Úprava...'!C2" display="/"/>
    <hyperlink ref="A58" location="'2993-18(3) - Vedlejší roz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83</v>
      </c>
    </row>
    <row r="3" spans="2:46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78</v>
      </c>
    </row>
    <row r="4" spans="2:46" ht="24.95" customHeight="1">
      <c r="B4" s="18"/>
      <c r="D4" s="138" t="s">
        <v>90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9" t="s">
        <v>16</v>
      </c>
      <c r="L6" s="18"/>
    </row>
    <row r="7" spans="2:12" ht="16.5" customHeight="1">
      <c r="B7" s="18"/>
      <c r="E7" s="140" t="str">
        <f>'Rekapitulace stavby'!K6</f>
        <v>Ždánický potok Ždánice, km 0,000 – 1,452 - úprava koryta</v>
      </c>
      <c r="F7" s="139"/>
      <c r="G7" s="139"/>
      <c r="H7" s="139"/>
      <c r="L7" s="18"/>
    </row>
    <row r="8" spans="2:12" ht="12" customHeight="1">
      <c r="B8" s="18"/>
      <c r="D8" s="139" t="s">
        <v>91</v>
      </c>
      <c r="L8" s="18"/>
    </row>
    <row r="9" spans="2:12" s="1" customFormat="1" ht="16.5" customHeight="1">
      <c r="B9" s="41"/>
      <c r="E9" s="140" t="s">
        <v>92</v>
      </c>
      <c r="F9" s="1"/>
      <c r="G9" s="1"/>
      <c r="H9" s="1"/>
      <c r="I9" s="141"/>
      <c r="L9" s="41"/>
    </row>
    <row r="10" spans="2:12" s="1" customFormat="1" ht="12" customHeight="1">
      <c r="B10" s="41"/>
      <c r="D10" s="139" t="s">
        <v>93</v>
      </c>
      <c r="I10" s="141"/>
      <c r="L10" s="41"/>
    </row>
    <row r="11" spans="2:12" s="1" customFormat="1" ht="36.95" customHeight="1">
      <c r="B11" s="41"/>
      <c r="E11" s="142" t="s">
        <v>94</v>
      </c>
      <c r="F11" s="1"/>
      <c r="G11" s="1"/>
      <c r="H11" s="1"/>
      <c r="I11" s="141"/>
      <c r="L11" s="41"/>
    </row>
    <row r="12" spans="2:12" s="1" customFormat="1" ht="12">
      <c r="B12" s="41"/>
      <c r="I12" s="141"/>
      <c r="L12" s="41"/>
    </row>
    <row r="13" spans="2:12" s="1" customFormat="1" ht="12" customHeight="1">
      <c r="B13" s="41"/>
      <c r="D13" s="139" t="s">
        <v>18</v>
      </c>
      <c r="F13" s="15" t="s">
        <v>1</v>
      </c>
      <c r="I13" s="143" t="s">
        <v>19</v>
      </c>
      <c r="J13" s="15" t="s">
        <v>1</v>
      </c>
      <c r="L13" s="41"/>
    </row>
    <row r="14" spans="2:12" s="1" customFormat="1" ht="12" customHeight="1">
      <c r="B14" s="41"/>
      <c r="D14" s="139" t="s">
        <v>20</v>
      </c>
      <c r="F14" s="15" t="s">
        <v>21</v>
      </c>
      <c r="I14" s="143" t="s">
        <v>22</v>
      </c>
      <c r="J14" s="144" t="str">
        <f>'Rekapitulace stavby'!AN8</f>
        <v>25. 9. 2018</v>
      </c>
      <c r="L14" s="41"/>
    </row>
    <row r="15" spans="2:12" s="1" customFormat="1" ht="10.8" customHeight="1">
      <c r="B15" s="41"/>
      <c r="I15" s="141"/>
      <c r="L15" s="41"/>
    </row>
    <row r="16" spans="2:12" s="1" customFormat="1" ht="12" customHeight="1">
      <c r="B16" s="41"/>
      <c r="D16" s="139" t="s">
        <v>24</v>
      </c>
      <c r="I16" s="143" t="s">
        <v>25</v>
      </c>
      <c r="J16" s="15" t="s">
        <v>1</v>
      </c>
      <c r="L16" s="41"/>
    </row>
    <row r="17" spans="2:12" s="1" customFormat="1" ht="18" customHeight="1">
      <c r="B17" s="41"/>
      <c r="E17" s="15" t="s">
        <v>26</v>
      </c>
      <c r="I17" s="143" t="s">
        <v>27</v>
      </c>
      <c r="J17" s="15" t="s">
        <v>1</v>
      </c>
      <c r="L17" s="41"/>
    </row>
    <row r="18" spans="2:12" s="1" customFormat="1" ht="6.95" customHeight="1">
      <c r="B18" s="41"/>
      <c r="I18" s="141"/>
      <c r="L18" s="41"/>
    </row>
    <row r="19" spans="2:12" s="1" customFormat="1" ht="12" customHeight="1">
      <c r="B19" s="41"/>
      <c r="D19" s="139" t="s">
        <v>28</v>
      </c>
      <c r="I19" s="143" t="s">
        <v>25</v>
      </c>
      <c r="J19" s="31" t="str">
        <f>'Rekapitulace stavby'!AN13</f>
        <v>Vyplň údaj</v>
      </c>
      <c r="L19" s="41"/>
    </row>
    <row r="20" spans="2:12" s="1" customFormat="1" ht="18" customHeight="1">
      <c r="B20" s="41"/>
      <c r="E20" s="31" t="str">
        <f>'Rekapitulace stavby'!E14</f>
        <v>Vyplň údaj</v>
      </c>
      <c r="F20" s="15"/>
      <c r="G20" s="15"/>
      <c r="H20" s="15"/>
      <c r="I20" s="143" t="s">
        <v>27</v>
      </c>
      <c r="J20" s="31" t="str">
        <f>'Rekapitulace stavby'!AN14</f>
        <v>Vyplň údaj</v>
      </c>
      <c r="L20" s="41"/>
    </row>
    <row r="21" spans="2:12" s="1" customFormat="1" ht="6.95" customHeight="1">
      <c r="B21" s="41"/>
      <c r="I21" s="141"/>
      <c r="L21" s="41"/>
    </row>
    <row r="22" spans="2:12" s="1" customFormat="1" ht="12" customHeight="1">
      <c r="B22" s="41"/>
      <c r="D22" s="139" t="s">
        <v>30</v>
      </c>
      <c r="I22" s="143" t="s">
        <v>25</v>
      </c>
      <c r="J22" s="15" t="s">
        <v>1</v>
      </c>
      <c r="L22" s="41"/>
    </row>
    <row r="23" spans="2:12" s="1" customFormat="1" ht="18" customHeight="1">
      <c r="B23" s="41"/>
      <c r="E23" s="15" t="s">
        <v>31</v>
      </c>
      <c r="I23" s="143" t="s">
        <v>27</v>
      </c>
      <c r="J23" s="15" t="s">
        <v>1</v>
      </c>
      <c r="L23" s="41"/>
    </row>
    <row r="24" spans="2:12" s="1" customFormat="1" ht="6.95" customHeight="1">
      <c r="B24" s="41"/>
      <c r="I24" s="141"/>
      <c r="L24" s="41"/>
    </row>
    <row r="25" spans="2:12" s="1" customFormat="1" ht="12" customHeight="1">
      <c r="B25" s="41"/>
      <c r="D25" s="139" t="s">
        <v>33</v>
      </c>
      <c r="I25" s="143" t="s">
        <v>25</v>
      </c>
      <c r="J25" s="15" t="str">
        <f>IF('Rekapitulace stavby'!AN19="","",'Rekapitulace stavby'!AN19)</f>
        <v/>
      </c>
      <c r="L25" s="41"/>
    </row>
    <row r="26" spans="2:12" s="1" customFormat="1" ht="18" customHeight="1">
      <c r="B26" s="41"/>
      <c r="E26" s="15" t="str">
        <f>IF('Rekapitulace stavby'!E20="","",'Rekapitulace stavby'!E20)</f>
        <v xml:space="preserve"> </v>
      </c>
      <c r="I26" s="143" t="s">
        <v>27</v>
      </c>
      <c r="J26" s="15" t="str">
        <f>IF('Rekapitulace stavby'!AN20="","",'Rekapitulace stavby'!AN20)</f>
        <v/>
      </c>
      <c r="L26" s="41"/>
    </row>
    <row r="27" spans="2:12" s="1" customFormat="1" ht="6.95" customHeight="1">
      <c r="B27" s="41"/>
      <c r="I27" s="141"/>
      <c r="L27" s="41"/>
    </row>
    <row r="28" spans="2:12" s="1" customFormat="1" ht="12" customHeight="1">
      <c r="B28" s="41"/>
      <c r="D28" s="139" t="s">
        <v>35</v>
      </c>
      <c r="I28" s="141"/>
      <c r="L28" s="41"/>
    </row>
    <row r="29" spans="2:12" s="7" customFormat="1" ht="16.5" customHeight="1">
      <c r="B29" s="145"/>
      <c r="E29" s="146" t="s">
        <v>1</v>
      </c>
      <c r="F29" s="146"/>
      <c r="G29" s="146"/>
      <c r="H29" s="146"/>
      <c r="I29" s="147"/>
      <c r="L29" s="145"/>
    </row>
    <row r="30" spans="2:12" s="1" customFormat="1" ht="6.95" customHeight="1">
      <c r="B30" s="41"/>
      <c r="I30" s="141"/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48"/>
      <c r="J31" s="69"/>
      <c r="K31" s="69"/>
      <c r="L31" s="41"/>
    </row>
    <row r="32" spans="2:12" s="1" customFormat="1" ht="25.4" customHeight="1">
      <c r="B32" s="41"/>
      <c r="D32" s="149" t="s">
        <v>36</v>
      </c>
      <c r="I32" s="141"/>
      <c r="J32" s="150">
        <f>ROUND(J87,2)</f>
        <v>0</v>
      </c>
      <c r="L32" s="41"/>
    </row>
    <row r="33" spans="2:12" s="1" customFormat="1" ht="6.95" customHeight="1">
      <c r="B33" s="41"/>
      <c r="D33" s="69"/>
      <c r="E33" s="69"/>
      <c r="F33" s="69"/>
      <c r="G33" s="69"/>
      <c r="H33" s="69"/>
      <c r="I33" s="148"/>
      <c r="J33" s="69"/>
      <c r="K33" s="69"/>
      <c r="L33" s="41"/>
    </row>
    <row r="34" spans="2:12" s="1" customFormat="1" ht="14.4" customHeight="1">
      <c r="B34" s="41"/>
      <c r="F34" s="151" t="s">
        <v>38</v>
      </c>
      <c r="I34" s="152" t="s">
        <v>37</v>
      </c>
      <c r="J34" s="151" t="s">
        <v>39</v>
      </c>
      <c r="L34" s="41"/>
    </row>
    <row r="35" spans="2:12" s="1" customFormat="1" ht="14.4" customHeight="1">
      <c r="B35" s="41"/>
      <c r="D35" s="139" t="s">
        <v>40</v>
      </c>
      <c r="E35" s="139" t="s">
        <v>41</v>
      </c>
      <c r="F35" s="153">
        <f>ROUND((SUM(BE87:BE121)),2)</f>
        <v>0</v>
      </c>
      <c r="I35" s="154">
        <v>0.21</v>
      </c>
      <c r="J35" s="153">
        <f>ROUND(((SUM(BE87:BE121))*I35),2)</f>
        <v>0</v>
      </c>
      <c r="L35" s="41"/>
    </row>
    <row r="36" spans="2:12" s="1" customFormat="1" ht="14.4" customHeight="1">
      <c r="B36" s="41"/>
      <c r="E36" s="139" t="s">
        <v>42</v>
      </c>
      <c r="F36" s="153">
        <f>ROUND((SUM(BF87:BF121)),2)</f>
        <v>0</v>
      </c>
      <c r="I36" s="154">
        <v>0.15</v>
      </c>
      <c r="J36" s="153">
        <f>ROUND(((SUM(BF87:BF121))*I36),2)</f>
        <v>0</v>
      </c>
      <c r="L36" s="41"/>
    </row>
    <row r="37" spans="2:12" s="1" customFormat="1" ht="14.4" customHeight="1" hidden="1">
      <c r="B37" s="41"/>
      <c r="E37" s="139" t="s">
        <v>43</v>
      </c>
      <c r="F37" s="153">
        <f>ROUND((SUM(BG87:BG121)),2)</f>
        <v>0</v>
      </c>
      <c r="I37" s="154">
        <v>0.21</v>
      </c>
      <c r="J37" s="153">
        <f>0</f>
        <v>0</v>
      </c>
      <c r="L37" s="41"/>
    </row>
    <row r="38" spans="2:12" s="1" customFormat="1" ht="14.4" customHeight="1" hidden="1">
      <c r="B38" s="41"/>
      <c r="E38" s="139" t="s">
        <v>44</v>
      </c>
      <c r="F38" s="153">
        <f>ROUND((SUM(BH87:BH121)),2)</f>
        <v>0</v>
      </c>
      <c r="I38" s="154">
        <v>0.15</v>
      </c>
      <c r="J38" s="153">
        <f>0</f>
        <v>0</v>
      </c>
      <c r="L38" s="41"/>
    </row>
    <row r="39" spans="2:12" s="1" customFormat="1" ht="14.4" customHeight="1" hidden="1">
      <c r="B39" s="41"/>
      <c r="E39" s="139" t="s">
        <v>45</v>
      </c>
      <c r="F39" s="153">
        <f>ROUND((SUM(BI87:BI121)),2)</f>
        <v>0</v>
      </c>
      <c r="I39" s="154">
        <v>0</v>
      </c>
      <c r="J39" s="153">
        <f>0</f>
        <v>0</v>
      </c>
      <c r="L39" s="41"/>
    </row>
    <row r="40" spans="2:12" s="1" customFormat="1" ht="6.95" customHeight="1">
      <c r="B40" s="41"/>
      <c r="I40" s="141"/>
      <c r="L40" s="41"/>
    </row>
    <row r="41" spans="2:12" s="1" customFormat="1" ht="25.4" customHeight="1">
      <c r="B41" s="41"/>
      <c r="C41" s="155"/>
      <c r="D41" s="156" t="s">
        <v>46</v>
      </c>
      <c r="E41" s="157"/>
      <c r="F41" s="157"/>
      <c r="G41" s="158" t="s">
        <v>47</v>
      </c>
      <c r="H41" s="159" t="s">
        <v>48</v>
      </c>
      <c r="I41" s="160"/>
      <c r="J41" s="161">
        <f>SUM(J32:J39)</f>
        <v>0</v>
      </c>
      <c r="K41" s="162"/>
      <c r="L41" s="41"/>
    </row>
    <row r="42" spans="2:12" s="1" customFormat="1" ht="14.4" customHeight="1">
      <c r="B42" s="163"/>
      <c r="C42" s="164"/>
      <c r="D42" s="164"/>
      <c r="E42" s="164"/>
      <c r="F42" s="164"/>
      <c r="G42" s="164"/>
      <c r="H42" s="164"/>
      <c r="I42" s="165"/>
      <c r="J42" s="164"/>
      <c r="K42" s="164"/>
      <c r="L42" s="41"/>
    </row>
    <row r="46" spans="2:12" s="1" customFormat="1" ht="6.95" customHeight="1">
      <c r="B46" s="166"/>
      <c r="C46" s="167"/>
      <c r="D46" s="167"/>
      <c r="E46" s="167"/>
      <c r="F46" s="167"/>
      <c r="G46" s="167"/>
      <c r="H46" s="167"/>
      <c r="I46" s="168"/>
      <c r="J46" s="167"/>
      <c r="K46" s="167"/>
      <c r="L46" s="41"/>
    </row>
    <row r="47" spans="2:12" s="1" customFormat="1" ht="24.95" customHeight="1">
      <c r="B47" s="36"/>
      <c r="C47" s="21" t="s">
        <v>95</v>
      </c>
      <c r="D47" s="37"/>
      <c r="E47" s="37"/>
      <c r="F47" s="37"/>
      <c r="G47" s="37"/>
      <c r="H47" s="37"/>
      <c r="I47" s="141"/>
      <c r="J47" s="37"/>
      <c r="K47" s="37"/>
      <c r="L47" s="41"/>
    </row>
    <row r="48" spans="2:12" s="1" customFormat="1" ht="6.95" customHeight="1">
      <c r="B48" s="36"/>
      <c r="C48" s="37"/>
      <c r="D48" s="37"/>
      <c r="E48" s="37"/>
      <c r="F48" s="37"/>
      <c r="G48" s="37"/>
      <c r="H48" s="37"/>
      <c r="I48" s="141"/>
      <c r="J48" s="37"/>
      <c r="K48" s="37"/>
      <c r="L48" s="41"/>
    </row>
    <row r="49" spans="2:12" s="1" customFormat="1" ht="12" customHeight="1">
      <c r="B49" s="36"/>
      <c r="C49" s="30" t="s">
        <v>16</v>
      </c>
      <c r="D49" s="37"/>
      <c r="E49" s="37"/>
      <c r="F49" s="37"/>
      <c r="G49" s="37"/>
      <c r="H49" s="37"/>
      <c r="I49" s="141"/>
      <c r="J49" s="37"/>
      <c r="K49" s="37"/>
      <c r="L49" s="41"/>
    </row>
    <row r="50" spans="2:12" s="1" customFormat="1" ht="16.5" customHeight="1">
      <c r="B50" s="36"/>
      <c r="C50" s="37"/>
      <c r="D50" s="37"/>
      <c r="E50" s="169" t="str">
        <f>E7</f>
        <v>Ždánický potok Ždánice, km 0,000 – 1,452 - úprava koryta</v>
      </c>
      <c r="F50" s="30"/>
      <c r="G50" s="30"/>
      <c r="H50" s="30"/>
      <c r="I50" s="141"/>
      <c r="J50" s="37"/>
      <c r="K50" s="37"/>
      <c r="L50" s="41"/>
    </row>
    <row r="51" spans="2:12" ht="12" customHeight="1">
      <c r="B51" s="19"/>
      <c r="C51" s="30" t="s">
        <v>91</v>
      </c>
      <c r="D51" s="20"/>
      <c r="E51" s="20"/>
      <c r="F51" s="20"/>
      <c r="G51" s="20"/>
      <c r="H51" s="20"/>
      <c r="I51" s="134"/>
      <c r="J51" s="20"/>
      <c r="K51" s="20"/>
      <c r="L51" s="18"/>
    </row>
    <row r="52" spans="2:12" s="1" customFormat="1" ht="16.5" customHeight="1">
      <c r="B52" s="36"/>
      <c r="C52" s="37"/>
      <c r="D52" s="37"/>
      <c r="E52" s="169" t="s">
        <v>92</v>
      </c>
      <c r="F52" s="37"/>
      <c r="G52" s="37"/>
      <c r="H52" s="37"/>
      <c r="I52" s="141"/>
      <c r="J52" s="37"/>
      <c r="K52" s="37"/>
      <c r="L52" s="41"/>
    </row>
    <row r="53" spans="2:12" s="1" customFormat="1" ht="12" customHeight="1">
      <c r="B53" s="36"/>
      <c r="C53" s="30" t="s">
        <v>93</v>
      </c>
      <c r="D53" s="37"/>
      <c r="E53" s="37"/>
      <c r="F53" s="37"/>
      <c r="G53" s="37"/>
      <c r="H53" s="37"/>
      <c r="I53" s="141"/>
      <c r="J53" s="37"/>
      <c r="K53" s="37"/>
      <c r="L53" s="41"/>
    </row>
    <row r="54" spans="2:12" s="1" customFormat="1" ht="16.5" customHeight="1">
      <c r="B54" s="36"/>
      <c r="C54" s="37"/>
      <c r="D54" s="37"/>
      <c r="E54" s="62" t="str">
        <f>E11</f>
        <v>2993-18(1) - SO-01-Oprava toku</v>
      </c>
      <c r="F54" s="37"/>
      <c r="G54" s="37"/>
      <c r="H54" s="37"/>
      <c r="I54" s="141"/>
      <c r="J54" s="37"/>
      <c r="K54" s="37"/>
      <c r="L54" s="41"/>
    </row>
    <row r="55" spans="2:12" s="1" customFormat="1" ht="6.95" customHeight="1">
      <c r="B55" s="36"/>
      <c r="C55" s="37"/>
      <c r="D55" s="37"/>
      <c r="E55" s="37"/>
      <c r="F55" s="37"/>
      <c r="G55" s="37"/>
      <c r="H55" s="37"/>
      <c r="I55" s="141"/>
      <c r="J55" s="37"/>
      <c r="K55" s="37"/>
      <c r="L55" s="41"/>
    </row>
    <row r="56" spans="2:12" s="1" customFormat="1" ht="12" customHeight="1">
      <c r="B56" s="36"/>
      <c r="C56" s="30" t="s">
        <v>20</v>
      </c>
      <c r="D56" s="37"/>
      <c r="E56" s="37"/>
      <c r="F56" s="25" t="str">
        <f>F14</f>
        <v>Ždánice</v>
      </c>
      <c r="G56" s="37"/>
      <c r="H56" s="37"/>
      <c r="I56" s="143" t="s">
        <v>22</v>
      </c>
      <c r="J56" s="65" t="str">
        <f>IF(J14="","",J14)</f>
        <v>25. 9. 2018</v>
      </c>
      <c r="K56" s="37"/>
      <c r="L56" s="41"/>
    </row>
    <row r="57" spans="2:12" s="1" customFormat="1" ht="6.95" customHeight="1">
      <c r="B57" s="36"/>
      <c r="C57" s="37"/>
      <c r="D57" s="37"/>
      <c r="E57" s="37"/>
      <c r="F57" s="37"/>
      <c r="G57" s="37"/>
      <c r="H57" s="37"/>
      <c r="I57" s="141"/>
      <c r="J57" s="37"/>
      <c r="K57" s="37"/>
      <c r="L57" s="41"/>
    </row>
    <row r="58" spans="2:12" s="1" customFormat="1" ht="13.65" customHeight="1">
      <c r="B58" s="36"/>
      <c r="C58" s="30" t="s">
        <v>24</v>
      </c>
      <c r="D58" s="37"/>
      <c r="E58" s="37"/>
      <c r="F58" s="25" t="str">
        <f>E17</f>
        <v>Povodí Moravy, s.p.</v>
      </c>
      <c r="G58" s="37"/>
      <c r="H58" s="37"/>
      <c r="I58" s="143" t="s">
        <v>30</v>
      </c>
      <c r="J58" s="34" t="str">
        <f>E23</f>
        <v>AGROPROJEKT PSO, s.r.o.</v>
      </c>
      <c r="K58" s="37"/>
      <c r="L58" s="41"/>
    </row>
    <row r="59" spans="2:12" s="1" customFormat="1" ht="13.65" customHeight="1">
      <c r="B59" s="36"/>
      <c r="C59" s="30" t="s">
        <v>28</v>
      </c>
      <c r="D59" s="37"/>
      <c r="E59" s="37"/>
      <c r="F59" s="25" t="str">
        <f>IF(E20="","",E20)</f>
        <v>Vyplň údaj</v>
      </c>
      <c r="G59" s="37"/>
      <c r="H59" s="37"/>
      <c r="I59" s="143" t="s">
        <v>33</v>
      </c>
      <c r="J59" s="34" t="str">
        <f>E26</f>
        <v xml:space="preserve"> </v>
      </c>
      <c r="K59" s="37"/>
      <c r="L59" s="41"/>
    </row>
    <row r="60" spans="2:12" s="1" customFormat="1" ht="10.3" customHeight="1">
      <c r="B60" s="36"/>
      <c r="C60" s="37"/>
      <c r="D60" s="37"/>
      <c r="E60" s="37"/>
      <c r="F60" s="37"/>
      <c r="G60" s="37"/>
      <c r="H60" s="37"/>
      <c r="I60" s="141"/>
      <c r="J60" s="37"/>
      <c r="K60" s="37"/>
      <c r="L60" s="41"/>
    </row>
    <row r="61" spans="2:12" s="1" customFormat="1" ht="29.25" customHeight="1">
      <c r="B61" s="36"/>
      <c r="C61" s="170" t="s">
        <v>96</v>
      </c>
      <c r="D61" s="171"/>
      <c r="E61" s="171"/>
      <c r="F61" s="171"/>
      <c r="G61" s="171"/>
      <c r="H61" s="171"/>
      <c r="I61" s="172"/>
      <c r="J61" s="173" t="s">
        <v>97</v>
      </c>
      <c r="K61" s="171"/>
      <c r="L61" s="41"/>
    </row>
    <row r="62" spans="2:12" s="1" customFormat="1" ht="10.3" customHeight="1">
      <c r="B62" s="36"/>
      <c r="C62" s="37"/>
      <c r="D62" s="37"/>
      <c r="E62" s="37"/>
      <c r="F62" s="37"/>
      <c r="G62" s="37"/>
      <c r="H62" s="37"/>
      <c r="I62" s="141"/>
      <c r="J62" s="37"/>
      <c r="K62" s="37"/>
      <c r="L62" s="41"/>
    </row>
    <row r="63" spans="2:47" s="1" customFormat="1" ht="22.8" customHeight="1">
      <c r="B63" s="36"/>
      <c r="C63" s="174" t="s">
        <v>98</v>
      </c>
      <c r="D63" s="37"/>
      <c r="E63" s="37"/>
      <c r="F63" s="37"/>
      <c r="G63" s="37"/>
      <c r="H63" s="37"/>
      <c r="I63" s="141"/>
      <c r="J63" s="96">
        <f>J87</f>
        <v>0</v>
      </c>
      <c r="K63" s="37"/>
      <c r="L63" s="41"/>
      <c r="AU63" s="15" t="s">
        <v>99</v>
      </c>
    </row>
    <row r="64" spans="2:12" s="8" customFormat="1" ht="24.95" customHeight="1">
      <c r="B64" s="175"/>
      <c r="C64" s="176"/>
      <c r="D64" s="177" t="s">
        <v>100</v>
      </c>
      <c r="E64" s="178"/>
      <c r="F64" s="178"/>
      <c r="G64" s="178"/>
      <c r="H64" s="178"/>
      <c r="I64" s="179"/>
      <c r="J64" s="180">
        <f>J88</f>
        <v>0</v>
      </c>
      <c r="K64" s="176"/>
      <c r="L64" s="181"/>
    </row>
    <row r="65" spans="2:12" s="9" customFormat="1" ht="19.9" customHeight="1">
      <c r="B65" s="182"/>
      <c r="C65" s="120"/>
      <c r="D65" s="183" t="s">
        <v>101</v>
      </c>
      <c r="E65" s="184"/>
      <c r="F65" s="184"/>
      <c r="G65" s="184"/>
      <c r="H65" s="184"/>
      <c r="I65" s="185"/>
      <c r="J65" s="186">
        <f>J89</f>
        <v>0</v>
      </c>
      <c r="K65" s="120"/>
      <c r="L65" s="187"/>
    </row>
    <row r="66" spans="2:12" s="1" customFormat="1" ht="21.8" customHeight="1">
      <c r="B66" s="36"/>
      <c r="C66" s="37"/>
      <c r="D66" s="37"/>
      <c r="E66" s="37"/>
      <c r="F66" s="37"/>
      <c r="G66" s="37"/>
      <c r="H66" s="37"/>
      <c r="I66" s="141"/>
      <c r="J66" s="37"/>
      <c r="K66" s="37"/>
      <c r="L66" s="41"/>
    </row>
    <row r="67" spans="2:12" s="1" customFormat="1" ht="6.95" customHeight="1">
      <c r="B67" s="55"/>
      <c r="C67" s="56"/>
      <c r="D67" s="56"/>
      <c r="E67" s="56"/>
      <c r="F67" s="56"/>
      <c r="G67" s="56"/>
      <c r="H67" s="56"/>
      <c r="I67" s="165"/>
      <c r="J67" s="56"/>
      <c r="K67" s="56"/>
      <c r="L67" s="41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68"/>
      <c r="J71" s="58"/>
      <c r="K71" s="58"/>
      <c r="L71" s="41"/>
    </row>
    <row r="72" spans="2:12" s="1" customFormat="1" ht="24.95" customHeight="1">
      <c r="B72" s="36"/>
      <c r="C72" s="21" t="s">
        <v>102</v>
      </c>
      <c r="D72" s="37"/>
      <c r="E72" s="37"/>
      <c r="F72" s="37"/>
      <c r="G72" s="37"/>
      <c r="H72" s="37"/>
      <c r="I72" s="141"/>
      <c r="J72" s="37"/>
      <c r="K72" s="37"/>
      <c r="L72" s="41"/>
    </row>
    <row r="73" spans="2:12" s="1" customFormat="1" ht="6.95" customHeight="1">
      <c r="B73" s="36"/>
      <c r="C73" s="37"/>
      <c r="D73" s="37"/>
      <c r="E73" s="37"/>
      <c r="F73" s="37"/>
      <c r="G73" s="37"/>
      <c r="H73" s="37"/>
      <c r="I73" s="141"/>
      <c r="J73" s="37"/>
      <c r="K73" s="37"/>
      <c r="L73" s="41"/>
    </row>
    <row r="74" spans="2:12" s="1" customFormat="1" ht="12" customHeight="1">
      <c r="B74" s="36"/>
      <c r="C74" s="30" t="s">
        <v>16</v>
      </c>
      <c r="D74" s="37"/>
      <c r="E74" s="37"/>
      <c r="F74" s="37"/>
      <c r="G74" s="37"/>
      <c r="H74" s="37"/>
      <c r="I74" s="141"/>
      <c r="J74" s="37"/>
      <c r="K74" s="37"/>
      <c r="L74" s="41"/>
    </row>
    <row r="75" spans="2:12" s="1" customFormat="1" ht="16.5" customHeight="1">
      <c r="B75" s="36"/>
      <c r="C75" s="37"/>
      <c r="D75" s="37"/>
      <c r="E75" s="169" t="str">
        <f>E7</f>
        <v>Ždánický potok Ždánice, km 0,000 – 1,452 - úprava koryta</v>
      </c>
      <c r="F75" s="30"/>
      <c r="G75" s="30"/>
      <c r="H75" s="30"/>
      <c r="I75" s="141"/>
      <c r="J75" s="37"/>
      <c r="K75" s="37"/>
      <c r="L75" s="41"/>
    </row>
    <row r="76" spans="2:12" ht="12" customHeight="1">
      <c r="B76" s="19"/>
      <c r="C76" s="30" t="s">
        <v>91</v>
      </c>
      <c r="D76" s="20"/>
      <c r="E76" s="20"/>
      <c r="F76" s="20"/>
      <c r="G76" s="20"/>
      <c r="H76" s="20"/>
      <c r="I76" s="134"/>
      <c r="J76" s="20"/>
      <c r="K76" s="20"/>
      <c r="L76" s="18"/>
    </row>
    <row r="77" spans="2:12" s="1" customFormat="1" ht="16.5" customHeight="1">
      <c r="B77" s="36"/>
      <c r="C77" s="37"/>
      <c r="D77" s="37"/>
      <c r="E77" s="169" t="s">
        <v>92</v>
      </c>
      <c r="F77" s="37"/>
      <c r="G77" s="37"/>
      <c r="H77" s="37"/>
      <c r="I77" s="141"/>
      <c r="J77" s="37"/>
      <c r="K77" s="37"/>
      <c r="L77" s="41"/>
    </row>
    <row r="78" spans="2:12" s="1" customFormat="1" ht="12" customHeight="1">
      <c r="B78" s="36"/>
      <c r="C78" s="30" t="s">
        <v>93</v>
      </c>
      <c r="D78" s="37"/>
      <c r="E78" s="37"/>
      <c r="F78" s="37"/>
      <c r="G78" s="37"/>
      <c r="H78" s="37"/>
      <c r="I78" s="141"/>
      <c r="J78" s="37"/>
      <c r="K78" s="37"/>
      <c r="L78" s="41"/>
    </row>
    <row r="79" spans="2:12" s="1" customFormat="1" ht="16.5" customHeight="1">
      <c r="B79" s="36"/>
      <c r="C79" s="37"/>
      <c r="D79" s="37"/>
      <c r="E79" s="62" t="str">
        <f>E11</f>
        <v>2993-18(1) - SO-01-Oprava toku</v>
      </c>
      <c r="F79" s="37"/>
      <c r="G79" s="37"/>
      <c r="H79" s="37"/>
      <c r="I79" s="141"/>
      <c r="J79" s="37"/>
      <c r="K79" s="37"/>
      <c r="L79" s="41"/>
    </row>
    <row r="80" spans="2:12" s="1" customFormat="1" ht="6.95" customHeight="1">
      <c r="B80" s="36"/>
      <c r="C80" s="37"/>
      <c r="D80" s="37"/>
      <c r="E80" s="37"/>
      <c r="F80" s="37"/>
      <c r="G80" s="37"/>
      <c r="H80" s="37"/>
      <c r="I80" s="141"/>
      <c r="J80" s="37"/>
      <c r="K80" s="37"/>
      <c r="L80" s="41"/>
    </row>
    <row r="81" spans="2:12" s="1" customFormat="1" ht="12" customHeight="1">
      <c r="B81" s="36"/>
      <c r="C81" s="30" t="s">
        <v>20</v>
      </c>
      <c r="D81" s="37"/>
      <c r="E81" s="37"/>
      <c r="F81" s="25" t="str">
        <f>F14</f>
        <v>Ždánice</v>
      </c>
      <c r="G81" s="37"/>
      <c r="H81" s="37"/>
      <c r="I81" s="143" t="s">
        <v>22</v>
      </c>
      <c r="J81" s="65" t="str">
        <f>IF(J14="","",J14)</f>
        <v>25. 9. 2018</v>
      </c>
      <c r="K81" s="37"/>
      <c r="L81" s="41"/>
    </row>
    <row r="82" spans="2:12" s="1" customFormat="1" ht="6.95" customHeight="1">
      <c r="B82" s="36"/>
      <c r="C82" s="37"/>
      <c r="D82" s="37"/>
      <c r="E82" s="37"/>
      <c r="F82" s="37"/>
      <c r="G82" s="37"/>
      <c r="H82" s="37"/>
      <c r="I82" s="141"/>
      <c r="J82" s="37"/>
      <c r="K82" s="37"/>
      <c r="L82" s="41"/>
    </row>
    <row r="83" spans="2:12" s="1" customFormat="1" ht="13.65" customHeight="1">
      <c r="B83" s="36"/>
      <c r="C83" s="30" t="s">
        <v>24</v>
      </c>
      <c r="D83" s="37"/>
      <c r="E83" s="37"/>
      <c r="F83" s="25" t="str">
        <f>E17</f>
        <v>Povodí Moravy, s.p.</v>
      </c>
      <c r="G83" s="37"/>
      <c r="H83" s="37"/>
      <c r="I83" s="143" t="s">
        <v>30</v>
      </c>
      <c r="J83" s="34" t="str">
        <f>E23</f>
        <v>AGROPROJEKT PSO, s.r.o.</v>
      </c>
      <c r="K83" s="37"/>
      <c r="L83" s="41"/>
    </row>
    <row r="84" spans="2:12" s="1" customFormat="1" ht="13.65" customHeight="1">
      <c r="B84" s="36"/>
      <c r="C84" s="30" t="s">
        <v>28</v>
      </c>
      <c r="D84" s="37"/>
      <c r="E84" s="37"/>
      <c r="F84" s="25" t="str">
        <f>IF(E20="","",E20)</f>
        <v>Vyplň údaj</v>
      </c>
      <c r="G84" s="37"/>
      <c r="H84" s="37"/>
      <c r="I84" s="143" t="s">
        <v>33</v>
      </c>
      <c r="J84" s="34" t="str">
        <f>E26</f>
        <v xml:space="preserve"> </v>
      </c>
      <c r="K84" s="37"/>
      <c r="L84" s="41"/>
    </row>
    <row r="85" spans="2:12" s="1" customFormat="1" ht="10.3" customHeight="1">
      <c r="B85" s="36"/>
      <c r="C85" s="37"/>
      <c r="D85" s="37"/>
      <c r="E85" s="37"/>
      <c r="F85" s="37"/>
      <c r="G85" s="37"/>
      <c r="H85" s="37"/>
      <c r="I85" s="141"/>
      <c r="J85" s="37"/>
      <c r="K85" s="37"/>
      <c r="L85" s="41"/>
    </row>
    <row r="86" spans="2:20" s="10" customFormat="1" ht="29.25" customHeight="1">
      <c r="B86" s="188"/>
      <c r="C86" s="189" t="s">
        <v>103</v>
      </c>
      <c r="D86" s="190" t="s">
        <v>55</v>
      </c>
      <c r="E86" s="190" t="s">
        <v>51</v>
      </c>
      <c r="F86" s="190" t="s">
        <v>52</v>
      </c>
      <c r="G86" s="190" t="s">
        <v>104</v>
      </c>
      <c r="H86" s="190" t="s">
        <v>105</v>
      </c>
      <c r="I86" s="191" t="s">
        <v>106</v>
      </c>
      <c r="J86" s="192" t="s">
        <v>97</v>
      </c>
      <c r="K86" s="193" t="s">
        <v>107</v>
      </c>
      <c r="L86" s="194"/>
      <c r="M86" s="86" t="s">
        <v>1</v>
      </c>
      <c r="N86" s="87" t="s">
        <v>40</v>
      </c>
      <c r="O86" s="87" t="s">
        <v>108</v>
      </c>
      <c r="P86" s="87" t="s">
        <v>109</v>
      </c>
      <c r="Q86" s="87" t="s">
        <v>110</v>
      </c>
      <c r="R86" s="87" t="s">
        <v>111</v>
      </c>
      <c r="S86" s="87" t="s">
        <v>112</v>
      </c>
      <c r="T86" s="88" t="s">
        <v>113</v>
      </c>
    </row>
    <row r="87" spans="2:63" s="1" customFormat="1" ht="22.8" customHeight="1">
      <c r="B87" s="36"/>
      <c r="C87" s="93" t="s">
        <v>114</v>
      </c>
      <c r="D87" s="37"/>
      <c r="E87" s="37"/>
      <c r="F87" s="37"/>
      <c r="G87" s="37"/>
      <c r="H87" s="37"/>
      <c r="I87" s="141"/>
      <c r="J87" s="195">
        <f>BK87</f>
        <v>0</v>
      </c>
      <c r="K87" s="37"/>
      <c r="L87" s="41"/>
      <c r="M87" s="89"/>
      <c r="N87" s="90"/>
      <c r="O87" s="90"/>
      <c r="P87" s="196">
        <f>P88</f>
        <v>0</v>
      </c>
      <c r="Q87" s="90"/>
      <c r="R87" s="196">
        <f>R88</f>
        <v>0</v>
      </c>
      <c r="S87" s="90"/>
      <c r="T87" s="197">
        <f>T88</f>
        <v>0</v>
      </c>
      <c r="AT87" s="15" t="s">
        <v>69</v>
      </c>
      <c r="AU87" s="15" t="s">
        <v>99</v>
      </c>
      <c r="BK87" s="198">
        <f>BK88</f>
        <v>0</v>
      </c>
    </row>
    <row r="88" spans="2:63" s="11" customFormat="1" ht="25.9" customHeight="1">
      <c r="B88" s="199"/>
      <c r="C88" s="200"/>
      <c r="D88" s="201" t="s">
        <v>69</v>
      </c>
      <c r="E88" s="202" t="s">
        <v>115</v>
      </c>
      <c r="F88" s="202" t="s">
        <v>116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AR88" s="210" t="s">
        <v>76</v>
      </c>
      <c r="AT88" s="211" t="s">
        <v>69</v>
      </c>
      <c r="AU88" s="211" t="s">
        <v>70</v>
      </c>
      <c r="AY88" s="210" t="s">
        <v>117</v>
      </c>
      <c r="BK88" s="212">
        <f>BK89</f>
        <v>0</v>
      </c>
    </row>
    <row r="89" spans="2:63" s="11" customFormat="1" ht="22.8" customHeight="1">
      <c r="B89" s="199"/>
      <c r="C89" s="200"/>
      <c r="D89" s="201" t="s">
        <v>69</v>
      </c>
      <c r="E89" s="213" t="s">
        <v>76</v>
      </c>
      <c r="F89" s="213" t="s">
        <v>118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SUM(P90:P121)</f>
        <v>0</v>
      </c>
      <c r="Q89" s="207"/>
      <c r="R89" s="208">
        <f>SUM(R90:R121)</f>
        <v>0</v>
      </c>
      <c r="S89" s="207"/>
      <c r="T89" s="209">
        <f>SUM(T90:T121)</f>
        <v>0</v>
      </c>
      <c r="AR89" s="210" t="s">
        <v>76</v>
      </c>
      <c r="AT89" s="211" t="s">
        <v>69</v>
      </c>
      <c r="AU89" s="211" t="s">
        <v>76</v>
      </c>
      <c r="AY89" s="210" t="s">
        <v>117</v>
      </c>
      <c r="BK89" s="212">
        <f>SUM(BK90:BK121)</f>
        <v>0</v>
      </c>
    </row>
    <row r="90" spans="2:65" s="1" customFormat="1" ht="16.5" customHeight="1">
      <c r="B90" s="36"/>
      <c r="C90" s="215" t="s">
        <v>76</v>
      </c>
      <c r="D90" s="215" t="s">
        <v>119</v>
      </c>
      <c r="E90" s="216" t="s">
        <v>120</v>
      </c>
      <c r="F90" s="217" t="s">
        <v>121</v>
      </c>
      <c r="G90" s="218" t="s">
        <v>122</v>
      </c>
      <c r="H90" s="219">
        <v>0.813</v>
      </c>
      <c r="I90" s="220"/>
      <c r="J90" s="221">
        <f>ROUND(I90*H90,2)</f>
        <v>0</v>
      </c>
      <c r="K90" s="217" t="s">
        <v>123</v>
      </c>
      <c r="L90" s="41"/>
      <c r="M90" s="222" t="s">
        <v>1</v>
      </c>
      <c r="N90" s="223" t="s">
        <v>41</v>
      </c>
      <c r="O90" s="7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AR90" s="15" t="s">
        <v>124</v>
      </c>
      <c r="AT90" s="15" t="s">
        <v>119</v>
      </c>
      <c r="AU90" s="15" t="s">
        <v>78</v>
      </c>
      <c r="AY90" s="15" t="s">
        <v>117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5" t="s">
        <v>76</v>
      </c>
      <c r="BK90" s="226">
        <f>ROUND(I90*H90,2)</f>
        <v>0</v>
      </c>
      <c r="BL90" s="15" t="s">
        <v>124</v>
      </c>
      <c r="BM90" s="15" t="s">
        <v>125</v>
      </c>
    </row>
    <row r="91" spans="2:47" s="1" customFormat="1" ht="12">
      <c r="B91" s="36"/>
      <c r="C91" s="37"/>
      <c r="D91" s="227" t="s">
        <v>126</v>
      </c>
      <c r="E91" s="37"/>
      <c r="F91" s="228" t="s">
        <v>127</v>
      </c>
      <c r="G91" s="37"/>
      <c r="H91" s="37"/>
      <c r="I91" s="141"/>
      <c r="J91" s="37"/>
      <c r="K91" s="37"/>
      <c r="L91" s="41"/>
      <c r="M91" s="229"/>
      <c r="N91" s="77"/>
      <c r="O91" s="77"/>
      <c r="P91" s="77"/>
      <c r="Q91" s="77"/>
      <c r="R91" s="77"/>
      <c r="S91" s="77"/>
      <c r="T91" s="78"/>
      <c r="AT91" s="15" t="s">
        <v>126</v>
      </c>
      <c r="AU91" s="15" t="s">
        <v>78</v>
      </c>
    </row>
    <row r="92" spans="2:51" s="12" customFormat="1" ht="12">
      <c r="B92" s="230"/>
      <c r="C92" s="231"/>
      <c r="D92" s="227" t="s">
        <v>128</v>
      </c>
      <c r="E92" s="232" t="s">
        <v>1</v>
      </c>
      <c r="F92" s="233" t="s">
        <v>129</v>
      </c>
      <c r="G92" s="231"/>
      <c r="H92" s="234">
        <v>0.813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AT92" s="240" t="s">
        <v>128</v>
      </c>
      <c r="AU92" s="240" t="s">
        <v>78</v>
      </c>
      <c r="AV92" s="12" t="s">
        <v>78</v>
      </c>
      <c r="AW92" s="12" t="s">
        <v>32</v>
      </c>
      <c r="AX92" s="12" t="s">
        <v>76</v>
      </c>
      <c r="AY92" s="240" t="s">
        <v>117</v>
      </c>
    </row>
    <row r="93" spans="2:65" s="1" customFormat="1" ht="16.5" customHeight="1">
      <c r="B93" s="36"/>
      <c r="C93" s="215" t="s">
        <v>78</v>
      </c>
      <c r="D93" s="215" t="s">
        <v>119</v>
      </c>
      <c r="E93" s="216" t="s">
        <v>130</v>
      </c>
      <c r="F93" s="217" t="s">
        <v>131</v>
      </c>
      <c r="G93" s="218" t="s">
        <v>132</v>
      </c>
      <c r="H93" s="219">
        <v>1200</v>
      </c>
      <c r="I93" s="220"/>
      <c r="J93" s="221">
        <f>ROUND(I93*H93,2)</f>
        <v>0</v>
      </c>
      <c r="K93" s="217" t="s">
        <v>133</v>
      </c>
      <c r="L93" s="41"/>
      <c r="M93" s="222" t="s">
        <v>1</v>
      </c>
      <c r="N93" s="223" t="s">
        <v>41</v>
      </c>
      <c r="O93" s="77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AR93" s="15" t="s">
        <v>124</v>
      </c>
      <c r="AT93" s="15" t="s">
        <v>119</v>
      </c>
      <c r="AU93" s="15" t="s">
        <v>78</v>
      </c>
      <c r="AY93" s="15" t="s">
        <v>117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5" t="s">
        <v>76</v>
      </c>
      <c r="BK93" s="226">
        <f>ROUND(I93*H93,2)</f>
        <v>0</v>
      </c>
      <c r="BL93" s="15" t="s">
        <v>124</v>
      </c>
      <c r="BM93" s="15" t="s">
        <v>134</v>
      </c>
    </row>
    <row r="94" spans="2:47" s="1" customFormat="1" ht="12">
      <c r="B94" s="36"/>
      <c r="C94" s="37"/>
      <c r="D94" s="227" t="s">
        <v>126</v>
      </c>
      <c r="E94" s="37"/>
      <c r="F94" s="228" t="s">
        <v>135</v>
      </c>
      <c r="G94" s="37"/>
      <c r="H94" s="37"/>
      <c r="I94" s="141"/>
      <c r="J94" s="37"/>
      <c r="K94" s="37"/>
      <c r="L94" s="41"/>
      <c r="M94" s="229"/>
      <c r="N94" s="77"/>
      <c r="O94" s="77"/>
      <c r="P94" s="77"/>
      <c r="Q94" s="77"/>
      <c r="R94" s="77"/>
      <c r="S94" s="77"/>
      <c r="T94" s="78"/>
      <c r="AT94" s="15" t="s">
        <v>126</v>
      </c>
      <c r="AU94" s="15" t="s">
        <v>78</v>
      </c>
    </row>
    <row r="95" spans="2:65" s="1" customFormat="1" ht="16.5" customHeight="1">
      <c r="B95" s="36"/>
      <c r="C95" s="215" t="s">
        <v>136</v>
      </c>
      <c r="D95" s="215" t="s">
        <v>119</v>
      </c>
      <c r="E95" s="216" t="s">
        <v>137</v>
      </c>
      <c r="F95" s="217" t="s">
        <v>138</v>
      </c>
      <c r="G95" s="218" t="s">
        <v>139</v>
      </c>
      <c r="H95" s="219">
        <v>60</v>
      </c>
      <c r="I95" s="220"/>
      <c r="J95" s="221">
        <f>ROUND(I95*H95,2)</f>
        <v>0</v>
      </c>
      <c r="K95" s="217" t="s">
        <v>123</v>
      </c>
      <c r="L95" s="41"/>
      <c r="M95" s="222" t="s">
        <v>1</v>
      </c>
      <c r="N95" s="223" t="s">
        <v>41</v>
      </c>
      <c r="O95" s="77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AR95" s="15" t="s">
        <v>124</v>
      </c>
      <c r="AT95" s="15" t="s">
        <v>119</v>
      </c>
      <c r="AU95" s="15" t="s">
        <v>78</v>
      </c>
      <c r="AY95" s="15" t="s">
        <v>117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5" t="s">
        <v>76</v>
      </c>
      <c r="BK95" s="226">
        <f>ROUND(I95*H95,2)</f>
        <v>0</v>
      </c>
      <c r="BL95" s="15" t="s">
        <v>124</v>
      </c>
      <c r="BM95" s="15" t="s">
        <v>140</v>
      </c>
    </row>
    <row r="96" spans="2:47" s="1" customFormat="1" ht="12">
      <c r="B96" s="36"/>
      <c r="C96" s="37"/>
      <c r="D96" s="227" t="s">
        <v>126</v>
      </c>
      <c r="E96" s="37"/>
      <c r="F96" s="228" t="s">
        <v>141</v>
      </c>
      <c r="G96" s="37"/>
      <c r="H96" s="37"/>
      <c r="I96" s="141"/>
      <c r="J96" s="37"/>
      <c r="K96" s="37"/>
      <c r="L96" s="41"/>
      <c r="M96" s="229"/>
      <c r="N96" s="77"/>
      <c r="O96" s="77"/>
      <c r="P96" s="77"/>
      <c r="Q96" s="77"/>
      <c r="R96" s="77"/>
      <c r="S96" s="77"/>
      <c r="T96" s="78"/>
      <c r="AT96" s="15" t="s">
        <v>126</v>
      </c>
      <c r="AU96" s="15" t="s">
        <v>78</v>
      </c>
    </row>
    <row r="97" spans="2:51" s="12" customFormat="1" ht="12">
      <c r="B97" s="230"/>
      <c r="C97" s="231"/>
      <c r="D97" s="227" t="s">
        <v>128</v>
      </c>
      <c r="E97" s="232" t="s">
        <v>1</v>
      </c>
      <c r="F97" s="233" t="s">
        <v>142</v>
      </c>
      <c r="G97" s="231"/>
      <c r="H97" s="234">
        <v>60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AT97" s="240" t="s">
        <v>128</v>
      </c>
      <c r="AU97" s="240" t="s">
        <v>78</v>
      </c>
      <c r="AV97" s="12" t="s">
        <v>78</v>
      </c>
      <c r="AW97" s="12" t="s">
        <v>32</v>
      </c>
      <c r="AX97" s="12" t="s">
        <v>76</v>
      </c>
      <c r="AY97" s="240" t="s">
        <v>117</v>
      </c>
    </row>
    <row r="98" spans="2:65" s="1" customFormat="1" ht="16.5" customHeight="1">
      <c r="B98" s="36"/>
      <c r="C98" s="215" t="s">
        <v>124</v>
      </c>
      <c r="D98" s="215" t="s">
        <v>119</v>
      </c>
      <c r="E98" s="216" t="s">
        <v>143</v>
      </c>
      <c r="F98" s="217" t="s">
        <v>144</v>
      </c>
      <c r="G98" s="218" t="s">
        <v>139</v>
      </c>
      <c r="H98" s="219">
        <v>300</v>
      </c>
      <c r="I98" s="220"/>
      <c r="J98" s="221">
        <f>ROUND(I98*H98,2)</f>
        <v>0</v>
      </c>
      <c r="K98" s="217" t="s">
        <v>123</v>
      </c>
      <c r="L98" s="41"/>
      <c r="M98" s="222" t="s">
        <v>1</v>
      </c>
      <c r="N98" s="223" t="s">
        <v>41</v>
      </c>
      <c r="O98" s="7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AR98" s="15" t="s">
        <v>124</v>
      </c>
      <c r="AT98" s="15" t="s">
        <v>119</v>
      </c>
      <c r="AU98" s="15" t="s">
        <v>78</v>
      </c>
      <c r="AY98" s="15" t="s">
        <v>117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5" t="s">
        <v>76</v>
      </c>
      <c r="BK98" s="226">
        <f>ROUND(I98*H98,2)</f>
        <v>0</v>
      </c>
      <c r="BL98" s="15" t="s">
        <v>124</v>
      </c>
      <c r="BM98" s="15" t="s">
        <v>145</v>
      </c>
    </row>
    <row r="99" spans="2:47" s="1" customFormat="1" ht="12">
      <c r="B99" s="36"/>
      <c r="C99" s="37"/>
      <c r="D99" s="227" t="s">
        <v>126</v>
      </c>
      <c r="E99" s="37"/>
      <c r="F99" s="228" t="s">
        <v>146</v>
      </c>
      <c r="G99" s="37"/>
      <c r="H99" s="37"/>
      <c r="I99" s="141"/>
      <c r="J99" s="37"/>
      <c r="K99" s="37"/>
      <c r="L99" s="41"/>
      <c r="M99" s="229"/>
      <c r="N99" s="77"/>
      <c r="O99" s="77"/>
      <c r="P99" s="77"/>
      <c r="Q99" s="77"/>
      <c r="R99" s="77"/>
      <c r="S99" s="77"/>
      <c r="T99" s="78"/>
      <c r="AT99" s="15" t="s">
        <v>126</v>
      </c>
      <c r="AU99" s="15" t="s">
        <v>78</v>
      </c>
    </row>
    <row r="100" spans="2:51" s="12" customFormat="1" ht="12">
      <c r="B100" s="230"/>
      <c r="C100" s="231"/>
      <c r="D100" s="227" t="s">
        <v>128</v>
      </c>
      <c r="E100" s="232" t="s">
        <v>1</v>
      </c>
      <c r="F100" s="233" t="s">
        <v>147</v>
      </c>
      <c r="G100" s="231"/>
      <c r="H100" s="234">
        <v>300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128</v>
      </c>
      <c r="AU100" s="240" t="s">
        <v>78</v>
      </c>
      <c r="AV100" s="12" t="s">
        <v>78</v>
      </c>
      <c r="AW100" s="12" t="s">
        <v>32</v>
      </c>
      <c r="AX100" s="12" t="s">
        <v>76</v>
      </c>
      <c r="AY100" s="240" t="s">
        <v>117</v>
      </c>
    </row>
    <row r="101" spans="2:65" s="1" customFormat="1" ht="16.5" customHeight="1">
      <c r="B101" s="36"/>
      <c r="C101" s="215" t="s">
        <v>148</v>
      </c>
      <c r="D101" s="215" t="s">
        <v>119</v>
      </c>
      <c r="E101" s="216" t="s">
        <v>149</v>
      </c>
      <c r="F101" s="217" t="s">
        <v>150</v>
      </c>
      <c r="G101" s="218" t="s">
        <v>139</v>
      </c>
      <c r="H101" s="219">
        <v>212</v>
      </c>
      <c r="I101" s="220"/>
      <c r="J101" s="221">
        <f>ROUND(I101*H101,2)</f>
        <v>0</v>
      </c>
      <c r="K101" s="217" t="s">
        <v>123</v>
      </c>
      <c r="L101" s="41"/>
      <c r="M101" s="222" t="s">
        <v>1</v>
      </c>
      <c r="N101" s="223" t="s">
        <v>41</v>
      </c>
      <c r="O101" s="77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AR101" s="15" t="s">
        <v>124</v>
      </c>
      <c r="AT101" s="15" t="s">
        <v>119</v>
      </c>
      <c r="AU101" s="15" t="s">
        <v>78</v>
      </c>
      <c r="AY101" s="15" t="s">
        <v>117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5" t="s">
        <v>76</v>
      </c>
      <c r="BK101" s="226">
        <f>ROUND(I101*H101,2)</f>
        <v>0</v>
      </c>
      <c r="BL101" s="15" t="s">
        <v>124</v>
      </c>
      <c r="BM101" s="15" t="s">
        <v>151</v>
      </c>
    </row>
    <row r="102" spans="2:47" s="1" customFormat="1" ht="12">
      <c r="B102" s="36"/>
      <c r="C102" s="37"/>
      <c r="D102" s="227" t="s">
        <v>126</v>
      </c>
      <c r="E102" s="37"/>
      <c r="F102" s="228" t="s">
        <v>152</v>
      </c>
      <c r="G102" s="37"/>
      <c r="H102" s="37"/>
      <c r="I102" s="141"/>
      <c r="J102" s="37"/>
      <c r="K102" s="37"/>
      <c r="L102" s="41"/>
      <c r="M102" s="229"/>
      <c r="N102" s="77"/>
      <c r="O102" s="77"/>
      <c r="P102" s="77"/>
      <c r="Q102" s="77"/>
      <c r="R102" s="77"/>
      <c r="S102" s="77"/>
      <c r="T102" s="78"/>
      <c r="AT102" s="15" t="s">
        <v>126</v>
      </c>
      <c r="AU102" s="15" t="s">
        <v>78</v>
      </c>
    </row>
    <row r="103" spans="2:51" s="12" customFormat="1" ht="12">
      <c r="B103" s="230"/>
      <c r="C103" s="231"/>
      <c r="D103" s="227" t="s">
        <v>128</v>
      </c>
      <c r="E103" s="232" t="s">
        <v>1</v>
      </c>
      <c r="F103" s="233" t="s">
        <v>153</v>
      </c>
      <c r="G103" s="231"/>
      <c r="H103" s="234">
        <v>212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AT103" s="240" t="s">
        <v>128</v>
      </c>
      <c r="AU103" s="240" t="s">
        <v>78</v>
      </c>
      <c r="AV103" s="12" t="s">
        <v>78</v>
      </c>
      <c r="AW103" s="12" t="s">
        <v>32</v>
      </c>
      <c r="AX103" s="12" t="s">
        <v>70</v>
      </c>
      <c r="AY103" s="240" t="s">
        <v>117</v>
      </c>
    </row>
    <row r="104" spans="2:51" s="13" customFormat="1" ht="12">
      <c r="B104" s="241"/>
      <c r="C104" s="242"/>
      <c r="D104" s="227" t="s">
        <v>128</v>
      </c>
      <c r="E104" s="243" t="s">
        <v>1</v>
      </c>
      <c r="F104" s="244" t="s">
        <v>154</v>
      </c>
      <c r="G104" s="242"/>
      <c r="H104" s="245">
        <v>212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AT104" s="251" t="s">
        <v>128</v>
      </c>
      <c r="AU104" s="251" t="s">
        <v>78</v>
      </c>
      <c r="AV104" s="13" t="s">
        <v>124</v>
      </c>
      <c r="AW104" s="13" t="s">
        <v>32</v>
      </c>
      <c r="AX104" s="13" t="s">
        <v>76</v>
      </c>
      <c r="AY104" s="251" t="s">
        <v>117</v>
      </c>
    </row>
    <row r="105" spans="2:65" s="1" customFormat="1" ht="16.5" customHeight="1">
      <c r="B105" s="36"/>
      <c r="C105" s="215" t="s">
        <v>155</v>
      </c>
      <c r="D105" s="215" t="s">
        <v>119</v>
      </c>
      <c r="E105" s="216" t="s">
        <v>156</v>
      </c>
      <c r="F105" s="217" t="s">
        <v>157</v>
      </c>
      <c r="G105" s="218" t="s">
        <v>139</v>
      </c>
      <c r="H105" s="219">
        <v>212</v>
      </c>
      <c r="I105" s="220"/>
      <c r="J105" s="221">
        <f>ROUND(I105*H105,2)</f>
        <v>0</v>
      </c>
      <c r="K105" s="217" t="s">
        <v>123</v>
      </c>
      <c r="L105" s="41"/>
      <c r="M105" s="222" t="s">
        <v>1</v>
      </c>
      <c r="N105" s="223" t="s">
        <v>41</v>
      </c>
      <c r="O105" s="77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AR105" s="15" t="s">
        <v>124</v>
      </c>
      <c r="AT105" s="15" t="s">
        <v>119</v>
      </c>
      <c r="AU105" s="15" t="s">
        <v>78</v>
      </c>
      <c r="AY105" s="15" t="s">
        <v>117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5" t="s">
        <v>76</v>
      </c>
      <c r="BK105" s="226">
        <f>ROUND(I105*H105,2)</f>
        <v>0</v>
      </c>
      <c r="BL105" s="15" t="s">
        <v>124</v>
      </c>
      <c r="BM105" s="15" t="s">
        <v>158</v>
      </c>
    </row>
    <row r="106" spans="2:47" s="1" customFormat="1" ht="12">
      <c r="B106" s="36"/>
      <c r="C106" s="37"/>
      <c r="D106" s="227" t="s">
        <v>126</v>
      </c>
      <c r="E106" s="37"/>
      <c r="F106" s="228" t="s">
        <v>159</v>
      </c>
      <c r="G106" s="37"/>
      <c r="H106" s="37"/>
      <c r="I106" s="141"/>
      <c r="J106" s="37"/>
      <c r="K106" s="37"/>
      <c r="L106" s="41"/>
      <c r="M106" s="229"/>
      <c r="N106" s="77"/>
      <c r="O106" s="77"/>
      <c r="P106" s="77"/>
      <c r="Q106" s="77"/>
      <c r="R106" s="77"/>
      <c r="S106" s="77"/>
      <c r="T106" s="78"/>
      <c r="AT106" s="15" t="s">
        <v>126</v>
      </c>
      <c r="AU106" s="15" t="s">
        <v>78</v>
      </c>
    </row>
    <row r="107" spans="2:51" s="12" customFormat="1" ht="12">
      <c r="B107" s="230"/>
      <c r="C107" s="231"/>
      <c r="D107" s="227" t="s">
        <v>128</v>
      </c>
      <c r="E107" s="232" t="s">
        <v>1</v>
      </c>
      <c r="F107" s="233" t="s">
        <v>160</v>
      </c>
      <c r="G107" s="231"/>
      <c r="H107" s="234">
        <v>212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128</v>
      </c>
      <c r="AU107" s="240" t="s">
        <v>78</v>
      </c>
      <c r="AV107" s="12" t="s">
        <v>78</v>
      </c>
      <c r="AW107" s="12" t="s">
        <v>32</v>
      </c>
      <c r="AX107" s="12" t="s">
        <v>76</v>
      </c>
      <c r="AY107" s="240" t="s">
        <v>117</v>
      </c>
    </row>
    <row r="108" spans="2:65" s="1" customFormat="1" ht="16.5" customHeight="1">
      <c r="B108" s="36"/>
      <c r="C108" s="215" t="s">
        <v>161</v>
      </c>
      <c r="D108" s="215" t="s">
        <v>119</v>
      </c>
      <c r="E108" s="216" t="s">
        <v>162</v>
      </c>
      <c r="F108" s="217" t="s">
        <v>163</v>
      </c>
      <c r="G108" s="218" t="s">
        <v>139</v>
      </c>
      <c r="H108" s="219">
        <v>2544</v>
      </c>
      <c r="I108" s="220"/>
      <c r="J108" s="221">
        <f>ROUND(I108*H108,2)</f>
        <v>0</v>
      </c>
      <c r="K108" s="217" t="s">
        <v>123</v>
      </c>
      <c r="L108" s="41"/>
      <c r="M108" s="222" t="s">
        <v>1</v>
      </c>
      <c r="N108" s="223" t="s">
        <v>41</v>
      </c>
      <c r="O108" s="7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AR108" s="15" t="s">
        <v>124</v>
      </c>
      <c r="AT108" s="15" t="s">
        <v>119</v>
      </c>
      <c r="AU108" s="15" t="s">
        <v>78</v>
      </c>
      <c r="AY108" s="15" t="s">
        <v>117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5" t="s">
        <v>76</v>
      </c>
      <c r="BK108" s="226">
        <f>ROUND(I108*H108,2)</f>
        <v>0</v>
      </c>
      <c r="BL108" s="15" t="s">
        <v>124</v>
      </c>
      <c r="BM108" s="15" t="s">
        <v>164</v>
      </c>
    </row>
    <row r="109" spans="2:47" s="1" customFormat="1" ht="12">
      <c r="B109" s="36"/>
      <c r="C109" s="37"/>
      <c r="D109" s="227" t="s">
        <v>126</v>
      </c>
      <c r="E109" s="37"/>
      <c r="F109" s="228" t="s">
        <v>165</v>
      </c>
      <c r="G109" s="37"/>
      <c r="H109" s="37"/>
      <c r="I109" s="141"/>
      <c r="J109" s="37"/>
      <c r="K109" s="37"/>
      <c r="L109" s="41"/>
      <c r="M109" s="229"/>
      <c r="N109" s="77"/>
      <c r="O109" s="77"/>
      <c r="P109" s="77"/>
      <c r="Q109" s="77"/>
      <c r="R109" s="77"/>
      <c r="S109" s="77"/>
      <c r="T109" s="78"/>
      <c r="AT109" s="15" t="s">
        <v>126</v>
      </c>
      <c r="AU109" s="15" t="s">
        <v>78</v>
      </c>
    </row>
    <row r="110" spans="2:51" s="12" customFormat="1" ht="12">
      <c r="B110" s="230"/>
      <c r="C110" s="231"/>
      <c r="D110" s="227" t="s">
        <v>128</v>
      </c>
      <c r="E110" s="232" t="s">
        <v>1</v>
      </c>
      <c r="F110" s="233" t="s">
        <v>166</v>
      </c>
      <c r="G110" s="231"/>
      <c r="H110" s="234">
        <v>2544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128</v>
      </c>
      <c r="AU110" s="240" t="s">
        <v>78</v>
      </c>
      <c r="AV110" s="12" t="s">
        <v>78</v>
      </c>
      <c r="AW110" s="12" t="s">
        <v>32</v>
      </c>
      <c r="AX110" s="12" t="s">
        <v>76</v>
      </c>
      <c r="AY110" s="240" t="s">
        <v>117</v>
      </c>
    </row>
    <row r="111" spans="2:65" s="1" customFormat="1" ht="16.5" customHeight="1">
      <c r="B111" s="36"/>
      <c r="C111" s="215" t="s">
        <v>167</v>
      </c>
      <c r="D111" s="215" t="s">
        <v>119</v>
      </c>
      <c r="E111" s="216" t="s">
        <v>168</v>
      </c>
      <c r="F111" s="217" t="s">
        <v>169</v>
      </c>
      <c r="G111" s="218" t="s">
        <v>139</v>
      </c>
      <c r="H111" s="219">
        <v>512</v>
      </c>
      <c r="I111" s="220"/>
      <c r="J111" s="221">
        <f>ROUND(I111*H111,2)</f>
        <v>0</v>
      </c>
      <c r="K111" s="217" t="s">
        <v>123</v>
      </c>
      <c r="L111" s="41"/>
      <c r="M111" s="222" t="s">
        <v>1</v>
      </c>
      <c r="N111" s="223" t="s">
        <v>41</v>
      </c>
      <c r="O111" s="77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AR111" s="15" t="s">
        <v>124</v>
      </c>
      <c r="AT111" s="15" t="s">
        <v>119</v>
      </c>
      <c r="AU111" s="15" t="s">
        <v>78</v>
      </c>
      <c r="AY111" s="15" t="s">
        <v>117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5" t="s">
        <v>76</v>
      </c>
      <c r="BK111" s="226">
        <f>ROUND(I111*H111,2)</f>
        <v>0</v>
      </c>
      <c r="BL111" s="15" t="s">
        <v>124</v>
      </c>
      <c r="BM111" s="15" t="s">
        <v>170</v>
      </c>
    </row>
    <row r="112" spans="2:47" s="1" customFormat="1" ht="12">
      <c r="B112" s="36"/>
      <c r="C112" s="37"/>
      <c r="D112" s="227" t="s">
        <v>126</v>
      </c>
      <c r="E112" s="37"/>
      <c r="F112" s="228" t="s">
        <v>171</v>
      </c>
      <c r="G112" s="37"/>
      <c r="H112" s="37"/>
      <c r="I112" s="141"/>
      <c r="J112" s="37"/>
      <c r="K112" s="37"/>
      <c r="L112" s="41"/>
      <c r="M112" s="229"/>
      <c r="N112" s="77"/>
      <c r="O112" s="77"/>
      <c r="P112" s="77"/>
      <c r="Q112" s="77"/>
      <c r="R112" s="77"/>
      <c r="S112" s="77"/>
      <c r="T112" s="78"/>
      <c r="AT112" s="15" t="s">
        <v>126</v>
      </c>
      <c r="AU112" s="15" t="s">
        <v>78</v>
      </c>
    </row>
    <row r="113" spans="2:51" s="12" customFormat="1" ht="12">
      <c r="B113" s="230"/>
      <c r="C113" s="231"/>
      <c r="D113" s="227" t="s">
        <v>128</v>
      </c>
      <c r="E113" s="232" t="s">
        <v>1</v>
      </c>
      <c r="F113" s="233" t="s">
        <v>172</v>
      </c>
      <c r="G113" s="231"/>
      <c r="H113" s="234">
        <v>512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128</v>
      </c>
      <c r="AU113" s="240" t="s">
        <v>78</v>
      </c>
      <c r="AV113" s="12" t="s">
        <v>78</v>
      </c>
      <c r="AW113" s="12" t="s">
        <v>32</v>
      </c>
      <c r="AX113" s="12" t="s">
        <v>70</v>
      </c>
      <c r="AY113" s="240" t="s">
        <v>117</v>
      </c>
    </row>
    <row r="114" spans="2:51" s="13" customFormat="1" ht="12">
      <c r="B114" s="241"/>
      <c r="C114" s="242"/>
      <c r="D114" s="227" t="s">
        <v>128</v>
      </c>
      <c r="E114" s="243" t="s">
        <v>1</v>
      </c>
      <c r="F114" s="244" t="s">
        <v>154</v>
      </c>
      <c r="G114" s="242"/>
      <c r="H114" s="245">
        <v>512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AT114" s="251" t="s">
        <v>128</v>
      </c>
      <c r="AU114" s="251" t="s">
        <v>78</v>
      </c>
      <c r="AV114" s="13" t="s">
        <v>124</v>
      </c>
      <c r="AW114" s="13" t="s">
        <v>32</v>
      </c>
      <c r="AX114" s="13" t="s">
        <v>76</v>
      </c>
      <c r="AY114" s="251" t="s">
        <v>117</v>
      </c>
    </row>
    <row r="115" spans="2:65" s="1" customFormat="1" ht="16.5" customHeight="1">
      <c r="B115" s="36"/>
      <c r="C115" s="215" t="s">
        <v>173</v>
      </c>
      <c r="D115" s="215" t="s">
        <v>119</v>
      </c>
      <c r="E115" s="216" t="s">
        <v>174</v>
      </c>
      <c r="F115" s="217" t="s">
        <v>175</v>
      </c>
      <c r="G115" s="218" t="s">
        <v>139</v>
      </c>
      <c r="H115" s="219">
        <v>18944</v>
      </c>
      <c r="I115" s="220"/>
      <c r="J115" s="221">
        <f>ROUND(I115*H115,2)</f>
        <v>0</v>
      </c>
      <c r="K115" s="217" t="s">
        <v>123</v>
      </c>
      <c r="L115" s="41"/>
      <c r="M115" s="222" t="s">
        <v>1</v>
      </c>
      <c r="N115" s="223" t="s">
        <v>41</v>
      </c>
      <c r="O115" s="77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AR115" s="15" t="s">
        <v>124</v>
      </c>
      <c r="AT115" s="15" t="s">
        <v>119</v>
      </c>
      <c r="AU115" s="15" t="s">
        <v>78</v>
      </c>
      <c r="AY115" s="15" t="s">
        <v>117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5" t="s">
        <v>76</v>
      </c>
      <c r="BK115" s="226">
        <f>ROUND(I115*H115,2)</f>
        <v>0</v>
      </c>
      <c r="BL115" s="15" t="s">
        <v>124</v>
      </c>
      <c r="BM115" s="15" t="s">
        <v>176</v>
      </c>
    </row>
    <row r="116" spans="2:47" s="1" customFormat="1" ht="12">
      <c r="B116" s="36"/>
      <c r="C116" s="37"/>
      <c r="D116" s="227" t="s">
        <v>126</v>
      </c>
      <c r="E116" s="37"/>
      <c r="F116" s="228" t="s">
        <v>177</v>
      </c>
      <c r="G116" s="37"/>
      <c r="H116" s="37"/>
      <c r="I116" s="141"/>
      <c r="J116" s="37"/>
      <c r="K116" s="37"/>
      <c r="L116" s="41"/>
      <c r="M116" s="229"/>
      <c r="N116" s="77"/>
      <c r="O116" s="77"/>
      <c r="P116" s="77"/>
      <c r="Q116" s="77"/>
      <c r="R116" s="77"/>
      <c r="S116" s="77"/>
      <c r="T116" s="78"/>
      <c r="AT116" s="15" t="s">
        <v>126</v>
      </c>
      <c r="AU116" s="15" t="s">
        <v>78</v>
      </c>
    </row>
    <row r="117" spans="2:51" s="12" customFormat="1" ht="12">
      <c r="B117" s="230"/>
      <c r="C117" s="231"/>
      <c r="D117" s="227" t="s">
        <v>128</v>
      </c>
      <c r="E117" s="232" t="s">
        <v>1</v>
      </c>
      <c r="F117" s="233" t="s">
        <v>178</v>
      </c>
      <c r="G117" s="231"/>
      <c r="H117" s="234">
        <v>18944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128</v>
      </c>
      <c r="AU117" s="240" t="s">
        <v>78</v>
      </c>
      <c r="AV117" s="12" t="s">
        <v>78</v>
      </c>
      <c r="AW117" s="12" t="s">
        <v>32</v>
      </c>
      <c r="AX117" s="12" t="s">
        <v>70</v>
      </c>
      <c r="AY117" s="240" t="s">
        <v>117</v>
      </c>
    </row>
    <row r="118" spans="2:51" s="13" customFormat="1" ht="12">
      <c r="B118" s="241"/>
      <c r="C118" s="242"/>
      <c r="D118" s="227" t="s">
        <v>128</v>
      </c>
      <c r="E118" s="243" t="s">
        <v>1</v>
      </c>
      <c r="F118" s="244" t="s">
        <v>154</v>
      </c>
      <c r="G118" s="242"/>
      <c r="H118" s="245">
        <v>18944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AT118" s="251" t="s">
        <v>128</v>
      </c>
      <c r="AU118" s="251" t="s">
        <v>78</v>
      </c>
      <c r="AV118" s="13" t="s">
        <v>124</v>
      </c>
      <c r="AW118" s="13" t="s">
        <v>32</v>
      </c>
      <c r="AX118" s="13" t="s">
        <v>76</v>
      </c>
      <c r="AY118" s="251" t="s">
        <v>117</v>
      </c>
    </row>
    <row r="119" spans="2:65" s="1" customFormat="1" ht="16.5" customHeight="1">
      <c r="B119" s="36"/>
      <c r="C119" s="215" t="s">
        <v>179</v>
      </c>
      <c r="D119" s="215" t="s">
        <v>119</v>
      </c>
      <c r="E119" s="216" t="s">
        <v>180</v>
      </c>
      <c r="F119" s="217" t="s">
        <v>181</v>
      </c>
      <c r="G119" s="218" t="s">
        <v>182</v>
      </c>
      <c r="H119" s="219">
        <v>849.92</v>
      </c>
      <c r="I119" s="220"/>
      <c r="J119" s="221">
        <f>ROUND(I119*H119,2)</f>
        <v>0</v>
      </c>
      <c r="K119" s="217" t="s">
        <v>1</v>
      </c>
      <c r="L119" s="41"/>
      <c r="M119" s="222" t="s">
        <v>1</v>
      </c>
      <c r="N119" s="223" t="s">
        <v>41</v>
      </c>
      <c r="O119" s="77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AR119" s="15" t="s">
        <v>124</v>
      </c>
      <c r="AT119" s="15" t="s">
        <v>119</v>
      </c>
      <c r="AU119" s="15" t="s">
        <v>78</v>
      </c>
      <c r="AY119" s="15" t="s">
        <v>117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5" t="s">
        <v>76</v>
      </c>
      <c r="BK119" s="226">
        <f>ROUND(I119*H119,2)</f>
        <v>0</v>
      </c>
      <c r="BL119" s="15" t="s">
        <v>124</v>
      </c>
      <c r="BM119" s="15" t="s">
        <v>183</v>
      </c>
    </row>
    <row r="120" spans="2:47" s="1" customFormat="1" ht="12">
      <c r="B120" s="36"/>
      <c r="C120" s="37"/>
      <c r="D120" s="227" t="s">
        <v>126</v>
      </c>
      <c r="E120" s="37"/>
      <c r="F120" s="228" t="s">
        <v>184</v>
      </c>
      <c r="G120" s="37"/>
      <c r="H120" s="37"/>
      <c r="I120" s="141"/>
      <c r="J120" s="37"/>
      <c r="K120" s="37"/>
      <c r="L120" s="41"/>
      <c r="M120" s="229"/>
      <c r="N120" s="77"/>
      <c r="O120" s="77"/>
      <c r="P120" s="77"/>
      <c r="Q120" s="77"/>
      <c r="R120" s="77"/>
      <c r="S120" s="77"/>
      <c r="T120" s="78"/>
      <c r="AT120" s="15" t="s">
        <v>126</v>
      </c>
      <c r="AU120" s="15" t="s">
        <v>78</v>
      </c>
    </row>
    <row r="121" spans="2:51" s="12" customFormat="1" ht="12">
      <c r="B121" s="230"/>
      <c r="C121" s="231"/>
      <c r="D121" s="227" t="s">
        <v>128</v>
      </c>
      <c r="E121" s="232" t="s">
        <v>1</v>
      </c>
      <c r="F121" s="233" t="s">
        <v>185</v>
      </c>
      <c r="G121" s="231"/>
      <c r="H121" s="234">
        <v>849.92</v>
      </c>
      <c r="I121" s="235"/>
      <c r="J121" s="231"/>
      <c r="K121" s="231"/>
      <c r="L121" s="236"/>
      <c r="M121" s="252"/>
      <c r="N121" s="253"/>
      <c r="O121" s="253"/>
      <c r="P121" s="253"/>
      <c r="Q121" s="253"/>
      <c r="R121" s="253"/>
      <c r="S121" s="253"/>
      <c r="T121" s="254"/>
      <c r="AT121" s="240" t="s">
        <v>128</v>
      </c>
      <c r="AU121" s="240" t="s">
        <v>78</v>
      </c>
      <c r="AV121" s="12" t="s">
        <v>78</v>
      </c>
      <c r="AW121" s="12" t="s">
        <v>32</v>
      </c>
      <c r="AX121" s="12" t="s">
        <v>76</v>
      </c>
      <c r="AY121" s="240" t="s">
        <v>117</v>
      </c>
    </row>
    <row r="122" spans="2:12" s="1" customFormat="1" ht="6.95" customHeight="1">
      <c r="B122" s="55"/>
      <c r="C122" s="56"/>
      <c r="D122" s="56"/>
      <c r="E122" s="56"/>
      <c r="F122" s="56"/>
      <c r="G122" s="56"/>
      <c r="H122" s="56"/>
      <c r="I122" s="165"/>
      <c r="J122" s="56"/>
      <c r="K122" s="56"/>
      <c r="L122" s="41"/>
    </row>
  </sheetData>
  <sheetProtection password="CC35" sheet="1" objects="1" scenarios="1" formatColumns="0" formatRows="0" autoFilter="0"/>
  <autoFilter ref="C86:K12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86</v>
      </c>
    </row>
    <row r="3" spans="2:46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78</v>
      </c>
    </row>
    <row r="4" spans="2:46" ht="24.95" customHeight="1">
      <c r="B4" s="18"/>
      <c r="D4" s="138" t="s">
        <v>90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9" t="s">
        <v>16</v>
      </c>
      <c r="L6" s="18"/>
    </row>
    <row r="7" spans="2:12" ht="16.5" customHeight="1">
      <c r="B7" s="18"/>
      <c r="E7" s="140" t="str">
        <f>'Rekapitulace stavby'!K6</f>
        <v>Ždánický potok Ždánice, km 0,000 – 1,452 - úprava koryta</v>
      </c>
      <c r="F7" s="139"/>
      <c r="G7" s="139"/>
      <c r="H7" s="139"/>
      <c r="L7" s="18"/>
    </row>
    <row r="8" spans="2:12" ht="12" customHeight="1">
      <c r="B8" s="18"/>
      <c r="D8" s="139" t="s">
        <v>91</v>
      </c>
      <c r="L8" s="18"/>
    </row>
    <row r="9" spans="2:12" s="1" customFormat="1" ht="16.5" customHeight="1">
      <c r="B9" s="41"/>
      <c r="E9" s="140" t="s">
        <v>92</v>
      </c>
      <c r="F9" s="1"/>
      <c r="G9" s="1"/>
      <c r="H9" s="1"/>
      <c r="I9" s="141"/>
      <c r="L9" s="41"/>
    </row>
    <row r="10" spans="2:12" s="1" customFormat="1" ht="12" customHeight="1">
      <c r="B10" s="41"/>
      <c r="D10" s="139" t="s">
        <v>93</v>
      </c>
      <c r="I10" s="141"/>
      <c r="L10" s="41"/>
    </row>
    <row r="11" spans="2:12" s="1" customFormat="1" ht="36.95" customHeight="1">
      <c r="B11" s="41"/>
      <c r="E11" s="142" t="s">
        <v>186</v>
      </c>
      <c r="F11" s="1"/>
      <c r="G11" s="1"/>
      <c r="H11" s="1"/>
      <c r="I11" s="141"/>
      <c r="L11" s="41"/>
    </row>
    <row r="12" spans="2:12" s="1" customFormat="1" ht="12">
      <c r="B12" s="41"/>
      <c r="I12" s="141"/>
      <c r="L12" s="41"/>
    </row>
    <row r="13" spans="2:12" s="1" customFormat="1" ht="12" customHeight="1">
      <c r="B13" s="41"/>
      <c r="D13" s="139" t="s">
        <v>18</v>
      </c>
      <c r="F13" s="15" t="s">
        <v>1</v>
      </c>
      <c r="I13" s="143" t="s">
        <v>19</v>
      </c>
      <c r="J13" s="15" t="s">
        <v>1</v>
      </c>
      <c r="L13" s="41"/>
    </row>
    <row r="14" spans="2:12" s="1" customFormat="1" ht="12" customHeight="1">
      <c r="B14" s="41"/>
      <c r="D14" s="139" t="s">
        <v>20</v>
      </c>
      <c r="F14" s="15" t="s">
        <v>21</v>
      </c>
      <c r="I14" s="143" t="s">
        <v>22</v>
      </c>
      <c r="J14" s="144" t="str">
        <f>'Rekapitulace stavby'!AN8</f>
        <v>25. 9. 2018</v>
      </c>
      <c r="L14" s="41"/>
    </row>
    <row r="15" spans="2:12" s="1" customFormat="1" ht="10.8" customHeight="1">
      <c r="B15" s="41"/>
      <c r="I15" s="141"/>
      <c r="L15" s="41"/>
    </row>
    <row r="16" spans="2:12" s="1" customFormat="1" ht="12" customHeight="1">
      <c r="B16" s="41"/>
      <c r="D16" s="139" t="s">
        <v>24</v>
      </c>
      <c r="I16" s="143" t="s">
        <v>25</v>
      </c>
      <c r="J16" s="15" t="s">
        <v>1</v>
      </c>
      <c r="L16" s="41"/>
    </row>
    <row r="17" spans="2:12" s="1" customFormat="1" ht="18" customHeight="1">
      <c r="B17" s="41"/>
      <c r="E17" s="15" t="s">
        <v>26</v>
      </c>
      <c r="I17" s="143" t="s">
        <v>27</v>
      </c>
      <c r="J17" s="15" t="s">
        <v>1</v>
      </c>
      <c r="L17" s="41"/>
    </row>
    <row r="18" spans="2:12" s="1" customFormat="1" ht="6.95" customHeight="1">
      <c r="B18" s="41"/>
      <c r="I18" s="141"/>
      <c r="L18" s="41"/>
    </row>
    <row r="19" spans="2:12" s="1" customFormat="1" ht="12" customHeight="1">
      <c r="B19" s="41"/>
      <c r="D19" s="139" t="s">
        <v>28</v>
      </c>
      <c r="I19" s="143" t="s">
        <v>25</v>
      </c>
      <c r="J19" s="31" t="str">
        <f>'Rekapitulace stavby'!AN13</f>
        <v>Vyplň údaj</v>
      </c>
      <c r="L19" s="41"/>
    </row>
    <row r="20" spans="2:12" s="1" customFormat="1" ht="18" customHeight="1">
      <c r="B20" s="41"/>
      <c r="E20" s="31" t="str">
        <f>'Rekapitulace stavby'!E14</f>
        <v>Vyplň údaj</v>
      </c>
      <c r="F20" s="15"/>
      <c r="G20" s="15"/>
      <c r="H20" s="15"/>
      <c r="I20" s="143" t="s">
        <v>27</v>
      </c>
      <c r="J20" s="31" t="str">
        <f>'Rekapitulace stavby'!AN14</f>
        <v>Vyplň údaj</v>
      </c>
      <c r="L20" s="41"/>
    </row>
    <row r="21" spans="2:12" s="1" customFormat="1" ht="6.95" customHeight="1">
      <c r="B21" s="41"/>
      <c r="I21" s="141"/>
      <c r="L21" s="41"/>
    </row>
    <row r="22" spans="2:12" s="1" customFormat="1" ht="12" customHeight="1">
      <c r="B22" s="41"/>
      <c r="D22" s="139" t="s">
        <v>30</v>
      </c>
      <c r="I22" s="143" t="s">
        <v>25</v>
      </c>
      <c r="J22" s="15" t="s">
        <v>1</v>
      </c>
      <c r="L22" s="41"/>
    </row>
    <row r="23" spans="2:12" s="1" customFormat="1" ht="18" customHeight="1">
      <c r="B23" s="41"/>
      <c r="E23" s="15" t="s">
        <v>31</v>
      </c>
      <c r="I23" s="143" t="s">
        <v>27</v>
      </c>
      <c r="J23" s="15" t="s">
        <v>1</v>
      </c>
      <c r="L23" s="41"/>
    </row>
    <row r="24" spans="2:12" s="1" customFormat="1" ht="6.95" customHeight="1">
      <c r="B24" s="41"/>
      <c r="I24" s="141"/>
      <c r="L24" s="41"/>
    </row>
    <row r="25" spans="2:12" s="1" customFormat="1" ht="12" customHeight="1">
      <c r="B25" s="41"/>
      <c r="D25" s="139" t="s">
        <v>33</v>
      </c>
      <c r="I25" s="143" t="s">
        <v>25</v>
      </c>
      <c r="J25" s="15" t="str">
        <f>IF('Rekapitulace stavby'!AN19="","",'Rekapitulace stavby'!AN19)</f>
        <v/>
      </c>
      <c r="L25" s="41"/>
    </row>
    <row r="26" spans="2:12" s="1" customFormat="1" ht="18" customHeight="1">
      <c r="B26" s="41"/>
      <c r="E26" s="15" t="str">
        <f>IF('Rekapitulace stavby'!E20="","",'Rekapitulace stavby'!E20)</f>
        <v xml:space="preserve"> </v>
      </c>
      <c r="I26" s="143" t="s">
        <v>27</v>
      </c>
      <c r="J26" s="15" t="str">
        <f>IF('Rekapitulace stavby'!AN20="","",'Rekapitulace stavby'!AN20)</f>
        <v/>
      </c>
      <c r="L26" s="41"/>
    </row>
    <row r="27" spans="2:12" s="1" customFormat="1" ht="6.95" customHeight="1">
      <c r="B27" s="41"/>
      <c r="I27" s="141"/>
      <c r="L27" s="41"/>
    </row>
    <row r="28" spans="2:12" s="1" customFormat="1" ht="12" customHeight="1">
      <c r="B28" s="41"/>
      <c r="D28" s="139" t="s">
        <v>35</v>
      </c>
      <c r="I28" s="141"/>
      <c r="L28" s="41"/>
    </row>
    <row r="29" spans="2:12" s="7" customFormat="1" ht="16.5" customHeight="1">
      <c r="B29" s="145"/>
      <c r="E29" s="146" t="s">
        <v>1</v>
      </c>
      <c r="F29" s="146"/>
      <c r="G29" s="146"/>
      <c r="H29" s="146"/>
      <c r="I29" s="147"/>
      <c r="L29" s="145"/>
    </row>
    <row r="30" spans="2:12" s="1" customFormat="1" ht="6.95" customHeight="1">
      <c r="B30" s="41"/>
      <c r="I30" s="141"/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48"/>
      <c r="J31" s="69"/>
      <c r="K31" s="69"/>
      <c r="L31" s="41"/>
    </row>
    <row r="32" spans="2:12" s="1" customFormat="1" ht="25.4" customHeight="1">
      <c r="B32" s="41"/>
      <c r="D32" s="149" t="s">
        <v>36</v>
      </c>
      <c r="I32" s="141"/>
      <c r="J32" s="150">
        <f>ROUND(J94,2)</f>
        <v>0</v>
      </c>
      <c r="L32" s="41"/>
    </row>
    <row r="33" spans="2:12" s="1" customFormat="1" ht="6.95" customHeight="1">
      <c r="B33" s="41"/>
      <c r="D33" s="69"/>
      <c r="E33" s="69"/>
      <c r="F33" s="69"/>
      <c r="G33" s="69"/>
      <c r="H33" s="69"/>
      <c r="I33" s="148"/>
      <c r="J33" s="69"/>
      <c r="K33" s="69"/>
      <c r="L33" s="41"/>
    </row>
    <row r="34" spans="2:12" s="1" customFormat="1" ht="14.4" customHeight="1">
      <c r="B34" s="41"/>
      <c r="F34" s="151" t="s">
        <v>38</v>
      </c>
      <c r="I34" s="152" t="s">
        <v>37</v>
      </c>
      <c r="J34" s="151" t="s">
        <v>39</v>
      </c>
      <c r="L34" s="41"/>
    </row>
    <row r="35" spans="2:12" s="1" customFormat="1" ht="14.4" customHeight="1">
      <c r="B35" s="41"/>
      <c r="D35" s="139" t="s">
        <v>40</v>
      </c>
      <c r="E35" s="139" t="s">
        <v>41</v>
      </c>
      <c r="F35" s="153">
        <f>ROUND((SUM(BE94:BE257)),2)</f>
        <v>0</v>
      </c>
      <c r="I35" s="154">
        <v>0.21</v>
      </c>
      <c r="J35" s="153">
        <f>ROUND(((SUM(BE94:BE257))*I35),2)</f>
        <v>0</v>
      </c>
      <c r="L35" s="41"/>
    </row>
    <row r="36" spans="2:12" s="1" customFormat="1" ht="14.4" customHeight="1">
      <c r="B36" s="41"/>
      <c r="E36" s="139" t="s">
        <v>42</v>
      </c>
      <c r="F36" s="153">
        <f>ROUND((SUM(BF94:BF257)),2)</f>
        <v>0</v>
      </c>
      <c r="I36" s="154">
        <v>0.15</v>
      </c>
      <c r="J36" s="153">
        <f>ROUND(((SUM(BF94:BF257))*I36),2)</f>
        <v>0</v>
      </c>
      <c r="L36" s="41"/>
    </row>
    <row r="37" spans="2:12" s="1" customFormat="1" ht="14.4" customHeight="1" hidden="1">
      <c r="B37" s="41"/>
      <c r="E37" s="139" t="s">
        <v>43</v>
      </c>
      <c r="F37" s="153">
        <f>ROUND((SUM(BG94:BG257)),2)</f>
        <v>0</v>
      </c>
      <c r="I37" s="154">
        <v>0.21</v>
      </c>
      <c r="J37" s="153">
        <f>0</f>
        <v>0</v>
      </c>
      <c r="L37" s="41"/>
    </row>
    <row r="38" spans="2:12" s="1" customFormat="1" ht="14.4" customHeight="1" hidden="1">
      <c r="B38" s="41"/>
      <c r="E38" s="139" t="s">
        <v>44</v>
      </c>
      <c r="F38" s="153">
        <f>ROUND((SUM(BH94:BH257)),2)</f>
        <v>0</v>
      </c>
      <c r="I38" s="154">
        <v>0.15</v>
      </c>
      <c r="J38" s="153">
        <f>0</f>
        <v>0</v>
      </c>
      <c r="L38" s="41"/>
    </row>
    <row r="39" spans="2:12" s="1" customFormat="1" ht="14.4" customHeight="1" hidden="1">
      <c r="B39" s="41"/>
      <c r="E39" s="139" t="s">
        <v>45</v>
      </c>
      <c r="F39" s="153">
        <f>ROUND((SUM(BI94:BI257)),2)</f>
        <v>0</v>
      </c>
      <c r="I39" s="154">
        <v>0</v>
      </c>
      <c r="J39" s="153">
        <f>0</f>
        <v>0</v>
      </c>
      <c r="L39" s="41"/>
    </row>
    <row r="40" spans="2:12" s="1" customFormat="1" ht="6.95" customHeight="1">
      <c r="B40" s="41"/>
      <c r="I40" s="141"/>
      <c r="L40" s="41"/>
    </row>
    <row r="41" spans="2:12" s="1" customFormat="1" ht="25.4" customHeight="1">
      <c r="B41" s="41"/>
      <c r="C41" s="155"/>
      <c r="D41" s="156" t="s">
        <v>46</v>
      </c>
      <c r="E41" s="157"/>
      <c r="F41" s="157"/>
      <c r="G41" s="158" t="s">
        <v>47</v>
      </c>
      <c r="H41" s="159" t="s">
        <v>48</v>
      </c>
      <c r="I41" s="160"/>
      <c r="J41" s="161">
        <f>SUM(J32:J39)</f>
        <v>0</v>
      </c>
      <c r="K41" s="162"/>
      <c r="L41" s="41"/>
    </row>
    <row r="42" spans="2:12" s="1" customFormat="1" ht="14.4" customHeight="1">
      <c r="B42" s="163"/>
      <c r="C42" s="164"/>
      <c r="D42" s="164"/>
      <c r="E42" s="164"/>
      <c r="F42" s="164"/>
      <c r="G42" s="164"/>
      <c r="H42" s="164"/>
      <c r="I42" s="165"/>
      <c r="J42" s="164"/>
      <c r="K42" s="164"/>
      <c r="L42" s="41"/>
    </row>
    <row r="46" spans="2:12" s="1" customFormat="1" ht="6.95" customHeight="1">
      <c r="B46" s="166"/>
      <c r="C46" s="167"/>
      <c r="D46" s="167"/>
      <c r="E46" s="167"/>
      <c r="F46" s="167"/>
      <c r="G46" s="167"/>
      <c r="H46" s="167"/>
      <c r="I46" s="168"/>
      <c r="J46" s="167"/>
      <c r="K46" s="167"/>
      <c r="L46" s="41"/>
    </row>
    <row r="47" spans="2:12" s="1" customFormat="1" ht="24.95" customHeight="1">
      <c r="B47" s="36"/>
      <c r="C47" s="21" t="s">
        <v>95</v>
      </c>
      <c r="D47" s="37"/>
      <c r="E47" s="37"/>
      <c r="F47" s="37"/>
      <c r="G47" s="37"/>
      <c r="H47" s="37"/>
      <c r="I47" s="141"/>
      <c r="J47" s="37"/>
      <c r="K47" s="37"/>
      <c r="L47" s="41"/>
    </row>
    <row r="48" spans="2:12" s="1" customFormat="1" ht="6.95" customHeight="1">
      <c r="B48" s="36"/>
      <c r="C48" s="37"/>
      <c r="D48" s="37"/>
      <c r="E48" s="37"/>
      <c r="F48" s="37"/>
      <c r="G48" s="37"/>
      <c r="H48" s="37"/>
      <c r="I48" s="141"/>
      <c r="J48" s="37"/>
      <c r="K48" s="37"/>
      <c r="L48" s="41"/>
    </row>
    <row r="49" spans="2:12" s="1" customFormat="1" ht="12" customHeight="1">
      <c r="B49" s="36"/>
      <c r="C49" s="30" t="s">
        <v>16</v>
      </c>
      <c r="D49" s="37"/>
      <c r="E49" s="37"/>
      <c r="F49" s="37"/>
      <c r="G49" s="37"/>
      <c r="H49" s="37"/>
      <c r="I49" s="141"/>
      <c r="J49" s="37"/>
      <c r="K49" s="37"/>
      <c r="L49" s="41"/>
    </row>
    <row r="50" spans="2:12" s="1" customFormat="1" ht="16.5" customHeight="1">
      <c r="B50" s="36"/>
      <c r="C50" s="37"/>
      <c r="D50" s="37"/>
      <c r="E50" s="169" t="str">
        <f>E7</f>
        <v>Ždánický potok Ždánice, km 0,000 – 1,452 - úprava koryta</v>
      </c>
      <c r="F50" s="30"/>
      <c r="G50" s="30"/>
      <c r="H50" s="30"/>
      <c r="I50" s="141"/>
      <c r="J50" s="37"/>
      <c r="K50" s="37"/>
      <c r="L50" s="41"/>
    </row>
    <row r="51" spans="2:12" ht="12" customHeight="1">
      <c r="B51" s="19"/>
      <c r="C51" s="30" t="s">
        <v>91</v>
      </c>
      <c r="D51" s="20"/>
      <c r="E51" s="20"/>
      <c r="F51" s="20"/>
      <c r="G51" s="20"/>
      <c r="H51" s="20"/>
      <c r="I51" s="134"/>
      <c r="J51" s="20"/>
      <c r="K51" s="20"/>
      <c r="L51" s="18"/>
    </row>
    <row r="52" spans="2:12" s="1" customFormat="1" ht="16.5" customHeight="1">
      <c r="B52" s="36"/>
      <c r="C52" s="37"/>
      <c r="D52" s="37"/>
      <c r="E52" s="169" t="s">
        <v>92</v>
      </c>
      <c r="F52" s="37"/>
      <c r="G52" s="37"/>
      <c r="H52" s="37"/>
      <c r="I52" s="141"/>
      <c r="J52" s="37"/>
      <c r="K52" s="37"/>
      <c r="L52" s="41"/>
    </row>
    <row r="53" spans="2:12" s="1" customFormat="1" ht="12" customHeight="1">
      <c r="B53" s="36"/>
      <c r="C53" s="30" t="s">
        <v>93</v>
      </c>
      <c r="D53" s="37"/>
      <c r="E53" s="37"/>
      <c r="F53" s="37"/>
      <c r="G53" s="37"/>
      <c r="H53" s="37"/>
      <c r="I53" s="141"/>
      <c r="J53" s="37"/>
      <c r="K53" s="37"/>
      <c r="L53" s="41"/>
    </row>
    <row r="54" spans="2:12" s="1" customFormat="1" ht="16.5" customHeight="1">
      <c r="B54" s="36"/>
      <c r="C54" s="37"/>
      <c r="D54" s="37"/>
      <c r="E54" s="62" t="str">
        <f>E11</f>
        <v>2993-18(2) - SO-02-Úprava toku</v>
      </c>
      <c r="F54" s="37"/>
      <c r="G54" s="37"/>
      <c r="H54" s="37"/>
      <c r="I54" s="141"/>
      <c r="J54" s="37"/>
      <c r="K54" s="37"/>
      <c r="L54" s="41"/>
    </row>
    <row r="55" spans="2:12" s="1" customFormat="1" ht="6.95" customHeight="1">
      <c r="B55" s="36"/>
      <c r="C55" s="37"/>
      <c r="D55" s="37"/>
      <c r="E55" s="37"/>
      <c r="F55" s="37"/>
      <c r="G55" s="37"/>
      <c r="H55" s="37"/>
      <c r="I55" s="141"/>
      <c r="J55" s="37"/>
      <c r="K55" s="37"/>
      <c r="L55" s="41"/>
    </row>
    <row r="56" spans="2:12" s="1" customFormat="1" ht="12" customHeight="1">
      <c r="B56" s="36"/>
      <c r="C56" s="30" t="s">
        <v>20</v>
      </c>
      <c r="D56" s="37"/>
      <c r="E56" s="37"/>
      <c r="F56" s="25" t="str">
        <f>F14</f>
        <v>Ždánice</v>
      </c>
      <c r="G56" s="37"/>
      <c r="H56" s="37"/>
      <c r="I56" s="143" t="s">
        <v>22</v>
      </c>
      <c r="J56" s="65" t="str">
        <f>IF(J14="","",J14)</f>
        <v>25. 9. 2018</v>
      </c>
      <c r="K56" s="37"/>
      <c r="L56" s="41"/>
    </row>
    <row r="57" spans="2:12" s="1" customFormat="1" ht="6.95" customHeight="1">
      <c r="B57" s="36"/>
      <c r="C57" s="37"/>
      <c r="D57" s="37"/>
      <c r="E57" s="37"/>
      <c r="F57" s="37"/>
      <c r="G57" s="37"/>
      <c r="H57" s="37"/>
      <c r="I57" s="141"/>
      <c r="J57" s="37"/>
      <c r="K57" s="37"/>
      <c r="L57" s="41"/>
    </row>
    <row r="58" spans="2:12" s="1" customFormat="1" ht="13.65" customHeight="1">
      <c r="B58" s="36"/>
      <c r="C58" s="30" t="s">
        <v>24</v>
      </c>
      <c r="D58" s="37"/>
      <c r="E58" s="37"/>
      <c r="F58" s="25" t="str">
        <f>E17</f>
        <v>Povodí Moravy, s.p.</v>
      </c>
      <c r="G58" s="37"/>
      <c r="H58" s="37"/>
      <c r="I58" s="143" t="s">
        <v>30</v>
      </c>
      <c r="J58" s="34" t="str">
        <f>E23</f>
        <v>AGROPROJEKT PSO, s.r.o.</v>
      </c>
      <c r="K58" s="37"/>
      <c r="L58" s="41"/>
    </row>
    <row r="59" spans="2:12" s="1" customFormat="1" ht="13.65" customHeight="1">
      <c r="B59" s="36"/>
      <c r="C59" s="30" t="s">
        <v>28</v>
      </c>
      <c r="D59" s="37"/>
      <c r="E59" s="37"/>
      <c r="F59" s="25" t="str">
        <f>IF(E20="","",E20)</f>
        <v>Vyplň údaj</v>
      </c>
      <c r="G59" s="37"/>
      <c r="H59" s="37"/>
      <c r="I59" s="143" t="s">
        <v>33</v>
      </c>
      <c r="J59" s="34" t="str">
        <f>E26</f>
        <v xml:space="preserve"> </v>
      </c>
      <c r="K59" s="37"/>
      <c r="L59" s="41"/>
    </row>
    <row r="60" spans="2:12" s="1" customFormat="1" ht="10.3" customHeight="1">
      <c r="B60" s="36"/>
      <c r="C60" s="37"/>
      <c r="D60" s="37"/>
      <c r="E60" s="37"/>
      <c r="F60" s="37"/>
      <c r="G60" s="37"/>
      <c r="H60" s="37"/>
      <c r="I60" s="141"/>
      <c r="J60" s="37"/>
      <c r="K60" s="37"/>
      <c r="L60" s="41"/>
    </row>
    <row r="61" spans="2:12" s="1" customFormat="1" ht="29.25" customHeight="1">
      <c r="B61" s="36"/>
      <c r="C61" s="170" t="s">
        <v>96</v>
      </c>
      <c r="D61" s="171"/>
      <c r="E61" s="171"/>
      <c r="F61" s="171"/>
      <c r="G61" s="171"/>
      <c r="H61" s="171"/>
      <c r="I61" s="172"/>
      <c r="J61" s="173" t="s">
        <v>97</v>
      </c>
      <c r="K61" s="171"/>
      <c r="L61" s="41"/>
    </row>
    <row r="62" spans="2:12" s="1" customFormat="1" ht="10.3" customHeight="1">
      <c r="B62" s="36"/>
      <c r="C62" s="37"/>
      <c r="D62" s="37"/>
      <c r="E62" s="37"/>
      <c r="F62" s="37"/>
      <c r="G62" s="37"/>
      <c r="H62" s="37"/>
      <c r="I62" s="141"/>
      <c r="J62" s="37"/>
      <c r="K62" s="37"/>
      <c r="L62" s="41"/>
    </row>
    <row r="63" spans="2:47" s="1" customFormat="1" ht="22.8" customHeight="1">
      <c r="B63" s="36"/>
      <c r="C63" s="174" t="s">
        <v>98</v>
      </c>
      <c r="D63" s="37"/>
      <c r="E63" s="37"/>
      <c r="F63" s="37"/>
      <c r="G63" s="37"/>
      <c r="H63" s="37"/>
      <c r="I63" s="141"/>
      <c r="J63" s="96">
        <f>J94</f>
        <v>0</v>
      </c>
      <c r="K63" s="37"/>
      <c r="L63" s="41"/>
      <c r="AU63" s="15" t="s">
        <v>99</v>
      </c>
    </row>
    <row r="64" spans="2:12" s="8" customFormat="1" ht="24.95" customHeight="1">
      <c r="B64" s="175"/>
      <c r="C64" s="176"/>
      <c r="D64" s="177" t="s">
        <v>100</v>
      </c>
      <c r="E64" s="178"/>
      <c r="F64" s="178"/>
      <c r="G64" s="178"/>
      <c r="H64" s="178"/>
      <c r="I64" s="179"/>
      <c r="J64" s="180">
        <f>J95</f>
        <v>0</v>
      </c>
      <c r="K64" s="176"/>
      <c r="L64" s="181"/>
    </row>
    <row r="65" spans="2:12" s="9" customFormat="1" ht="19.9" customHeight="1">
      <c r="B65" s="182"/>
      <c r="C65" s="120"/>
      <c r="D65" s="183" t="s">
        <v>101</v>
      </c>
      <c r="E65" s="184"/>
      <c r="F65" s="184"/>
      <c r="G65" s="184"/>
      <c r="H65" s="184"/>
      <c r="I65" s="185"/>
      <c r="J65" s="186">
        <f>J96</f>
        <v>0</v>
      </c>
      <c r="K65" s="120"/>
      <c r="L65" s="187"/>
    </row>
    <row r="66" spans="2:12" s="9" customFormat="1" ht="19.9" customHeight="1">
      <c r="B66" s="182"/>
      <c r="C66" s="120"/>
      <c r="D66" s="183" t="s">
        <v>187</v>
      </c>
      <c r="E66" s="184"/>
      <c r="F66" s="184"/>
      <c r="G66" s="184"/>
      <c r="H66" s="184"/>
      <c r="I66" s="185"/>
      <c r="J66" s="186">
        <f>J138</f>
        <v>0</v>
      </c>
      <c r="K66" s="120"/>
      <c r="L66" s="187"/>
    </row>
    <row r="67" spans="2:12" s="9" customFormat="1" ht="19.9" customHeight="1">
      <c r="B67" s="182"/>
      <c r="C67" s="120"/>
      <c r="D67" s="183" t="s">
        <v>188</v>
      </c>
      <c r="E67" s="184"/>
      <c r="F67" s="184"/>
      <c r="G67" s="184"/>
      <c r="H67" s="184"/>
      <c r="I67" s="185"/>
      <c r="J67" s="186">
        <f>J158</f>
        <v>0</v>
      </c>
      <c r="K67" s="120"/>
      <c r="L67" s="187"/>
    </row>
    <row r="68" spans="2:12" s="9" customFormat="1" ht="19.9" customHeight="1">
      <c r="B68" s="182"/>
      <c r="C68" s="120"/>
      <c r="D68" s="183" t="s">
        <v>189</v>
      </c>
      <c r="E68" s="184"/>
      <c r="F68" s="184"/>
      <c r="G68" s="184"/>
      <c r="H68" s="184"/>
      <c r="I68" s="185"/>
      <c r="J68" s="186">
        <f>J173</f>
        <v>0</v>
      </c>
      <c r="K68" s="120"/>
      <c r="L68" s="187"/>
    </row>
    <row r="69" spans="2:12" s="9" customFormat="1" ht="19.9" customHeight="1">
      <c r="B69" s="182"/>
      <c r="C69" s="120"/>
      <c r="D69" s="183" t="s">
        <v>190</v>
      </c>
      <c r="E69" s="184"/>
      <c r="F69" s="184"/>
      <c r="G69" s="184"/>
      <c r="H69" s="184"/>
      <c r="I69" s="185"/>
      <c r="J69" s="186">
        <f>J181</f>
        <v>0</v>
      </c>
      <c r="K69" s="120"/>
      <c r="L69" s="187"/>
    </row>
    <row r="70" spans="2:12" s="9" customFormat="1" ht="19.9" customHeight="1">
      <c r="B70" s="182"/>
      <c r="C70" s="120"/>
      <c r="D70" s="183" t="s">
        <v>191</v>
      </c>
      <c r="E70" s="184"/>
      <c r="F70" s="184"/>
      <c r="G70" s="184"/>
      <c r="H70" s="184"/>
      <c r="I70" s="185"/>
      <c r="J70" s="186">
        <f>J190</f>
        <v>0</v>
      </c>
      <c r="K70" s="120"/>
      <c r="L70" s="187"/>
    </row>
    <row r="71" spans="2:12" s="9" customFormat="1" ht="19.9" customHeight="1">
      <c r="B71" s="182"/>
      <c r="C71" s="120"/>
      <c r="D71" s="183" t="s">
        <v>192</v>
      </c>
      <c r="E71" s="184"/>
      <c r="F71" s="184"/>
      <c r="G71" s="184"/>
      <c r="H71" s="184"/>
      <c r="I71" s="185"/>
      <c r="J71" s="186">
        <f>J234</f>
        <v>0</v>
      </c>
      <c r="K71" s="120"/>
      <c r="L71" s="187"/>
    </row>
    <row r="72" spans="2:12" s="9" customFormat="1" ht="19.9" customHeight="1">
      <c r="B72" s="182"/>
      <c r="C72" s="120"/>
      <c r="D72" s="183" t="s">
        <v>193</v>
      </c>
      <c r="E72" s="184"/>
      <c r="F72" s="184"/>
      <c r="G72" s="184"/>
      <c r="H72" s="184"/>
      <c r="I72" s="185"/>
      <c r="J72" s="186">
        <f>J255</f>
        <v>0</v>
      </c>
      <c r="K72" s="120"/>
      <c r="L72" s="187"/>
    </row>
    <row r="73" spans="2:12" s="1" customFormat="1" ht="21.8" customHeight="1">
      <c r="B73" s="36"/>
      <c r="C73" s="37"/>
      <c r="D73" s="37"/>
      <c r="E73" s="37"/>
      <c r="F73" s="37"/>
      <c r="G73" s="37"/>
      <c r="H73" s="37"/>
      <c r="I73" s="141"/>
      <c r="J73" s="37"/>
      <c r="K73" s="37"/>
      <c r="L73" s="41"/>
    </row>
    <row r="74" spans="2:12" s="1" customFormat="1" ht="6.95" customHeight="1">
      <c r="B74" s="55"/>
      <c r="C74" s="56"/>
      <c r="D74" s="56"/>
      <c r="E74" s="56"/>
      <c r="F74" s="56"/>
      <c r="G74" s="56"/>
      <c r="H74" s="56"/>
      <c r="I74" s="165"/>
      <c r="J74" s="56"/>
      <c r="K74" s="56"/>
      <c r="L74" s="41"/>
    </row>
    <row r="78" spans="2:12" s="1" customFormat="1" ht="6.95" customHeight="1">
      <c r="B78" s="57"/>
      <c r="C78" s="58"/>
      <c r="D78" s="58"/>
      <c r="E78" s="58"/>
      <c r="F78" s="58"/>
      <c r="G78" s="58"/>
      <c r="H78" s="58"/>
      <c r="I78" s="168"/>
      <c r="J78" s="58"/>
      <c r="K78" s="58"/>
      <c r="L78" s="41"/>
    </row>
    <row r="79" spans="2:12" s="1" customFormat="1" ht="24.95" customHeight="1">
      <c r="B79" s="36"/>
      <c r="C79" s="21" t="s">
        <v>102</v>
      </c>
      <c r="D79" s="37"/>
      <c r="E79" s="37"/>
      <c r="F79" s="37"/>
      <c r="G79" s="37"/>
      <c r="H79" s="37"/>
      <c r="I79" s="141"/>
      <c r="J79" s="37"/>
      <c r="K79" s="37"/>
      <c r="L79" s="41"/>
    </row>
    <row r="80" spans="2:12" s="1" customFormat="1" ht="6.95" customHeight="1">
      <c r="B80" s="36"/>
      <c r="C80" s="37"/>
      <c r="D80" s="37"/>
      <c r="E80" s="37"/>
      <c r="F80" s="37"/>
      <c r="G80" s="37"/>
      <c r="H80" s="37"/>
      <c r="I80" s="141"/>
      <c r="J80" s="37"/>
      <c r="K80" s="37"/>
      <c r="L80" s="41"/>
    </row>
    <row r="81" spans="2:12" s="1" customFormat="1" ht="12" customHeight="1">
      <c r="B81" s="36"/>
      <c r="C81" s="30" t="s">
        <v>16</v>
      </c>
      <c r="D81" s="37"/>
      <c r="E81" s="37"/>
      <c r="F81" s="37"/>
      <c r="G81" s="37"/>
      <c r="H81" s="37"/>
      <c r="I81" s="141"/>
      <c r="J81" s="37"/>
      <c r="K81" s="37"/>
      <c r="L81" s="41"/>
    </row>
    <row r="82" spans="2:12" s="1" customFormat="1" ht="16.5" customHeight="1">
      <c r="B82" s="36"/>
      <c r="C82" s="37"/>
      <c r="D82" s="37"/>
      <c r="E82" s="169" t="str">
        <f>E7</f>
        <v>Ždánický potok Ždánice, km 0,000 – 1,452 - úprava koryta</v>
      </c>
      <c r="F82" s="30"/>
      <c r="G82" s="30"/>
      <c r="H82" s="30"/>
      <c r="I82" s="141"/>
      <c r="J82" s="37"/>
      <c r="K82" s="37"/>
      <c r="L82" s="41"/>
    </row>
    <row r="83" spans="2:12" ht="12" customHeight="1">
      <c r="B83" s="19"/>
      <c r="C83" s="30" t="s">
        <v>91</v>
      </c>
      <c r="D83" s="20"/>
      <c r="E83" s="20"/>
      <c r="F83" s="20"/>
      <c r="G83" s="20"/>
      <c r="H83" s="20"/>
      <c r="I83" s="134"/>
      <c r="J83" s="20"/>
      <c r="K83" s="20"/>
      <c r="L83" s="18"/>
    </row>
    <row r="84" spans="2:12" s="1" customFormat="1" ht="16.5" customHeight="1">
      <c r="B84" s="36"/>
      <c r="C84" s="37"/>
      <c r="D84" s="37"/>
      <c r="E84" s="169" t="s">
        <v>92</v>
      </c>
      <c r="F84" s="37"/>
      <c r="G84" s="37"/>
      <c r="H84" s="37"/>
      <c r="I84" s="141"/>
      <c r="J84" s="37"/>
      <c r="K84" s="37"/>
      <c r="L84" s="41"/>
    </row>
    <row r="85" spans="2:12" s="1" customFormat="1" ht="12" customHeight="1">
      <c r="B85" s="36"/>
      <c r="C85" s="30" t="s">
        <v>93</v>
      </c>
      <c r="D85" s="37"/>
      <c r="E85" s="37"/>
      <c r="F85" s="37"/>
      <c r="G85" s="37"/>
      <c r="H85" s="37"/>
      <c r="I85" s="141"/>
      <c r="J85" s="37"/>
      <c r="K85" s="37"/>
      <c r="L85" s="41"/>
    </row>
    <row r="86" spans="2:12" s="1" customFormat="1" ht="16.5" customHeight="1">
      <c r="B86" s="36"/>
      <c r="C86" s="37"/>
      <c r="D86" s="37"/>
      <c r="E86" s="62" t="str">
        <f>E11</f>
        <v>2993-18(2) - SO-02-Úprava toku</v>
      </c>
      <c r="F86" s="37"/>
      <c r="G86" s="37"/>
      <c r="H86" s="37"/>
      <c r="I86" s="141"/>
      <c r="J86" s="37"/>
      <c r="K86" s="37"/>
      <c r="L86" s="41"/>
    </row>
    <row r="87" spans="2:12" s="1" customFormat="1" ht="6.95" customHeight="1">
      <c r="B87" s="36"/>
      <c r="C87" s="37"/>
      <c r="D87" s="37"/>
      <c r="E87" s="37"/>
      <c r="F87" s="37"/>
      <c r="G87" s="37"/>
      <c r="H87" s="37"/>
      <c r="I87" s="141"/>
      <c r="J87" s="37"/>
      <c r="K87" s="37"/>
      <c r="L87" s="41"/>
    </row>
    <row r="88" spans="2:12" s="1" customFormat="1" ht="12" customHeight="1">
      <c r="B88" s="36"/>
      <c r="C88" s="30" t="s">
        <v>20</v>
      </c>
      <c r="D88" s="37"/>
      <c r="E88" s="37"/>
      <c r="F88" s="25" t="str">
        <f>F14</f>
        <v>Ždánice</v>
      </c>
      <c r="G88" s="37"/>
      <c r="H88" s="37"/>
      <c r="I88" s="143" t="s">
        <v>22</v>
      </c>
      <c r="J88" s="65" t="str">
        <f>IF(J14="","",J14)</f>
        <v>25. 9. 2018</v>
      </c>
      <c r="K88" s="37"/>
      <c r="L88" s="41"/>
    </row>
    <row r="89" spans="2:12" s="1" customFormat="1" ht="6.95" customHeight="1">
      <c r="B89" s="36"/>
      <c r="C89" s="37"/>
      <c r="D89" s="37"/>
      <c r="E89" s="37"/>
      <c r="F89" s="37"/>
      <c r="G89" s="37"/>
      <c r="H89" s="37"/>
      <c r="I89" s="141"/>
      <c r="J89" s="37"/>
      <c r="K89" s="37"/>
      <c r="L89" s="41"/>
    </row>
    <row r="90" spans="2:12" s="1" customFormat="1" ht="13.65" customHeight="1">
      <c r="B90" s="36"/>
      <c r="C90" s="30" t="s">
        <v>24</v>
      </c>
      <c r="D90" s="37"/>
      <c r="E90" s="37"/>
      <c r="F90" s="25" t="str">
        <f>E17</f>
        <v>Povodí Moravy, s.p.</v>
      </c>
      <c r="G90" s="37"/>
      <c r="H90" s="37"/>
      <c r="I90" s="143" t="s">
        <v>30</v>
      </c>
      <c r="J90" s="34" t="str">
        <f>E23</f>
        <v>AGROPROJEKT PSO, s.r.o.</v>
      </c>
      <c r="K90" s="37"/>
      <c r="L90" s="41"/>
    </row>
    <row r="91" spans="2:12" s="1" customFormat="1" ht="13.65" customHeight="1">
      <c r="B91" s="36"/>
      <c r="C91" s="30" t="s">
        <v>28</v>
      </c>
      <c r="D91" s="37"/>
      <c r="E91" s="37"/>
      <c r="F91" s="25" t="str">
        <f>IF(E20="","",E20)</f>
        <v>Vyplň údaj</v>
      </c>
      <c r="G91" s="37"/>
      <c r="H91" s="37"/>
      <c r="I91" s="143" t="s">
        <v>33</v>
      </c>
      <c r="J91" s="34" t="str">
        <f>E26</f>
        <v xml:space="preserve"> </v>
      </c>
      <c r="K91" s="37"/>
      <c r="L91" s="41"/>
    </row>
    <row r="92" spans="2:12" s="1" customFormat="1" ht="10.3" customHeight="1">
      <c r="B92" s="36"/>
      <c r="C92" s="37"/>
      <c r="D92" s="37"/>
      <c r="E92" s="37"/>
      <c r="F92" s="37"/>
      <c r="G92" s="37"/>
      <c r="H92" s="37"/>
      <c r="I92" s="141"/>
      <c r="J92" s="37"/>
      <c r="K92" s="37"/>
      <c r="L92" s="41"/>
    </row>
    <row r="93" spans="2:20" s="10" customFormat="1" ht="29.25" customHeight="1">
      <c r="B93" s="188"/>
      <c r="C93" s="189" t="s">
        <v>103</v>
      </c>
      <c r="D93" s="190" t="s">
        <v>55</v>
      </c>
      <c r="E93" s="190" t="s">
        <v>51</v>
      </c>
      <c r="F93" s="190" t="s">
        <v>52</v>
      </c>
      <c r="G93" s="190" t="s">
        <v>104</v>
      </c>
      <c r="H93" s="190" t="s">
        <v>105</v>
      </c>
      <c r="I93" s="191" t="s">
        <v>106</v>
      </c>
      <c r="J93" s="192" t="s">
        <v>97</v>
      </c>
      <c r="K93" s="193" t="s">
        <v>107</v>
      </c>
      <c r="L93" s="194"/>
      <c r="M93" s="86" t="s">
        <v>1</v>
      </c>
      <c r="N93" s="87" t="s">
        <v>40</v>
      </c>
      <c r="O93" s="87" t="s">
        <v>108</v>
      </c>
      <c r="P93" s="87" t="s">
        <v>109</v>
      </c>
      <c r="Q93" s="87" t="s">
        <v>110</v>
      </c>
      <c r="R93" s="87" t="s">
        <v>111</v>
      </c>
      <c r="S93" s="87" t="s">
        <v>112</v>
      </c>
      <c r="T93" s="88" t="s">
        <v>113</v>
      </c>
    </row>
    <row r="94" spans="2:63" s="1" customFormat="1" ht="22.8" customHeight="1">
      <c r="B94" s="36"/>
      <c r="C94" s="93" t="s">
        <v>114</v>
      </c>
      <c r="D94" s="37"/>
      <c r="E94" s="37"/>
      <c r="F94" s="37"/>
      <c r="G94" s="37"/>
      <c r="H94" s="37"/>
      <c r="I94" s="141"/>
      <c r="J94" s="195">
        <f>BK94</f>
        <v>0</v>
      </c>
      <c r="K94" s="37"/>
      <c r="L94" s="41"/>
      <c r="M94" s="89"/>
      <c r="N94" s="90"/>
      <c r="O94" s="90"/>
      <c r="P94" s="196">
        <f>P95</f>
        <v>0</v>
      </c>
      <c r="Q94" s="90"/>
      <c r="R94" s="196">
        <f>R95</f>
        <v>2507.48093696</v>
      </c>
      <c r="S94" s="90"/>
      <c r="T94" s="197">
        <f>T95</f>
        <v>81.5982</v>
      </c>
      <c r="AT94" s="15" t="s">
        <v>69</v>
      </c>
      <c r="AU94" s="15" t="s">
        <v>99</v>
      </c>
      <c r="BK94" s="198">
        <f>BK95</f>
        <v>0</v>
      </c>
    </row>
    <row r="95" spans="2:63" s="11" customFormat="1" ht="25.9" customHeight="1">
      <c r="B95" s="199"/>
      <c r="C95" s="200"/>
      <c r="D95" s="201" t="s">
        <v>69</v>
      </c>
      <c r="E95" s="202" t="s">
        <v>115</v>
      </c>
      <c r="F95" s="202" t="s">
        <v>116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P96+P138+P158+P173+P181+P190+P234+P255</f>
        <v>0</v>
      </c>
      <c r="Q95" s="207"/>
      <c r="R95" s="208">
        <f>R96+R138+R158+R173+R181+R190+R234+R255</f>
        <v>2507.48093696</v>
      </c>
      <c r="S95" s="207"/>
      <c r="T95" s="209">
        <f>T96+T138+T158+T173+T181+T190+T234+T255</f>
        <v>81.5982</v>
      </c>
      <c r="AR95" s="210" t="s">
        <v>76</v>
      </c>
      <c r="AT95" s="211" t="s">
        <v>69</v>
      </c>
      <c r="AU95" s="211" t="s">
        <v>70</v>
      </c>
      <c r="AY95" s="210" t="s">
        <v>117</v>
      </c>
      <c r="BK95" s="212">
        <f>BK96+BK138+BK158+BK173+BK181+BK190+BK234+BK255</f>
        <v>0</v>
      </c>
    </row>
    <row r="96" spans="2:63" s="11" customFormat="1" ht="22.8" customHeight="1">
      <c r="B96" s="199"/>
      <c r="C96" s="200"/>
      <c r="D96" s="201" t="s">
        <v>69</v>
      </c>
      <c r="E96" s="213" t="s">
        <v>76</v>
      </c>
      <c r="F96" s="213" t="s">
        <v>118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SUM(P97:P137)</f>
        <v>0</v>
      </c>
      <c r="Q96" s="207"/>
      <c r="R96" s="208">
        <f>SUM(R97:R137)</f>
        <v>1.5966080000000002</v>
      </c>
      <c r="S96" s="207"/>
      <c r="T96" s="209">
        <f>SUM(T97:T137)</f>
        <v>0</v>
      </c>
      <c r="AR96" s="210" t="s">
        <v>76</v>
      </c>
      <c r="AT96" s="211" t="s">
        <v>69</v>
      </c>
      <c r="AU96" s="211" t="s">
        <v>76</v>
      </c>
      <c r="AY96" s="210" t="s">
        <v>117</v>
      </c>
      <c r="BK96" s="212">
        <f>SUM(BK97:BK137)</f>
        <v>0</v>
      </c>
    </row>
    <row r="97" spans="2:65" s="1" customFormat="1" ht="16.5" customHeight="1">
      <c r="B97" s="36"/>
      <c r="C97" s="215" t="s">
        <v>76</v>
      </c>
      <c r="D97" s="215" t="s">
        <v>119</v>
      </c>
      <c r="E97" s="216" t="s">
        <v>194</v>
      </c>
      <c r="F97" s="217" t="s">
        <v>195</v>
      </c>
      <c r="G97" s="218" t="s">
        <v>196</v>
      </c>
      <c r="H97" s="219">
        <v>140</v>
      </c>
      <c r="I97" s="220"/>
      <c r="J97" s="221">
        <f>ROUND(I97*H97,2)</f>
        <v>0</v>
      </c>
      <c r="K97" s="217" t="s">
        <v>197</v>
      </c>
      <c r="L97" s="41"/>
      <c r="M97" s="222" t="s">
        <v>1</v>
      </c>
      <c r="N97" s="223" t="s">
        <v>41</v>
      </c>
      <c r="O97" s="77"/>
      <c r="P97" s="224">
        <f>O97*H97</f>
        <v>0</v>
      </c>
      <c r="Q97" s="224">
        <v>0.00952</v>
      </c>
      <c r="R97" s="224">
        <f>Q97*H97</f>
        <v>1.3328000000000002</v>
      </c>
      <c r="S97" s="224">
        <v>0</v>
      </c>
      <c r="T97" s="225">
        <f>S97*H97</f>
        <v>0</v>
      </c>
      <c r="AR97" s="15" t="s">
        <v>124</v>
      </c>
      <c r="AT97" s="15" t="s">
        <v>119</v>
      </c>
      <c r="AU97" s="15" t="s">
        <v>78</v>
      </c>
      <c r="AY97" s="15" t="s">
        <v>117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5" t="s">
        <v>76</v>
      </c>
      <c r="BK97" s="226">
        <f>ROUND(I97*H97,2)</f>
        <v>0</v>
      </c>
      <c r="BL97" s="15" t="s">
        <v>124</v>
      </c>
      <c r="BM97" s="15" t="s">
        <v>198</v>
      </c>
    </row>
    <row r="98" spans="2:47" s="1" customFormat="1" ht="12">
      <c r="B98" s="36"/>
      <c r="C98" s="37"/>
      <c r="D98" s="227" t="s">
        <v>126</v>
      </c>
      <c r="E98" s="37"/>
      <c r="F98" s="228" t="s">
        <v>199</v>
      </c>
      <c r="G98" s="37"/>
      <c r="H98" s="37"/>
      <c r="I98" s="141"/>
      <c r="J98" s="37"/>
      <c r="K98" s="37"/>
      <c r="L98" s="41"/>
      <c r="M98" s="229"/>
      <c r="N98" s="77"/>
      <c r="O98" s="77"/>
      <c r="P98" s="77"/>
      <c r="Q98" s="77"/>
      <c r="R98" s="77"/>
      <c r="S98" s="77"/>
      <c r="T98" s="78"/>
      <c r="AT98" s="15" t="s">
        <v>126</v>
      </c>
      <c r="AU98" s="15" t="s">
        <v>78</v>
      </c>
    </row>
    <row r="99" spans="2:65" s="1" customFormat="1" ht="16.5" customHeight="1">
      <c r="B99" s="36"/>
      <c r="C99" s="215" t="s">
        <v>78</v>
      </c>
      <c r="D99" s="215" t="s">
        <v>119</v>
      </c>
      <c r="E99" s="216" t="s">
        <v>200</v>
      </c>
      <c r="F99" s="217" t="s">
        <v>201</v>
      </c>
      <c r="G99" s="218" t="s">
        <v>202</v>
      </c>
      <c r="H99" s="219">
        <v>250</v>
      </c>
      <c r="I99" s="220"/>
      <c r="J99" s="221">
        <f>ROUND(I99*H99,2)</f>
        <v>0</v>
      </c>
      <c r="K99" s="217" t="s">
        <v>123</v>
      </c>
      <c r="L99" s="41"/>
      <c r="M99" s="222" t="s">
        <v>1</v>
      </c>
      <c r="N99" s="223" t="s">
        <v>41</v>
      </c>
      <c r="O99" s="7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AR99" s="15" t="s">
        <v>124</v>
      </c>
      <c r="AT99" s="15" t="s">
        <v>119</v>
      </c>
      <c r="AU99" s="15" t="s">
        <v>78</v>
      </c>
      <c r="AY99" s="15" t="s">
        <v>117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5" t="s">
        <v>76</v>
      </c>
      <c r="BK99" s="226">
        <f>ROUND(I99*H99,2)</f>
        <v>0</v>
      </c>
      <c r="BL99" s="15" t="s">
        <v>124</v>
      </c>
      <c r="BM99" s="15" t="s">
        <v>203</v>
      </c>
    </row>
    <row r="100" spans="2:47" s="1" customFormat="1" ht="12">
      <c r="B100" s="36"/>
      <c r="C100" s="37"/>
      <c r="D100" s="227" t="s">
        <v>126</v>
      </c>
      <c r="E100" s="37"/>
      <c r="F100" s="228" t="s">
        <v>204</v>
      </c>
      <c r="G100" s="37"/>
      <c r="H100" s="37"/>
      <c r="I100" s="141"/>
      <c r="J100" s="37"/>
      <c r="K100" s="37"/>
      <c r="L100" s="41"/>
      <c r="M100" s="229"/>
      <c r="N100" s="77"/>
      <c r="O100" s="77"/>
      <c r="P100" s="77"/>
      <c r="Q100" s="77"/>
      <c r="R100" s="77"/>
      <c r="S100" s="77"/>
      <c r="T100" s="78"/>
      <c r="AT100" s="15" t="s">
        <v>126</v>
      </c>
      <c r="AU100" s="15" t="s">
        <v>78</v>
      </c>
    </row>
    <row r="101" spans="2:65" s="1" customFormat="1" ht="16.5" customHeight="1">
      <c r="B101" s="36"/>
      <c r="C101" s="215" t="s">
        <v>136</v>
      </c>
      <c r="D101" s="215" t="s">
        <v>119</v>
      </c>
      <c r="E101" s="216" t="s">
        <v>205</v>
      </c>
      <c r="F101" s="217" t="s">
        <v>206</v>
      </c>
      <c r="G101" s="218" t="s">
        <v>207</v>
      </c>
      <c r="H101" s="219">
        <v>50</v>
      </c>
      <c r="I101" s="220"/>
      <c r="J101" s="221">
        <f>ROUND(I101*H101,2)</f>
        <v>0</v>
      </c>
      <c r="K101" s="217" t="s">
        <v>123</v>
      </c>
      <c r="L101" s="41"/>
      <c r="M101" s="222" t="s">
        <v>1</v>
      </c>
      <c r="N101" s="223" t="s">
        <v>41</v>
      </c>
      <c r="O101" s="77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AR101" s="15" t="s">
        <v>124</v>
      </c>
      <c r="AT101" s="15" t="s">
        <v>119</v>
      </c>
      <c r="AU101" s="15" t="s">
        <v>78</v>
      </c>
      <c r="AY101" s="15" t="s">
        <v>117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5" t="s">
        <v>76</v>
      </c>
      <c r="BK101" s="226">
        <f>ROUND(I101*H101,2)</f>
        <v>0</v>
      </c>
      <c r="BL101" s="15" t="s">
        <v>124</v>
      </c>
      <c r="BM101" s="15" t="s">
        <v>208</v>
      </c>
    </row>
    <row r="102" spans="2:47" s="1" customFormat="1" ht="12">
      <c r="B102" s="36"/>
      <c r="C102" s="37"/>
      <c r="D102" s="227" t="s">
        <v>126</v>
      </c>
      <c r="E102" s="37"/>
      <c r="F102" s="228" t="s">
        <v>209</v>
      </c>
      <c r="G102" s="37"/>
      <c r="H102" s="37"/>
      <c r="I102" s="141"/>
      <c r="J102" s="37"/>
      <c r="K102" s="37"/>
      <c r="L102" s="41"/>
      <c r="M102" s="229"/>
      <c r="N102" s="77"/>
      <c r="O102" s="77"/>
      <c r="P102" s="77"/>
      <c r="Q102" s="77"/>
      <c r="R102" s="77"/>
      <c r="S102" s="77"/>
      <c r="T102" s="78"/>
      <c r="AT102" s="15" t="s">
        <v>126</v>
      </c>
      <c r="AU102" s="15" t="s">
        <v>78</v>
      </c>
    </row>
    <row r="103" spans="2:65" s="1" customFormat="1" ht="16.5" customHeight="1">
      <c r="B103" s="36"/>
      <c r="C103" s="215" t="s">
        <v>124</v>
      </c>
      <c r="D103" s="215" t="s">
        <v>119</v>
      </c>
      <c r="E103" s="216" t="s">
        <v>210</v>
      </c>
      <c r="F103" s="217" t="s">
        <v>211</v>
      </c>
      <c r="G103" s="218" t="s">
        <v>139</v>
      </c>
      <c r="H103" s="219">
        <v>5</v>
      </c>
      <c r="I103" s="220"/>
      <c r="J103" s="221">
        <f>ROUND(I103*H103,2)</f>
        <v>0</v>
      </c>
      <c r="K103" s="217" t="s">
        <v>123</v>
      </c>
      <c r="L103" s="41"/>
      <c r="M103" s="222" t="s">
        <v>1</v>
      </c>
      <c r="N103" s="223" t="s">
        <v>41</v>
      </c>
      <c r="O103" s="77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AR103" s="15" t="s">
        <v>124</v>
      </c>
      <c r="AT103" s="15" t="s">
        <v>119</v>
      </c>
      <c r="AU103" s="15" t="s">
        <v>78</v>
      </c>
      <c r="AY103" s="15" t="s">
        <v>117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5" t="s">
        <v>76</v>
      </c>
      <c r="BK103" s="226">
        <f>ROUND(I103*H103,2)</f>
        <v>0</v>
      </c>
      <c r="BL103" s="15" t="s">
        <v>124</v>
      </c>
      <c r="BM103" s="15" t="s">
        <v>212</v>
      </c>
    </row>
    <row r="104" spans="2:47" s="1" customFormat="1" ht="12">
      <c r="B104" s="36"/>
      <c r="C104" s="37"/>
      <c r="D104" s="227" t="s">
        <v>126</v>
      </c>
      <c r="E104" s="37"/>
      <c r="F104" s="228" t="s">
        <v>213</v>
      </c>
      <c r="G104" s="37"/>
      <c r="H104" s="37"/>
      <c r="I104" s="141"/>
      <c r="J104" s="37"/>
      <c r="K104" s="37"/>
      <c r="L104" s="41"/>
      <c r="M104" s="229"/>
      <c r="N104" s="77"/>
      <c r="O104" s="77"/>
      <c r="P104" s="77"/>
      <c r="Q104" s="77"/>
      <c r="R104" s="77"/>
      <c r="S104" s="77"/>
      <c r="T104" s="78"/>
      <c r="AT104" s="15" t="s">
        <v>126</v>
      </c>
      <c r="AU104" s="15" t="s">
        <v>78</v>
      </c>
    </row>
    <row r="105" spans="2:51" s="12" customFormat="1" ht="12">
      <c r="B105" s="230"/>
      <c r="C105" s="231"/>
      <c r="D105" s="227" t="s">
        <v>128</v>
      </c>
      <c r="E105" s="232" t="s">
        <v>1</v>
      </c>
      <c r="F105" s="233" t="s">
        <v>214</v>
      </c>
      <c r="G105" s="231"/>
      <c r="H105" s="234">
        <v>5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AT105" s="240" t="s">
        <v>128</v>
      </c>
      <c r="AU105" s="240" t="s">
        <v>78</v>
      </c>
      <c r="AV105" s="12" t="s">
        <v>78</v>
      </c>
      <c r="AW105" s="12" t="s">
        <v>32</v>
      </c>
      <c r="AX105" s="12" t="s">
        <v>76</v>
      </c>
      <c r="AY105" s="240" t="s">
        <v>117</v>
      </c>
    </row>
    <row r="106" spans="2:65" s="1" customFormat="1" ht="16.5" customHeight="1">
      <c r="B106" s="36"/>
      <c r="C106" s="215" t="s">
        <v>148</v>
      </c>
      <c r="D106" s="215" t="s">
        <v>119</v>
      </c>
      <c r="E106" s="216" t="s">
        <v>215</v>
      </c>
      <c r="F106" s="217" t="s">
        <v>216</v>
      </c>
      <c r="G106" s="218" t="s">
        <v>139</v>
      </c>
      <c r="H106" s="219">
        <v>9.8</v>
      </c>
      <c r="I106" s="220"/>
      <c r="J106" s="221">
        <f>ROUND(I106*H106,2)</f>
        <v>0</v>
      </c>
      <c r="K106" s="217" t="s">
        <v>123</v>
      </c>
      <c r="L106" s="41"/>
      <c r="M106" s="222" t="s">
        <v>1</v>
      </c>
      <c r="N106" s="223" t="s">
        <v>41</v>
      </c>
      <c r="O106" s="7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AR106" s="15" t="s">
        <v>124</v>
      </c>
      <c r="AT106" s="15" t="s">
        <v>119</v>
      </c>
      <c r="AU106" s="15" t="s">
        <v>78</v>
      </c>
      <c r="AY106" s="15" t="s">
        <v>117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5" t="s">
        <v>76</v>
      </c>
      <c r="BK106" s="226">
        <f>ROUND(I106*H106,2)</f>
        <v>0</v>
      </c>
      <c r="BL106" s="15" t="s">
        <v>124</v>
      </c>
      <c r="BM106" s="15" t="s">
        <v>217</v>
      </c>
    </row>
    <row r="107" spans="2:47" s="1" customFormat="1" ht="12">
      <c r="B107" s="36"/>
      <c r="C107" s="37"/>
      <c r="D107" s="227" t="s">
        <v>126</v>
      </c>
      <c r="E107" s="37"/>
      <c r="F107" s="228" t="s">
        <v>218</v>
      </c>
      <c r="G107" s="37"/>
      <c r="H107" s="37"/>
      <c r="I107" s="141"/>
      <c r="J107" s="37"/>
      <c r="K107" s="37"/>
      <c r="L107" s="41"/>
      <c r="M107" s="229"/>
      <c r="N107" s="77"/>
      <c r="O107" s="77"/>
      <c r="P107" s="77"/>
      <c r="Q107" s="77"/>
      <c r="R107" s="77"/>
      <c r="S107" s="77"/>
      <c r="T107" s="78"/>
      <c r="AT107" s="15" t="s">
        <v>126</v>
      </c>
      <c r="AU107" s="15" t="s">
        <v>78</v>
      </c>
    </row>
    <row r="108" spans="2:51" s="12" customFormat="1" ht="12">
      <c r="B108" s="230"/>
      <c r="C108" s="231"/>
      <c r="D108" s="227" t="s">
        <v>128</v>
      </c>
      <c r="E108" s="232" t="s">
        <v>1</v>
      </c>
      <c r="F108" s="233" t="s">
        <v>219</v>
      </c>
      <c r="G108" s="231"/>
      <c r="H108" s="234">
        <v>9.8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128</v>
      </c>
      <c r="AU108" s="240" t="s">
        <v>78</v>
      </c>
      <c r="AV108" s="12" t="s">
        <v>78</v>
      </c>
      <c r="AW108" s="12" t="s">
        <v>32</v>
      </c>
      <c r="AX108" s="12" t="s">
        <v>70</v>
      </c>
      <c r="AY108" s="240" t="s">
        <v>117</v>
      </c>
    </row>
    <row r="109" spans="2:51" s="13" customFormat="1" ht="12">
      <c r="B109" s="241"/>
      <c r="C109" s="242"/>
      <c r="D109" s="227" t="s">
        <v>128</v>
      </c>
      <c r="E109" s="243" t="s">
        <v>1</v>
      </c>
      <c r="F109" s="244" t="s">
        <v>154</v>
      </c>
      <c r="G109" s="242"/>
      <c r="H109" s="245">
        <v>9.8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AT109" s="251" t="s">
        <v>128</v>
      </c>
      <c r="AU109" s="251" t="s">
        <v>78</v>
      </c>
      <c r="AV109" s="13" t="s">
        <v>124</v>
      </c>
      <c r="AW109" s="13" t="s">
        <v>32</v>
      </c>
      <c r="AX109" s="13" t="s">
        <v>76</v>
      </c>
      <c r="AY109" s="251" t="s">
        <v>117</v>
      </c>
    </row>
    <row r="110" spans="2:65" s="1" customFormat="1" ht="16.5" customHeight="1">
      <c r="B110" s="36"/>
      <c r="C110" s="215" t="s">
        <v>155</v>
      </c>
      <c r="D110" s="215" t="s">
        <v>119</v>
      </c>
      <c r="E110" s="216" t="s">
        <v>220</v>
      </c>
      <c r="F110" s="217" t="s">
        <v>221</v>
      </c>
      <c r="G110" s="218" t="s">
        <v>139</v>
      </c>
      <c r="H110" s="219">
        <v>1497</v>
      </c>
      <c r="I110" s="220"/>
      <c r="J110" s="221">
        <f>ROUND(I110*H110,2)</f>
        <v>0</v>
      </c>
      <c r="K110" s="217" t="s">
        <v>197</v>
      </c>
      <c r="L110" s="41"/>
      <c r="M110" s="222" t="s">
        <v>1</v>
      </c>
      <c r="N110" s="223" t="s">
        <v>41</v>
      </c>
      <c r="O110" s="7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AR110" s="15" t="s">
        <v>124</v>
      </c>
      <c r="AT110" s="15" t="s">
        <v>119</v>
      </c>
      <c r="AU110" s="15" t="s">
        <v>78</v>
      </c>
      <c r="AY110" s="15" t="s">
        <v>117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5" t="s">
        <v>76</v>
      </c>
      <c r="BK110" s="226">
        <f>ROUND(I110*H110,2)</f>
        <v>0</v>
      </c>
      <c r="BL110" s="15" t="s">
        <v>124</v>
      </c>
      <c r="BM110" s="15" t="s">
        <v>222</v>
      </c>
    </row>
    <row r="111" spans="2:47" s="1" customFormat="1" ht="12">
      <c r="B111" s="36"/>
      <c r="C111" s="37"/>
      <c r="D111" s="227" t="s">
        <v>126</v>
      </c>
      <c r="E111" s="37"/>
      <c r="F111" s="228" t="s">
        <v>223</v>
      </c>
      <c r="G111" s="37"/>
      <c r="H111" s="37"/>
      <c r="I111" s="141"/>
      <c r="J111" s="37"/>
      <c r="K111" s="37"/>
      <c r="L111" s="41"/>
      <c r="M111" s="229"/>
      <c r="N111" s="77"/>
      <c r="O111" s="77"/>
      <c r="P111" s="77"/>
      <c r="Q111" s="77"/>
      <c r="R111" s="77"/>
      <c r="S111" s="77"/>
      <c r="T111" s="78"/>
      <c r="AT111" s="15" t="s">
        <v>126</v>
      </c>
      <c r="AU111" s="15" t="s">
        <v>78</v>
      </c>
    </row>
    <row r="112" spans="2:51" s="12" customFormat="1" ht="12">
      <c r="B112" s="230"/>
      <c r="C112" s="231"/>
      <c r="D112" s="227" t="s">
        <v>128</v>
      </c>
      <c r="E112" s="232" t="s">
        <v>1</v>
      </c>
      <c r="F112" s="233" t="s">
        <v>224</v>
      </c>
      <c r="G112" s="231"/>
      <c r="H112" s="234">
        <v>1497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AT112" s="240" t="s">
        <v>128</v>
      </c>
      <c r="AU112" s="240" t="s">
        <v>78</v>
      </c>
      <c r="AV112" s="12" t="s">
        <v>78</v>
      </c>
      <c r="AW112" s="12" t="s">
        <v>32</v>
      </c>
      <c r="AX112" s="12" t="s">
        <v>70</v>
      </c>
      <c r="AY112" s="240" t="s">
        <v>117</v>
      </c>
    </row>
    <row r="113" spans="2:51" s="13" customFormat="1" ht="12">
      <c r="B113" s="241"/>
      <c r="C113" s="242"/>
      <c r="D113" s="227" t="s">
        <v>128</v>
      </c>
      <c r="E113" s="243" t="s">
        <v>1</v>
      </c>
      <c r="F113" s="244" t="s">
        <v>154</v>
      </c>
      <c r="G113" s="242"/>
      <c r="H113" s="245">
        <v>1497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AT113" s="251" t="s">
        <v>128</v>
      </c>
      <c r="AU113" s="251" t="s">
        <v>78</v>
      </c>
      <c r="AV113" s="13" t="s">
        <v>124</v>
      </c>
      <c r="AW113" s="13" t="s">
        <v>32</v>
      </c>
      <c r="AX113" s="13" t="s">
        <v>76</v>
      </c>
      <c r="AY113" s="251" t="s">
        <v>117</v>
      </c>
    </row>
    <row r="114" spans="2:65" s="1" customFormat="1" ht="16.5" customHeight="1">
      <c r="B114" s="36"/>
      <c r="C114" s="215" t="s">
        <v>161</v>
      </c>
      <c r="D114" s="215" t="s">
        <v>119</v>
      </c>
      <c r="E114" s="216" t="s">
        <v>168</v>
      </c>
      <c r="F114" s="217" t="s">
        <v>169</v>
      </c>
      <c r="G114" s="218" t="s">
        <v>139</v>
      </c>
      <c r="H114" s="219">
        <v>1497</v>
      </c>
      <c r="I114" s="220"/>
      <c r="J114" s="221">
        <f>ROUND(I114*H114,2)</f>
        <v>0</v>
      </c>
      <c r="K114" s="217" t="s">
        <v>123</v>
      </c>
      <c r="L114" s="41"/>
      <c r="M114" s="222" t="s">
        <v>1</v>
      </c>
      <c r="N114" s="223" t="s">
        <v>41</v>
      </c>
      <c r="O114" s="7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AR114" s="15" t="s">
        <v>124</v>
      </c>
      <c r="AT114" s="15" t="s">
        <v>119</v>
      </c>
      <c r="AU114" s="15" t="s">
        <v>78</v>
      </c>
      <c r="AY114" s="15" t="s">
        <v>117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5" t="s">
        <v>76</v>
      </c>
      <c r="BK114" s="226">
        <f>ROUND(I114*H114,2)</f>
        <v>0</v>
      </c>
      <c r="BL114" s="15" t="s">
        <v>124</v>
      </c>
      <c r="BM114" s="15" t="s">
        <v>225</v>
      </c>
    </row>
    <row r="115" spans="2:47" s="1" customFormat="1" ht="12">
      <c r="B115" s="36"/>
      <c r="C115" s="37"/>
      <c r="D115" s="227" t="s">
        <v>126</v>
      </c>
      <c r="E115" s="37"/>
      <c r="F115" s="228" t="s">
        <v>171</v>
      </c>
      <c r="G115" s="37"/>
      <c r="H115" s="37"/>
      <c r="I115" s="141"/>
      <c r="J115" s="37"/>
      <c r="K115" s="37"/>
      <c r="L115" s="41"/>
      <c r="M115" s="229"/>
      <c r="N115" s="77"/>
      <c r="O115" s="77"/>
      <c r="P115" s="77"/>
      <c r="Q115" s="77"/>
      <c r="R115" s="77"/>
      <c r="S115" s="77"/>
      <c r="T115" s="78"/>
      <c r="AT115" s="15" t="s">
        <v>126</v>
      </c>
      <c r="AU115" s="15" t="s">
        <v>78</v>
      </c>
    </row>
    <row r="116" spans="2:51" s="12" customFormat="1" ht="12">
      <c r="B116" s="230"/>
      <c r="C116" s="231"/>
      <c r="D116" s="227" t="s">
        <v>128</v>
      </c>
      <c r="E116" s="232" t="s">
        <v>1</v>
      </c>
      <c r="F116" s="233" t="s">
        <v>226</v>
      </c>
      <c r="G116" s="231"/>
      <c r="H116" s="234">
        <v>1497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128</v>
      </c>
      <c r="AU116" s="240" t="s">
        <v>78</v>
      </c>
      <c r="AV116" s="12" t="s">
        <v>78</v>
      </c>
      <c r="AW116" s="12" t="s">
        <v>32</v>
      </c>
      <c r="AX116" s="12" t="s">
        <v>70</v>
      </c>
      <c r="AY116" s="240" t="s">
        <v>117</v>
      </c>
    </row>
    <row r="117" spans="2:51" s="13" customFormat="1" ht="12">
      <c r="B117" s="241"/>
      <c r="C117" s="242"/>
      <c r="D117" s="227" t="s">
        <v>128</v>
      </c>
      <c r="E117" s="243" t="s">
        <v>1</v>
      </c>
      <c r="F117" s="244" t="s">
        <v>154</v>
      </c>
      <c r="G117" s="242"/>
      <c r="H117" s="245">
        <v>1497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AT117" s="251" t="s">
        <v>128</v>
      </c>
      <c r="AU117" s="251" t="s">
        <v>78</v>
      </c>
      <c r="AV117" s="13" t="s">
        <v>124</v>
      </c>
      <c r="AW117" s="13" t="s">
        <v>32</v>
      </c>
      <c r="AX117" s="13" t="s">
        <v>76</v>
      </c>
      <c r="AY117" s="251" t="s">
        <v>117</v>
      </c>
    </row>
    <row r="118" spans="2:65" s="1" customFormat="1" ht="16.5" customHeight="1">
      <c r="B118" s="36"/>
      <c r="C118" s="215" t="s">
        <v>167</v>
      </c>
      <c r="D118" s="215" t="s">
        <v>119</v>
      </c>
      <c r="E118" s="216" t="s">
        <v>174</v>
      </c>
      <c r="F118" s="217" t="s">
        <v>175</v>
      </c>
      <c r="G118" s="218" t="s">
        <v>139</v>
      </c>
      <c r="H118" s="219">
        <v>55389</v>
      </c>
      <c r="I118" s="220"/>
      <c r="J118" s="221">
        <f>ROUND(I118*H118,2)</f>
        <v>0</v>
      </c>
      <c r="K118" s="217" t="s">
        <v>123</v>
      </c>
      <c r="L118" s="41"/>
      <c r="M118" s="222" t="s">
        <v>1</v>
      </c>
      <c r="N118" s="223" t="s">
        <v>41</v>
      </c>
      <c r="O118" s="77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AR118" s="15" t="s">
        <v>124</v>
      </c>
      <c r="AT118" s="15" t="s">
        <v>119</v>
      </c>
      <c r="AU118" s="15" t="s">
        <v>78</v>
      </c>
      <c r="AY118" s="15" t="s">
        <v>117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5" t="s">
        <v>76</v>
      </c>
      <c r="BK118" s="226">
        <f>ROUND(I118*H118,2)</f>
        <v>0</v>
      </c>
      <c r="BL118" s="15" t="s">
        <v>124</v>
      </c>
      <c r="BM118" s="15" t="s">
        <v>227</v>
      </c>
    </row>
    <row r="119" spans="2:47" s="1" customFormat="1" ht="12">
      <c r="B119" s="36"/>
      <c r="C119" s="37"/>
      <c r="D119" s="227" t="s">
        <v>126</v>
      </c>
      <c r="E119" s="37"/>
      <c r="F119" s="228" t="s">
        <v>177</v>
      </c>
      <c r="G119" s="37"/>
      <c r="H119" s="37"/>
      <c r="I119" s="141"/>
      <c r="J119" s="37"/>
      <c r="K119" s="37"/>
      <c r="L119" s="41"/>
      <c r="M119" s="229"/>
      <c r="N119" s="77"/>
      <c r="O119" s="77"/>
      <c r="P119" s="77"/>
      <c r="Q119" s="77"/>
      <c r="R119" s="77"/>
      <c r="S119" s="77"/>
      <c r="T119" s="78"/>
      <c r="AT119" s="15" t="s">
        <v>126</v>
      </c>
      <c r="AU119" s="15" t="s">
        <v>78</v>
      </c>
    </row>
    <row r="120" spans="2:51" s="12" customFormat="1" ht="12">
      <c r="B120" s="230"/>
      <c r="C120" s="231"/>
      <c r="D120" s="227" t="s">
        <v>128</v>
      </c>
      <c r="E120" s="232" t="s">
        <v>1</v>
      </c>
      <c r="F120" s="233" t="s">
        <v>228</v>
      </c>
      <c r="G120" s="231"/>
      <c r="H120" s="234">
        <v>55389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128</v>
      </c>
      <c r="AU120" s="240" t="s">
        <v>78</v>
      </c>
      <c r="AV120" s="12" t="s">
        <v>78</v>
      </c>
      <c r="AW120" s="12" t="s">
        <v>32</v>
      </c>
      <c r="AX120" s="12" t="s">
        <v>70</v>
      </c>
      <c r="AY120" s="240" t="s">
        <v>117</v>
      </c>
    </row>
    <row r="121" spans="2:51" s="13" customFormat="1" ht="12">
      <c r="B121" s="241"/>
      <c r="C121" s="242"/>
      <c r="D121" s="227" t="s">
        <v>128</v>
      </c>
      <c r="E121" s="243" t="s">
        <v>1</v>
      </c>
      <c r="F121" s="244" t="s">
        <v>154</v>
      </c>
      <c r="G121" s="242"/>
      <c r="H121" s="245">
        <v>55389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AT121" s="251" t="s">
        <v>128</v>
      </c>
      <c r="AU121" s="251" t="s">
        <v>78</v>
      </c>
      <c r="AV121" s="13" t="s">
        <v>124</v>
      </c>
      <c r="AW121" s="13" t="s">
        <v>32</v>
      </c>
      <c r="AX121" s="13" t="s">
        <v>76</v>
      </c>
      <c r="AY121" s="251" t="s">
        <v>117</v>
      </c>
    </row>
    <row r="122" spans="2:65" s="1" customFormat="1" ht="16.5" customHeight="1">
      <c r="B122" s="36"/>
      <c r="C122" s="215" t="s">
        <v>173</v>
      </c>
      <c r="D122" s="215" t="s">
        <v>119</v>
      </c>
      <c r="E122" s="216" t="s">
        <v>229</v>
      </c>
      <c r="F122" s="217" t="s">
        <v>230</v>
      </c>
      <c r="G122" s="218" t="s">
        <v>132</v>
      </c>
      <c r="H122" s="219">
        <v>1000</v>
      </c>
      <c r="I122" s="220"/>
      <c r="J122" s="221">
        <f>ROUND(I122*H122,2)</f>
        <v>0</v>
      </c>
      <c r="K122" s="217" t="s">
        <v>197</v>
      </c>
      <c r="L122" s="41"/>
      <c r="M122" s="222" t="s">
        <v>1</v>
      </c>
      <c r="N122" s="223" t="s">
        <v>41</v>
      </c>
      <c r="O122" s="7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AR122" s="15" t="s">
        <v>124</v>
      </c>
      <c r="AT122" s="15" t="s">
        <v>119</v>
      </c>
      <c r="AU122" s="15" t="s">
        <v>78</v>
      </c>
      <c r="AY122" s="15" t="s">
        <v>117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5" t="s">
        <v>76</v>
      </c>
      <c r="BK122" s="226">
        <f>ROUND(I122*H122,2)</f>
        <v>0</v>
      </c>
      <c r="BL122" s="15" t="s">
        <v>124</v>
      </c>
      <c r="BM122" s="15" t="s">
        <v>231</v>
      </c>
    </row>
    <row r="123" spans="2:47" s="1" customFormat="1" ht="12">
      <c r="B123" s="36"/>
      <c r="C123" s="37"/>
      <c r="D123" s="227" t="s">
        <v>126</v>
      </c>
      <c r="E123" s="37"/>
      <c r="F123" s="228" t="s">
        <v>232</v>
      </c>
      <c r="G123" s="37"/>
      <c r="H123" s="37"/>
      <c r="I123" s="141"/>
      <c r="J123" s="37"/>
      <c r="K123" s="37"/>
      <c r="L123" s="41"/>
      <c r="M123" s="229"/>
      <c r="N123" s="77"/>
      <c r="O123" s="77"/>
      <c r="P123" s="77"/>
      <c r="Q123" s="77"/>
      <c r="R123" s="77"/>
      <c r="S123" s="77"/>
      <c r="T123" s="78"/>
      <c r="AT123" s="15" t="s">
        <v>126</v>
      </c>
      <c r="AU123" s="15" t="s">
        <v>78</v>
      </c>
    </row>
    <row r="124" spans="2:51" s="12" customFormat="1" ht="12">
      <c r="B124" s="230"/>
      <c r="C124" s="231"/>
      <c r="D124" s="227" t="s">
        <v>128</v>
      </c>
      <c r="E124" s="232" t="s">
        <v>1</v>
      </c>
      <c r="F124" s="233" t="s">
        <v>233</v>
      </c>
      <c r="G124" s="231"/>
      <c r="H124" s="234">
        <v>1000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128</v>
      </c>
      <c r="AU124" s="240" t="s">
        <v>78</v>
      </c>
      <c r="AV124" s="12" t="s">
        <v>78</v>
      </c>
      <c r="AW124" s="12" t="s">
        <v>32</v>
      </c>
      <c r="AX124" s="12" t="s">
        <v>70</v>
      </c>
      <c r="AY124" s="240" t="s">
        <v>117</v>
      </c>
    </row>
    <row r="125" spans="2:51" s="13" customFormat="1" ht="12">
      <c r="B125" s="241"/>
      <c r="C125" s="242"/>
      <c r="D125" s="227" t="s">
        <v>128</v>
      </c>
      <c r="E125" s="243" t="s">
        <v>1</v>
      </c>
      <c r="F125" s="244" t="s">
        <v>154</v>
      </c>
      <c r="G125" s="242"/>
      <c r="H125" s="245">
        <v>1000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AT125" s="251" t="s">
        <v>128</v>
      </c>
      <c r="AU125" s="251" t="s">
        <v>78</v>
      </c>
      <c r="AV125" s="13" t="s">
        <v>124</v>
      </c>
      <c r="AW125" s="13" t="s">
        <v>32</v>
      </c>
      <c r="AX125" s="13" t="s">
        <v>76</v>
      </c>
      <c r="AY125" s="251" t="s">
        <v>117</v>
      </c>
    </row>
    <row r="126" spans="2:65" s="1" customFormat="1" ht="16.5" customHeight="1">
      <c r="B126" s="36"/>
      <c r="C126" s="255" t="s">
        <v>179</v>
      </c>
      <c r="D126" s="255" t="s">
        <v>234</v>
      </c>
      <c r="E126" s="256" t="s">
        <v>235</v>
      </c>
      <c r="F126" s="257" t="s">
        <v>236</v>
      </c>
      <c r="G126" s="258" t="s">
        <v>237</v>
      </c>
      <c r="H126" s="259">
        <v>263.808</v>
      </c>
      <c r="I126" s="260"/>
      <c r="J126" s="261">
        <f>ROUND(I126*H126,2)</f>
        <v>0</v>
      </c>
      <c r="K126" s="257" t="s">
        <v>123</v>
      </c>
      <c r="L126" s="262"/>
      <c r="M126" s="263" t="s">
        <v>1</v>
      </c>
      <c r="N126" s="264" t="s">
        <v>41</v>
      </c>
      <c r="O126" s="77"/>
      <c r="P126" s="224">
        <f>O126*H126</f>
        <v>0</v>
      </c>
      <c r="Q126" s="224">
        <v>0.001</v>
      </c>
      <c r="R126" s="224">
        <f>Q126*H126</f>
        <v>0.263808</v>
      </c>
      <c r="S126" s="224">
        <v>0</v>
      </c>
      <c r="T126" s="225">
        <f>S126*H126</f>
        <v>0</v>
      </c>
      <c r="AR126" s="15" t="s">
        <v>167</v>
      </c>
      <c r="AT126" s="15" t="s">
        <v>234</v>
      </c>
      <c r="AU126" s="15" t="s">
        <v>78</v>
      </c>
      <c r="AY126" s="15" t="s">
        <v>117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5" t="s">
        <v>76</v>
      </c>
      <c r="BK126" s="226">
        <f>ROUND(I126*H126,2)</f>
        <v>0</v>
      </c>
      <c r="BL126" s="15" t="s">
        <v>124</v>
      </c>
      <c r="BM126" s="15" t="s">
        <v>238</v>
      </c>
    </row>
    <row r="127" spans="2:47" s="1" customFormat="1" ht="12">
      <c r="B127" s="36"/>
      <c r="C127" s="37"/>
      <c r="D127" s="227" t="s">
        <v>126</v>
      </c>
      <c r="E127" s="37"/>
      <c r="F127" s="228" t="s">
        <v>236</v>
      </c>
      <c r="G127" s="37"/>
      <c r="H127" s="37"/>
      <c r="I127" s="141"/>
      <c r="J127" s="37"/>
      <c r="K127" s="37"/>
      <c r="L127" s="41"/>
      <c r="M127" s="229"/>
      <c r="N127" s="77"/>
      <c r="O127" s="77"/>
      <c r="P127" s="77"/>
      <c r="Q127" s="77"/>
      <c r="R127" s="77"/>
      <c r="S127" s="77"/>
      <c r="T127" s="78"/>
      <c r="AT127" s="15" t="s">
        <v>126</v>
      </c>
      <c r="AU127" s="15" t="s">
        <v>78</v>
      </c>
    </row>
    <row r="128" spans="2:51" s="12" customFormat="1" ht="12">
      <c r="B128" s="230"/>
      <c r="C128" s="231"/>
      <c r="D128" s="227" t="s">
        <v>128</v>
      </c>
      <c r="E128" s="232" t="s">
        <v>1</v>
      </c>
      <c r="F128" s="233" t="s">
        <v>239</v>
      </c>
      <c r="G128" s="231"/>
      <c r="H128" s="234">
        <v>263.808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128</v>
      </c>
      <c r="AU128" s="240" t="s">
        <v>78</v>
      </c>
      <c r="AV128" s="12" t="s">
        <v>78</v>
      </c>
      <c r="AW128" s="12" t="s">
        <v>32</v>
      </c>
      <c r="AX128" s="12" t="s">
        <v>70</v>
      </c>
      <c r="AY128" s="240" t="s">
        <v>117</v>
      </c>
    </row>
    <row r="129" spans="2:51" s="13" customFormat="1" ht="12">
      <c r="B129" s="241"/>
      <c r="C129" s="242"/>
      <c r="D129" s="227" t="s">
        <v>128</v>
      </c>
      <c r="E129" s="243" t="s">
        <v>1</v>
      </c>
      <c r="F129" s="244" t="s">
        <v>154</v>
      </c>
      <c r="G129" s="242"/>
      <c r="H129" s="245">
        <v>263.808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AT129" s="251" t="s">
        <v>128</v>
      </c>
      <c r="AU129" s="251" t="s">
        <v>78</v>
      </c>
      <c r="AV129" s="13" t="s">
        <v>124</v>
      </c>
      <c r="AW129" s="13" t="s">
        <v>32</v>
      </c>
      <c r="AX129" s="13" t="s">
        <v>76</v>
      </c>
      <c r="AY129" s="251" t="s">
        <v>117</v>
      </c>
    </row>
    <row r="130" spans="2:65" s="1" customFormat="1" ht="16.5" customHeight="1">
      <c r="B130" s="36"/>
      <c r="C130" s="215" t="s">
        <v>240</v>
      </c>
      <c r="D130" s="215" t="s">
        <v>119</v>
      </c>
      <c r="E130" s="216" t="s">
        <v>241</v>
      </c>
      <c r="F130" s="217" t="s">
        <v>242</v>
      </c>
      <c r="G130" s="218" t="s">
        <v>132</v>
      </c>
      <c r="H130" s="219">
        <v>6537.6</v>
      </c>
      <c r="I130" s="220"/>
      <c r="J130" s="221">
        <f>ROUND(I130*H130,2)</f>
        <v>0</v>
      </c>
      <c r="K130" s="217" t="s">
        <v>123</v>
      </c>
      <c r="L130" s="41"/>
      <c r="M130" s="222" t="s">
        <v>1</v>
      </c>
      <c r="N130" s="223" t="s">
        <v>41</v>
      </c>
      <c r="O130" s="77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AR130" s="15" t="s">
        <v>124</v>
      </c>
      <c r="AT130" s="15" t="s">
        <v>119</v>
      </c>
      <c r="AU130" s="15" t="s">
        <v>78</v>
      </c>
      <c r="AY130" s="15" t="s">
        <v>117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5" t="s">
        <v>76</v>
      </c>
      <c r="BK130" s="226">
        <f>ROUND(I130*H130,2)</f>
        <v>0</v>
      </c>
      <c r="BL130" s="15" t="s">
        <v>124</v>
      </c>
      <c r="BM130" s="15" t="s">
        <v>243</v>
      </c>
    </row>
    <row r="131" spans="2:47" s="1" customFormat="1" ht="12">
      <c r="B131" s="36"/>
      <c r="C131" s="37"/>
      <c r="D131" s="227" t="s">
        <v>126</v>
      </c>
      <c r="E131" s="37"/>
      <c r="F131" s="228" t="s">
        <v>244</v>
      </c>
      <c r="G131" s="37"/>
      <c r="H131" s="37"/>
      <c r="I131" s="141"/>
      <c r="J131" s="37"/>
      <c r="K131" s="37"/>
      <c r="L131" s="41"/>
      <c r="M131" s="229"/>
      <c r="N131" s="77"/>
      <c r="O131" s="77"/>
      <c r="P131" s="77"/>
      <c r="Q131" s="77"/>
      <c r="R131" s="77"/>
      <c r="S131" s="77"/>
      <c r="T131" s="78"/>
      <c r="AT131" s="15" t="s">
        <v>126</v>
      </c>
      <c r="AU131" s="15" t="s">
        <v>78</v>
      </c>
    </row>
    <row r="132" spans="2:51" s="12" customFormat="1" ht="12">
      <c r="B132" s="230"/>
      <c r="C132" s="231"/>
      <c r="D132" s="227" t="s">
        <v>128</v>
      </c>
      <c r="E132" s="232" t="s">
        <v>1</v>
      </c>
      <c r="F132" s="233" t="s">
        <v>245</v>
      </c>
      <c r="G132" s="231"/>
      <c r="H132" s="234">
        <v>6537.6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128</v>
      </c>
      <c r="AU132" s="240" t="s">
        <v>78</v>
      </c>
      <c r="AV132" s="12" t="s">
        <v>78</v>
      </c>
      <c r="AW132" s="12" t="s">
        <v>32</v>
      </c>
      <c r="AX132" s="12" t="s">
        <v>70</v>
      </c>
      <c r="AY132" s="240" t="s">
        <v>117</v>
      </c>
    </row>
    <row r="133" spans="2:51" s="13" customFormat="1" ht="12">
      <c r="B133" s="241"/>
      <c r="C133" s="242"/>
      <c r="D133" s="227" t="s">
        <v>128</v>
      </c>
      <c r="E133" s="243" t="s">
        <v>1</v>
      </c>
      <c r="F133" s="244" t="s">
        <v>154</v>
      </c>
      <c r="G133" s="242"/>
      <c r="H133" s="245">
        <v>6537.6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AT133" s="251" t="s">
        <v>128</v>
      </c>
      <c r="AU133" s="251" t="s">
        <v>78</v>
      </c>
      <c r="AV133" s="13" t="s">
        <v>124</v>
      </c>
      <c r="AW133" s="13" t="s">
        <v>32</v>
      </c>
      <c r="AX133" s="13" t="s">
        <v>76</v>
      </c>
      <c r="AY133" s="251" t="s">
        <v>117</v>
      </c>
    </row>
    <row r="134" spans="2:65" s="1" customFormat="1" ht="16.5" customHeight="1">
      <c r="B134" s="36"/>
      <c r="C134" s="215" t="s">
        <v>246</v>
      </c>
      <c r="D134" s="215" t="s">
        <v>119</v>
      </c>
      <c r="E134" s="216" t="s">
        <v>247</v>
      </c>
      <c r="F134" s="217" t="s">
        <v>248</v>
      </c>
      <c r="G134" s="218" t="s">
        <v>132</v>
      </c>
      <c r="H134" s="219">
        <v>6537.6</v>
      </c>
      <c r="I134" s="220"/>
      <c r="J134" s="221">
        <f>ROUND(I134*H134,2)</f>
        <v>0</v>
      </c>
      <c r="K134" s="217" t="s">
        <v>123</v>
      </c>
      <c r="L134" s="41"/>
      <c r="M134" s="222" t="s">
        <v>1</v>
      </c>
      <c r="N134" s="223" t="s">
        <v>41</v>
      </c>
      <c r="O134" s="7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AR134" s="15" t="s">
        <v>124</v>
      </c>
      <c r="AT134" s="15" t="s">
        <v>119</v>
      </c>
      <c r="AU134" s="15" t="s">
        <v>78</v>
      </c>
      <c r="AY134" s="15" t="s">
        <v>117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5" t="s">
        <v>76</v>
      </c>
      <c r="BK134" s="226">
        <f>ROUND(I134*H134,2)</f>
        <v>0</v>
      </c>
      <c r="BL134" s="15" t="s">
        <v>124</v>
      </c>
      <c r="BM134" s="15" t="s">
        <v>249</v>
      </c>
    </row>
    <row r="135" spans="2:47" s="1" customFormat="1" ht="12">
      <c r="B135" s="36"/>
      <c r="C135" s="37"/>
      <c r="D135" s="227" t="s">
        <v>126</v>
      </c>
      <c r="E135" s="37"/>
      <c r="F135" s="228" t="s">
        <v>250</v>
      </c>
      <c r="G135" s="37"/>
      <c r="H135" s="37"/>
      <c r="I135" s="141"/>
      <c r="J135" s="37"/>
      <c r="K135" s="37"/>
      <c r="L135" s="41"/>
      <c r="M135" s="229"/>
      <c r="N135" s="77"/>
      <c r="O135" s="77"/>
      <c r="P135" s="77"/>
      <c r="Q135" s="77"/>
      <c r="R135" s="77"/>
      <c r="S135" s="77"/>
      <c r="T135" s="78"/>
      <c r="AT135" s="15" t="s">
        <v>126</v>
      </c>
      <c r="AU135" s="15" t="s">
        <v>78</v>
      </c>
    </row>
    <row r="136" spans="2:51" s="12" customFormat="1" ht="12">
      <c r="B136" s="230"/>
      <c r="C136" s="231"/>
      <c r="D136" s="227" t="s">
        <v>128</v>
      </c>
      <c r="E136" s="232" t="s">
        <v>1</v>
      </c>
      <c r="F136" s="233" t="s">
        <v>245</v>
      </c>
      <c r="G136" s="231"/>
      <c r="H136" s="234">
        <v>6537.6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128</v>
      </c>
      <c r="AU136" s="240" t="s">
        <v>78</v>
      </c>
      <c r="AV136" s="12" t="s">
        <v>78</v>
      </c>
      <c r="AW136" s="12" t="s">
        <v>32</v>
      </c>
      <c r="AX136" s="12" t="s">
        <v>70</v>
      </c>
      <c r="AY136" s="240" t="s">
        <v>117</v>
      </c>
    </row>
    <row r="137" spans="2:51" s="13" customFormat="1" ht="12">
      <c r="B137" s="241"/>
      <c r="C137" s="242"/>
      <c r="D137" s="227" t="s">
        <v>128</v>
      </c>
      <c r="E137" s="243" t="s">
        <v>1</v>
      </c>
      <c r="F137" s="244" t="s">
        <v>154</v>
      </c>
      <c r="G137" s="242"/>
      <c r="H137" s="245">
        <v>6537.6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AT137" s="251" t="s">
        <v>128</v>
      </c>
      <c r="AU137" s="251" t="s">
        <v>78</v>
      </c>
      <c r="AV137" s="13" t="s">
        <v>124</v>
      </c>
      <c r="AW137" s="13" t="s">
        <v>32</v>
      </c>
      <c r="AX137" s="13" t="s">
        <v>76</v>
      </c>
      <c r="AY137" s="251" t="s">
        <v>117</v>
      </c>
    </row>
    <row r="138" spans="2:63" s="11" customFormat="1" ht="22.8" customHeight="1">
      <c r="B138" s="199"/>
      <c r="C138" s="200"/>
      <c r="D138" s="201" t="s">
        <v>69</v>
      </c>
      <c r="E138" s="213" t="s">
        <v>136</v>
      </c>
      <c r="F138" s="213" t="s">
        <v>251</v>
      </c>
      <c r="G138" s="200"/>
      <c r="H138" s="200"/>
      <c r="I138" s="203"/>
      <c r="J138" s="214">
        <f>BK138</f>
        <v>0</v>
      </c>
      <c r="K138" s="200"/>
      <c r="L138" s="205"/>
      <c r="M138" s="206"/>
      <c r="N138" s="207"/>
      <c r="O138" s="207"/>
      <c r="P138" s="208">
        <f>SUM(P139:P157)</f>
        <v>0</v>
      </c>
      <c r="Q138" s="207"/>
      <c r="R138" s="208">
        <f>SUM(R139:R157)</f>
        <v>69.6316388</v>
      </c>
      <c r="S138" s="207"/>
      <c r="T138" s="209">
        <f>SUM(T139:T157)</f>
        <v>0</v>
      </c>
      <c r="AR138" s="210" t="s">
        <v>76</v>
      </c>
      <c r="AT138" s="211" t="s">
        <v>69</v>
      </c>
      <c r="AU138" s="211" t="s">
        <v>76</v>
      </c>
      <c r="AY138" s="210" t="s">
        <v>117</v>
      </c>
      <c r="BK138" s="212">
        <f>SUM(BK139:BK157)</f>
        <v>0</v>
      </c>
    </row>
    <row r="139" spans="2:65" s="1" customFormat="1" ht="16.5" customHeight="1">
      <c r="B139" s="36"/>
      <c r="C139" s="215" t="s">
        <v>252</v>
      </c>
      <c r="D139" s="215" t="s">
        <v>119</v>
      </c>
      <c r="E139" s="216" t="s">
        <v>253</v>
      </c>
      <c r="F139" s="217" t="s">
        <v>254</v>
      </c>
      <c r="G139" s="218" t="s">
        <v>139</v>
      </c>
      <c r="H139" s="219">
        <v>19.82</v>
      </c>
      <c r="I139" s="220"/>
      <c r="J139" s="221">
        <f>ROUND(I139*H139,2)</f>
        <v>0</v>
      </c>
      <c r="K139" s="217" t="s">
        <v>197</v>
      </c>
      <c r="L139" s="41"/>
      <c r="M139" s="222" t="s">
        <v>1</v>
      </c>
      <c r="N139" s="223" t="s">
        <v>41</v>
      </c>
      <c r="O139" s="77"/>
      <c r="P139" s="224">
        <f>O139*H139</f>
        <v>0</v>
      </c>
      <c r="Q139" s="224">
        <v>2.80894</v>
      </c>
      <c r="R139" s="224">
        <f>Q139*H139</f>
        <v>55.67319080000001</v>
      </c>
      <c r="S139" s="224">
        <v>0</v>
      </c>
      <c r="T139" s="225">
        <f>S139*H139</f>
        <v>0</v>
      </c>
      <c r="AR139" s="15" t="s">
        <v>124</v>
      </c>
      <c r="AT139" s="15" t="s">
        <v>119</v>
      </c>
      <c r="AU139" s="15" t="s">
        <v>78</v>
      </c>
      <c r="AY139" s="15" t="s">
        <v>117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5" t="s">
        <v>76</v>
      </c>
      <c r="BK139" s="226">
        <f>ROUND(I139*H139,2)</f>
        <v>0</v>
      </c>
      <c r="BL139" s="15" t="s">
        <v>124</v>
      </c>
      <c r="BM139" s="15" t="s">
        <v>255</v>
      </c>
    </row>
    <row r="140" spans="2:47" s="1" customFormat="1" ht="12">
      <c r="B140" s="36"/>
      <c r="C140" s="37"/>
      <c r="D140" s="227" t="s">
        <v>126</v>
      </c>
      <c r="E140" s="37"/>
      <c r="F140" s="228" t="s">
        <v>256</v>
      </c>
      <c r="G140" s="37"/>
      <c r="H140" s="37"/>
      <c r="I140" s="141"/>
      <c r="J140" s="37"/>
      <c r="K140" s="37"/>
      <c r="L140" s="41"/>
      <c r="M140" s="229"/>
      <c r="N140" s="77"/>
      <c r="O140" s="77"/>
      <c r="P140" s="77"/>
      <c r="Q140" s="77"/>
      <c r="R140" s="77"/>
      <c r="S140" s="77"/>
      <c r="T140" s="78"/>
      <c r="AT140" s="15" t="s">
        <v>126</v>
      </c>
      <c r="AU140" s="15" t="s">
        <v>78</v>
      </c>
    </row>
    <row r="141" spans="2:51" s="12" customFormat="1" ht="12">
      <c r="B141" s="230"/>
      <c r="C141" s="231"/>
      <c r="D141" s="227" t="s">
        <v>128</v>
      </c>
      <c r="E141" s="232" t="s">
        <v>1</v>
      </c>
      <c r="F141" s="233" t="s">
        <v>257</v>
      </c>
      <c r="G141" s="231"/>
      <c r="H141" s="234">
        <v>18.62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128</v>
      </c>
      <c r="AU141" s="240" t="s">
        <v>78</v>
      </c>
      <c r="AV141" s="12" t="s">
        <v>78</v>
      </c>
      <c r="AW141" s="12" t="s">
        <v>32</v>
      </c>
      <c r="AX141" s="12" t="s">
        <v>70</v>
      </c>
      <c r="AY141" s="240" t="s">
        <v>117</v>
      </c>
    </row>
    <row r="142" spans="2:51" s="12" customFormat="1" ht="12">
      <c r="B142" s="230"/>
      <c r="C142" s="231"/>
      <c r="D142" s="227" t="s">
        <v>128</v>
      </c>
      <c r="E142" s="232" t="s">
        <v>1</v>
      </c>
      <c r="F142" s="233" t="s">
        <v>258</v>
      </c>
      <c r="G142" s="231"/>
      <c r="H142" s="234">
        <v>1.2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128</v>
      </c>
      <c r="AU142" s="240" t="s">
        <v>78</v>
      </c>
      <c r="AV142" s="12" t="s">
        <v>78</v>
      </c>
      <c r="AW142" s="12" t="s">
        <v>32</v>
      </c>
      <c r="AX142" s="12" t="s">
        <v>70</v>
      </c>
      <c r="AY142" s="240" t="s">
        <v>117</v>
      </c>
    </row>
    <row r="143" spans="2:51" s="13" customFormat="1" ht="12">
      <c r="B143" s="241"/>
      <c r="C143" s="242"/>
      <c r="D143" s="227" t="s">
        <v>128</v>
      </c>
      <c r="E143" s="243" t="s">
        <v>1</v>
      </c>
      <c r="F143" s="244" t="s">
        <v>154</v>
      </c>
      <c r="G143" s="242"/>
      <c r="H143" s="245">
        <v>19.82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AT143" s="251" t="s">
        <v>128</v>
      </c>
      <c r="AU143" s="251" t="s">
        <v>78</v>
      </c>
      <c r="AV143" s="13" t="s">
        <v>124</v>
      </c>
      <c r="AW143" s="13" t="s">
        <v>32</v>
      </c>
      <c r="AX143" s="13" t="s">
        <v>76</v>
      </c>
      <c r="AY143" s="251" t="s">
        <v>117</v>
      </c>
    </row>
    <row r="144" spans="2:65" s="1" customFormat="1" ht="16.5" customHeight="1">
      <c r="B144" s="36"/>
      <c r="C144" s="215" t="s">
        <v>259</v>
      </c>
      <c r="D144" s="215" t="s">
        <v>119</v>
      </c>
      <c r="E144" s="216" t="s">
        <v>260</v>
      </c>
      <c r="F144" s="217" t="s">
        <v>261</v>
      </c>
      <c r="G144" s="218" t="s">
        <v>132</v>
      </c>
      <c r="H144" s="219">
        <v>64.8</v>
      </c>
      <c r="I144" s="220"/>
      <c r="J144" s="221">
        <f>ROUND(I144*H144,2)</f>
        <v>0</v>
      </c>
      <c r="K144" s="217" t="s">
        <v>197</v>
      </c>
      <c r="L144" s="41"/>
      <c r="M144" s="222" t="s">
        <v>1</v>
      </c>
      <c r="N144" s="223" t="s">
        <v>41</v>
      </c>
      <c r="O144" s="77"/>
      <c r="P144" s="224">
        <f>O144*H144</f>
        <v>0</v>
      </c>
      <c r="Q144" s="224">
        <v>0.00765</v>
      </c>
      <c r="R144" s="224">
        <f>Q144*H144</f>
        <v>0.49571999999999994</v>
      </c>
      <c r="S144" s="224">
        <v>0</v>
      </c>
      <c r="T144" s="225">
        <f>S144*H144</f>
        <v>0</v>
      </c>
      <c r="AR144" s="15" t="s">
        <v>124</v>
      </c>
      <c r="AT144" s="15" t="s">
        <v>119</v>
      </c>
      <c r="AU144" s="15" t="s">
        <v>78</v>
      </c>
      <c r="AY144" s="15" t="s">
        <v>117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5" t="s">
        <v>76</v>
      </c>
      <c r="BK144" s="226">
        <f>ROUND(I144*H144,2)</f>
        <v>0</v>
      </c>
      <c r="BL144" s="15" t="s">
        <v>124</v>
      </c>
      <c r="BM144" s="15" t="s">
        <v>262</v>
      </c>
    </row>
    <row r="145" spans="2:47" s="1" customFormat="1" ht="12">
      <c r="B145" s="36"/>
      <c r="C145" s="37"/>
      <c r="D145" s="227" t="s">
        <v>126</v>
      </c>
      <c r="E145" s="37"/>
      <c r="F145" s="228" t="s">
        <v>263</v>
      </c>
      <c r="G145" s="37"/>
      <c r="H145" s="37"/>
      <c r="I145" s="141"/>
      <c r="J145" s="37"/>
      <c r="K145" s="37"/>
      <c r="L145" s="41"/>
      <c r="M145" s="229"/>
      <c r="N145" s="77"/>
      <c r="O145" s="77"/>
      <c r="P145" s="77"/>
      <c r="Q145" s="77"/>
      <c r="R145" s="77"/>
      <c r="S145" s="77"/>
      <c r="T145" s="78"/>
      <c r="AT145" s="15" t="s">
        <v>126</v>
      </c>
      <c r="AU145" s="15" t="s">
        <v>78</v>
      </c>
    </row>
    <row r="146" spans="2:51" s="12" customFormat="1" ht="12">
      <c r="B146" s="230"/>
      <c r="C146" s="231"/>
      <c r="D146" s="227" t="s">
        <v>128</v>
      </c>
      <c r="E146" s="232" t="s">
        <v>1</v>
      </c>
      <c r="F146" s="233" t="s">
        <v>264</v>
      </c>
      <c r="G146" s="231"/>
      <c r="H146" s="234">
        <v>58.8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128</v>
      </c>
      <c r="AU146" s="240" t="s">
        <v>78</v>
      </c>
      <c r="AV146" s="12" t="s">
        <v>78</v>
      </c>
      <c r="AW146" s="12" t="s">
        <v>32</v>
      </c>
      <c r="AX146" s="12" t="s">
        <v>70</v>
      </c>
      <c r="AY146" s="240" t="s">
        <v>117</v>
      </c>
    </row>
    <row r="147" spans="2:51" s="12" customFormat="1" ht="12">
      <c r="B147" s="230"/>
      <c r="C147" s="231"/>
      <c r="D147" s="227" t="s">
        <v>128</v>
      </c>
      <c r="E147" s="232" t="s">
        <v>1</v>
      </c>
      <c r="F147" s="233" t="s">
        <v>265</v>
      </c>
      <c r="G147" s="231"/>
      <c r="H147" s="234">
        <v>6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128</v>
      </c>
      <c r="AU147" s="240" t="s">
        <v>78</v>
      </c>
      <c r="AV147" s="12" t="s">
        <v>78</v>
      </c>
      <c r="AW147" s="12" t="s">
        <v>32</v>
      </c>
      <c r="AX147" s="12" t="s">
        <v>70</v>
      </c>
      <c r="AY147" s="240" t="s">
        <v>117</v>
      </c>
    </row>
    <row r="148" spans="2:51" s="13" customFormat="1" ht="12">
      <c r="B148" s="241"/>
      <c r="C148" s="242"/>
      <c r="D148" s="227" t="s">
        <v>128</v>
      </c>
      <c r="E148" s="243" t="s">
        <v>1</v>
      </c>
      <c r="F148" s="244" t="s">
        <v>154</v>
      </c>
      <c r="G148" s="242"/>
      <c r="H148" s="245">
        <v>64.8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AT148" s="251" t="s">
        <v>128</v>
      </c>
      <c r="AU148" s="251" t="s">
        <v>78</v>
      </c>
      <c r="AV148" s="13" t="s">
        <v>124</v>
      </c>
      <c r="AW148" s="13" t="s">
        <v>32</v>
      </c>
      <c r="AX148" s="13" t="s">
        <v>76</v>
      </c>
      <c r="AY148" s="251" t="s">
        <v>117</v>
      </c>
    </row>
    <row r="149" spans="2:65" s="1" customFormat="1" ht="16.5" customHeight="1">
      <c r="B149" s="36"/>
      <c r="C149" s="215" t="s">
        <v>8</v>
      </c>
      <c r="D149" s="215" t="s">
        <v>119</v>
      </c>
      <c r="E149" s="216" t="s">
        <v>266</v>
      </c>
      <c r="F149" s="217" t="s">
        <v>267</v>
      </c>
      <c r="G149" s="218" t="s">
        <v>132</v>
      </c>
      <c r="H149" s="219">
        <v>64.8</v>
      </c>
      <c r="I149" s="220"/>
      <c r="J149" s="221">
        <f>ROUND(I149*H149,2)</f>
        <v>0</v>
      </c>
      <c r="K149" s="217" t="s">
        <v>197</v>
      </c>
      <c r="L149" s="41"/>
      <c r="M149" s="222" t="s">
        <v>1</v>
      </c>
      <c r="N149" s="223" t="s">
        <v>41</v>
      </c>
      <c r="O149" s="77"/>
      <c r="P149" s="224">
        <f>O149*H149</f>
        <v>0</v>
      </c>
      <c r="Q149" s="224">
        <v>0.00086</v>
      </c>
      <c r="R149" s="224">
        <f>Q149*H149</f>
        <v>0.05572799999999999</v>
      </c>
      <c r="S149" s="224">
        <v>0</v>
      </c>
      <c r="T149" s="225">
        <f>S149*H149</f>
        <v>0</v>
      </c>
      <c r="AR149" s="15" t="s">
        <v>124</v>
      </c>
      <c r="AT149" s="15" t="s">
        <v>119</v>
      </c>
      <c r="AU149" s="15" t="s">
        <v>78</v>
      </c>
      <c r="AY149" s="15" t="s">
        <v>117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5" t="s">
        <v>76</v>
      </c>
      <c r="BK149" s="226">
        <f>ROUND(I149*H149,2)</f>
        <v>0</v>
      </c>
      <c r="BL149" s="15" t="s">
        <v>124</v>
      </c>
      <c r="BM149" s="15" t="s">
        <v>268</v>
      </c>
    </row>
    <row r="150" spans="2:47" s="1" customFormat="1" ht="12">
      <c r="B150" s="36"/>
      <c r="C150" s="37"/>
      <c r="D150" s="227" t="s">
        <v>126</v>
      </c>
      <c r="E150" s="37"/>
      <c r="F150" s="228" t="s">
        <v>269</v>
      </c>
      <c r="G150" s="37"/>
      <c r="H150" s="37"/>
      <c r="I150" s="141"/>
      <c r="J150" s="37"/>
      <c r="K150" s="37"/>
      <c r="L150" s="41"/>
      <c r="M150" s="229"/>
      <c r="N150" s="77"/>
      <c r="O150" s="77"/>
      <c r="P150" s="77"/>
      <c r="Q150" s="77"/>
      <c r="R150" s="77"/>
      <c r="S150" s="77"/>
      <c r="T150" s="78"/>
      <c r="AT150" s="15" t="s">
        <v>126</v>
      </c>
      <c r="AU150" s="15" t="s">
        <v>78</v>
      </c>
    </row>
    <row r="151" spans="2:51" s="12" customFormat="1" ht="12">
      <c r="B151" s="230"/>
      <c r="C151" s="231"/>
      <c r="D151" s="227" t="s">
        <v>128</v>
      </c>
      <c r="E151" s="232" t="s">
        <v>1</v>
      </c>
      <c r="F151" s="233" t="s">
        <v>264</v>
      </c>
      <c r="G151" s="231"/>
      <c r="H151" s="234">
        <v>58.8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128</v>
      </c>
      <c r="AU151" s="240" t="s">
        <v>78</v>
      </c>
      <c r="AV151" s="12" t="s">
        <v>78</v>
      </c>
      <c r="AW151" s="12" t="s">
        <v>32</v>
      </c>
      <c r="AX151" s="12" t="s">
        <v>70</v>
      </c>
      <c r="AY151" s="240" t="s">
        <v>117</v>
      </c>
    </row>
    <row r="152" spans="2:51" s="12" customFormat="1" ht="12">
      <c r="B152" s="230"/>
      <c r="C152" s="231"/>
      <c r="D152" s="227" t="s">
        <v>128</v>
      </c>
      <c r="E152" s="232" t="s">
        <v>1</v>
      </c>
      <c r="F152" s="233" t="s">
        <v>265</v>
      </c>
      <c r="G152" s="231"/>
      <c r="H152" s="234">
        <v>6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128</v>
      </c>
      <c r="AU152" s="240" t="s">
        <v>78</v>
      </c>
      <c r="AV152" s="12" t="s">
        <v>78</v>
      </c>
      <c r="AW152" s="12" t="s">
        <v>32</v>
      </c>
      <c r="AX152" s="12" t="s">
        <v>70</v>
      </c>
      <c r="AY152" s="240" t="s">
        <v>117</v>
      </c>
    </row>
    <row r="153" spans="2:51" s="13" customFormat="1" ht="12">
      <c r="B153" s="241"/>
      <c r="C153" s="242"/>
      <c r="D153" s="227" t="s">
        <v>128</v>
      </c>
      <c r="E153" s="243" t="s">
        <v>1</v>
      </c>
      <c r="F153" s="244" t="s">
        <v>154</v>
      </c>
      <c r="G153" s="242"/>
      <c r="H153" s="245">
        <v>64.8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128</v>
      </c>
      <c r="AU153" s="251" t="s">
        <v>78</v>
      </c>
      <c r="AV153" s="13" t="s">
        <v>124</v>
      </c>
      <c r="AW153" s="13" t="s">
        <v>32</v>
      </c>
      <c r="AX153" s="13" t="s">
        <v>76</v>
      </c>
      <c r="AY153" s="251" t="s">
        <v>117</v>
      </c>
    </row>
    <row r="154" spans="2:65" s="1" customFormat="1" ht="16.5" customHeight="1">
      <c r="B154" s="36"/>
      <c r="C154" s="215" t="s">
        <v>270</v>
      </c>
      <c r="D154" s="215" t="s">
        <v>119</v>
      </c>
      <c r="E154" s="216" t="s">
        <v>271</v>
      </c>
      <c r="F154" s="217" t="s">
        <v>272</v>
      </c>
      <c r="G154" s="218" t="s">
        <v>139</v>
      </c>
      <c r="H154" s="219">
        <v>5</v>
      </c>
      <c r="I154" s="220"/>
      <c r="J154" s="221">
        <f>ROUND(I154*H154,2)</f>
        <v>0</v>
      </c>
      <c r="K154" s="217" t="s">
        <v>123</v>
      </c>
      <c r="L154" s="41"/>
      <c r="M154" s="222" t="s">
        <v>1</v>
      </c>
      <c r="N154" s="223" t="s">
        <v>41</v>
      </c>
      <c r="O154" s="77"/>
      <c r="P154" s="224">
        <f>O154*H154</f>
        <v>0</v>
      </c>
      <c r="Q154" s="224">
        <v>2.6814</v>
      </c>
      <c r="R154" s="224">
        <f>Q154*H154</f>
        <v>13.407</v>
      </c>
      <c r="S154" s="224">
        <v>0</v>
      </c>
      <c r="T154" s="225">
        <f>S154*H154</f>
        <v>0</v>
      </c>
      <c r="AR154" s="15" t="s">
        <v>124</v>
      </c>
      <c r="AT154" s="15" t="s">
        <v>119</v>
      </c>
      <c r="AU154" s="15" t="s">
        <v>78</v>
      </c>
      <c r="AY154" s="15" t="s">
        <v>117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5" t="s">
        <v>76</v>
      </c>
      <c r="BK154" s="226">
        <f>ROUND(I154*H154,2)</f>
        <v>0</v>
      </c>
      <c r="BL154" s="15" t="s">
        <v>124</v>
      </c>
      <c r="BM154" s="15" t="s">
        <v>273</v>
      </c>
    </row>
    <row r="155" spans="2:47" s="1" customFormat="1" ht="12">
      <c r="B155" s="36"/>
      <c r="C155" s="37"/>
      <c r="D155" s="227" t="s">
        <v>126</v>
      </c>
      <c r="E155" s="37"/>
      <c r="F155" s="228" t="s">
        <v>274</v>
      </c>
      <c r="G155" s="37"/>
      <c r="H155" s="37"/>
      <c r="I155" s="141"/>
      <c r="J155" s="37"/>
      <c r="K155" s="37"/>
      <c r="L155" s="41"/>
      <c r="M155" s="229"/>
      <c r="N155" s="77"/>
      <c r="O155" s="77"/>
      <c r="P155" s="77"/>
      <c r="Q155" s="77"/>
      <c r="R155" s="77"/>
      <c r="S155" s="77"/>
      <c r="T155" s="78"/>
      <c r="AT155" s="15" t="s">
        <v>126</v>
      </c>
      <c r="AU155" s="15" t="s">
        <v>78</v>
      </c>
    </row>
    <row r="156" spans="2:51" s="12" customFormat="1" ht="12">
      <c r="B156" s="230"/>
      <c r="C156" s="231"/>
      <c r="D156" s="227" t="s">
        <v>128</v>
      </c>
      <c r="E156" s="232" t="s">
        <v>1</v>
      </c>
      <c r="F156" s="233" t="s">
        <v>148</v>
      </c>
      <c r="G156" s="231"/>
      <c r="H156" s="234">
        <v>5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128</v>
      </c>
      <c r="AU156" s="240" t="s">
        <v>78</v>
      </c>
      <c r="AV156" s="12" t="s">
        <v>78</v>
      </c>
      <c r="AW156" s="12" t="s">
        <v>32</v>
      </c>
      <c r="AX156" s="12" t="s">
        <v>70</v>
      </c>
      <c r="AY156" s="240" t="s">
        <v>117</v>
      </c>
    </row>
    <row r="157" spans="2:51" s="13" customFormat="1" ht="12">
      <c r="B157" s="241"/>
      <c r="C157" s="242"/>
      <c r="D157" s="227" t="s">
        <v>128</v>
      </c>
      <c r="E157" s="243" t="s">
        <v>1</v>
      </c>
      <c r="F157" s="244" t="s">
        <v>154</v>
      </c>
      <c r="G157" s="242"/>
      <c r="H157" s="245">
        <v>5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128</v>
      </c>
      <c r="AU157" s="251" t="s">
        <v>78</v>
      </c>
      <c r="AV157" s="13" t="s">
        <v>124</v>
      </c>
      <c r="AW157" s="13" t="s">
        <v>32</v>
      </c>
      <c r="AX157" s="13" t="s">
        <v>76</v>
      </c>
      <c r="AY157" s="251" t="s">
        <v>117</v>
      </c>
    </row>
    <row r="158" spans="2:63" s="11" customFormat="1" ht="22.8" customHeight="1">
      <c r="B158" s="199"/>
      <c r="C158" s="200"/>
      <c r="D158" s="201" t="s">
        <v>69</v>
      </c>
      <c r="E158" s="213" t="s">
        <v>124</v>
      </c>
      <c r="F158" s="213" t="s">
        <v>275</v>
      </c>
      <c r="G158" s="200"/>
      <c r="H158" s="200"/>
      <c r="I158" s="203"/>
      <c r="J158" s="214">
        <f>BK158</f>
        <v>0</v>
      </c>
      <c r="K158" s="200"/>
      <c r="L158" s="205"/>
      <c r="M158" s="206"/>
      <c r="N158" s="207"/>
      <c r="O158" s="207"/>
      <c r="P158" s="208">
        <f>SUM(P159:P172)</f>
        <v>0</v>
      </c>
      <c r="Q158" s="207"/>
      <c r="R158" s="208">
        <f>SUM(R159:R172)</f>
        <v>2265.04911912</v>
      </c>
      <c r="S158" s="207"/>
      <c r="T158" s="209">
        <f>SUM(T159:T172)</f>
        <v>0</v>
      </c>
      <c r="AR158" s="210" t="s">
        <v>76</v>
      </c>
      <c r="AT158" s="211" t="s">
        <v>69</v>
      </c>
      <c r="AU158" s="211" t="s">
        <v>76</v>
      </c>
      <c r="AY158" s="210" t="s">
        <v>117</v>
      </c>
      <c r="BK158" s="212">
        <f>SUM(BK159:BK172)</f>
        <v>0</v>
      </c>
    </row>
    <row r="159" spans="2:65" s="1" customFormat="1" ht="16.5" customHeight="1">
      <c r="B159" s="36"/>
      <c r="C159" s="215" t="s">
        <v>276</v>
      </c>
      <c r="D159" s="215" t="s">
        <v>119</v>
      </c>
      <c r="E159" s="216" t="s">
        <v>277</v>
      </c>
      <c r="F159" s="217" t="s">
        <v>278</v>
      </c>
      <c r="G159" s="218" t="s">
        <v>139</v>
      </c>
      <c r="H159" s="219">
        <v>5.136</v>
      </c>
      <c r="I159" s="220"/>
      <c r="J159" s="221">
        <f>ROUND(I159*H159,2)</f>
        <v>0</v>
      </c>
      <c r="K159" s="217" t="s">
        <v>123</v>
      </c>
      <c r="L159" s="41"/>
      <c r="M159" s="222" t="s">
        <v>1</v>
      </c>
      <c r="N159" s="223" t="s">
        <v>41</v>
      </c>
      <c r="O159" s="77"/>
      <c r="P159" s="224">
        <f>O159*H159</f>
        <v>0</v>
      </c>
      <c r="Q159" s="224">
        <v>2.81172</v>
      </c>
      <c r="R159" s="224">
        <f>Q159*H159</f>
        <v>14.440993920000002</v>
      </c>
      <c r="S159" s="224">
        <v>0</v>
      </c>
      <c r="T159" s="225">
        <f>S159*H159</f>
        <v>0</v>
      </c>
      <c r="AR159" s="15" t="s">
        <v>124</v>
      </c>
      <c r="AT159" s="15" t="s">
        <v>119</v>
      </c>
      <c r="AU159" s="15" t="s">
        <v>78</v>
      </c>
      <c r="AY159" s="15" t="s">
        <v>117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5" t="s">
        <v>76</v>
      </c>
      <c r="BK159" s="226">
        <f>ROUND(I159*H159,2)</f>
        <v>0</v>
      </c>
      <c r="BL159" s="15" t="s">
        <v>124</v>
      </c>
      <c r="BM159" s="15" t="s">
        <v>279</v>
      </c>
    </row>
    <row r="160" spans="2:47" s="1" customFormat="1" ht="12">
      <c r="B160" s="36"/>
      <c r="C160" s="37"/>
      <c r="D160" s="227" t="s">
        <v>126</v>
      </c>
      <c r="E160" s="37"/>
      <c r="F160" s="228" t="s">
        <v>280</v>
      </c>
      <c r="G160" s="37"/>
      <c r="H160" s="37"/>
      <c r="I160" s="141"/>
      <c r="J160" s="37"/>
      <c r="K160" s="37"/>
      <c r="L160" s="41"/>
      <c r="M160" s="229"/>
      <c r="N160" s="77"/>
      <c r="O160" s="77"/>
      <c r="P160" s="77"/>
      <c r="Q160" s="77"/>
      <c r="R160" s="77"/>
      <c r="S160" s="77"/>
      <c r="T160" s="78"/>
      <c r="AT160" s="15" t="s">
        <v>126</v>
      </c>
      <c r="AU160" s="15" t="s">
        <v>78</v>
      </c>
    </row>
    <row r="161" spans="2:51" s="12" customFormat="1" ht="12">
      <c r="B161" s="230"/>
      <c r="C161" s="231"/>
      <c r="D161" s="227" t="s">
        <v>128</v>
      </c>
      <c r="E161" s="232" t="s">
        <v>1</v>
      </c>
      <c r="F161" s="233" t="s">
        <v>281</v>
      </c>
      <c r="G161" s="231"/>
      <c r="H161" s="234">
        <v>5.136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128</v>
      </c>
      <c r="AU161" s="240" t="s">
        <v>78</v>
      </c>
      <c r="AV161" s="12" t="s">
        <v>78</v>
      </c>
      <c r="AW161" s="12" t="s">
        <v>32</v>
      </c>
      <c r="AX161" s="12" t="s">
        <v>70</v>
      </c>
      <c r="AY161" s="240" t="s">
        <v>117</v>
      </c>
    </row>
    <row r="162" spans="2:51" s="13" customFormat="1" ht="12">
      <c r="B162" s="241"/>
      <c r="C162" s="242"/>
      <c r="D162" s="227" t="s">
        <v>128</v>
      </c>
      <c r="E162" s="243" t="s">
        <v>1</v>
      </c>
      <c r="F162" s="244" t="s">
        <v>154</v>
      </c>
      <c r="G162" s="242"/>
      <c r="H162" s="245">
        <v>5.136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AT162" s="251" t="s">
        <v>128</v>
      </c>
      <c r="AU162" s="251" t="s">
        <v>78</v>
      </c>
      <c r="AV162" s="13" t="s">
        <v>124</v>
      </c>
      <c r="AW162" s="13" t="s">
        <v>32</v>
      </c>
      <c r="AX162" s="13" t="s">
        <v>76</v>
      </c>
      <c r="AY162" s="251" t="s">
        <v>117</v>
      </c>
    </row>
    <row r="163" spans="2:65" s="1" customFormat="1" ht="16.5" customHeight="1">
      <c r="B163" s="36"/>
      <c r="C163" s="215" t="s">
        <v>282</v>
      </c>
      <c r="D163" s="215" t="s">
        <v>119</v>
      </c>
      <c r="E163" s="216" t="s">
        <v>283</v>
      </c>
      <c r="F163" s="217" t="s">
        <v>284</v>
      </c>
      <c r="G163" s="218" t="s">
        <v>139</v>
      </c>
      <c r="H163" s="219">
        <v>1040.66</v>
      </c>
      <c r="I163" s="220"/>
      <c r="J163" s="221">
        <f>ROUND(I163*H163,2)</f>
        <v>0</v>
      </c>
      <c r="K163" s="217" t="s">
        <v>197</v>
      </c>
      <c r="L163" s="41"/>
      <c r="M163" s="222" t="s">
        <v>1</v>
      </c>
      <c r="N163" s="223" t="s">
        <v>41</v>
      </c>
      <c r="O163" s="77"/>
      <c r="P163" s="224">
        <f>O163*H163</f>
        <v>0</v>
      </c>
      <c r="Q163" s="224">
        <v>2.00322</v>
      </c>
      <c r="R163" s="224">
        <f>Q163*H163</f>
        <v>2084.6709252</v>
      </c>
      <c r="S163" s="224">
        <v>0</v>
      </c>
      <c r="T163" s="225">
        <f>S163*H163</f>
        <v>0</v>
      </c>
      <c r="AR163" s="15" t="s">
        <v>124</v>
      </c>
      <c r="AT163" s="15" t="s">
        <v>119</v>
      </c>
      <c r="AU163" s="15" t="s">
        <v>78</v>
      </c>
      <c r="AY163" s="15" t="s">
        <v>117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5" t="s">
        <v>76</v>
      </c>
      <c r="BK163" s="226">
        <f>ROUND(I163*H163,2)</f>
        <v>0</v>
      </c>
      <c r="BL163" s="15" t="s">
        <v>124</v>
      </c>
      <c r="BM163" s="15" t="s">
        <v>285</v>
      </c>
    </row>
    <row r="164" spans="2:47" s="1" customFormat="1" ht="12">
      <c r="B164" s="36"/>
      <c r="C164" s="37"/>
      <c r="D164" s="227" t="s">
        <v>126</v>
      </c>
      <c r="E164" s="37"/>
      <c r="F164" s="228" t="s">
        <v>286</v>
      </c>
      <c r="G164" s="37"/>
      <c r="H164" s="37"/>
      <c r="I164" s="141"/>
      <c r="J164" s="37"/>
      <c r="K164" s="37"/>
      <c r="L164" s="41"/>
      <c r="M164" s="229"/>
      <c r="N164" s="77"/>
      <c r="O164" s="77"/>
      <c r="P164" s="77"/>
      <c r="Q164" s="77"/>
      <c r="R164" s="77"/>
      <c r="S164" s="77"/>
      <c r="T164" s="78"/>
      <c r="AT164" s="15" t="s">
        <v>126</v>
      </c>
      <c r="AU164" s="15" t="s">
        <v>78</v>
      </c>
    </row>
    <row r="165" spans="2:51" s="12" customFormat="1" ht="12">
      <c r="B165" s="230"/>
      <c r="C165" s="231"/>
      <c r="D165" s="227" t="s">
        <v>128</v>
      </c>
      <c r="E165" s="232" t="s">
        <v>1</v>
      </c>
      <c r="F165" s="233" t="s">
        <v>287</v>
      </c>
      <c r="G165" s="231"/>
      <c r="H165" s="234">
        <v>1040.66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128</v>
      </c>
      <c r="AU165" s="240" t="s">
        <v>78</v>
      </c>
      <c r="AV165" s="12" t="s">
        <v>78</v>
      </c>
      <c r="AW165" s="12" t="s">
        <v>32</v>
      </c>
      <c r="AX165" s="12" t="s">
        <v>70</v>
      </c>
      <c r="AY165" s="240" t="s">
        <v>117</v>
      </c>
    </row>
    <row r="166" spans="2:51" s="13" customFormat="1" ht="12">
      <c r="B166" s="241"/>
      <c r="C166" s="242"/>
      <c r="D166" s="227" t="s">
        <v>128</v>
      </c>
      <c r="E166" s="243" t="s">
        <v>1</v>
      </c>
      <c r="F166" s="244" t="s">
        <v>154</v>
      </c>
      <c r="G166" s="242"/>
      <c r="H166" s="245">
        <v>1040.66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128</v>
      </c>
      <c r="AU166" s="251" t="s">
        <v>78</v>
      </c>
      <c r="AV166" s="13" t="s">
        <v>124</v>
      </c>
      <c r="AW166" s="13" t="s">
        <v>32</v>
      </c>
      <c r="AX166" s="13" t="s">
        <v>76</v>
      </c>
      <c r="AY166" s="251" t="s">
        <v>117</v>
      </c>
    </row>
    <row r="167" spans="2:65" s="1" customFormat="1" ht="16.5" customHeight="1">
      <c r="B167" s="36"/>
      <c r="C167" s="215" t="s">
        <v>288</v>
      </c>
      <c r="D167" s="215" t="s">
        <v>119</v>
      </c>
      <c r="E167" s="216" t="s">
        <v>289</v>
      </c>
      <c r="F167" s="217" t="s">
        <v>290</v>
      </c>
      <c r="G167" s="218" t="s">
        <v>139</v>
      </c>
      <c r="H167" s="219">
        <v>75</v>
      </c>
      <c r="I167" s="220"/>
      <c r="J167" s="221">
        <f>ROUND(I167*H167,2)</f>
        <v>0</v>
      </c>
      <c r="K167" s="217" t="s">
        <v>197</v>
      </c>
      <c r="L167" s="41"/>
      <c r="M167" s="222" t="s">
        <v>1</v>
      </c>
      <c r="N167" s="223" t="s">
        <v>41</v>
      </c>
      <c r="O167" s="77"/>
      <c r="P167" s="224">
        <f>O167*H167</f>
        <v>0</v>
      </c>
      <c r="Q167" s="224">
        <v>1.848</v>
      </c>
      <c r="R167" s="224">
        <f>Q167*H167</f>
        <v>138.6</v>
      </c>
      <c r="S167" s="224">
        <v>0</v>
      </c>
      <c r="T167" s="225">
        <f>S167*H167</f>
        <v>0</v>
      </c>
      <c r="AR167" s="15" t="s">
        <v>124</v>
      </c>
      <c r="AT167" s="15" t="s">
        <v>119</v>
      </c>
      <c r="AU167" s="15" t="s">
        <v>78</v>
      </c>
      <c r="AY167" s="15" t="s">
        <v>117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5" t="s">
        <v>76</v>
      </c>
      <c r="BK167" s="226">
        <f>ROUND(I167*H167,2)</f>
        <v>0</v>
      </c>
      <c r="BL167" s="15" t="s">
        <v>124</v>
      </c>
      <c r="BM167" s="15" t="s">
        <v>291</v>
      </c>
    </row>
    <row r="168" spans="2:47" s="1" customFormat="1" ht="12">
      <c r="B168" s="36"/>
      <c r="C168" s="37"/>
      <c r="D168" s="227" t="s">
        <v>126</v>
      </c>
      <c r="E168" s="37"/>
      <c r="F168" s="228" t="s">
        <v>292</v>
      </c>
      <c r="G168" s="37"/>
      <c r="H168" s="37"/>
      <c r="I168" s="141"/>
      <c r="J168" s="37"/>
      <c r="K168" s="37"/>
      <c r="L168" s="41"/>
      <c r="M168" s="229"/>
      <c r="N168" s="77"/>
      <c r="O168" s="77"/>
      <c r="P168" s="77"/>
      <c r="Q168" s="77"/>
      <c r="R168" s="77"/>
      <c r="S168" s="77"/>
      <c r="T168" s="78"/>
      <c r="AT168" s="15" t="s">
        <v>126</v>
      </c>
      <c r="AU168" s="15" t="s">
        <v>78</v>
      </c>
    </row>
    <row r="169" spans="2:51" s="12" customFormat="1" ht="12">
      <c r="B169" s="230"/>
      <c r="C169" s="231"/>
      <c r="D169" s="227" t="s">
        <v>128</v>
      </c>
      <c r="E169" s="232" t="s">
        <v>1</v>
      </c>
      <c r="F169" s="233" t="s">
        <v>293</v>
      </c>
      <c r="G169" s="231"/>
      <c r="H169" s="234">
        <v>75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128</v>
      </c>
      <c r="AU169" s="240" t="s">
        <v>78</v>
      </c>
      <c r="AV169" s="12" t="s">
        <v>78</v>
      </c>
      <c r="AW169" s="12" t="s">
        <v>32</v>
      </c>
      <c r="AX169" s="12" t="s">
        <v>70</v>
      </c>
      <c r="AY169" s="240" t="s">
        <v>117</v>
      </c>
    </row>
    <row r="170" spans="2:51" s="13" customFormat="1" ht="12">
      <c r="B170" s="241"/>
      <c r="C170" s="242"/>
      <c r="D170" s="227" t="s">
        <v>128</v>
      </c>
      <c r="E170" s="243" t="s">
        <v>1</v>
      </c>
      <c r="F170" s="244" t="s">
        <v>154</v>
      </c>
      <c r="G170" s="242"/>
      <c r="H170" s="245">
        <v>75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AT170" s="251" t="s">
        <v>128</v>
      </c>
      <c r="AU170" s="251" t="s">
        <v>78</v>
      </c>
      <c r="AV170" s="13" t="s">
        <v>124</v>
      </c>
      <c r="AW170" s="13" t="s">
        <v>32</v>
      </c>
      <c r="AX170" s="13" t="s">
        <v>76</v>
      </c>
      <c r="AY170" s="251" t="s">
        <v>117</v>
      </c>
    </row>
    <row r="171" spans="2:65" s="1" customFormat="1" ht="16.5" customHeight="1">
      <c r="B171" s="36"/>
      <c r="C171" s="215" t="s">
        <v>294</v>
      </c>
      <c r="D171" s="215" t="s">
        <v>119</v>
      </c>
      <c r="E171" s="216" t="s">
        <v>295</v>
      </c>
      <c r="F171" s="217" t="s">
        <v>296</v>
      </c>
      <c r="G171" s="218" t="s">
        <v>132</v>
      </c>
      <c r="H171" s="219">
        <v>30</v>
      </c>
      <c r="I171" s="220"/>
      <c r="J171" s="221">
        <f>ROUND(I171*H171,2)</f>
        <v>0</v>
      </c>
      <c r="K171" s="217" t="s">
        <v>123</v>
      </c>
      <c r="L171" s="41"/>
      <c r="M171" s="222" t="s">
        <v>1</v>
      </c>
      <c r="N171" s="223" t="s">
        <v>41</v>
      </c>
      <c r="O171" s="77"/>
      <c r="P171" s="224">
        <f>O171*H171</f>
        <v>0</v>
      </c>
      <c r="Q171" s="224">
        <v>0.91124</v>
      </c>
      <c r="R171" s="224">
        <f>Q171*H171</f>
        <v>27.337200000000003</v>
      </c>
      <c r="S171" s="224">
        <v>0</v>
      </c>
      <c r="T171" s="225">
        <f>S171*H171</f>
        <v>0</v>
      </c>
      <c r="AR171" s="15" t="s">
        <v>124</v>
      </c>
      <c r="AT171" s="15" t="s">
        <v>119</v>
      </c>
      <c r="AU171" s="15" t="s">
        <v>78</v>
      </c>
      <c r="AY171" s="15" t="s">
        <v>117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5" t="s">
        <v>76</v>
      </c>
      <c r="BK171" s="226">
        <f>ROUND(I171*H171,2)</f>
        <v>0</v>
      </c>
      <c r="BL171" s="15" t="s">
        <v>124</v>
      </c>
      <c r="BM171" s="15" t="s">
        <v>297</v>
      </c>
    </row>
    <row r="172" spans="2:47" s="1" customFormat="1" ht="12">
      <c r="B172" s="36"/>
      <c r="C172" s="37"/>
      <c r="D172" s="227" t="s">
        <v>126</v>
      </c>
      <c r="E172" s="37"/>
      <c r="F172" s="228" t="s">
        <v>298</v>
      </c>
      <c r="G172" s="37"/>
      <c r="H172" s="37"/>
      <c r="I172" s="141"/>
      <c r="J172" s="37"/>
      <c r="K172" s="37"/>
      <c r="L172" s="41"/>
      <c r="M172" s="229"/>
      <c r="N172" s="77"/>
      <c r="O172" s="77"/>
      <c r="P172" s="77"/>
      <c r="Q172" s="77"/>
      <c r="R172" s="77"/>
      <c r="S172" s="77"/>
      <c r="T172" s="78"/>
      <c r="AT172" s="15" t="s">
        <v>126</v>
      </c>
      <c r="AU172" s="15" t="s">
        <v>78</v>
      </c>
    </row>
    <row r="173" spans="2:63" s="11" customFormat="1" ht="22.8" customHeight="1">
      <c r="B173" s="199"/>
      <c r="C173" s="200"/>
      <c r="D173" s="201" t="s">
        <v>69</v>
      </c>
      <c r="E173" s="213" t="s">
        <v>148</v>
      </c>
      <c r="F173" s="213" t="s">
        <v>299</v>
      </c>
      <c r="G173" s="200"/>
      <c r="H173" s="200"/>
      <c r="I173" s="203"/>
      <c r="J173" s="214">
        <f>BK173</f>
        <v>0</v>
      </c>
      <c r="K173" s="200"/>
      <c r="L173" s="205"/>
      <c r="M173" s="206"/>
      <c r="N173" s="207"/>
      <c r="O173" s="207"/>
      <c r="P173" s="208">
        <f>SUM(P174:P180)</f>
        <v>0</v>
      </c>
      <c r="Q173" s="207"/>
      <c r="R173" s="208">
        <f>SUM(R174:R180)</f>
        <v>127.7975</v>
      </c>
      <c r="S173" s="207"/>
      <c r="T173" s="209">
        <f>SUM(T174:T180)</f>
        <v>0</v>
      </c>
      <c r="AR173" s="210" t="s">
        <v>76</v>
      </c>
      <c r="AT173" s="211" t="s">
        <v>69</v>
      </c>
      <c r="AU173" s="211" t="s">
        <v>76</v>
      </c>
      <c r="AY173" s="210" t="s">
        <v>117</v>
      </c>
      <c r="BK173" s="212">
        <f>SUM(BK174:BK180)</f>
        <v>0</v>
      </c>
    </row>
    <row r="174" spans="2:65" s="1" customFormat="1" ht="16.5" customHeight="1">
      <c r="B174" s="36"/>
      <c r="C174" s="215" t="s">
        <v>7</v>
      </c>
      <c r="D174" s="215" t="s">
        <v>119</v>
      </c>
      <c r="E174" s="216" t="s">
        <v>300</v>
      </c>
      <c r="F174" s="217" t="s">
        <v>301</v>
      </c>
      <c r="G174" s="218" t="s">
        <v>132</v>
      </c>
      <c r="H174" s="219">
        <v>600</v>
      </c>
      <c r="I174" s="220"/>
      <c r="J174" s="221">
        <f>ROUND(I174*H174,2)</f>
        <v>0</v>
      </c>
      <c r="K174" s="217" t="s">
        <v>123</v>
      </c>
      <c r="L174" s="41"/>
      <c r="M174" s="222" t="s">
        <v>1</v>
      </c>
      <c r="N174" s="223" t="s">
        <v>41</v>
      </c>
      <c r="O174" s="77"/>
      <c r="P174" s="224">
        <f>O174*H174</f>
        <v>0</v>
      </c>
      <c r="Q174" s="224">
        <v>0.199</v>
      </c>
      <c r="R174" s="224">
        <f>Q174*H174</f>
        <v>119.4</v>
      </c>
      <c r="S174" s="224">
        <v>0</v>
      </c>
      <c r="T174" s="225">
        <f>S174*H174</f>
        <v>0</v>
      </c>
      <c r="AR174" s="15" t="s">
        <v>124</v>
      </c>
      <c r="AT174" s="15" t="s">
        <v>119</v>
      </c>
      <c r="AU174" s="15" t="s">
        <v>78</v>
      </c>
      <c r="AY174" s="15" t="s">
        <v>117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5" t="s">
        <v>76</v>
      </c>
      <c r="BK174" s="226">
        <f>ROUND(I174*H174,2)</f>
        <v>0</v>
      </c>
      <c r="BL174" s="15" t="s">
        <v>124</v>
      </c>
      <c r="BM174" s="15" t="s">
        <v>302</v>
      </c>
    </row>
    <row r="175" spans="2:47" s="1" customFormat="1" ht="12">
      <c r="B175" s="36"/>
      <c r="C175" s="37"/>
      <c r="D175" s="227" t="s">
        <v>126</v>
      </c>
      <c r="E175" s="37"/>
      <c r="F175" s="228" t="s">
        <v>303</v>
      </c>
      <c r="G175" s="37"/>
      <c r="H175" s="37"/>
      <c r="I175" s="141"/>
      <c r="J175" s="37"/>
      <c r="K175" s="37"/>
      <c r="L175" s="41"/>
      <c r="M175" s="229"/>
      <c r="N175" s="77"/>
      <c r="O175" s="77"/>
      <c r="P175" s="77"/>
      <c r="Q175" s="77"/>
      <c r="R175" s="77"/>
      <c r="S175" s="77"/>
      <c r="T175" s="78"/>
      <c r="AT175" s="15" t="s">
        <v>126</v>
      </c>
      <c r="AU175" s="15" t="s">
        <v>78</v>
      </c>
    </row>
    <row r="176" spans="2:47" s="1" customFormat="1" ht="12">
      <c r="B176" s="36"/>
      <c r="C176" s="37"/>
      <c r="D176" s="227" t="s">
        <v>304</v>
      </c>
      <c r="E176" s="37"/>
      <c r="F176" s="265" t="s">
        <v>305</v>
      </c>
      <c r="G176" s="37"/>
      <c r="H176" s="37"/>
      <c r="I176" s="141"/>
      <c r="J176" s="37"/>
      <c r="K176" s="37"/>
      <c r="L176" s="41"/>
      <c r="M176" s="229"/>
      <c r="N176" s="77"/>
      <c r="O176" s="77"/>
      <c r="P176" s="77"/>
      <c r="Q176" s="77"/>
      <c r="R176" s="77"/>
      <c r="S176" s="77"/>
      <c r="T176" s="78"/>
      <c r="AT176" s="15" t="s">
        <v>304</v>
      </c>
      <c r="AU176" s="15" t="s">
        <v>78</v>
      </c>
    </row>
    <row r="177" spans="2:51" s="12" customFormat="1" ht="12">
      <c r="B177" s="230"/>
      <c r="C177" s="231"/>
      <c r="D177" s="227" t="s">
        <v>128</v>
      </c>
      <c r="E177" s="232" t="s">
        <v>1</v>
      </c>
      <c r="F177" s="233" t="s">
        <v>306</v>
      </c>
      <c r="G177" s="231"/>
      <c r="H177" s="234">
        <v>600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128</v>
      </c>
      <c r="AU177" s="240" t="s">
        <v>78</v>
      </c>
      <c r="AV177" s="12" t="s">
        <v>78</v>
      </c>
      <c r="AW177" s="12" t="s">
        <v>32</v>
      </c>
      <c r="AX177" s="12" t="s">
        <v>70</v>
      </c>
      <c r="AY177" s="240" t="s">
        <v>117</v>
      </c>
    </row>
    <row r="178" spans="2:51" s="13" customFormat="1" ht="12">
      <c r="B178" s="241"/>
      <c r="C178" s="242"/>
      <c r="D178" s="227" t="s">
        <v>128</v>
      </c>
      <c r="E178" s="243" t="s">
        <v>1</v>
      </c>
      <c r="F178" s="244" t="s">
        <v>154</v>
      </c>
      <c r="G178" s="242"/>
      <c r="H178" s="245">
        <v>600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AT178" s="251" t="s">
        <v>128</v>
      </c>
      <c r="AU178" s="251" t="s">
        <v>78</v>
      </c>
      <c r="AV178" s="13" t="s">
        <v>124</v>
      </c>
      <c r="AW178" s="13" t="s">
        <v>32</v>
      </c>
      <c r="AX178" s="13" t="s">
        <v>76</v>
      </c>
      <c r="AY178" s="251" t="s">
        <v>117</v>
      </c>
    </row>
    <row r="179" spans="2:65" s="1" customFormat="1" ht="16.5" customHeight="1">
      <c r="B179" s="36"/>
      <c r="C179" s="215" t="s">
        <v>307</v>
      </c>
      <c r="D179" s="215" t="s">
        <v>119</v>
      </c>
      <c r="E179" s="216" t="s">
        <v>308</v>
      </c>
      <c r="F179" s="217" t="s">
        <v>309</v>
      </c>
      <c r="G179" s="218" t="s">
        <v>132</v>
      </c>
      <c r="H179" s="219">
        <v>50</v>
      </c>
      <c r="I179" s="220"/>
      <c r="J179" s="221">
        <f>ROUND(I179*H179,2)</f>
        <v>0</v>
      </c>
      <c r="K179" s="217" t="s">
        <v>133</v>
      </c>
      <c r="L179" s="41"/>
      <c r="M179" s="222" t="s">
        <v>1</v>
      </c>
      <c r="N179" s="223" t="s">
        <v>41</v>
      </c>
      <c r="O179" s="77"/>
      <c r="P179" s="224">
        <f>O179*H179</f>
        <v>0</v>
      </c>
      <c r="Q179" s="224">
        <v>0.16795</v>
      </c>
      <c r="R179" s="224">
        <f>Q179*H179</f>
        <v>8.397499999999999</v>
      </c>
      <c r="S179" s="224">
        <v>0</v>
      </c>
      <c r="T179" s="225">
        <f>S179*H179</f>
        <v>0</v>
      </c>
      <c r="AR179" s="15" t="s">
        <v>124</v>
      </c>
      <c r="AT179" s="15" t="s">
        <v>119</v>
      </c>
      <c r="AU179" s="15" t="s">
        <v>78</v>
      </c>
      <c r="AY179" s="15" t="s">
        <v>117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5" t="s">
        <v>76</v>
      </c>
      <c r="BK179" s="226">
        <f>ROUND(I179*H179,2)</f>
        <v>0</v>
      </c>
      <c r="BL179" s="15" t="s">
        <v>124</v>
      </c>
      <c r="BM179" s="15" t="s">
        <v>310</v>
      </c>
    </row>
    <row r="180" spans="2:47" s="1" customFormat="1" ht="12">
      <c r="B180" s="36"/>
      <c r="C180" s="37"/>
      <c r="D180" s="227" t="s">
        <v>126</v>
      </c>
      <c r="E180" s="37"/>
      <c r="F180" s="228" t="s">
        <v>311</v>
      </c>
      <c r="G180" s="37"/>
      <c r="H180" s="37"/>
      <c r="I180" s="141"/>
      <c r="J180" s="37"/>
      <c r="K180" s="37"/>
      <c r="L180" s="41"/>
      <c r="M180" s="229"/>
      <c r="N180" s="77"/>
      <c r="O180" s="77"/>
      <c r="P180" s="77"/>
      <c r="Q180" s="77"/>
      <c r="R180" s="77"/>
      <c r="S180" s="77"/>
      <c r="T180" s="78"/>
      <c r="AT180" s="15" t="s">
        <v>126</v>
      </c>
      <c r="AU180" s="15" t="s">
        <v>78</v>
      </c>
    </row>
    <row r="181" spans="2:63" s="11" customFormat="1" ht="22.8" customHeight="1">
      <c r="B181" s="199"/>
      <c r="C181" s="200"/>
      <c r="D181" s="201" t="s">
        <v>69</v>
      </c>
      <c r="E181" s="213" t="s">
        <v>155</v>
      </c>
      <c r="F181" s="213" t="s">
        <v>312</v>
      </c>
      <c r="G181" s="200"/>
      <c r="H181" s="200"/>
      <c r="I181" s="203"/>
      <c r="J181" s="214">
        <f>BK181</f>
        <v>0</v>
      </c>
      <c r="K181" s="200"/>
      <c r="L181" s="205"/>
      <c r="M181" s="206"/>
      <c r="N181" s="207"/>
      <c r="O181" s="207"/>
      <c r="P181" s="208">
        <f>SUM(P182:P189)</f>
        <v>0</v>
      </c>
      <c r="Q181" s="207"/>
      <c r="R181" s="208">
        <f>SUM(R182:R189)</f>
        <v>5.085400000000001</v>
      </c>
      <c r="S181" s="207"/>
      <c r="T181" s="209">
        <f>SUM(T182:T189)</f>
        <v>0</v>
      </c>
      <c r="AR181" s="210" t="s">
        <v>76</v>
      </c>
      <c r="AT181" s="211" t="s">
        <v>69</v>
      </c>
      <c r="AU181" s="211" t="s">
        <v>76</v>
      </c>
      <c r="AY181" s="210" t="s">
        <v>117</v>
      </c>
      <c r="BK181" s="212">
        <f>SUM(BK182:BK189)</f>
        <v>0</v>
      </c>
    </row>
    <row r="182" spans="2:65" s="1" customFormat="1" ht="16.5" customHeight="1">
      <c r="B182" s="36"/>
      <c r="C182" s="215" t="s">
        <v>313</v>
      </c>
      <c r="D182" s="215" t="s">
        <v>119</v>
      </c>
      <c r="E182" s="216" t="s">
        <v>314</v>
      </c>
      <c r="F182" s="217" t="s">
        <v>315</v>
      </c>
      <c r="G182" s="218" t="s">
        <v>132</v>
      </c>
      <c r="H182" s="219">
        <v>121.9</v>
      </c>
      <c r="I182" s="220"/>
      <c r="J182" s="221">
        <f>ROUND(I182*H182,2)</f>
        <v>0</v>
      </c>
      <c r="K182" s="217" t="s">
        <v>123</v>
      </c>
      <c r="L182" s="41"/>
      <c r="M182" s="222" t="s">
        <v>1</v>
      </c>
      <c r="N182" s="223" t="s">
        <v>41</v>
      </c>
      <c r="O182" s="77"/>
      <c r="P182" s="224">
        <f>O182*H182</f>
        <v>0</v>
      </c>
      <c r="Q182" s="224">
        <v>0.034</v>
      </c>
      <c r="R182" s="224">
        <f>Q182*H182</f>
        <v>4.1446000000000005</v>
      </c>
      <c r="S182" s="224">
        <v>0</v>
      </c>
      <c r="T182" s="225">
        <f>S182*H182</f>
        <v>0</v>
      </c>
      <c r="AR182" s="15" t="s">
        <v>124</v>
      </c>
      <c r="AT182" s="15" t="s">
        <v>119</v>
      </c>
      <c r="AU182" s="15" t="s">
        <v>78</v>
      </c>
      <c r="AY182" s="15" t="s">
        <v>117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5" t="s">
        <v>76</v>
      </c>
      <c r="BK182" s="226">
        <f>ROUND(I182*H182,2)</f>
        <v>0</v>
      </c>
      <c r="BL182" s="15" t="s">
        <v>124</v>
      </c>
      <c r="BM182" s="15" t="s">
        <v>316</v>
      </c>
    </row>
    <row r="183" spans="2:47" s="1" customFormat="1" ht="12">
      <c r="B183" s="36"/>
      <c r="C183" s="37"/>
      <c r="D183" s="227" t="s">
        <v>126</v>
      </c>
      <c r="E183" s="37"/>
      <c r="F183" s="228" t="s">
        <v>317</v>
      </c>
      <c r="G183" s="37"/>
      <c r="H183" s="37"/>
      <c r="I183" s="141"/>
      <c r="J183" s="37"/>
      <c r="K183" s="37"/>
      <c r="L183" s="41"/>
      <c r="M183" s="229"/>
      <c r="N183" s="77"/>
      <c r="O183" s="77"/>
      <c r="P183" s="77"/>
      <c r="Q183" s="77"/>
      <c r="R183" s="77"/>
      <c r="S183" s="77"/>
      <c r="T183" s="78"/>
      <c r="AT183" s="15" t="s">
        <v>126</v>
      </c>
      <c r="AU183" s="15" t="s">
        <v>78</v>
      </c>
    </row>
    <row r="184" spans="2:51" s="12" customFormat="1" ht="12">
      <c r="B184" s="230"/>
      <c r="C184" s="231"/>
      <c r="D184" s="227" t="s">
        <v>128</v>
      </c>
      <c r="E184" s="232" t="s">
        <v>1</v>
      </c>
      <c r="F184" s="233" t="s">
        <v>318</v>
      </c>
      <c r="G184" s="231"/>
      <c r="H184" s="234">
        <v>10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128</v>
      </c>
      <c r="AU184" s="240" t="s">
        <v>78</v>
      </c>
      <c r="AV184" s="12" t="s">
        <v>78</v>
      </c>
      <c r="AW184" s="12" t="s">
        <v>32</v>
      </c>
      <c r="AX184" s="12" t="s">
        <v>70</v>
      </c>
      <c r="AY184" s="240" t="s">
        <v>117</v>
      </c>
    </row>
    <row r="185" spans="2:51" s="12" customFormat="1" ht="12">
      <c r="B185" s="230"/>
      <c r="C185" s="231"/>
      <c r="D185" s="227" t="s">
        <v>128</v>
      </c>
      <c r="E185" s="232" t="s">
        <v>1</v>
      </c>
      <c r="F185" s="233" t="s">
        <v>319</v>
      </c>
      <c r="G185" s="231"/>
      <c r="H185" s="234">
        <v>85.5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128</v>
      </c>
      <c r="AU185" s="240" t="s">
        <v>78</v>
      </c>
      <c r="AV185" s="12" t="s">
        <v>78</v>
      </c>
      <c r="AW185" s="12" t="s">
        <v>32</v>
      </c>
      <c r="AX185" s="12" t="s">
        <v>70</v>
      </c>
      <c r="AY185" s="240" t="s">
        <v>117</v>
      </c>
    </row>
    <row r="186" spans="2:51" s="12" customFormat="1" ht="12">
      <c r="B186" s="230"/>
      <c r="C186" s="231"/>
      <c r="D186" s="227" t="s">
        <v>128</v>
      </c>
      <c r="E186" s="232" t="s">
        <v>1</v>
      </c>
      <c r="F186" s="233" t="s">
        <v>320</v>
      </c>
      <c r="G186" s="231"/>
      <c r="H186" s="234">
        <v>26.4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128</v>
      </c>
      <c r="AU186" s="240" t="s">
        <v>78</v>
      </c>
      <c r="AV186" s="12" t="s">
        <v>78</v>
      </c>
      <c r="AW186" s="12" t="s">
        <v>32</v>
      </c>
      <c r="AX186" s="12" t="s">
        <v>70</v>
      </c>
      <c r="AY186" s="240" t="s">
        <v>117</v>
      </c>
    </row>
    <row r="187" spans="2:51" s="13" customFormat="1" ht="12">
      <c r="B187" s="241"/>
      <c r="C187" s="242"/>
      <c r="D187" s="227" t="s">
        <v>128</v>
      </c>
      <c r="E187" s="243" t="s">
        <v>1</v>
      </c>
      <c r="F187" s="244" t="s">
        <v>154</v>
      </c>
      <c r="G187" s="242"/>
      <c r="H187" s="245">
        <v>121.9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AT187" s="251" t="s">
        <v>128</v>
      </c>
      <c r="AU187" s="251" t="s">
        <v>78</v>
      </c>
      <c r="AV187" s="13" t="s">
        <v>124</v>
      </c>
      <c r="AW187" s="13" t="s">
        <v>32</v>
      </c>
      <c r="AX187" s="13" t="s">
        <v>76</v>
      </c>
      <c r="AY187" s="251" t="s">
        <v>117</v>
      </c>
    </row>
    <row r="188" spans="2:65" s="1" customFormat="1" ht="16.5" customHeight="1">
      <c r="B188" s="36"/>
      <c r="C188" s="215" t="s">
        <v>321</v>
      </c>
      <c r="D188" s="215" t="s">
        <v>119</v>
      </c>
      <c r="E188" s="216" t="s">
        <v>322</v>
      </c>
      <c r="F188" s="217" t="s">
        <v>323</v>
      </c>
      <c r="G188" s="218" t="s">
        <v>132</v>
      </c>
      <c r="H188" s="219">
        <v>39.2</v>
      </c>
      <c r="I188" s="220"/>
      <c r="J188" s="221">
        <f>ROUND(I188*H188,2)</f>
        <v>0</v>
      </c>
      <c r="K188" s="217" t="s">
        <v>123</v>
      </c>
      <c r="L188" s="41"/>
      <c r="M188" s="222" t="s">
        <v>1</v>
      </c>
      <c r="N188" s="223" t="s">
        <v>41</v>
      </c>
      <c r="O188" s="77"/>
      <c r="P188" s="224">
        <f>O188*H188</f>
        <v>0</v>
      </c>
      <c r="Q188" s="224">
        <v>0.024</v>
      </c>
      <c r="R188" s="224">
        <f>Q188*H188</f>
        <v>0.9408000000000001</v>
      </c>
      <c r="S188" s="224">
        <v>0</v>
      </c>
      <c r="T188" s="225">
        <f>S188*H188</f>
        <v>0</v>
      </c>
      <c r="AR188" s="15" t="s">
        <v>124</v>
      </c>
      <c r="AT188" s="15" t="s">
        <v>119</v>
      </c>
      <c r="AU188" s="15" t="s">
        <v>78</v>
      </c>
      <c r="AY188" s="15" t="s">
        <v>117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5" t="s">
        <v>76</v>
      </c>
      <c r="BK188" s="226">
        <f>ROUND(I188*H188,2)</f>
        <v>0</v>
      </c>
      <c r="BL188" s="15" t="s">
        <v>124</v>
      </c>
      <c r="BM188" s="15" t="s">
        <v>324</v>
      </c>
    </row>
    <row r="189" spans="2:47" s="1" customFormat="1" ht="12">
      <c r="B189" s="36"/>
      <c r="C189" s="37"/>
      <c r="D189" s="227" t="s">
        <v>126</v>
      </c>
      <c r="E189" s="37"/>
      <c r="F189" s="228" t="s">
        <v>325</v>
      </c>
      <c r="G189" s="37"/>
      <c r="H189" s="37"/>
      <c r="I189" s="141"/>
      <c r="J189" s="37"/>
      <c r="K189" s="37"/>
      <c r="L189" s="41"/>
      <c r="M189" s="229"/>
      <c r="N189" s="77"/>
      <c r="O189" s="77"/>
      <c r="P189" s="77"/>
      <c r="Q189" s="77"/>
      <c r="R189" s="77"/>
      <c r="S189" s="77"/>
      <c r="T189" s="78"/>
      <c r="AT189" s="15" t="s">
        <v>126</v>
      </c>
      <c r="AU189" s="15" t="s">
        <v>78</v>
      </c>
    </row>
    <row r="190" spans="2:63" s="11" customFormat="1" ht="22.8" customHeight="1">
      <c r="B190" s="199"/>
      <c r="C190" s="200"/>
      <c r="D190" s="201" t="s">
        <v>69</v>
      </c>
      <c r="E190" s="213" t="s">
        <v>173</v>
      </c>
      <c r="F190" s="213" t="s">
        <v>326</v>
      </c>
      <c r="G190" s="200"/>
      <c r="H190" s="200"/>
      <c r="I190" s="203"/>
      <c r="J190" s="214">
        <f>BK190</f>
        <v>0</v>
      </c>
      <c r="K190" s="200"/>
      <c r="L190" s="205"/>
      <c r="M190" s="206"/>
      <c r="N190" s="207"/>
      <c r="O190" s="207"/>
      <c r="P190" s="208">
        <f>SUM(P191:P233)</f>
        <v>0</v>
      </c>
      <c r="Q190" s="207"/>
      <c r="R190" s="208">
        <f>SUM(R191:R233)</f>
        <v>38.32067104</v>
      </c>
      <c r="S190" s="207"/>
      <c r="T190" s="209">
        <f>SUM(T191:T233)</f>
        <v>81.5982</v>
      </c>
      <c r="AR190" s="210" t="s">
        <v>76</v>
      </c>
      <c r="AT190" s="211" t="s">
        <v>69</v>
      </c>
      <c r="AU190" s="211" t="s">
        <v>76</v>
      </c>
      <c r="AY190" s="210" t="s">
        <v>117</v>
      </c>
      <c r="BK190" s="212">
        <f>SUM(BK191:BK233)</f>
        <v>0</v>
      </c>
    </row>
    <row r="191" spans="2:65" s="1" customFormat="1" ht="16.5" customHeight="1">
      <c r="B191" s="36"/>
      <c r="C191" s="215" t="s">
        <v>327</v>
      </c>
      <c r="D191" s="215" t="s">
        <v>119</v>
      </c>
      <c r="E191" s="216" t="s">
        <v>328</v>
      </c>
      <c r="F191" s="217" t="s">
        <v>329</v>
      </c>
      <c r="G191" s="218" t="s">
        <v>132</v>
      </c>
      <c r="H191" s="219">
        <v>78.4</v>
      </c>
      <c r="I191" s="220"/>
      <c r="J191" s="221">
        <f>ROUND(I191*H191,2)</f>
        <v>0</v>
      </c>
      <c r="K191" s="217" t="s">
        <v>133</v>
      </c>
      <c r="L191" s="41"/>
      <c r="M191" s="222" t="s">
        <v>1</v>
      </c>
      <c r="N191" s="223" t="s">
        <v>41</v>
      </c>
      <c r="O191" s="77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AR191" s="15" t="s">
        <v>124</v>
      </c>
      <c r="AT191" s="15" t="s">
        <v>119</v>
      </c>
      <c r="AU191" s="15" t="s">
        <v>78</v>
      </c>
      <c r="AY191" s="15" t="s">
        <v>117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5" t="s">
        <v>76</v>
      </c>
      <c r="BK191" s="226">
        <f>ROUND(I191*H191,2)</f>
        <v>0</v>
      </c>
      <c r="BL191" s="15" t="s">
        <v>124</v>
      </c>
      <c r="BM191" s="15" t="s">
        <v>330</v>
      </c>
    </row>
    <row r="192" spans="2:47" s="1" customFormat="1" ht="12">
      <c r="B192" s="36"/>
      <c r="C192" s="37"/>
      <c r="D192" s="227" t="s">
        <v>126</v>
      </c>
      <c r="E192" s="37"/>
      <c r="F192" s="228" t="s">
        <v>331</v>
      </c>
      <c r="G192" s="37"/>
      <c r="H192" s="37"/>
      <c r="I192" s="141"/>
      <c r="J192" s="37"/>
      <c r="K192" s="37"/>
      <c r="L192" s="41"/>
      <c r="M192" s="229"/>
      <c r="N192" s="77"/>
      <c r="O192" s="77"/>
      <c r="P192" s="77"/>
      <c r="Q192" s="77"/>
      <c r="R192" s="77"/>
      <c r="S192" s="77"/>
      <c r="T192" s="78"/>
      <c r="AT192" s="15" t="s">
        <v>126</v>
      </c>
      <c r="AU192" s="15" t="s">
        <v>78</v>
      </c>
    </row>
    <row r="193" spans="2:51" s="12" customFormat="1" ht="12">
      <c r="B193" s="230"/>
      <c r="C193" s="231"/>
      <c r="D193" s="227" t="s">
        <v>128</v>
      </c>
      <c r="E193" s="232" t="s">
        <v>1</v>
      </c>
      <c r="F193" s="233" t="s">
        <v>332</v>
      </c>
      <c r="G193" s="231"/>
      <c r="H193" s="234">
        <v>78.4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128</v>
      </c>
      <c r="AU193" s="240" t="s">
        <v>78</v>
      </c>
      <c r="AV193" s="12" t="s">
        <v>78</v>
      </c>
      <c r="AW193" s="12" t="s">
        <v>32</v>
      </c>
      <c r="AX193" s="12" t="s">
        <v>70</v>
      </c>
      <c r="AY193" s="240" t="s">
        <v>117</v>
      </c>
    </row>
    <row r="194" spans="2:51" s="13" customFormat="1" ht="12">
      <c r="B194" s="241"/>
      <c r="C194" s="242"/>
      <c r="D194" s="227" t="s">
        <v>128</v>
      </c>
      <c r="E194" s="243" t="s">
        <v>1</v>
      </c>
      <c r="F194" s="244" t="s">
        <v>154</v>
      </c>
      <c r="G194" s="242"/>
      <c r="H194" s="245">
        <v>78.4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AT194" s="251" t="s">
        <v>128</v>
      </c>
      <c r="AU194" s="251" t="s">
        <v>78</v>
      </c>
      <c r="AV194" s="13" t="s">
        <v>124</v>
      </c>
      <c r="AW194" s="13" t="s">
        <v>32</v>
      </c>
      <c r="AX194" s="13" t="s">
        <v>76</v>
      </c>
      <c r="AY194" s="251" t="s">
        <v>117</v>
      </c>
    </row>
    <row r="195" spans="2:65" s="1" customFormat="1" ht="16.5" customHeight="1">
      <c r="B195" s="36"/>
      <c r="C195" s="215" t="s">
        <v>333</v>
      </c>
      <c r="D195" s="215" t="s">
        <v>119</v>
      </c>
      <c r="E195" s="216" t="s">
        <v>334</v>
      </c>
      <c r="F195" s="217" t="s">
        <v>335</v>
      </c>
      <c r="G195" s="218" t="s">
        <v>132</v>
      </c>
      <c r="H195" s="219">
        <v>121.9</v>
      </c>
      <c r="I195" s="220"/>
      <c r="J195" s="221">
        <f>ROUND(I195*H195,2)</f>
        <v>0</v>
      </c>
      <c r="K195" s="217" t="s">
        <v>123</v>
      </c>
      <c r="L195" s="41"/>
      <c r="M195" s="222" t="s">
        <v>1</v>
      </c>
      <c r="N195" s="223" t="s">
        <v>41</v>
      </c>
      <c r="O195" s="77"/>
      <c r="P195" s="224">
        <f>O195*H195</f>
        <v>0</v>
      </c>
      <c r="Q195" s="224">
        <v>0</v>
      </c>
      <c r="R195" s="224">
        <f>Q195*H195</f>
        <v>0</v>
      </c>
      <c r="S195" s="224">
        <v>0.018</v>
      </c>
      <c r="T195" s="225">
        <f>S195*H195</f>
        <v>2.1942</v>
      </c>
      <c r="AR195" s="15" t="s">
        <v>124</v>
      </c>
      <c r="AT195" s="15" t="s">
        <v>119</v>
      </c>
      <c r="AU195" s="15" t="s">
        <v>78</v>
      </c>
      <c r="AY195" s="15" t="s">
        <v>117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5" t="s">
        <v>76</v>
      </c>
      <c r="BK195" s="226">
        <f>ROUND(I195*H195,2)</f>
        <v>0</v>
      </c>
      <c r="BL195" s="15" t="s">
        <v>124</v>
      </c>
      <c r="BM195" s="15" t="s">
        <v>336</v>
      </c>
    </row>
    <row r="196" spans="2:47" s="1" customFormat="1" ht="12">
      <c r="B196" s="36"/>
      <c r="C196" s="37"/>
      <c r="D196" s="227" t="s">
        <v>126</v>
      </c>
      <c r="E196" s="37"/>
      <c r="F196" s="228" t="s">
        <v>337</v>
      </c>
      <c r="G196" s="37"/>
      <c r="H196" s="37"/>
      <c r="I196" s="141"/>
      <c r="J196" s="37"/>
      <c r="K196" s="37"/>
      <c r="L196" s="41"/>
      <c r="M196" s="229"/>
      <c r="N196" s="77"/>
      <c r="O196" s="77"/>
      <c r="P196" s="77"/>
      <c r="Q196" s="77"/>
      <c r="R196" s="77"/>
      <c r="S196" s="77"/>
      <c r="T196" s="78"/>
      <c r="AT196" s="15" t="s">
        <v>126</v>
      </c>
      <c r="AU196" s="15" t="s">
        <v>78</v>
      </c>
    </row>
    <row r="197" spans="2:51" s="12" customFormat="1" ht="12">
      <c r="B197" s="230"/>
      <c r="C197" s="231"/>
      <c r="D197" s="227" t="s">
        <v>128</v>
      </c>
      <c r="E197" s="232" t="s">
        <v>1</v>
      </c>
      <c r="F197" s="233" t="s">
        <v>319</v>
      </c>
      <c r="G197" s="231"/>
      <c r="H197" s="234">
        <v>85.5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128</v>
      </c>
      <c r="AU197" s="240" t="s">
        <v>78</v>
      </c>
      <c r="AV197" s="12" t="s">
        <v>78</v>
      </c>
      <c r="AW197" s="12" t="s">
        <v>32</v>
      </c>
      <c r="AX197" s="12" t="s">
        <v>70</v>
      </c>
      <c r="AY197" s="240" t="s">
        <v>117</v>
      </c>
    </row>
    <row r="198" spans="2:51" s="12" customFormat="1" ht="12">
      <c r="B198" s="230"/>
      <c r="C198" s="231"/>
      <c r="D198" s="227" t="s">
        <v>128</v>
      </c>
      <c r="E198" s="232" t="s">
        <v>1</v>
      </c>
      <c r="F198" s="233" t="s">
        <v>318</v>
      </c>
      <c r="G198" s="231"/>
      <c r="H198" s="234">
        <v>10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128</v>
      </c>
      <c r="AU198" s="240" t="s">
        <v>78</v>
      </c>
      <c r="AV198" s="12" t="s">
        <v>78</v>
      </c>
      <c r="AW198" s="12" t="s">
        <v>32</v>
      </c>
      <c r="AX198" s="12" t="s">
        <v>70</v>
      </c>
      <c r="AY198" s="240" t="s">
        <v>117</v>
      </c>
    </row>
    <row r="199" spans="2:51" s="12" customFormat="1" ht="12">
      <c r="B199" s="230"/>
      <c r="C199" s="231"/>
      <c r="D199" s="227" t="s">
        <v>128</v>
      </c>
      <c r="E199" s="232" t="s">
        <v>1</v>
      </c>
      <c r="F199" s="233" t="s">
        <v>320</v>
      </c>
      <c r="G199" s="231"/>
      <c r="H199" s="234">
        <v>26.4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AT199" s="240" t="s">
        <v>128</v>
      </c>
      <c r="AU199" s="240" t="s">
        <v>78</v>
      </c>
      <c r="AV199" s="12" t="s">
        <v>78</v>
      </c>
      <c r="AW199" s="12" t="s">
        <v>32</v>
      </c>
      <c r="AX199" s="12" t="s">
        <v>70</v>
      </c>
      <c r="AY199" s="240" t="s">
        <v>117</v>
      </c>
    </row>
    <row r="200" spans="2:51" s="13" customFormat="1" ht="12">
      <c r="B200" s="241"/>
      <c r="C200" s="242"/>
      <c r="D200" s="227" t="s">
        <v>128</v>
      </c>
      <c r="E200" s="243" t="s">
        <v>1</v>
      </c>
      <c r="F200" s="244" t="s">
        <v>154</v>
      </c>
      <c r="G200" s="242"/>
      <c r="H200" s="245">
        <v>121.9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AT200" s="251" t="s">
        <v>128</v>
      </c>
      <c r="AU200" s="251" t="s">
        <v>78</v>
      </c>
      <c r="AV200" s="13" t="s">
        <v>124</v>
      </c>
      <c r="AW200" s="13" t="s">
        <v>32</v>
      </c>
      <c r="AX200" s="13" t="s">
        <v>76</v>
      </c>
      <c r="AY200" s="251" t="s">
        <v>117</v>
      </c>
    </row>
    <row r="201" spans="2:65" s="1" customFormat="1" ht="16.5" customHeight="1">
      <c r="B201" s="36"/>
      <c r="C201" s="215" t="s">
        <v>338</v>
      </c>
      <c r="D201" s="215" t="s">
        <v>119</v>
      </c>
      <c r="E201" s="216" t="s">
        <v>339</v>
      </c>
      <c r="F201" s="217" t="s">
        <v>340</v>
      </c>
      <c r="G201" s="218" t="s">
        <v>132</v>
      </c>
      <c r="H201" s="219">
        <v>3000</v>
      </c>
      <c r="I201" s="220"/>
      <c r="J201" s="221">
        <f>ROUND(I201*H201,2)</f>
        <v>0</v>
      </c>
      <c r="K201" s="217" t="s">
        <v>133</v>
      </c>
      <c r="L201" s="41"/>
      <c r="M201" s="222" t="s">
        <v>1</v>
      </c>
      <c r="N201" s="223" t="s">
        <v>41</v>
      </c>
      <c r="O201" s="77"/>
      <c r="P201" s="224">
        <f>O201*H201</f>
        <v>0</v>
      </c>
      <c r="Q201" s="224">
        <v>0</v>
      </c>
      <c r="R201" s="224">
        <f>Q201*H201</f>
        <v>0</v>
      </c>
      <c r="S201" s="224">
        <v>0.02</v>
      </c>
      <c r="T201" s="225">
        <f>S201*H201</f>
        <v>60</v>
      </c>
      <c r="AR201" s="15" t="s">
        <v>124</v>
      </c>
      <c r="AT201" s="15" t="s">
        <v>119</v>
      </c>
      <c r="AU201" s="15" t="s">
        <v>78</v>
      </c>
      <c r="AY201" s="15" t="s">
        <v>117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5" t="s">
        <v>76</v>
      </c>
      <c r="BK201" s="226">
        <f>ROUND(I201*H201,2)</f>
        <v>0</v>
      </c>
      <c r="BL201" s="15" t="s">
        <v>124</v>
      </c>
      <c r="BM201" s="15" t="s">
        <v>341</v>
      </c>
    </row>
    <row r="202" spans="2:47" s="1" customFormat="1" ht="12">
      <c r="B202" s="36"/>
      <c r="C202" s="37"/>
      <c r="D202" s="227" t="s">
        <v>126</v>
      </c>
      <c r="E202" s="37"/>
      <c r="F202" s="228" t="s">
        <v>342</v>
      </c>
      <c r="G202" s="37"/>
      <c r="H202" s="37"/>
      <c r="I202" s="141"/>
      <c r="J202" s="37"/>
      <c r="K202" s="37"/>
      <c r="L202" s="41"/>
      <c r="M202" s="229"/>
      <c r="N202" s="77"/>
      <c r="O202" s="77"/>
      <c r="P202" s="77"/>
      <c r="Q202" s="77"/>
      <c r="R202" s="77"/>
      <c r="S202" s="77"/>
      <c r="T202" s="78"/>
      <c r="AT202" s="15" t="s">
        <v>126</v>
      </c>
      <c r="AU202" s="15" t="s">
        <v>78</v>
      </c>
    </row>
    <row r="203" spans="2:51" s="12" customFormat="1" ht="12">
      <c r="B203" s="230"/>
      <c r="C203" s="231"/>
      <c r="D203" s="227" t="s">
        <v>128</v>
      </c>
      <c r="E203" s="232" t="s">
        <v>1</v>
      </c>
      <c r="F203" s="233" t="s">
        <v>343</v>
      </c>
      <c r="G203" s="231"/>
      <c r="H203" s="234">
        <v>3000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AT203" s="240" t="s">
        <v>128</v>
      </c>
      <c r="AU203" s="240" t="s">
        <v>78</v>
      </c>
      <c r="AV203" s="12" t="s">
        <v>78</v>
      </c>
      <c r="AW203" s="12" t="s">
        <v>32</v>
      </c>
      <c r="AX203" s="12" t="s">
        <v>70</v>
      </c>
      <c r="AY203" s="240" t="s">
        <v>117</v>
      </c>
    </row>
    <row r="204" spans="2:51" s="13" customFormat="1" ht="12">
      <c r="B204" s="241"/>
      <c r="C204" s="242"/>
      <c r="D204" s="227" t="s">
        <v>128</v>
      </c>
      <c r="E204" s="243" t="s">
        <v>1</v>
      </c>
      <c r="F204" s="244" t="s">
        <v>154</v>
      </c>
      <c r="G204" s="242"/>
      <c r="H204" s="245">
        <v>3000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AT204" s="251" t="s">
        <v>128</v>
      </c>
      <c r="AU204" s="251" t="s">
        <v>78</v>
      </c>
      <c r="AV204" s="13" t="s">
        <v>124</v>
      </c>
      <c r="AW204" s="13" t="s">
        <v>32</v>
      </c>
      <c r="AX204" s="13" t="s">
        <v>76</v>
      </c>
      <c r="AY204" s="251" t="s">
        <v>117</v>
      </c>
    </row>
    <row r="205" spans="2:65" s="1" customFormat="1" ht="16.5" customHeight="1">
      <c r="B205" s="36"/>
      <c r="C205" s="215" t="s">
        <v>344</v>
      </c>
      <c r="D205" s="215" t="s">
        <v>119</v>
      </c>
      <c r="E205" s="216" t="s">
        <v>345</v>
      </c>
      <c r="F205" s="217" t="s">
        <v>346</v>
      </c>
      <c r="G205" s="218" t="s">
        <v>132</v>
      </c>
      <c r="H205" s="219">
        <v>176.4</v>
      </c>
      <c r="I205" s="220"/>
      <c r="J205" s="221">
        <f>ROUND(I205*H205,2)</f>
        <v>0</v>
      </c>
      <c r="K205" s="217" t="s">
        <v>347</v>
      </c>
      <c r="L205" s="41"/>
      <c r="M205" s="222" t="s">
        <v>1</v>
      </c>
      <c r="N205" s="223" t="s">
        <v>41</v>
      </c>
      <c r="O205" s="77"/>
      <c r="P205" s="224">
        <f>O205*H205</f>
        <v>0</v>
      </c>
      <c r="Q205" s="224">
        <v>0</v>
      </c>
      <c r="R205" s="224">
        <f>Q205*H205</f>
        <v>0</v>
      </c>
      <c r="S205" s="224">
        <v>0.11</v>
      </c>
      <c r="T205" s="225">
        <f>S205*H205</f>
        <v>19.404</v>
      </c>
      <c r="AR205" s="15" t="s">
        <v>124</v>
      </c>
      <c r="AT205" s="15" t="s">
        <v>119</v>
      </c>
      <c r="AU205" s="15" t="s">
        <v>78</v>
      </c>
      <c r="AY205" s="15" t="s">
        <v>117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5" t="s">
        <v>76</v>
      </c>
      <c r="BK205" s="226">
        <f>ROUND(I205*H205,2)</f>
        <v>0</v>
      </c>
      <c r="BL205" s="15" t="s">
        <v>124</v>
      </c>
      <c r="BM205" s="15" t="s">
        <v>348</v>
      </c>
    </row>
    <row r="206" spans="2:47" s="1" customFormat="1" ht="12">
      <c r="B206" s="36"/>
      <c r="C206" s="37"/>
      <c r="D206" s="227" t="s">
        <v>126</v>
      </c>
      <c r="E206" s="37"/>
      <c r="F206" s="228" t="s">
        <v>349</v>
      </c>
      <c r="G206" s="37"/>
      <c r="H206" s="37"/>
      <c r="I206" s="141"/>
      <c r="J206" s="37"/>
      <c r="K206" s="37"/>
      <c r="L206" s="41"/>
      <c r="M206" s="229"/>
      <c r="N206" s="77"/>
      <c r="O206" s="77"/>
      <c r="P206" s="77"/>
      <c r="Q206" s="77"/>
      <c r="R206" s="77"/>
      <c r="S206" s="77"/>
      <c r="T206" s="78"/>
      <c r="AT206" s="15" t="s">
        <v>126</v>
      </c>
      <c r="AU206" s="15" t="s">
        <v>78</v>
      </c>
    </row>
    <row r="207" spans="2:51" s="12" customFormat="1" ht="12">
      <c r="B207" s="230"/>
      <c r="C207" s="231"/>
      <c r="D207" s="227" t="s">
        <v>128</v>
      </c>
      <c r="E207" s="232" t="s">
        <v>1</v>
      </c>
      <c r="F207" s="233" t="s">
        <v>350</v>
      </c>
      <c r="G207" s="231"/>
      <c r="H207" s="234">
        <v>176.4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128</v>
      </c>
      <c r="AU207" s="240" t="s">
        <v>78</v>
      </c>
      <c r="AV207" s="12" t="s">
        <v>78</v>
      </c>
      <c r="AW207" s="12" t="s">
        <v>32</v>
      </c>
      <c r="AX207" s="12" t="s">
        <v>70</v>
      </c>
      <c r="AY207" s="240" t="s">
        <v>117</v>
      </c>
    </row>
    <row r="208" spans="2:51" s="13" customFormat="1" ht="12">
      <c r="B208" s="241"/>
      <c r="C208" s="242"/>
      <c r="D208" s="227" t="s">
        <v>128</v>
      </c>
      <c r="E208" s="243" t="s">
        <v>1</v>
      </c>
      <c r="F208" s="244" t="s">
        <v>154</v>
      </c>
      <c r="G208" s="242"/>
      <c r="H208" s="245">
        <v>176.4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AT208" s="251" t="s">
        <v>128</v>
      </c>
      <c r="AU208" s="251" t="s">
        <v>78</v>
      </c>
      <c r="AV208" s="13" t="s">
        <v>124</v>
      </c>
      <c r="AW208" s="13" t="s">
        <v>32</v>
      </c>
      <c r="AX208" s="13" t="s">
        <v>76</v>
      </c>
      <c r="AY208" s="251" t="s">
        <v>117</v>
      </c>
    </row>
    <row r="209" spans="2:65" s="1" customFormat="1" ht="16.5" customHeight="1">
      <c r="B209" s="36"/>
      <c r="C209" s="215" t="s">
        <v>351</v>
      </c>
      <c r="D209" s="215" t="s">
        <v>119</v>
      </c>
      <c r="E209" s="216" t="s">
        <v>352</v>
      </c>
      <c r="F209" s="217" t="s">
        <v>353</v>
      </c>
      <c r="G209" s="218" t="s">
        <v>132</v>
      </c>
      <c r="H209" s="219">
        <v>176.4</v>
      </c>
      <c r="I209" s="220"/>
      <c r="J209" s="221">
        <f>ROUND(I209*H209,2)</f>
        <v>0</v>
      </c>
      <c r="K209" s="217" t="s">
        <v>347</v>
      </c>
      <c r="L209" s="41"/>
      <c r="M209" s="222" t="s">
        <v>1</v>
      </c>
      <c r="N209" s="223" t="s">
        <v>41</v>
      </c>
      <c r="O209" s="77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AR209" s="15" t="s">
        <v>124</v>
      </c>
      <c r="AT209" s="15" t="s">
        <v>119</v>
      </c>
      <c r="AU209" s="15" t="s">
        <v>78</v>
      </c>
      <c r="AY209" s="15" t="s">
        <v>117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5" t="s">
        <v>76</v>
      </c>
      <c r="BK209" s="226">
        <f>ROUND(I209*H209,2)</f>
        <v>0</v>
      </c>
      <c r="BL209" s="15" t="s">
        <v>124</v>
      </c>
      <c r="BM209" s="15" t="s">
        <v>354</v>
      </c>
    </row>
    <row r="210" spans="2:47" s="1" customFormat="1" ht="12">
      <c r="B210" s="36"/>
      <c r="C210" s="37"/>
      <c r="D210" s="227" t="s">
        <v>126</v>
      </c>
      <c r="E210" s="37"/>
      <c r="F210" s="228" t="s">
        <v>353</v>
      </c>
      <c r="G210" s="37"/>
      <c r="H210" s="37"/>
      <c r="I210" s="141"/>
      <c r="J210" s="37"/>
      <c r="K210" s="37"/>
      <c r="L210" s="41"/>
      <c r="M210" s="229"/>
      <c r="N210" s="77"/>
      <c r="O210" s="77"/>
      <c r="P210" s="77"/>
      <c r="Q210" s="77"/>
      <c r="R210" s="77"/>
      <c r="S210" s="77"/>
      <c r="T210" s="78"/>
      <c r="AT210" s="15" t="s">
        <v>126</v>
      </c>
      <c r="AU210" s="15" t="s">
        <v>78</v>
      </c>
    </row>
    <row r="211" spans="2:51" s="12" customFormat="1" ht="12">
      <c r="B211" s="230"/>
      <c r="C211" s="231"/>
      <c r="D211" s="227" t="s">
        <v>128</v>
      </c>
      <c r="E211" s="232" t="s">
        <v>1</v>
      </c>
      <c r="F211" s="233" t="s">
        <v>355</v>
      </c>
      <c r="G211" s="231"/>
      <c r="H211" s="234">
        <v>176.4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128</v>
      </c>
      <c r="AU211" s="240" t="s">
        <v>78</v>
      </c>
      <c r="AV211" s="12" t="s">
        <v>78</v>
      </c>
      <c r="AW211" s="12" t="s">
        <v>32</v>
      </c>
      <c r="AX211" s="12" t="s">
        <v>70</v>
      </c>
      <c r="AY211" s="240" t="s">
        <v>117</v>
      </c>
    </row>
    <row r="212" spans="2:51" s="13" customFormat="1" ht="12">
      <c r="B212" s="241"/>
      <c r="C212" s="242"/>
      <c r="D212" s="227" t="s">
        <v>128</v>
      </c>
      <c r="E212" s="243" t="s">
        <v>1</v>
      </c>
      <c r="F212" s="244" t="s">
        <v>154</v>
      </c>
      <c r="G212" s="242"/>
      <c r="H212" s="245">
        <v>176.4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AT212" s="251" t="s">
        <v>128</v>
      </c>
      <c r="AU212" s="251" t="s">
        <v>78</v>
      </c>
      <c r="AV212" s="13" t="s">
        <v>124</v>
      </c>
      <c r="AW212" s="13" t="s">
        <v>32</v>
      </c>
      <c r="AX212" s="13" t="s">
        <v>76</v>
      </c>
      <c r="AY212" s="251" t="s">
        <v>117</v>
      </c>
    </row>
    <row r="213" spans="2:65" s="1" customFormat="1" ht="16.5" customHeight="1">
      <c r="B213" s="36"/>
      <c r="C213" s="215" t="s">
        <v>356</v>
      </c>
      <c r="D213" s="215" t="s">
        <v>119</v>
      </c>
      <c r="E213" s="216" t="s">
        <v>357</v>
      </c>
      <c r="F213" s="217" t="s">
        <v>358</v>
      </c>
      <c r="G213" s="218" t="s">
        <v>132</v>
      </c>
      <c r="H213" s="219">
        <v>176.4</v>
      </c>
      <c r="I213" s="220"/>
      <c r="J213" s="221">
        <f>ROUND(I213*H213,2)</f>
        <v>0</v>
      </c>
      <c r="K213" s="217" t="s">
        <v>347</v>
      </c>
      <c r="L213" s="41"/>
      <c r="M213" s="222" t="s">
        <v>1</v>
      </c>
      <c r="N213" s="223" t="s">
        <v>41</v>
      </c>
      <c r="O213" s="77"/>
      <c r="P213" s="224">
        <f>O213*H213</f>
        <v>0</v>
      </c>
      <c r="Q213" s="224">
        <v>0.1995</v>
      </c>
      <c r="R213" s="224">
        <f>Q213*H213</f>
        <v>35.1918</v>
      </c>
      <c r="S213" s="224">
        <v>0</v>
      </c>
      <c r="T213" s="225">
        <f>S213*H213</f>
        <v>0</v>
      </c>
      <c r="AR213" s="15" t="s">
        <v>124</v>
      </c>
      <c r="AT213" s="15" t="s">
        <v>119</v>
      </c>
      <c r="AU213" s="15" t="s">
        <v>78</v>
      </c>
      <c r="AY213" s="15" t="s">
        <v>117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5" t="s">
        <v>76</v>
      </c>
      <c r="BK213" s="226">
        <f>ROUND(I213*H213,2)</f>
        <v>0</v>
      </c>
      <c r="BL213" s="15" t="s">
        <v>124</v>
      </c>
      <c r="BM213" s="15" t="s">
        <v>359</v>
      </c>
    </row>
    <row r="214" spans="2:47" s="1" customFormat="1" ht="12">
      <c r="B214" s="36"/>
      <c r="C214" s="37"/>
      <c r="D214" s="227" t="s">
        <v>126</v>
      </c>
      <c r="E214" s="37"/>
      <c r="F214" s="228" t="s">
        <v>360</v>
      </c>
      <c r="G214" s="37"/>
      <c r="H214" s="37"/>
      <c r="I214" s="141"/>
      <c r="J214" s="37"/>
      <c r="K214" s="37"/>
      <c r="L214" s="41"/>
      <c r="M214" s="229"/>
      <c r="N214" s="77"/>
      <c r="O214" s="77"/>
      <c r="P214" s="77"/>
      <c r="Q214" s="77"/>
      <c r="R214" s="77"/>
      <c r="S214" s="77"/>
      <c r="T214" s="78"/>
      <c r="AT214" s="15" t="s">
        <v>126</v>
      </c>
      <c r="AU214" s="15" t="s">
        <v>78</v>
      </c>
    </row>
    <row r="215" spans="2:51" s="12" customFormat="1" ht="12">
      <c r="B215" s="230"/>
      <c r="C215" s="231"/>
      <c r="D215" s="227" t="s">
        <v>128</v>
      </c>
      <c r="E215" s="232" t="s">
        <v>1</v>
      </c>
      <c r="F215" s="233" t="s">
        <v>355</v>
      </c>
      <c r="G215" s="231"/>
      <c r="H215" s="234">
        <v>176.4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128</v>
      </c>
      <c r="AU215" s="240" t="s">
        <v>78</v>
      </c>
      <c r="AV215" s="12" t="s">
        <v>78</v>
      </c>
      <c r="AW215" s="12" t="s">
        <v>32</v>
      </c>
      <c r="AX215" s="12" t="s">
        <v>70</v>
      </c>
      <c r="AY215" s="240" t="s">
        <v>117</v>
      </c>
    </row>
    <row r="216" spans="2:51" s="13" customFormat="1" ht="12">
      <c r="B216" s="241"/>
      <c r="C216" s="242"/>
      <c r="D216" s="227" t="s">
        <v>128</v>
      </c>
      <c r="E216" s="243" t="s">
        <v>1</v>
      </c>
      <c r="F216" s="244" t="s">
        <v>154</v>
      </c>
      <c r="G216" s="242"/>
      <c r="H216" s="245">
        <v>176.4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AT216" s="251" t="s">
        <v>128</v>
      </c>
      <c r="AU216" s="251" t="s">
        <v>78</v>
      </c>
      <c r="AV216" s="13" t="s">
        <v>124</v>
      </c>
      <c r="AW216" s="13" t="s">
        <v>32</v>
      </c>
      <c r="AX216" s="13" t="s">
        <v>76</v>
      </c>
      <c r="AY216" s="251" t="s">
        <v>117</v>
      </c>
    </row>
    <row r="217" spans="2:65" s="1" customFormat="1" ht="16.5" customHeight="1">
      <c r="B217" s="36"/>
      <c r="C217" s="215" t="s">
        <v>361</v>
      </c>
      <c r="D217" s="215" t="s">
        <v>119</v>
      </c>
      <c r="E217" s="216" t="s">
        <v>362</v>
      </c>
      <c r="F217" s="217" t="s">
        <v>363</v>
      </c>
      <c r="G217" s="218" t="s">
        <v>196</v>
      </c>
      <c r="H217" s="219">
        <v>545.272</v>
      </c>
      <c r="I217" s="220"/>
      <c r="J217" s="221">
        <f>ROUND(I217*H217,2)</f>
        <v>0</v>
      </c>
      <c r="K217" s="217" t="s">
        <v>123</v>
      </c>
      <c r="L217" s="41"/>
      <c r="M217" s="222" t="s">
        <v>1</v>
      </c>
      <c r="N217" s="223" t="s">
        <v>41</v>
      </c>
      <c r="O217" s="77"/>
      <c r="P217" s="224">
        <f>O217*H217</f>
        <v>0</v>
      </c>
      <c r="Q217" s="224">
        <v>0.00032</v>
      </c>
      <c r="R217" s="224">
        <f>Q217*H217</f>
        <v>0.17448704000000004</v>
      </c>
      <c r="S217" s="224">
        <v>0</v>
      </c>
      <c r="T217" s="225">
        <f>S217*H217</f>
        <v>0</v>
      </c>
      <c r="AR217" s="15" t="s">
        <v>124</v>
      </c>
      <c r="AT217" s="15" t="s">
        <v>119</v>
      </c>
      <c r="AU217" s="15" t="s">
        <v>78</v>
      </c>
      <c r="AY217" s="15" t="s">
        <v>117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5" t="s">
        <v>76</v>
      </c>
      <c r="BK217" s="226">
        <f>ROUND(I217*H217,2)</f>
        <v>0</v>
      </c>
      <c r="BL217" s="15" t="s">
        <v>124</v>
      </c>
      <c r="BM217" s="15" t="s">
        <v>364</v>
      </c>
    </row>
    <row r="218" spans="2:47" s="1" customFormat="1" ht="12">
      <c r="B218" s="36"/>
      <c r="C218" s="37"/>
      <c r="D218" s="227" t="s">
        <v>126</v>
      </c>
      <c r="E218" s="37"/>
      <c r="F218" s="228" t="s">
        <v>365</v>
      </c>
      <c r="G218" s="37"/>
      <c r="H218" s="37"/>
      <c r="I218" s="141"/>
      <c r="J218" s="37"/>
      <c r="K218" s="37"/>
      <c r="L218" s="41"/>
      <c r="M218" s="229"/>
      <c r="N218" s="77"/>
      <c r="O218" s="77"/>
      <c r="P218" s="77"/>
      <c r="Q218" s="77"/>
      <c r="R218" s="77"/>
      <c r="S218" s="77"/>
      <c r="T218" s="78"/>
      <c r="AT218" s="15" t="s">
        <v>126</v>
      </c>
      <c r="AU218" s="15" t="s">
        <v>78</v>
      </c>
    </row>
    <row r="219" spans="2:51" s="12" customFormat="1" ht="12">
      <c r="B219" s="230"/>
      <c r="C219" s="231"/>
      <c r="D219" s="227" t="s">
        <v>128</v>
      </c>
      <c r="E219" s="232" t="s">
        <v>1</v>
      </c>
      <c r="F219" s="233" t="s">
        <v>366</v>
      </c>
      <c r="G219" s="231"/>
      <c r="H219" s="234">
        <v>196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128</v>
      </c>
      <c r="AU219" s="240" t="s">
        <v>78</v>
      </c>
      <c r="AV219" s="12" t="s">
        <v>78</v>
      </c>
      <c r="AW219" s="12" t="s">
        <v>32</v>
      </c>
      <c r="AX219" s="12" t="s">
        <v>70</v>
      </c>
      <c r="AY219" s="240" t="s">
        <v>117</v>
      </c>
    </row>
    <row r="220" spans="2:51" s="12" customFormat="1" ht="12">
      <c r="B220" s="230"/>
      <c r="C220" s="231"/>
      <c r="D220" s="227" t="s">
        <v>128</v>
      </c>
      <c r="E220" s="232" t="s">
        <v>1</v>
      </c>
      <c r="F220" s="233" t="s">
        <v>367</v>
      </c>
      <c r="G220" s="231"/>
      <c r="H220" s="234">
        <v>349.272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128</v>
      </c>
      <c r="AU220" s="240" t="s">
        <v>78</v>
      </c>
      <c r="AV220" s="12" t="s">
        <v>78</v>
      </c>
      <c r="AW220" s="12" t="s">
        <v>32</v>
      </c>
      <c r="AX220" s="12" t="s">
        <v>70</v>
      </c>
      <c r="AY220" s="240" t="s">
        <v>117</v>
      </c>
    </row>
    <row r="221" spans="2:51" s="13" customFormat="1" ht="12">
      <c r="B221" s="241"/>
      <c r="C221" s="242"/>
      <c r="D221" s="227" t="s">
        <v>128</v>
      </c>
      <c r="E221" s="243" t="s">
        <v>1</v>
      </c>
      <c r="F221" s="244" t="s">
        <v>154</v>
      </c>
      <c r="G221" s="242"/>
      <c r="H221" s="245">
        <v>545.272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AT221" s="251" t="s">
        <v>128</v>
      </c>
      <c r="AU221" s="251" t="s">
        <v>78</v>
      </c>
      <c r="AV221" s="13" t="s">
        <v>124</v>
      </c>
      <c r="AW221" s="13" t="s">
        <v>32</v>
      </c>
      <c r="AX221" s="13" t="s">
        <v>76</v>
      </c>
      <c r="AY221" s="251" t="s">
        <v>117</v>
      </c>
    </row>
    <row r="222" spans="2:65" s="1" customFormat="1" ht="16.5" customHeight="1">
      <c r="B222" s="36"/>
      <c r="C222" s="255" t="s">
        <v>368</v>
      </c>
      <c r="D222" s="255" t="s">
        <v>234</v>
      </c>
      <c r="E222" s="256" t="s">
        <v>369</v>
      </c>
      <c r="F222" s="257" t="s">
        <v>370</v>
      </c>
      <c r="G222" s="258" t="s">
        <v>182</v>
      </c>
      <c r="H222" s="259">
        <v>0.731</v>
      </c>
      <c r="I222" s="260"/>
      <c r="J222" s="261">
        <f>ROUND(I222*H222,2)</f>
        <v>0</v>
      </c>
      <c r="K222" s="257" t="s">
        <v>347</v>
      </c>
      <c r="L222" s="262"/>
      <c r="M222" s="263" t="s">
        <v>1</v>
      </c>
      <c r="N222" s="264" t="s">
        <v>41</v>
      </c>
      <c r="O222" s="77"/>
      <c r="P222" s="224">
        <f>O222*H222</f>
        <v>0</v>
      </c>
      <c r="Q222" s="224">
        <v>1</v>
      </c>
      <c r="R222" s="224">
        <f>Q222*H222</f>
        <v>0.731</v>
      </c>
      <c r="S222" s="224">
        <v>0</v>
      </c>
      <c r="T222" s="225">
        <f>S222*H222</f>
        <v>0</v>
      </c>
      <c r="AR222" s="15" t="s">
        <v>167</v>
      </c>
      <c r="AT222" s="15" t="s">
        <v>234</v>
      </c>
      <c r="AU222" s="15" t="s">
        <v>78</v>
      </c>
      <c r="AY222" s="15" t="s">
        <v>117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5" t="s">
        <v>76</v>
      </c>
      <c r="BK222" s="226">
        <f>ROUND(I222*H222,2)</f>
        <v>0</v>
      </c>
      <c r="BL222" s="15" t="s">
        <v>124</v>
      </c>
      <c r="BM222" s="15" t="s">
        <v>371</v>
      </c>
    </row>
    <row r="223" spans="2:47" s="1" customFormat="1" ht="12">
      <c r="B223" s="36"/>
      <c r="C223" s="37"/>
      <c r="D223" s="227" t="s">
        <v>126</v>
      </c>
      <c r="E223" s="37"/>
      <c r="F223" s="228" t="s">
        <v>370</v>
      </c>
      <c r="G223" s="37"/>
      <c r="H223" s="37"/>
      <c r="I223" s="141"/>
      <c r="J223" s="37"/>
      <c r="K223" s="37"/>
      <c r="L223" s="41"/>
      <c r="M223" s="229"/>
      <c r="N223" s="77"/>
      <c r="O223" s="77"/>
      <c r="P223" s="77"/>
      <c r="Q223" s="77"/>
      <c r="R223" s="77"/>
      <c r="S223" s="77"/>
      <c r="T223" s="78"/>
      <c r="AT223" s="15" t="s">
        <v>126</v>
      </c>
      <c r="AU223" s="15" t="s">
        <v>78</v>
      </c>
    </row>
    <row r="224" spans="2:47" s="1" customFormat="1" ht="12">
      <c r="B224" s="36"/>
      <c r="C224" s="37"/>
      <c r="D224" s="227" t="s">
        <v>304</v>
      </c>
      <c r="E224" s="37"/>
      <c r="F224" s="265" t="s">
        <v>372</v>
      </c>
      <c r="G224" s="37"/>
      <c r="H224" s="37"/>
      <c r="I224" s="141"/>
      <c r="J224" s="37"/>
      <c r="K224" s="37"/>
      <c r="L224" s="41"/>
      <c r="M224" s="229"/>
      <c r="N224" s="77"/>
      <c r="O224" s="77"/>
      <c r="P224" s="77"/>
      <c r="Q224" s="77"/>
      <c r="R224" s="77"/>
      <c r="S224" s="77"/>
      <c r="T224" s="78"/>
      <c r="AT224" s="15" t="s">
        <v>304</v>
      </c>
      <c r="AU224" s="15" t="s">
        <v>78</v>
      </c>
    </row>
    <row r="225" spans="2:51" s="12" customFormat="1" ht="12">
      <c r="B225" s="230"/>
      <c r="C225" s="231"/>
      <c r="D225" s="227" t="s">
        <v>128</v>
      </c>
      <c r="E225" s="232" t="s">
        <v>1</v>
      </c>
      <c r="F225" s="233" t="s">
        <v>373</v>
      </c>
      <c r="G225" s="231"/>
      <c r="H225" s="234">
        <v>0.731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128</v>
      </c>
      <c r="AU225" s="240" t="s">
        <v>78</v>
      </c>
      <c r="AV225" s="12" t="s">
        <v>78</v>
      </c>
      <c r="AW225" s="12" t="s">
        <v>32</v>
      </c>
      <c r="AX225" s="12" t="s">
        <v>76</v>
      </c>
      <c r="AY225" s="240" t="s">
        <v>117</v>
      </c>
    </row>
    <row r="226" spans="2:65" s="1" customFormat="1" ht="16.5" customHeight="1">
      <c r="B226" s="36"/>
      <c r="C226" s="255" t="s">
        <v>374</v>
      </c>
      <c r="D226" s="255" t="s">
        <v>234</v>
      </c>
      <c r="E226" s="256" t="s">
        <v>375</v>
      </c>
      <c r="F226" s="257" t="s">
        <v>376</v>
      </c>
      <c r="G226" s="258" t="s">
        <v>182</v>
      </c>
      <c r="H226" s="259">
        <v>0.537</v>
      </c>
      <c r="I226" s="260"/>
      <c r="J226" s="261">
        <f>ROUND(I226*H226,2)</f>
        <v>0</v>
      </c>
      <c r="K226" s="257" t="s">
        <v>123</v>
      </c>
      <c r="L226" s="262"/>
      <c r="M226" s="263" t="s">
        <v>1</v>
      </c>
      <c r="N226" s="264" t="s">
        <v>41</v>
      </c>
      <c r="O226" s="77"/>
      <c r="P226" s="224">
        <f>O226*H226</f>
        <v>0</v>
      </c>
      <c r="Q226" s="224">
        <v>1</v>
      </c>
      <c r="R226" s="224">
        <f>Q226*H226</f>
        <v>0.537</v>
      </c>
      <c r="S226" s="224">
        <v>0</v>
      </c>
      <c r="T226" s="225">
        <f>S226*H226</f>
        <v>0</v>
      </c>
      <c r="AR226" s="15" t="s">
        <v>167</v>
      </c>
      <c r="AT226" s="15" t="s">
        <v>234</v>
      </c>
      <c r="AU226" s="15" t="s">
        <v>78</v>
      </c>
      <c r="AY226" s="15" t="s">
        <v>117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5" t="s">
        <v>76</v>
      </c>
      <c r="BK226" s="226">
        <f>ROUND(I226*H226,2)</f>
        <v>0</v>
      </c>
      <c r="BL226" s="15" t="s">
        <v>124</v>
      </c>
      <c r="BM226" s="15" t="s">
        <v>377</v>
      </c>
    </row>
    <row r="227" spans="2:47" s="1" customFormat="1" ht="12">
      <c r="B227" s="36"/>
      <c r="C227" s="37"/>
      <c r="D227" s="227" t="s">
        <v>126</v>
      </c>
      <c r="E227" s="37"/>
      <c r="F227" s="228" t="s">
        <v>376</v>
      </c>
      <c r="G227" s="37"/>
      <c r="H227" s="37"/>
      <c r="I227" s="141"/>
      <c r="J227" s="37"/>
      <c r="K227" s="37"/>
      <c r="L227" s="41"/>
      <c r="M227" s="229"/>
      <c r="N227" s="77"/>
      <c r="O227" s="77"/>
      <c r="P227" s="77"/>
      <c r="Q227" s="77"/>
      <c r="R227" s="77"/>
      <c r="S227" s="77"/>
      <c r="T227" s="78"/>
      <c r="AT227" s="15" t="s">
        <v>126</v>
      </c>
      <c r="AU227" s="15" t="s">
        <v>78</v>
      </c>
    </row>
    <row r="228" spans="2:47" s="1" customFormat="1" ht="12">
      <c r="B228" s="36"/>
      <c r="C228" s="37"/>
      <c r="D228" s="227" t="s">
        <v>304</v>
      </c>
      <c r="E228" s="37"/>
      <c r="F228" s="265" t="s">
        <v>378</v>
      </c>
      <c r="G228" s="37"/>
      <c r="H228" s="37"/>
      <c r="I228" s="141"/>
      <c r="J228" s="37"/>
      <c r="K228" s="37"/>
      <c r="L228" s="41"/>
      <c r="M228" s="229"/>
      <c r="N228" s="77"/>
      <c r="O228" s="77"/>
      <c r="P228" s="77"/>
      <c r="Q228" s="77"/>
      <c r="R228" s="77"/>
      <c r="S228" s="77"/>
      <c r="T228" s="78"/>
      <c r="AT228" s="15" t="s">
        <v>304</v>
      </c>
      <c r="AU228" s="15" t="s">
        <v>78</v>
      </c>
    </row>
    <row r="229" spans="2:51" s="12" customFormat="1" ht="12">
      <c r="B229" s="230"/>
      <c r="C229" s="231"/>
      <c r="D229" s="227" t="s">
        <v>128</v>
      </c>
      <c r="E229" s="232" t="s">
        <v>1</v>
      </c>
      <c r="F229" s="233" t="s">
        <v>379</v>
      </c>
      <c r="G229" s="231"/>
      <c r="H229" s="234">
        <v>0.537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128</v>
      </c>
      <c r="AU229" s="240" t="s">
        <v>78</v>
      </c>
      <c r="AV229" s="12" t="s">
        <v>78</v>
      </c>
      <c r="AW229" s="12" t="s">
        <v>32</v>
      </c>
      <c r="AX229" s="12" t="s">
        <v>76</v>
      </c>
      <c r="AY229" s="240" t="s">
        <v>117</v>
      </c>
    </row>
    <row r="230" spans="2:65" s="1" customFormat="1" ht="16.5" customHeight="1">
      <c r="B230" s="36"/>
      <c r="C230" s="215" t="s">
        <v>380</v>
      </c>
      <c r="D230" s="215" t="s">
        <v>119</v>
      </c>
      <c r="E230" s="216" t="s">
        <v>381</v>
      </c>
      <c r="F230" s="217" t="s">
        <v>382</v>
      </c>
      <c r="G230" s="218" t="s">
        <v>132</v>
      </c>
      <c r="H230" s="219">
        <v>176.4</v>
      </c>
      <c r="I230" s="220"/>
      <c r="J230" s="221">
        <f>ROUND(I230*H230,2)</f>
        <v>0</v>
      </c>
      <c r="K230" s="217" t="s">
        <v>123</v>
      </c>
      <c r="L230" s="41"/>
      <c r="M230" s="222" t="s">
        <v>1</v>
      </c>
      <c r="N230" s="223" t="s">
        <v>41</v>
      </c>
      <c r="O230" s="77"/>
      <c r="P230" s="224">
        <f>O230*H230</f>
        <v>0</v>
      </c>
      <c r="Q230" s="224">
        <v>0.00956</v>
      </c>
      <c r="R230" s="224">
        <f>Q230*H230</f>
        <v>1.686384</v>
      </c>
      <c r="S230" s="224">
        <v>0</v>
      </c>
      <c r="T230" s="225">
        <f>S230*H230</f>
        <v>0</v>
      </c>
      <c r="AR230" s="15" t="s">
        <v>124</v>
      </c>
      <c r="AT230" s="15" t="s">
        <v>119</v>
      </c>
      <c r="AU230" s="15" t="s">
        <v>78</v>
      </c>
      <c r="AY230" s="15" t="s">
        <v>117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5" t="s">
        <v>76</v>
      </c>
      <c r="BK230" s="226">
        <f>ROUND(I230*H230,2)</f>
        <v>0</v>
      </c>
      <c r="BL230" s="15" t="s">
        <v>124</v>
      </c>
      <c r="BM230" s="15" t="s">
        <v>383</v>
      </c>
    </row>
    <row r="231" spans="2:47" s="1" customFormat="1" ht="12">
      <c r="B231" s="36"/>
      <c r="C231" s="37"/>
      <c r="D231" s="227" t="s">
        <v>126</v>
      </c>
      <c r="E231" s="37"/>
      <c r="F231" s="228" t="s">
        <v>384</v>
      </c>
      <c r="G231" s="37"/>
      <c r="H231" s="37"/>
      <c r="I231" s="141"/>
      <c r="J231" s="37"/>
      <c r="K231" s="37"/>
      <c r="L231" s="41"/>
      <c r="M231" s="229"/>
      <c r="N231" s="77"/>
      <c r="O231" s="77"/>
      <c r="P231" s="77"/>
      <c r="Q231" s="77"/>
      <c r="R231" s="77"/>
      <c r="S231" s="77"/>
      <c r="T231" s="78"/>
      <c r="AT231" s="15" t="s">
        <v>126</v>
      </c>
      <c r="AU231" s="15" t="s">
        <v>78</v>
      </c>
    </row>
    <row r="232" spans="2:51" s="12" customFormat="1" ht="12">
      <c r="B232" s="230"/>
      <c r="C232" s="231"/>
      <c r="D232" s="227" t="s">
        <v>128</v>
      </c>
      <c r="E232" s="232" t="s">
        <v>1</v>
      </c>
      <c r="F232" s="233" t="s">
        <v>355</v>
      </c>
      <c r="G232" s="231"/>
      <c r="H232" s="234">
        <v>176.4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128</v>
      </c>
      <c r="AU232" s="240" t="s">
        <v>78</v>
      </c>
      <c r="AV232" s="12" t="s">
        <v>78</v>
      </c>
      <c r="AW232" s="12" t="s">
        <v>32</v>
      </c>
      <c r="AX232" s="12" t="s">
        <v>70</v>
      </c>
      <c r="AY232" s="240" t="s">
        <v>117</v>
      </c>
    </row>
    <row r="233" spans="2:51" s="13" customFormat="1" ht="12">
      <c r="B233" s="241"/>
      <c r="C233" s="242"/>
      <c r="D233" s="227" t="s">
        <v>128</v>
      </c>
      <c r="E233" s="243" t="s">
        <v>1</v>
      </c>
      <c r="F233" s="244" t="s">
        <v>154</v>
      </c>
      <c r="G233" s="242"/>
      <c r="H233" s="245">
        <v>176.4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128</v>
      </c>
      <c r="AU233" s="251" t="s">
        <v>78</v>
      </c>
      <c r="AV233" s="13" t="s">
        <v>124</v>
      </c>
      <c r="AW233" s="13" t="s">
        <v>32</v>
      </c>
      <c r="AX233" s="13" t="s">
        <v>76</v>
      </c>
      <c r="AY233" s="251" t="s">
        <v>117</v>
      </c>
    </row>
    <row r="234" spans="2:63" s="11" customFormat="1" ht="22.8" customHeight="1">
      <c r="B234" s="199"/>
      <c r="C234" s="200"/>
      <c r="D234" s="201" t="s">
        <v>69</v>
      </c>
      <c r="E234" s="213" t="s">
        <v>385</v>
      </c>
      <c r="F234" s="213" t="s">
        <v>386</v>
      </c>
      <c r="G234" s="200"/>
      <c r="H234" s="200"/>
      <c r="I234" s="203"/>
      <c r="J234" s="214">
        <f>BK234</f>
        <v>0</v>
      </c>
      <c r="K234" s="200"/>
      <c r="L234" s="205"/>
      <c r="M234" s="206"/>
      <c r="N234" s="207"/>
      <c r="O234" s="207"/>
      <c r="P234" s="208">
        <f>SUM(P235:P254)</f>
        <v>0</v>
      </c>
      <c r="Q234" s="207"/>
      <c r="R234" s="208">
        <f>SUM(R235:R254)</f>
        <v>0</v>
      </c>
      <c r="S234" s="207"/>
      <c r="T234" s="209">
        <f>SUM(T235:T254)</f>
        <v>0</v>
      </c>
      <c r="AR234" s="210" t="s">
        <v>76</v>
      </c>
      <c r="AT234" s="211" t="s">
        <v>69</v>
      </c>
      <c r="AU234" s="211" t="s">
        <v>76</v>
      </c>
      <c r="AY234" s="210" t="s">
        <v>117</v>
      </c>
      <c r="BK234" s="212">
        <f>SUM(BK235:BK254)</f>
        <v>0</v>
      </c>
    </row>
    <row r="235" spans="2:65" s="1" customFormat="1" ht="16.5" customHeight="1">
      <c r="B235" s="36"/>
      <c r="C235" s="215" t="s">
        <v>387</v>
      </c>
      <c r="D235" s="215" t="s">
        <v>119</v>
      </c>
      <c r="E235" s="216" t="s">
        <v>388</v>
      </c>
      <c r="F235" s="217" t="s">
        <v>389</v>
      </c>
      <c r="G235" s="218" t="s">
        <v>182</v>
      </c>
      <c r="H235" s="219">
        <v>40</v>
      </c>
      <c r="I235" s="220"/>
      <c r="J235" s="221">
        <f>ROUND(I235*H235,2)</f>
        <v>0</v>
      </c>
      <c r="K235" s="217" t="s">
        <v>133</v>
      </c>
      <c r="L235" s="41"/>
      <c r="M235" s="222" t="s">
        <v>1</v>
      </c>
      <c r="N235" s="223" t="s">
        <v>41</v>
      </c>
      <c r="O235" s="77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AR235" s="15" t="s">
        <v>124</v>
      </c>
      <c r="AT235" s="15" t="s">
        <v>119</v>
      </c>
      <c r="AU235" s="15" t="s">
        <v>78</v>
      </c>
      <c r="AY235" s="15" t="s">
        <v>117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5" t="s">
        <v>76</v>
      </c>
      <c r="BK235" s="226">
        <f>ROUND(I235*H235,2)</f>
        <v>0</v>
      </c>
      <c r="BL235" s="15" t="s">
        <v>124</v>
      </c>
      <c r="BM235" s="15" t="s">
        <v>390</v>
      </c>
    </row>
    <row r="236" spans="2:47" s="1" customFormat="1" ht="12">
      <c r="B236" s="36"/>
      <c r="C236" s="37"/>
      <c r="D236" s="227" t="s">
        <v>126</v>
      </c>
      <c r="E236" s="37"/>
      <c r="F236" s="228" t="s">
        <v>391</v>
      </c>
      <c r="G236" s="37"/>
      <c r="H236" s="37"/>
      <c r="I236" s="141"/>
      <c r="J236" s="37"/>
      <c r="K236" s="37"/>
      <c r="L236" s="41"/>
      <c r="M236" s="229"/>
      <c r="N236" s="77"/>
      <c r="O236" s="77"/>
      <c r="P236" s="77"/>
      <c r="Q236" s="77"/>
      <c r="R236" s="77"/>
      <c r="S236" s="77"/>
      <c r="T236" s="78"/>
      <c r="AT236" s="15" t="s">
        <v>126</v>
      </c>
      <c r="AU236" s="15" t="s">
        <v>78</v>
      </c>
    </row>
    <row r="237" spans="2:51" s="12" customFormat="1" ht="12">
      <c r="B237" s="230"/>
      <c r="C237" s="231"/>
      <c r="D237" s="227" t="s">
        <v>128</v>
      </c>
      <c r="E237" s="232" t="s">
        <v>1</v>
      </c>
      <c r="F237" s="233" t="s">
        <v>392</v>
      </c>
      <c r="G237" s="231"/>
      <c r="H237" s="234">
        <v>40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128</v>
      </c>
      <c r="AU237" s="240" t="s">
        <v>78</v>
      </c>
      <c r="AV237" s="12" t="s">
        <v>78</v>
      </c>
      <c r="AW237" s="12" t="s">
        <v>32</v>
      </c>
      <c r="AX237" s="12" t="s">
        <v>70</v>
      </c>
      <c r="AY237" s="240" t="s">
        <v>117</v>
      </c>
    </row>
    <row r="238" spans="2:51" s="13" customFormat="1" ht="12">
      <c r="B238" s="241"/>
      <c r="C238" s="242"/>
      <c r="D238" s="227" t="s">
        <v>128</v>
      </c>
      <c r="E238" s="243" t="s">
        <v>1</v>
      </c>
      <c r="F238" s="244" t="s">
        <v>154</v>
      </c>
      <c r="G238" s="242"/>
      <c r="H238" s="245">
        <v>40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AT238" s="251" t="s">
        <v>128</v>
      </c>
      <c r="AU238" s="251" t="s">
        <v>78</v>
      </c>
      <c r="AV238" s="13" t="s">
        <v>124</v>
      </c>
      <c r="AW238" s="13" t="s">
        <v>32</v>
      </c>
      <c r="AX238" s="13" t="s">
        <v>76</v>
      </c>
      <c r="AY238" s="251" t="s">
        <v>117</v>
      </c>
    </row>
    <row r="239" spans="2:65" s="1" customFormat="1" ht="16.5" customHeight="1">
      <c r="B239" s="36"/>
      <c r="C239" s="215" t="s">
        <v>393</v>
      </c>
      <c r="D239" s="215" t="s">
        <v>119</v>
      </c>
      <c r="E239" s="216" t="s">
        <v>394</v>
      </c>
      <c r="F239" s="217" t="s">
        <v>395</v>
      </c>
      <c r="G239" s="218" t="s">
        <v>182</v>
      </c>
      <c r="H239" s="219">
        <v>40</v>
      </c>
      <c r="I239" s="220"/>
      <c r="J239" s="221">
        <f>ROUND(I239*H239,2)</f>
        <v>0</v>
      </c>
      <c r="K239" s="217" t="s">
        <v>133</v>
      </c>
      <c r="L239" s="41"/>
      <c r="M239" s="222" t="s">
        <v>1</v>
      </c>
      <c r="N239" s="223" t="s">
        <v>41</v>
      </c>
      <c r="O239" s="77"/>
      <c r="P239" s="224">
        <f>O239*H239</f>
        <v>0</v>
      </c>
      <c r="Q239" s="224">
        <v>0</v>
      </c>
      <c r="R239" s="224">
        <f>Q239*H239</f>
        <v>0</v>
      </c>
      <c r="S239" s="224">
        <v>0</v>
      </c>
      <c r="T239" s="225">
        <f>S239*H239</f>
        <v>0</v>
      </c>
      <c r="AR239" s="15" t="s">
        <v>124</v>
      </c>
      <c r="AT239" s="15" t="s">
        <v>119</v>
      </c>
      <c r="AU239" s="15" t="s">
        <v>78</v>
      </c>
      <c r="AY239" s="15" t="s">
        <v>117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5" t="s">
        <v>76</v>
      </c>
      <c r="BK239" s="226">
        <f>ROUND(I239*H239,2)</f>
        <v>0</v>
      </c>
      <c r="BL239" s="15" t="s">
        <v>124</v>
      </c>
      <c r="BM239" s="15" t="s">
        <v>396</v>
      </c>
    </row>
    <row r="240" spans="2:47" s="1" customFormat="1" ht="12">
      <c r="B240" s="36"/>
      <c r="C240" s="37"/>
      <c r="D240" s="227" t="s">
        <v>126</v>
      </c>
      <c r="E240" s="37"/>
      <c r="F240" s="228" t="s">
        <v>397</v>
      </c>
      <c r="G240" s="37"/>
      <c r="H240" s="37"/>
      <c r="I240" s="141"/>
      <c r="J240" s="37"/>
      <c r="K240" s="37"/>
      <c r="L240" s="41"/>
      <c r="M240" s="229"/>
      <c r="N240" s="77"/>
      <c r="O240" s="77"/>
      <c r="P240" s="77"/>
      <c r="Q240" s="77"/>
      <c r="R240" s="77"/>
      <c r="S240" s="77"/>
      <c r="T240" s="78"/>
      <c r="AT240" s="15" t="s">
        <v>126</v>
      </c>
      <c r="AU240" s="15" t="s">
        <v>78</v>
      </c>
    </row>
    <row r="241" spans="2:51" s="12" customFormat="1" ht="12">
      <c r="B241" s="230"/>
      <c r="C241" s="231"/>
      <c r="D241" s="227" t="s">
        <v>128</v>
      </c>
      <c r="E241" s="232" t="s">
        <v>1</v>
      </c>
      <c r="F241" s="233" t="s">
        <v>398</v>
      </c>
      <c r="G241" s="231"/>
      <c r="H241" s="234">
        <v>40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128</v>
      </c>
      <c r="AU241" s="240" t="s">
        <v>78</v>
      </c>
      <c r="AV241" s="12" t="s">
        <v>78</v>
      </c>
      <c r="AW241" s="12" t="s">
        <v>32</v>
      </c>
      <c r="AX241" s="12" t="s">
        <v>70</v>
      </c>
      <c r="AY241" s="240" t="s">
        <v>117</v>
      </c>
    </row>
    <row r="242" spans="2:51" s="13" customFormat="1" ht="12">
      <c r="B242" s="241"/>
      <c r="C242" s="242"/>
      <c r="D242" s="227" t="s">
        <v>128</v>
      </c>
      <c r="E242" s="243" t="s">
        <v>1</v>
      </c>
      <c r="F242" s="244" t="s">
        <v>154</v>
      </c>
      <c r="G242" s="242"/>
      <c r="H242" s="245">
        <v>40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AT242" s="251" t="s">
        <v>128</v>
      </c>
      <c r="AU242" s="251" t="s">
        <v>78</v>
      </c>
      <c r="AV242" s="13" t="s">
        <v>124</v>
      </c>
      <c r="AW242" s="13" t="s">
        <v>32</v>
      </c>
      <c r="AX242" s="13" t="s">
        <v>76</v>
      </c>
      <c r="AY242" s="251" t="s">
        <v>117</v>
      </c>
    </row>
    <row r="243" spans="2:65" s="1" customFormat="1" ht="16.5" customHeight="1">
      <c r="B243" s="36"/>
      <c r="C243" s="215" t="s">
        <v>399</v>
      </c>
      <c r="D243" s="215" t="s">
        <v>119</v>
      </c>
      <c r="E243" s="216" t="s">
        <v>400</v>
      </c>
      <c r="F243" s="217" t="s">
        <v>401</v>
      </c>
      <c r="G243" s="218" t="s">
        <v>182</v>
      </c>
      <c r="H243" s="219">
        <v>1200</v>
      </c>
      <c r="I243" s="220"/>
      <c r="J243" s="221">
        <f>ROUND(I243*H243,2)</f>
        <v>0</v>
      </c>
      <c r="K243" s="217" t="s">
        <v>133</v>
      </c>
      <c r="L243" s="41"/>
      <c r="M243" s="222" t="s">
        <v>1</v>
      </c>
      <c r="N243" s="223" t="s">
        <v>41</v>
      </c>
      <c r="O243" s="77"/>
      <c r="P243" s="224">
        <f>O243*H243</f>
        <v>0</v>
      </c>
      <c r="Q243" s="224">
        <v>0</v>
      </c>
      <c r="R243" s="224">
        <f>Q243*H243</f>
        <v>0</v>
      </c>
      <c r="S243" s="224">
        <v>0</v>
      </c>
      <c r="T243" s="225">
        <f>S243*H243</f>
        <v>0</v>
      </c>
      <c r="AR243" s="15" t="s">
        <v>124</v>
      </c>
      <c r="AT243" s="15" t="s">
        <v>119</v>
      </c>
      <c r="AU243" s="15" t="s">
        <v>78</v>
      </c>
      <c r="AY243" s="15" t="s">
        <v>117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5" t="s">
        <v>76</v>
      </c>
      <c r="BK243" s="226">
        <f>ROUND(I243*H243,2)</f>
        <v>0</v>
      </c>
      <c r="BL243" s="15" t="s">
        <v>124</v>
      </c>
      <c r="BM243" s="15" t="s">
        <v>402</v>
      </c>
    </row>
    <row r="244" spans="2:47" s="1" customFormat="1" ht="12">
      <c r="B244" s="36"/>
      <c r="C244" s="37"/>
      <c r="D244" s="227" t="s">
        <v>126</v>
      </c>
      <c r="E244" s="37"/>
      <c r="F244" s="228" t="s">
        <v>403</v>
      </c>
      <c r="G244" s="37"/>
      <c r="H244" s="37"/>
      <c r="I244" s="141"/>
      <c r="J244" s="37"/>
      <c r="K244" s="37"/>
      <c r="L244" s="41"/>
      <c r="M244" s="229"/>
      <c r="N244" s="77"/>
      <c r="O244" s="77"/>
      <c r="P244" s="77"/>
      <c r="Q244" s="77"/>
      <c r="R244" s="77"/>
      <c r="S244" s="77"/>
      <c r="T244" s="78"/>
      <c r="AT244" s="15" t="s">
        <v>126</v>
      </c>
      <c r="AU244" s="15" t="s">
        <v>78</v>
      </c>
    </row>
    <row r="245" spans="2:51" s="12" customFormat="1" ht="12">
      <c r="B245" s="230"/>
      <c r="C245" s="231"/>
      <c r="D245" s="227" t="s">
        <v>128</v>
      </c>
      <c r="E245" s="232" t="s">
        <v>1</v>
      </c>
      <c r="F245" s="233" t="s">
        <v>404</v>
      </c>
      <c r="G245" s="231"/>
      <c r="H245" s="234">
        <v>1200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128</v>
      </c>
      <c r="AU245" s="240" t="s">
        <v>78</v>
      </c>
      <c r="AV245" s="12" t="s">
        <v>78</v>
      </c>
      <c r="AW245" s="12" t="s">
        <v>32</v>
      </c>
      <c r="AX245" s="12" t="s">
        <v>70</v>
      </c>
      <c r="AY245" s="240" t="s">
        <v>117</v>
      </c>
    </row>
    <row r="246" spans="2:51" s="13" customFormat="1" ht="12">
      <c r="B246" s="241"/>
      <c r="C246" s="242"/>
      <c r="D246" s="227" t="s">
        <v>128</v>
      </c>
      <c r="E246" s="243" t="s">
        <v>1</v>
      </c>
      <c r="F246" s="244" t="s">
        <v>154</v>
      </c>
      <c r="G246" s="242"/>
      <c r="H246" s="245">
        <v>1200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AT246" s="251" t="s">
        <v>128</v>
      </c>
      <c r="AU246" s="251" t="s">
        <v>78</v>
      </c>
      <c r="AV246" s="13" t="s">
        <v>124</v>
      </c>
      <c r="AW246" s="13" t="s">
        <v>32</v>
      </c>
      <c r="AX246" s="13" t="s">
        <v>76</v>
      </c>
      <c r="AY246" s="251" t="s">
        <v>117</v>
      </c>
    </row>
    <row r="247" spans="2:65" s="1" customFormat="1" ht="16.5" customHeight="1">
      <c r="B247" s="36"/>
      <c r="C247" s="215" t="s">
        <v>405</v>
      </c>
      <c r="D247" s="215" t="s">
        <v>119</v>
      </c>
      <c r="E247" s="216" t="s">
        <v>406</v>
      </c>
      <c r="F247" s="217" t="s">
        <v>407</v>
      </c>
      <c r="G247" s="218" t="s">
        <v>182</v>
      </c>
      <c r="H247" s="219">
        <v>40</v>
      </c>
      <c r="I247" s="220"/>
      <c r="J247" s="221">
        <f>ROUND(I247*H247,2)</f>
        <v>0</v>
      </c>
      <c r="K247" s="217" t="s">
        <v>133</v>
      </c>
      <c r="L247" s="41"/>
      <c r="M247" s="222" t="s">
        <v>1</v>
      </c>
      <c r="N247" s="223" t="s">
        <v>41</v>
      </c>
      <c r="O247" s="77"/>
      <c r="P247" s="224">
        <f>O247*H247</f>
        <v>0</v>
      </c>
      <c r="Q247" s="224">
        <v>0</v>
      </c>
      <c r="R247" s="224">
        <f>Q247*H247</f>
        <v>0</v>
      </c>
      <c r="S247" s="224">
        <v>0</v>
      </c>
      <c r="T247" s="225">
        <f>S247*H247</f>
        <v>0</v>
      </c>
      <c r="AR247" s="15" t="s">
        <v>124</v>
      </c>
      <c r="AT247" s="15" t="s">
        <v>119</v>
      </c>
      <c r="AU247" s="15" t="s">
        <v>78</v>
      </c>
      <c r="AY247" s="15" t="s">
        <v>117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5" t="s">
        <v>76</v>
      </c>
      <c r="BK247" s="226">
        <f>ROUND(I247*H247,2)</f>
        <v>0</v>
      </c>
      <c r="BL247" s="15" t="s">
        <v>124</v>
      </c>
      <c r="BM247" s="15" t="s">
        <v>408</v>
      </c>
    </row>
    <row r="248" spans="2:47" s="1" customFormat="1" ht="12">
      <c r="B248" s="36"/>
      <c r="C248" s="37"/>
      <c r="D248" s="227" t="s">
        <v>126</v>
      </c>
      <c r="E248" s="37"/>
      <c r="F248" s="228" t="s">
        <v>409</v>
      </c>
      <c r="G248" s="37"/>
      <c r="H248" s="37"/>
      <c r="I248" s="141"/>
      <c r="J248" s="37"/>
      <c r="K248" s="37"/>
      <c r="L248" s="41"/>
      <c r="M248" s="229"/>
      <c r="N248" s="77"/>
      <c r="O248" s="77"/>
      <c r="P248" s="77"/>
      <c r="Q248" s="77"/>
      <c r="R248" s="77"/>
      <c r="S248" s="77"/>
      <c r="T248" s="78"/>
      <c r="AT248" s="15" t="s">
        <v>126</v>
      </c>
      <c r="AU248" s="15" t="s">
        <v>78</v>
      </c>
    </row>
    <row r="249" spans="2:51" s="12" customFormat="1" ht="12">
      <c r="B249" s="230"/>
      <c r="C249" s="231"/>
      <c r="D249" s="227" t="s">
        <v>128</v>
      </c>
      <c r="E249" s="232" t="s">
        <v>1</v>
      </c>
      <c r="F249" s="233" t="s">
        <v>392</v>
      </c>
      <c r="G249" s="231"/>
      <c r="H249" s="234">
        <v>40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AT249" s="240" t="s">
        <v>128</v>
      </c>
      <c r="AU249" s="240" t="s">
        <v>78</v>
      </c>
      <c r="AV249" s="12" t="s">
        <v>78</v>
      </c>
      <c r="AW249" s="12" t="s">
        <v>32</v>
      </c>
      <c r="AX249" s="12" t="s">
        <v>70</v>
      </c>
      <c r="AY249" s="240" t="s">
        <v>117</v>
      </c>
    </row>
    <row r="250" spans="2:51" s="13" customFormat="1" ht="12">
      <c r="B250" s="241"/>
      <c r="C250" s="242"/>
      <c r="D250" s="227" t="s">
        <v>128</v>
      </c>
      <c r="E250" s="243" t="s">
        <v>1</v>
      </c>
      <c r="F250" s="244" t="s">
        <v>154</v>
      </c>
      <c r="G250" s="242"/>
      <c r="H250" s="245">
        <v>40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AT250" s="251" t="s">
        <v>128</v>
      </c>
      <c r="AU250" s="251" t="s">
        <v>78</v>
      </c>
      <c r="AV250" s="13" t="s">
        <v>124</v>
      </c>
      <c r="AW250" s="13" t="s">
        <v>32</v>
      </c>
      <c r="AX250" s="13" t="s">
        <v>76</v>
      </c>
      <c r="AY250" s="251" t="s">
        <v>117</v>
      </c>
    </row>
    <row r="251" spans="2:65" s="1" customFormat="1" ht="16.5" customHeight="1">
      <c r="B251" s="36"/>
      <c r="C251" s="215" t="s">
        <v>410</v>
      </c>
      <c r="D251" s="215" t="s">
        <v>119</v>
      </c>
      <c r="E251" s="216" t="s">
        <v>180</v>
      </c>
      <c r="F251" s="217" t="s">
        <v>181</v>
      </c>
      <c r="G251" s="218" t="s">
        <v>182</v>
      </c>
      <c r="H251" s="219">
        <v>2485.02</v>
      </c>
      <c r="I251" s="220"/>
      <c r="J251" s="221">
        <f>ROUND(I251*H251,2)</f>
        <v>0</v>
      </c>
      <c r="K251" s="217" t="s">
        <v>1</v>
      </c>
      <c r="L251" s="41"/>
      <c r="M251" s="222" t="s">
        <v>1</v>
      </c>
      <c r="N251" s="223" t="s">
        <v>41</v>
      </c>
      <c r="O251" s="77"/>
      <c r="P251" s="224">
        <f>O251*H251</f>
        <v>0</v>
      </c>
      <c r="Q251" s="224">
        <v>0</v>
      </c>
      <c r="R251" s="224">
        <f>Q251*H251</f>
        <v>0</v>
      </c>
      <c r="S251" s="224">
        <v>0</v>
      </c>
      <c r="T251" s="225">
        <f>S251*H251</f>
        <v>0</v>
      </c>
      <c r="AR251" s="15" t="s">
        <v>124</v>
      </c>
      <c r="AT251" s="15" t="s">
        <v>119</v>
      </c>
      <c r="AU251" s="15" t="s">
        <v>78</v>
      </c>
      <c r="AY251" s="15" t="s">
        <v>117</v>
      </c>
      <c r="BE251" s="226">
        <f>IF(N251="základní",J251,0)</f>
        <v>0</v>
      </c>
      <c r="BF251" s="226">
        <f>IF(N251="snížená",J251,0)</f>
        <v>0</v>
      </c>
      <c r="BG251" s="226">
        <f>IF(N251="zákl. přenesená",J251,0)</f>
        <v>0</v>
      </c>
      <c r="BH251" s="226">
        <f>IF(N251="sníž. přenesená",J251,0)</f>
        <v>0</v>
      </c>
      <c r="BI251" s="226">
        <f>IF(N251="nulová",J251,0)</f>
        <v>0</v>
      </c>
      <c r="BJ251" s="15" t="s">
        <v>76</v>
      </c>
      <c r="BK251" s="226">
        <f>ROUND(I251*H251,2)</f>
        <v>0</v>
      </c>
      <c r="BL251" s="15" t="s">
        <v>124</v>
      </c>
      <c r="BM251" s="15" t="s">
        <v>411</v>
      </c>
    </row>
    <row r="252" spans="2:47" s="1" customFormat="1" ht="12">
      <c r="B252" s="36"/>
      <c r="C252" s="37"/>
      <c r="D252" s="227" t="s">
        <v>126</v>
      </c>
      <c r="E252" s="37"/>
      <c r="F252" s="228" t="s">
        <v>184</v>
      </c>
      <c r="G252" s="37"/>
      <c r="H252" s="37"/>
      <c r="I252" s="141"/>
      <c r="J252" s="37"/>
      <c r="K252" s="37"/>
      <c r="L252" s="41"/>
      <c r="M252" s="229"/>
      <c r="N252" s="77"/>
      <c r="O252" s="77"/>
      <c r="P252" s="77"/>
      <c r="Q252" s="77"/>
      <c r="R252" s="77"/>
      <c r="S252" s="77"/>
      <c r="T252" s="78"/>
      <c r="AT252" s="15" t="s">
        <v>126</v>
      </c>
      <c r="AU252" s="15" t="s">
        <v>78</v>
      </c>
    </row>
    <row r="253" spans="2:51" s="12" customFormat="1" ht="12">
      <c r="B253" s="230"/>
      <c r="C253" s="231"/>
      <c r="D253" s="227" t="s">
        <v>128</v>
      </c>
      <c r="E253" s="232" t="s">
        <v>1</v>
      </c>
      <c r="F253" s="233" t="s">
        <v>412</v>
      </c>
      <c r="G253" s="231"/>
      <c r="H253" s="234">
        <v>2485.02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128</v>
      </c>
      <c r="AU253" s="240" t="s">
        <v>78</v>
      </c>
      <c r="AV253" s="12" t="s">
        <v>78</v>
      </c>
      <c r="AW253" s="12" t="s">
        <v>32</v>
      </c>
      <c r="AX253" s="12" t="s">
        <v>70</v>
      </c>
      <c r="AY253" s="240" t="s">
        <v>117</v>
      </c>
    </row>
    <row r="254" spans="2:51" s="13" customFormat="1" ht="12">
      <c r="B254" s="241"/>
      <c r="C254" s="242"/>
      <c r="D254" s="227" t="s">
        <v>128</v>
      </c>
      <c r="E254" s="243" t="s">
        <v>1</v>
      </c>
      <c r="F254" s="244" t="s">
        <v>154</v>
      </c>
      <c r="G254" s="242"/>
      <c r="H254" s="245">
        <v>2485.02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AT254" s="251" t="s">
        <v>128</v>
      </c>
      <c r="AU254" s="251" t="s">
        <v>78</v>
      </c>
      <c r="AV254" s="13" t="s">
        <v>124</v>
      </c>
      <c r="AW254" s="13" t="s">
        <v>32</v>
      </c>
      <c r="AX254" s="13" t="s">
        <v>76</v>
      </c>
      <c r="AY254" s="251" t="s">
        <v>117</v>
      </c>
    </row>
    <row r="255" spans="2:63" s="11" customFormat="1" ht="22.8" customHeight="1">
      <c r="B255" s="199"/>
      <c r="C255" s="200"/>
      <c r="D255" s="201" t="s">
        <v>69</v>
      </c>
      <c r="E255" s="213" t="s">
        <v>413</v>
      </c>
      <c r="F255" s="213" t="s">
        <v>414</v>
      </c>
      <c r="G255" s="200"/>
      <c r="H255" s="200"/>
      <c r="I255" s="203"/>
      <c r="J255" s="214">
        <f>BK255</f>
        <v>0</v>
      </c>
      <c r="K255" s="200"/>
      <c r="L255" s="205"/>
      <c r="M255" s="206"/>
      <c r="N255" s="207"/>
      <c r="O255" s="207"/>
      <c r="P255" s="208">
        <f>SUM(P256:P257)</f>
        <v>0</v>
      </c>
      <c r="Q255" s="207"/>
      <c r="R255" s="208">
        <f>SUM(R256:R257)</f>
        <v>0</v>
      </c>
      <c r="S255" s="207"/>
      <c r="T255" s="209">
        <f>SUM(T256:T257)</f>
        <v>0</v>
      </c>
      <c r="AR255" s="210" t="s">
        <v>76</v>
      </c>
      <c r="AT255" s="211" t="s">
        <v>69</v>
      </c>
      <c r="AU255" s="211" t="s">
        <v>76</v>
      </c>
      <c r="AY255" s="210" t="s">
        <v>117</v>
      </c>
      <c r="BK255" s="212">
        <f>SUM(BK256:BK257)</f>
        <v>0</v>
      </c>
    </row>
    <row r="256" spans="2:65" s="1" customFormat="1" ht="16.5" customHeight="1">
      <c r="B256" s="36"/>
      <c r="C256" s="215" t="s">
        <v>392</v>
      </c>
      <c r="D256" s="215" t="s">
        <v>119</v>
      </c>
      <c r="E256" s="216" t="s">
        <v>415</v>
      </c>
      <c r="F256" s="217" t="s">
        <v>416</v>
      </c>
      <c r="G256" s="218" t="s">
        <v>182</v>
      </c>
      <c r="H256" s="219">
        <v>2507.481</v>
      </c>
      <c r="I256" s="220"/>
      <c r="J256" s="221">
        <f>ROUND(I256*H256,2)</f>
        <v>0</v>
      </c>
      <c r="K256" s="217" t="s">
        <v>197</v>
      </c>
      <c r="L256" s="41"/>
      <c r="M256" s="222" t="s">
        <v>1</v>
      </c>
      <c r="N256" s="223" t="s">
        <v>41</v>
      </c>
      <c r="O256" s="77"/>
      <c r="P256" s="224">
        <f>O256*H256</f>
        <v>0</v>
      </c>
      <c r="Q256" s="224">
        <v>0</v>
      </c>
      <c r="R256" s="224">
        <f>Q256*H256</f>
        <v>0</v>
      </c>
      <c r="S256" s="224">
        <v>0</v>
      </c>
      <c r="T256" s="225">
        <f>S256*H256</f>
        <v>0</v>
      </c>
      <c r="AR256" s="15" t="s">
        <v>124</v>
      </c>
      <c r="AT256" s="15" t="s">
        <v>119</v>
      </c>
      <c r="AU256" s="15" t="s">
        <v>78</v>
      </c>
      <c r="AY256" s="15" t="s">
        <v>117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5" t="s">
        <v>76</v>
      </c>
      <c r="BK256" s="226">
        <f>ROUND(I256*H256,2)</f>
        <v>0</v>
      </c>
      <c r="BL256" s="15" t="s">
        <v>124</v>
      </c>
      <c r="BM256" s="15" t="s">
        <v>417</v>
      </c>
    </row>
    <row r="257" spans="2:47" s="1" customFormat="1" ht="12">
      <c r="B257" s="36"/>
      <c r="C257" s="37"/>
      <c r="D257" s="227" t="s">
        <v>126</v>
      </c>
      <c r="E257" s="37"/>
      <c r="F257" s="228" t="s">
        <v>418</v>
      </c>
      <c r="G257" s="37"/>
      <c r="H257" s="37"/>
      <c r="I257" s="141"/>
      <c r="J257" s="37"/>
      <c r="K257" s="37"/>
      <c r="L257" s="41"/>
      <c r="M257" s="266"/>
      <c r="N257" s="267"/>
      <c r="O257" s="267"/>
      <c r="P257" s="267"/>
      <c r="Q257" s="267"/>
      <c r="R257" s="267"/>
      <c r="S257" s="267"/>
      <c r="T257" s="268"/>
      <c r="AT257" s="15" t="s">
        <v>126</v>
      </c>
      <c r="AU257" s="15" t="s">
        <v>78</v>
      </c>
    </row>
    <row r="258" spans="2:12" s="1" customFormat="1" ht="6.95" customHeight="1">
      <c r="B258" s="55"/>
      <c r="C258" s="56"/>
      <c r="D258" s="56"/>
      <c r="E258" s="56"/>
      <c r="F258" s="56"/>
      <c r="G258" s="56"/>
      <c r="H258" s="56"/>
      <c r="I258" s="165"/>
      <c r="J258" s="56"/>
      <c r="K258" s="56"/>
      <c r="L258" s="41"/>
    </row>
  </sheetData>
  <sheetProtection password="CC35" sheet="1" objects="1" scenarios="1" formatColumns="0" formatRows="0" autoFilter="0"/>
  <autoFilter ref="C93:K25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89</v>
      </c>
    </row>
    <row r="3" spans="2:46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78</v>
      </c>
    </row>
    <row r="4" spans="2:46" ht="24.95" customHeight="1">
      <c r="B4" s="18"/>
      <c r="D4" s="138" t="s">
        <v>90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9" t="s">
        <v>16</v>
      </c>
      <c r="L6" s="18"/>
    </row>
    <row r="7" spans="2:12" ht="16.5" customHeight="1">
      <c r="B7" s="18"/>
      <c r="E7" s="140" t="str">
        <f>'Rekapitulace stavby'!K6</f>
        <v>Ždánický potok Ždánice, km 0,000 – 1,452 - úprava koryta</v>
      </c>
      <c r="F7" s="139"/>
      <c r="G7" s="139"/>
      <c r="H7" s="139"/>
      <c r="L7" s="18"/>
    </row>
    <row r="8" spans="2:12" ht="12" customHeight="1">
      <c r="B8" s="18"/>
      <c r="D8" s="139" t="s">
        <v>91</v>
      </c>
      <c r="L8" s="18"/>
    </row>
    <row r="9" spans="2:12" s="1" customFormat="1" ht="16.5" customHeight="1">
      <c r="B9" s="41"/>
      <c r="E9" s="140" t="s">
        <v>92</v>
      </c>
      <c r="F9" s="1"/>
      <c r="G9" s="1"/>
      <c r="H9" s="1"/>
      <c r="I9" s="141"/>
      <c r="L9" s="41"/>
    </row>
    <row r="10" spans="2:12" s="1" customFormat="1" ht="12" customHeight="1">
      <c r="B10" s="41"/>
      <c r="D10" s="139" t="s">
        <v>93</v>
      </c>
      <c r="I10" s="141"/>
      <c r="L10" s="41"/>
    </row>
    <row r="11" spans="2:12" s="1" customFormat="1" ht="36.95" customHeight="1">
      <c r="B11" s="41"/>
      <c r="E11" s="142" t="s">
        <v>419</v>
      </c>
      <c r="F11" s="1"/>
      <c r="G11" s="1"/>
      <c r="H11" s="1"/>
      <c r="I11" s="141"/>
      <c r="L11" s="41"/>
    </row>
    <row r="12" spans="2:12" s="1" customFormat="1" ht="12">
      <c r="B12" s="41"/>
      <c r="I12" s="141"/>
      <c r="L12" s="41"/>
    </row>
    <row r="13" spans="2:12" s="1" customFormat="1" ht="12" customHeight="1">
      <c r="B13" s="41"/>
      <c r="D13" s="139" t="s">
        <v>18</v>
      </c>
      <c r="F13" s="15" t="s">
        <v>1</v>
      </c>
      <c r="I13" s="143" t="s">
        <v>19</v>
      </c>
      <c r="J13" s="15" t="s">
        <v>1</v>
      </c>
      <c r="L13" s="41"/>
    </row>
    <row r="14" spans="2:12" s="1" customFormat="1" ht="12" customHeight="1">
      <c r="B14" s="41"/>
      <c r="D14" s="139" t="s">
        <v>20</v>
      </c>
      <c r="F14" s="15" t="s">
        <v>21</v>
      </c>
      <c r="I14" s="143" t="s">
        <v>22</v>
      </c>
      <c r="J14" s="144" t="str">
        <f>'Rekapitulace stavby'!AN8</f>
        <v>25. 9. 2018</v>
      </c>
      <c r="L14" s="41"/>
    </row>
    <row r="15" spans="2:12" s="1" customFormat="1" ht="10.8" customHeight="1">
      <c r="B15" s="41"/>
      <c r="I15" s="141"/>
      <c r="L15" s="41"/>
    </row>
    <row r="16" spans="2:12" s="1" customFormat="1" ht="12" customHeight="1">
      <c r="B16" s="41"/>
      <c r="D16" s="139" t="s">
        <v>24</v>
      </c>
      <c r="I16" s="143" t="s">
        <v>25</v>
      </c>
      <c r="J16" s="15" t="s">
        <v>1</v>
      </c>
      <c r="L16" s="41"/>
    </row>
    <row r="17" spans="2:12" s="1" customFormat="1" ht="18" customHeight="1">
      <c r="B17" s="41"/>
      <c r="E17" s="15" t="s">
        <v>26</v>
      </c>
      <c r="I17" s="143" t="s">
        <v>27</v>
      </c>
      <c r="J17" s="15" t="s">
        <v>1</v>
      </c>
      <c r="L17" s="41"/>
    </row>
    <row r="18" spans="2:12" s="1" customFormat="1" ht="6.95" customHeight="1">
      <c r="B18" s="41"/>
      <c r="I18" s="141"/>
      <c r="L18" s="41"/>
    </row>
    <row r="19" spans="2:12" s="1" customFormat="1" ht="12" customHeight="1">
      <c r="B19" s="41"/>
      <c r="D19" s="139" t="s">
        <v>28</v>
      </c>
      <c r="I19" s="143" t="s">
        <v>25</v>
      </c>
      <c r="J19" s="31" t="str">
        <f>'Rekapitulace stavby'!AN13</f>
        <v>Vyplň údaj</v>
      </c>
      <c r="L19" s="41"/>
    </row>
    <row r="20" spans="2:12" s="1" customFormat="1" ht="18" customHeight="1">
      <c r="B20" s="41"/>
      <c r="E20" s="31" t="str">
        <f>'Rekapitulace stavby'!E14</f>
        <v>Vyplň údaj</v>
      </c>
      <c r="F20" s="15"/>
      <c r="G20" s="15"/>
      <c r="H20" s="15"/>
      <c r="I20" s="143" t="s">
        <v>27</v>
      </c>
      <c r="J20" s="31" t="str">
        <f>'Rekapitulace stavby'!AN14</f>
        <v>Vyplň údaj</v>
      </c>
      <c r="L20" s="41"/>
    </row>
    <row r="21" spans="2:12" s="1" customFormat="1" ht="6.95" customHeight="1">
      <c r="B21" s="41"/>
      <c r="I21" s="141"/>
      <c r="L21" s="41"/>
    </row>
    <row r="22" spans="2:12" s="1" customFormat="1" ht="12" customHeight="1">
      <c r="B22" s="41"/>
      <c r="D22" s="139" t="s">
        <v>30</v>
      </c>
      <c r="I22" s="143" t="s">
        <v>25</v>
      </c>
      <c r="J22" s="15" t="s">
        <v>1</v>
      </c>
      <c r="L22" s="41"/>
    </row>
    <row r="23" spans="2:12" s="1" customFormat="1" ht="18" customHeight="1">
      <c r="B23" s="41"/>
      <c r="E23" s="15" t="s">
        <v>31</v>
      </c>
      <c r="I23" s="143" t="s">
        <v>27</v>
      </c>
      <c r="J23" s="15" t="s">
        <v>1</v>
      </c>
      <c r="L23" s="41"/>
    </row>
    <row r="24" spans="2:12" s="1" customFormat="1" ht="6.95" customHeight="1">
      <c r="B24" s="41"/>
      <c r="I24" s="141"/>
      <c r="L24" s="41"/>
    </row>
    <row r="25" spans="2:12" s="1" customFormat="1" ht="12" customHeight="1">
      <c r="B25" s="41"/>
      <c r="D25" s="139" t="s">
        <v>33</v>
      </c>
      <c r="I25" s="143" t="s">
        <v>25</v>
      </c>
      <c r="J25" s="15" t="s">
        <v>1</v>
      </c>
      <c r="L25" s="41"/>
    </row>
    <row r="26" spans="2:12" s="1" customFormat="1" ht="18" customHeight="1">
      <c r="B26" s="41"/>
      <c r="E26" s="15" t="s">
        <v>31</v>
      </c>
      <c r="I26" s="143" t="s">
        <v>27</v>
      </c>
      <c r="J26" s="15" t="s">
        <v>1</v>
      </c>
      <c r="L26" s="41"/>
    </row>
    <row r="27" spans="2:12" s="1" customFormat="1" ht="6.95" customHeight="1">
      <c r="B27" s="41"/>
      <c r="I27" s="141"/>
      <c r="L27" s="41"/>
    </row>
    <row r="28" spans="2:12" s="1" customFormat="1" ht="12" customHeight="1">
      <c r="B28" s="41"/>
      <c r="D28" s="139" t="s">
        <v>35</v>
      </c>
      <c r="I28" s="141"/>
      <c r="L28" s="41"/>
    </row>
    <row r="29" spans="2:12" s="7" customFormat="1" ht="16.5" customHeight="1">
      <c r="B29" s="145"/>
      <c r="E29" s="146" t="s">
        <v>1</v>
      </c>
      <c r="F29" s="146"/>
      <c r="G29" s="146"/>
      <c r="H29" s="146"/>
      <c r="I29" s="147"/>
      <c r="L29" s="145"/>
    </row>
    <row r="30" spans="2:12" s="1" customFormat="1" ht="6.95" customHeight="1">
      <c r="B30" s="41"/>
      <c r="I30" s="141"/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48"/>
      <c r="J31" s="69"/>
      <c r="K31" s="69"/>
      <c r="L31" s="41"/>
    </row>
    <row r="32" spans="2:12" s="1" customFormat="1" ht="25.4" customHeight="1">
      <c r="B32" s="41"/>
      <c r="D32" s="149" t="s">
        <v>36</v>
      </c>
      <c r="I32" s="141"/>
      <c r="J32" s="150">
        <f>ROUND(J88,2)</f>
        <v>0</v>
      </c>
      <c r="L32" s="41"/>
    </row>
    <row r="33" spans="2:12" s="1" customFormat="1" ht="6.95" customHeight="1">
      <c r="B33" s="41"/>
      <c r="D33" s="69"/>
      <c r="E33" s="69"/>
      <c r="F33" s="69"/>
      <c r="G33" s="69"/>
      <c r="H33" s="69"/>
      <c r="I33" s="148"/>
      <c r="J33" s="69"/>
      <c r="K33" s="69"/>
      <c r="L33" s="41"/>
    </row>
    <row r="34" spans="2:12" s="1" customFormat="1" ht="14.4" customHeight="1">
      <c r="B34" s="41"/>
      <c r="F34" s="151" t="s">
        <v>38</v>
      </c>
      <c r="I34" s="152" t="s">
        <v>37</v>
      </c>
      <c r="J34" s="151" t="s">
        <v>39</v>
      </c>
      <c r="L34" s="41"/>
    </row>
    <row r="35" spans="2:12" s="1" customFormat="1" ht="14.4" customHeight="1">
      <c r="B35" s="41"/>
      <c r="D35" s="139" t="s">
        <v>40</v>
      </c>
      <c r="E35" s="139" t="s">
        <v>41</v>
      </c>
      <c r="F35" s="153">
        <f>ROUND((SUM(BE88:BE104)),2)</f>
        <v>0</v>
      </c>
      <c r="I35" s="154">
        <v>0.21</v>
      </c>
      <c r="J35" s="153">
        <f>ROUND(((SUM(BE88:BE104))*I35),2)</f>
        <v>0</v>
      </c>
      <c r="L35" s="41"/>
    </row>
    <row r="36" spans="2:12" s="1" customFormat="1" ht="14.4" customHeight="1">
      <c r="B36" s="41"/>
      <c r="E36" s="139" t="s">
        <v>42</v>
      </c>
      <c r="F36" s="153">
        <f>ROUND((SUM(BF88:BF104)),2)</f>
        <v>0</v>
      </c>
      <c r="I36" s="154">
        <v>0.15</v>
      </c>
      <c r="J36" s="153">
        <f>ROUND(((SUM(BF88:BF104))*I36),2)</f>
        <v>0</v>
      </c>
      <c r="L36" s="41"/>
    </row>
    <row r="37" spans="2:12" s="1" customFormat="1" ht="14.4" customHeight="1" hidden="1">
      <c r="B37" s="41"/>
      <c r="E37" s="139" t="s">
        <v>43</v>
      </c>
      <c r="F37" s="153">
        <f>ROUND((SUM(BG88:BG104)),2)</f>
        <v>0</v>
      </c>
      <c r="I37" s="154">
        <v>0.21</v>
      </c>
      <c r="J37" s="153">
        <f>0</f>
        <v>0</v>
      </c>
      <c r="L37" s="41"/>
    </row>
    <row r="38" spans="2:12" s="1" customFormat="1" ht="14.4" customHeight="1" hidden="1">
      <c r="B38" s="41"/>
      <c r="E38" s="139" t="s">
        <v>44</v>
      </c>
      <c r="F38" s="153">
        <f>ROUND((SUM(BH88:BH104)),2)</f>
        <v>0</v>
      </c>
      <c r="I38" s="154">
        <v>0.15</v>
      </c>
      <c r="J38" s="153">
        <f>0</f>
        <v>0</v>
      </c>
      <c r="L38" s="41"/>
    </row>
    <row r="39" spans="2:12" s="1" customFormat="1" ht="14.4" customHeight="1" hidden="1">
      <c r="B39" s="41"/>
      <c r="E39" s="139" t="s">
        <v>45</v>
      </c>
      <c r="F39" s="153">
        <f>ROUND((SUM(BI88:BI104)),2)</f>
        <v>0</v>
      </c>
      <c r="I39" s="154">
        <v>0</v>
      </c>
      <c r="J39" s="153">
        <f>0</f>
        <v>0</v>
      </c>
      <c r="L39" s="41"/>
    </row>
    <row r="40" spans="2:12" s="1" customFormat="1" ht="6.95" customHeight="1">
      <c r="B40" s="41"/>
      <c r="I40" s="141"/>
      <c r="L40" s="41"/>
    </row>
    <row r="41" spans="2:12" s="1" customFormat="1" ht="25.4" customHeight="1">
      <c r="B41" s="41"/>
      <c r="C41" s="155"/>
      <c r="D41" s="156" t="s">
        <v>46</v>
      </c>
      <c r="E41" s="157"/>
      <c r="F41" s="157"/>
      <c r="G41" s="158" t="s">
        <v>47</v>
      </c>
      <c r="H41" s="159" t="s">
        <v>48</v>
      </c>
      <c r="I41" s="160"/>
      <c r="J41" s="161">
        <f>SUM(J32:J39)</f>
        <v>0</v>
      </c>
      <c r="K41" s="162"/>
      <c r="L41" s="41"/>
    </row>
    <row r="42" spans="2:12" s="1" customFormat="1" ht="14.4" customHeight="1">
      <c r="B42" s="163"/>
      <c r="C42" s="164"/>
      <c r="D42" s="164"/>
      <c r="E42" s="164"/>
      <c r="F42" s="164"/>
      <c r="G42" s="164"/>
      <c r="H42" s="164"/>
      <c r="I42" s="165"/>
      <c r="J42" s="164"/>
      <c r="K42" s="164"/>
      <c r="L42" s="41"/>
    </row>
    <row r="46" spans="2:12" s="1" customFormat="1" ht="6.95" customHeight="1">
      <c r="B46" s="166"/>
      <c r="C46" s="167"/>
      <c r="D46" s="167"/>
      <c r="E46" s="167"/>
      <c r="F46" s="167"/>
      <c r="G46" s="167"/>
      <c r="H46" s="167"/>
      <c r="I46" s="168"/>
      <c r="J46" s="167"/>
      <c r="K46" s="167"/>
      <c r="L46" s="41"/>
    </row>
    <row r="47" spans="2:12" s="1" customFormat="1" ht="24.95" customHeight="1">
      <c r="B47" s="36"/>
      <c r="C47" s="21" t="s">
        <v>95</v>
      </c>
      <c r="D47" s="37"/>
      <c r="E47" s="37"/>
      <c r="F47" s="37"/>
      <c r="G47" s="37"/>
      <c r="H47" s="37"/>
      <c r="I47" s="141"/>
      <c r="J47" s="37"/>
      <c r="K47" s="37"/>
      <c r="L47" s="41"/>
    </row>
    <row r="48" spans="2:12" s="1" customFormat="1" ht="6.95" customHeight="1">
      <c r="B48" s="36"/>
      <c r="C48" s="37"/>
      <c r="D48" s="37"/>
      <c r="E48" s="37"/>
      <c r="F48" s="37"/>
      <c r="G48" s="37"/>
      <c r="H48" s="37"/>
      <c r="I48" s="141"/>
      <c r="J48" s="37"/>
      <c r="K48" s="37"/>
      <c r="L48" s="41"/>
    </row>
    <row r="49" spans="2:12" s="1" customFormat="1" ht="12" customHeight="1">
      <c r="B49" s="36"/>
      <c r="C49" s="30" t="s">
        <v>16</v>
      </c>
      <c r="D49" s="37"/>
      <c r="E49" s="37"/>
      <c r="F49" s="37"/>
      <c r="G49" s="37"/>
      <c r="H49" s="37"/>
      <c r="I49" s="141"/>
      <c r="J49" s="37"/>
      <c r="K49" s="37"/>
      <c r="L49" s="41"/>
    </row>
    <row r="50" spans="2:12" s="1" customFormat="1" ht="16.5" customHeight="1">
      <c r="B50" s="36"/>
      <c r="C50" s="37"/>
      <c r="D50" s="37"/>
      <c r="E50" s="169" t="str">
        <f>E7</f>
        <v>Ždánický potok Ždánice, km 0,000 – 1,452 - úprava koryta</v>
      </c>
      <c r="F50" s="30"/>
      <c r="G50" s="30"/>
      <c r="H50" s="30"/>
      <c r="I50" s="141"/>
      <c r="J50" s="37"/>
      <c r="K50" s="37"/>
      <c r="L50" s="41"/>
    </row>
    <row r="51" spans="2:12" ht="12" customHeight="1">
      <c r="B51" s="19"/>
      <c r="C51" s="30" t="s">
        <v>91</v>
      </c>
      <c r="D51" s="20"/>
      <c r="E51" s="20"/>
      <c r="F51" s="20"/>
      <c r="G51" s="20"/>
      <c r="H51" s="20"/>
      <c r="I51" s="134"/>
      <c r="J51" s="20"/>
      <c r="K51" s="20"/>
      <c r="L51" s="18"/>
    </row>
    <row r="52" spans="2:12" s="1" customFormat="1" ht="16.5" customHeight="1">
      <c r="B52" s="36"/>
      <c r="C52" s="37"/>
      <c r="D52" s="37"/>
      <c r="E52" s="169" t="s">
        <v>92</v>
      </c>
      <c r="F52" s="37"/>
      <c r="G52" s="37"/>
      <c r="H52" s="37"/>
      <c r="I52" s="141"/>
      <c r="J52" s="37"/>
      <c r="K52" s="37"/>
      <c r="L52" s="41"/>
    </row>
    <row r="53" spans="2:12" s="1" customFormat="1" ht="12" customHeight="1">
      <c r="B53" s="36"/>
      <c r="C53" s="30" t="s">
        <v>93</v>
      </c>
      <c r="D53" s="37"/>
      <c r="E53" s="37"/>
      <c r="F53" s="37"/>
      <c r="G53" s="37"/>
      <c r="H53" s="37"/>
      <c r="I53" s="141"/>
      <c r="J53" s="37"/>
      <c r="K53" s="37"/>
      <c r="L53" s="41"/>
    </row>
    <row r="54" spans="2:12" s="1" customFormat="1" ht="16.5" customHeight="1">
      <c r="B54" s="36"/>
      <c r="C54" s="37"/>
      <c r="D54" s="37"/>
      <c r="E54" s="62" t="str">
        <f>E11</f>
        <v>2993-18(3) - Vedlejší rozpočtové náklady</v>
      </c>
      <c r="F54" s="37"/>
      <c r="G54" s="37"/>
      <c r="H54" s="37"/>
      <c r="I54" s="141"/>
      <c r="J54" s="37"/>
      <c r="K54" s="37"/>
      <c r="L54" s="41"/>
    </row>
    <row r="55" spans="2:12" s="1" customFormat="1" ht="6.95" customHeight="1">
      <c r="B55" s="36"/>
      <c r="C55" s="37"/>
      <c r="D55" s="37"/>
      <c r="E55" s="37"/>
      <c r="F55" s="37"/>
      <c r="G55" s="37"/>
      <c r="H55" s="37"/>
      <c r="I55" s="141"/>
      <c r="J55" s="37"/>
      <c r="K55" s="37"/>
      <c r="L55" s="41"/>
    </row>
    <row r="56" spans="2:12" s="1" customFormat="1" ht="12" customHeight="1">
      <c r="B56" s="36"/>
      <c r="C56" s="30" t="s">
        <v>20</v>
      </c>
      <c r="D56" s="37"/>
      <c r="E56" s="37"/>
      <c r="F56" s="25" t="str">
        <f>F14</f>
        <v>Ždánice</v>
      </c>
      <c r="G56" s="37"/>
      <c r="H56" s="37"/>
      <c r="I56" s="143" t="s">
        <v>22</v>
      </c>
      <c r="J56" s="65" t="str">
        <f>IF(J14="","",J14)</f>
        <v>25. 9. 2018</v>
      </c>
      <c r="K56" s="37"/>
      <c r="L56" s="41"/>
    </row>
    <row r="57" spans="2:12" s="1" customFormat="1" ht="6.95" customHeight="1">
      <c r="B57" s="36"/>
      <c r="C57" s="37"/>
      <c r="D57" s="37"/>
      <c r="E57" s="37"/>
      <c r="F57" s="37"/>
      <c r="G57" s="37"/>
      <c r="H57" s="37"/>
      <c r="I57" s="141"/>
      <c r="J57" s="37"/>
      <c r="K57" s="37"/>
      <c r="L57" s="41"/>
    </row>
    <row r="58" spans="2:12" s="1" customFormat="1" ht="13.65" customHeight="1">
      <c r="B58" s="36"/>
      <c r="C58" s="30" t="s">
        <v>24</v>
      </c>
      <c r="D58" s="37"/>
      <c r="E58" s="37"/>
      <c r="F58" s="25" t="str">
        <f>E17</f>
        <v>Povodí Moravy, s.p.</v>
      </c>
      <c r="G58" s="37"/>
      <c r="H58" s="37"/>
      <c r="I58" s="143" t="s">
        <v>30</v>
      </c>
      <c r="J58" s="34" t="str">
        <f>E23</f>
        <v>AGROPROJEKT PSO, s.r.o.</v>
      </c>
      <c r="K58" s="37"/>
      <c r="L58" s="41"/>
    </row>
    <row r="59" spans="2:12" s="1" customFormat="1" ht="13.65" customHeight="1">
      <c r="B59" s="36"/>
      <c r="C59" s="30" t="s">
        <v>28</v>
      </c>
      <c r="D59" s="37"/>
      <c r="E59" s="37"/>
      <c r="F59" s="25" t="str">
        <f>IF(E20="","",E20)</f>
        <v>Vyplň údaj</v>
      </c>
      <c r="G59" s="37"/>
      <c r="H59" s="37"/>
      <c r="I59" s="143" t="s">
        <v>33</v>
      </c>
      <c r="J59" s="34" t="str">
        <f>E26</f>
        <v>AGROPROJEKT PSO, s.r.o.</v>
      </c>
      <c r="K59" s="37"/>
      <c r="L59" s="41"/>
    </row>
    <row r="60" spans="2:12" s="1" customFormat="1" ht="10.3" customHeight="1">
      <c r="B60" s="36"/>
      <c r="C60" s="37"/>
      <c r="D60" s="37"/>
      <c r="E60" s="37"/>
      <c r="F60" s="37"/>
      <c r="G60" s="37"/>
      <c r="H60" s="37"/>
      <c r="I60" s="141"/>
      <c r="J60" s="37"/>
      <c r="K60" s="37"/>
      <c r="L60" s="41"/>
    </row>
    <row r="61" spans="2:12" s="1" customFormat="1" ht="29.25" customHeight="1">
      <c r="B61" s="36"/>
      <c r="C61" s="170" t="s">
        <v>96</v>
      </c>
      <c r="D61" s="171"/>
      <c r="E61" s="171"/>
      <c r="F61" s="171"/>
      <c r="G61" s="171"/>
      <c r="H61" s="171"/>
      <c r="I61" s="172"/>
      <c r="J61" s="173" t="s">
        <v>97</v>
      </c>
      <c r="K61" s="171"/>
      <c r="L61" s="41"/>
    </row>
    <row r="62" spans="2:12" s="1" customFormat="1" ht="10.3" customHeight="1">
      <c r="B62" s="36"/>
      <c r="C62" s="37"/>
      <c r="D62" s="37"/>
      <c r="E62" s="37"/>
      <c r="F62" s="37"/>
      <c r="G62" s="37"/>
      <c r="H62" s="37"/>
      <c r="I62" s="141"/>
      <c r="J62" s="37"/>
      <c r="K62" s="37"/>
      <c r="L62" s="41"/>
    </row>
    <row r="63" spans="2:47" s="1" customFormat="1" ht="22.8" customHeight="1">
      <c r="B63" s="36"/>
      <c r="C63" s="174" t="s">
        <v>98</v>
      </c>
      <c r="D63" s="37"/>
      <c r="E63" s="37"/>
      <c r="F63" s="37"/>
      <c r="G63" s="37"/>
      <c r="H63" s="37"/>
      <c r="I63" s="141"/>
      <c r="J63" s="96">
        <f>J88</f>
        <v>0</v>
      </c>
      <c r="K63" s="37"/>
      <c r="L63" s="41"/>
      <c r="AU63" s="15" t="s">
        <v>99</v>
      </c>
    </row>
    <row r="64" spans="2:12" s="8" customFormat="1" ht="24.95" customHeight="1">
      <c r="B64" s="175"/>
      <c r="C64" s="176"/>
      <c r="D64" s="177" t="s">
        <v>420</v>
      </c>
      <c r="E64" s="178"/>
      <c r="F64" s="178"/>
      <c r="G64" s="178"/>
      <c r="H64" s="178"/>
      <c r="I64" s="179"/>
      <c r="J64" s="180">
        <f>J89</f>
        <v>0</v>
      </c>
      <c r="K64" s="176"/>
      <c r="L64" s="181"/>
    </row>
    <row r="65" spans="2:12" s="9" customFormat="1" ht="19.9" customHeight="1">
      <c r="B65" s="182"/>
      <c r="C65" s="120"/>
      <c r="D65" s="183" t="s">
        <v>421</v>
      </c>
      <c r="E65" s="184"/>
      <c r="F65" s="184"/>
      <c r="G65" s="184"/>
      <c r="H65" s="184"/>
      <c r="I65" s="185"/>
      <c r="J65" s="186">
        <f>J90</f>
        <v>0</v>
      </c>
      <c r="K65" s="120"/>
      <c r="L65" s="187"/>
    </row>
    <row r="66" spans="2:12" s="9" customFormat="1" ht="19.9" customHeight="1">
      <c r="B66" s="182"/>
      <c r="C66" s="120"/>
      <c r="D66" s="183" t="s">
        <v>422</v>
      </c>
      <c r="E66" s="184"/>
      <c r="F66" s="184"/>
      <c r="G66" s="184"/>
      <c r="H66" s="184"/>
      <c r="I66" s="185"/>
      <c r="J66" s="186">
        <f>J97</f>
        <v>0</v>
      </c>
      <c r="K66" s="120"/>
      <c r="L66" s="187"/>
    </row>
    <row r="67" spans="2:12" s="1" customFormat="1" ht="21.8" customHeight="1">
      <c r="B67" s="36"/>
      <c r="C67" s="37"/>
      <c r="D67" s="37"/>
      <c r="E67" s="37"/>
      <c r="F67" s="37"/>
      <c r="G67" s="37"/>
      <c r="H67" s="37"/>
      <c r="I67" s="141"/>
      <c r="J67" s="37"/>
      <c r="K67" s="37"/>
      <c r="L67" s="41"/>
    </row>
    <row r="68" spans="2:12" s="1" customFormat="1" ht="6.95" customHeight="1">
      <c r="B68" s="55"/>
      <c r="C68" s="56"/>
      <c r="D68" s="56"/>
      <c r="E68" s="56"/>
      <c r="F68" s="56"/>
      <c r="G68" s="56"/>
      <c r="H68" s="56"/>
      <c r="I68" s="165"/>
      <c r="J68" s="56"/>
      <c r="K68" s="56"/>
      <c r="L68" s="41"/>
    </row>
    <row r="72" spans="2:12" s="1" customFormat="1" ht="6.95" customHeight="1">
      <c r="B72" s="57"/>
      <c r="C72" s="58"/>
      <c r="D72" s="58"/>
      <c r="E72" s="58"/>
      <c r="F72" s="58"/>
      <c r="G72" s="58"/>
      <c r="H72" s="58"/>
      <c r="I72" s="168"/>
      <c r="J72" s="58"/>
      <c r="K72" s="58"/>
      <c r="L72" s="41"/>
    </row>
    <row r="73" spans="2:12" s="1" customFormat="1" ht="24.95" customHeight="1">
      <c r="B73" s="36"/>
      <c r="C73" s="21" t="s">
        <v>102</v>
      </c>
      <c r="D73" s="37"/>
      <c r="E73" s="37"/>
      <c r="F73" s="37"/>
      <c r="G73" s="37"/>
      <c r="H73" s="37"/>
      <c r="I73" s="141"/>
      <c r="J73" s="37"/>
      <c r="K73" s="37"/>
      <c r="L73" s="41"/>
    </row>
    <row r="74" spans="2:12" s="1" customFormat="1" ht="6.95" customHeight="1">
      <c r="B74" s="36"/>
      <c r="C74" s="37"/>
      <c r="D74" s="37"/>
      <c r="E74" s="37"/>
      <c r="F74" s="37"/>
      <c r="G74" s="37"/>
      <c r="H74" s="37"/>
      <c r="I74" s="141"/>
      <c r="J74" s="37"/>
      <c r="K74" s="37"/>
      <c r="L74" s="41"/>
    </row>
    <row r="75" spans="2:12" s="1" customFormat="1" ht="12" customHeight="1">
      <c r="B75" s="36"/>
      <c r="C75" s="30" t="s">
        <v>16</v>
      </c>
      <c r="D75" s="37"/>
      <c r="E75" s="37"/>
      <c r="F75" s="37"/>
      <c r="G75" s="37"/>
      <c r="H75" s="37"/>
      <c r="I75" s="141"/>
      <c r="J75" s="37"/>
      <c r="K75" s="37"/>
      <c r="L75" s="41"/>
    </row>
    <row r="76" spans="2:12" s="1" customFormat="1" ht="16.5" customHeight="1">
      <c r="B76" s="36"/>
      <c r="C76" s="37"/>
      <c r="D76" s="37"/>
      <c r="E76" s="169" t="str">
        <f>E7</f>
        <v>Ždánický potok Ždánice, km 0,000 – 1,452 - úprava koryta</v>
      </c>
      <c r="F76" s="30"/>
      <c r="G76" s="30"/>
      <c r="H76" s="30"/>
      <c r="I76" s="141"/>
      <c r="J76" s="37"/>
      <c r="K76" s="37"/>
      <c r="L76" s="41"/>
    </row>
    <row r="77" spans="2:12" ht="12" customHeight="1">
      <c r="B77" s="19"/>
      <c r="C77" s="30" t="s">
        <v>91</v>
      </c>
      <c r="D77" s="20"/>
      <c r="E77" s="20"/>
      <c r="F77" s="20"/>
      <c r="G77" s="20"/>
      <c r="H77" s="20"/>
      <c r="I77" s="134"/>
      <c r="J77" s="20"/>
      <c r="K77" s="20"/>
      <c r="L77" s="18"/>
    </row>
    <row r="78" spans="2:12" s="1" customFormat="1" ht="16.5" customHeight="1">
      <c r="B78" s="36"/>
      <c r="C78" s="37"/>
      <c r="D78" s="37"/>
      <c r="E78" s="169" t="s">
        <v>92</v>
      </c>
      <c r="F78" s="37"/>
      <c r="G78" s="37"/>
      <c r="H78" s="37"/>
      <c r="I78" s="141"/>
      <c r="J78" s="37"/>
      <c r="K78" s="37"/>
      <c r="L78" s="41"/>
    </row>
    <row r="79" spans="2:12" s="1" customFormat="1" ht="12" customHeight="1">
      <c r="B79" s="36"/>
      <c r="C79" s="30" t="s">
        <v>93</v>
      </c>
      <c r="D79" s="37"/>
      <c r="E79" s="37"/>
      <c r="F79" s="37"/>
      <c r="G79" s="37"/>
      <c r="H79" s="37"/>
      <c r="I79" s="141"/>
      <c r="J79" s="37"/>
      <c r="K79" s="37"/>
      <c r="L79" s="41"/>
    </row>
    <row r="80" spans="2:12" s="1" customFormat="1" ht="16.5" customHeight="1">
      <c r="B80" s="36"/>
      <c r="C80" s="37"/>
      <c r="D80" s="37"/>
      <c r="E80" s="62" t="str">
        <f>E11</f>
        <v>2993-18(3) - Vedlejší rozpočtové náklady</v>
      </c>
      <c r="F80" s="37"/>
      <c r="G80" s="37"/>
      <c r="H80" s="37"/>
      <c r="I80" s="141"/>
      <c r="J80" s="37"/>
      <c r="K80" s="37"/>
      <c r="L80" s="41"/>
    </row>
    <row r="81" spans="2:12" s="1" customFormat="1" ht="6.95" customHeight="1">
      <c r="B81" s="36"/>
      <c r="C81" s="37"/>
      <c r="D81" s="37"/>
      <c r="E81" s="37"/>
      <c r="F81" s="37"/>
      <c r="G81" s="37"/>
      <c r="H81" s="37"/>
      <c r="I81" s="141"/>
      <c r="J81" s="37"/>
      <c r="K81" s="37"/>
      <c r="L81" s="41"/>
    </row>
    <row r="82" spans="2:12" s="1" customFormat="1" ht="12" customHeight="1">
      <c r="B82" s="36"/>
      <c r="C82" s="30" t="s">
        <v>20</v>
      </c>
      <c r="D82" s="37"/>
      <c r="E82" s="37"/>
      <c r="F82" s="25" t="str">
        <f>F14</f>
        <v>Ždánice</v>
      </c>
      <c r="G82" s="37"/>
      <c r="H82" s="37"/>
      <c r="I82" s="143" t="s">
        <v>22</v>
      </c>
      <c r="J82" s="65" t="str">
        <f>IF(J14="","",J14)</f>
        <v>25. 9. 2018</v>
      </c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41"/>
    </row>
    <row r="84" spans="2:12" s="1" customFormat="1" ht="13.65" customHeight="1">
      <c r="B84" s="36"/>
      <c r="C84" s="30" t="s">
        <v>24</v>
      </c>
      <c r="D84" s="37"/>
      <c r="E84" s="37"/>
      <c r="F84" s="25" t="str">
        <f>E17</f>
        <v>Povodí Moravy, s.p.</v>
      </c>
      <c r="G84" s="37"/>
      <c r="H84" s="37"/>
      <c r="I84" s="143" t="s">
        <v>30</v>
      </c>
      <c r="J84" s="34" t="str">
        <f>E23</f>
        <v>AGROPROJEKT PSO, s.r.o.</v>
      </c>
      <c r="K84" s="37"/>
      <c r="L84" s="41"/>
    </row>
    <row r="85" spans="2:12" s="1" customFormat="1" ht="13.65" customHeight="1">
      <c r="B85" s="36"/>
      <c r="C85" s="30" t="s">
        <v>28</v>
      </c>
      <c r="D85" s="37"/>
      <c r="E85" s="37"/>
      <c r="F85" s="25" t="str">
        <f>IF(E20="","",E20)</f>
        <v>Vyplň údaj</v>
      </c>
      <c r="G85" s="37"/>
      <c r="H85" s="37"/>
      <c r="I85" s="143" t="s">
        <v>33</v>
      </c>
      <c r="J85" s="34" t="str">
        <f>E26</f>
        <v>AGROPROJEKT PSO, s.r.o.</v>
      </c>
      <c r="K85" s="37"/>
      <c r="L85" s="41"/>
    </row>
    <row r="86" spans="2:12" s="1" customFormat="1" ht="10.3" customHeight="1">
      <c r="B86" s="36"/>
      <c r="C86" s="37"/>
      <c r="D86" s="37"/>
      <c r="E86" s="37"/>
      <c r="F86" s="37"/>
      <c r="G86" s="37"/>
      <c r="H86" s="37"/>
      <c r="I86" s="141"/>
      <c r="J86" s="37"/>
      <c r="K86" s="37"/>
      <c r="L86" s="41"/>
    </row>
    <row r="87" spans="2:20" s="10" customFormat="1" ht="29.25" customHeight="1">
      <c r="B87" s="188"/>
      <c r="C87" s="189" t="s">
        <v>103</v>
      </c>
      <c r="D87" s="190" t="s">
        <v>55</v>
      </c>
      <c r="E87" s="190" t="s">
        <v>51</v>
      </c>
      <c r="F87" s="190" t="s">
        <v>52</v>
      </c>
      <c r="G87" s="190" t="s">
        <v>104</v>
      </c>
      <c r="H87" s="190" t="s">
        <v>105</v>
      </c>
      <c r="I87" s="191" t="s">
        <v>106</v>
      </c>
      <c r="J87" s="192" t="s">
        <v>97</v>
      </c>
      <c r="K87" s="193" t="s">
        <v>107</v>
      </c>
      <c r="L87" s="194"/>
      <c r="M87" s="86" t="s">
        <v>1</v>
      </c>
      <c r="N87" s="87" t="s">
        <v>40</v>
      </c>
      <c r="O87" s="87" t="s">
        <v>108</v>
      </c>
      <c r="P87" s="87" t="s">
        <v>109</v>
      </c>
      <c r="Q87" s="87" t="s">
        <v>110</v>
      </c>
      <c r="R87" s="87" t="s">
        <v>111</v>
      </c>
      <c r="S87" s="87" t="s">
        <v>112</v>
      </c>
      <c r="T87" s="88" t="s">
        <v>113</v>
      </c>
    </row>
    <row r="88" spans="2:63" s="1" customFormat="1" ht="22.8" customHeight="1">
      <c r="B88" s="36"/>
      <c r="C88" s="93" t="s">
        <v>114</v>
      </c>
      <c r="D88" s="37"/>
      <c r="E88" s="37"/>
      <c r="F88" s="37"/>
      <c r="G88" s="37"/>
      <c r="H88" s="37"/>
      <c r="I88" s="141"/>
      <c r="J88" s="195">
        <f>BK88</f>
        <v>0</v>
      </c>
      <c r="K88" s="37"/>
      <c r="L88" s="41"/>
      <c r="M88" s="89"/>
      <c r="N88" s="90"/>
      <c r="O88" s="90"/>
      <c r="P88" s="196">
        <f>P89</f>
        <v>0</v>
      </c>
      <c r="Q88" s="90"/>
      <c r="R88" s="196">
        <f>R89</f>
        <v>0</v>
      </c>
      <c r="S88" s="90"/>
      <c r="T88" s="197">
        <f>T89</f>
        <v>0</v>
      </c>
      <c r="AT88" s="15" t="s">
        <v>69</v>
      </c>
      <c r="AU88" s="15" t="s">
        <v>99</v>
      </c>
      <c r="BK88" s="198">
        <f>BK89</f>
        <v>0</v>
      </c>
    </row>
    <row r="89" spans="2:63" s="11" customFormat="1" ht="25.9" customHeight="1">
      <c r="B89" s="199"/>
      <c r="C89" s="200"/>
      <c r="D89" s="201" t="s">
        <v>69</v>
      </c>
      <c r="E89" s="202" t="s">
        <v>423</v>
      </c>
      <c r="F89" s="202" t="s">
        <v>88</v>
      </c>
      <c r="G89" s="200"/>
      <c r="H89" s="200"/>
      <c r="I89" s="203"/>
      <c r="J89" s="204">
        <f>BK89</f>
        <v>0</v>
      </c>
      <c r="K89" s="200"/>
      <c r="L89" s="205"/>
      <c r="M89" s="206"/>
      <c r="N89" s="207"/>
      <c r="O89" s="207"/>
      <c r="P89" s="208">
        <f>P90+P97</f>
        <v>0</v>
      </c>
      <c r="Q89" s="207"/>
      <c r="R89" s="208">
        <f>R90+R97</f>
        <v>0</v>
      </c>
      <c r="S89" s="207"/>
      <c r="T89" s="209">
        <f>T90+T97</f>
        <v>0</v>
      </c>
      <c r="AR89" s="210" t="s">
        <v>148</v>
      </c>
      <c r="AT89" s="211" t="s">
        <v>69</v>
      </c>
      <c r="AU89" s="211" t="s">
        <v>70</v>
      </c>
      <c r="AY89" s="210" t="s">
        <v>117</v>
      </c>
      <c r="BK89" s="212">
        <f>BK90+BK97</f>
        <v>0</v>
      </c>
    </row>
    <row r="90" spans="2:63" s="11" customFormat="1" ht="22.8" customHeight="1">
      <c r="B90" s="199"/>
      <c r="C90" s="200"/>
      <c r="D90" s="201" t="s">
        <v>69</v>
      </c>
      <c r="E90" s="213" t="s">
        <v>424</v>
      </c>
      <c r="F90" s="213" t="s">
        <v>425</v>
      </c>
      <c r="G90" s="200"/>
      <c r="H90" s="200"/>
      <c r="I90" s="203"/>
      <c r="J90" s="214">
        <f>BK90</f>
        <v>0</v>
      </c>
      <c r="K90" s="200"/>
      <c r="L90" s="205"/>
      <c r="M90" s="206"/>
      <c r="N90" s="207"/>
      <c r="O90" s="207"/>
      <c r="P90" s="208">
        <f>SUM(P91:P96)</f>
        <v>0</v>
      </c>
      <c r="Q90" s="207"/>
      <c r="R90" s="208">
        <f>SUM(R91:R96)</f>
        <v>0</v>
      </c>
      <c r="S90" s="207"/>
      <c r="T90" s="209">
        <f>SUM(T91:T96)</f>
        <v>0</v>
      </c>
      <c r="AR90" s="210" t="s">
        <v>148</v>
      </c>
      <c r="AT90" s="211" t="s">
        <v>69</v>
      </c>
      <c r="AU90" s="211" t="s">
        <v>76</v>
      </c>
      <c r="AY90" s="210" t="s">
        <v>117</v>
      </c>
      <c r="BK90" s="212">
        <f>SUM(BK91:BK96)</f>
        <v>0</v>
      </c>
    </row>
    <row r="91" spans="2:65" s="1" customFormat="1" ht="16.5" customHeight="1">
      <c r="B91" s="36"/>
      <c r="C91" s="215" t="s">
        <v>76</v>
      </c>
      <c r="D91" s="215" t="s">
        <v>119</v>
      </c>
      <c r="E91" s="216" t="s">
        <v>426</v>
      </c>
      <c r="F91" s="217" t="s">
        <v>427</v>
      </c>
      <c r="G91" s="218" t="s">
        <v>428</v>
      </c>
      <c r="H91" s="219">
        <v>1</v>
      </c>
      <c r="I91" s="220"/>
      <c r="J91" s="221">
        <f>ROUND(I91*H91,2)</f>
        <v>0</v>
      </c>
      <c r="K91" s="217" t="s">
        <v>133</v>
      </c>
      <c r="L91" s="41"/>
      <c r="M91" s="222" t="s">
        <v>1</v>
      </c>
      <c r="N91" s="223" t="s">
        <v>41</v>
      </c>
      <c r="O91" s="77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AR91" s="15" t="s">
        <v>429</v>
      </c>
      <c r="AT91" s="15" t="s">
        <v>119</v>
      </c>
      <c r="AU91" s="15" t="s">
        <v>78</v>
      </c>
      <c r="AY91" s="15" t="s">
        <v>117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5" t="s">
        <v>76</v>
      </c>
      <c r="BK91" s="226">
        <f>ROUND(I91*H91,2)</f>
        <v>0</v>
      </c>
      <c r="BL91" s="15" t="s">
        <v>429</v>
      </c>
      <c r="BM91" s="15" t="s">
        <v>430</v>
      </c>
    </row>
    <row r="92" spans="2:47" s="1" customFormat="1" ht="12">
      <c r="B92" s="36"/>
      <c r="C92" s="37"/>
      <c r="D92" s="227" t="s">
        <v>126</v>
      </c>
      <c r="E92" s="37"/>
      <c r="F92" s="228" t="s">
        <v>431</v>
      </c>
      <c r="G92" s="37"/>
      <c r="H92" s="37"/>
      <c r="I92" s="141"/>
      <c r="J92" s="37"/>
      <c r="K92" s="37"/>
      <c r="L92" s="41"/>
      <c r="M92" s="229"/>
      <c r="N92" s="77"/>
      <c r="O92" s="77"/>
      <c r="P92" s="77"/>
      <c r="Q92" s="77"/>
      <c r="R92" s="77"/>
      <c r="S92" s="77"/>
      <c r="T92" s="78"/>
      <c r="AT92" s="15" t="s">
        <v>126</v>
      </c>
      <c r="AU92" s="15" t="s">
        <v>78</v>
      </c>
    </row>
    <row r="93" spans="2:47" s="1" customFormat="1" ht="12">
      <c r="B93" s="36"/>
      <c r="C93" s="37"/>
      <c r="D93" s="227" t="s">
        <v>304</v>
      </c>
      <c r="E93" s="37"/>
      <c r="F93" s="265" t="s">
        <v>432</v>
      </c>
      <c r="G93" s="37"/>
      <c r="H93" s="37"/>
      <c r="I93" s="141"/>
      <c r="J93" s="37"/>
      <c r="K93" s="37"/>
      <c r="L93" s="41"/>
      <c r="M93" s="229"/>
      <c r="N93" s="77"/>
      <c r="O93" s="77"/>
      <c r="P93" s="77"/>
      <c r="Q93" s="77"/>
      <c r="R93" s="77"/>
      <c r="S93" s="77"/>
      <c r="T93" s="78"/>
      <c r="AT93" s="15" t="s">
        <v>304</v>
      </c>
      <c r="AU93" s="15" t="s">
        <v>78</v>
      </c>
    </row>
    <row r="94" spans="2:65" s="1" customFormat="1" ht="16.5" customHeight="1">
      <c r="B94" s="36"/>
      <c r="C94" s="215" t="s">
        <v>78</v>
      </c>
      <c r="D94" s="215" t="s">
        <v>119</v>
      </c>
      <c r="E94" s="216" t="s">
        <v>433</v>
      </c>
      <c r="F94" s="217" t="s">
        <v>434</v>
      </c>
      <c r="G94" s="218" t="s">
        <v>428</v>
      </c>
      <c r="H94" s="219">
        <v>1</v>
      </c>
      <c r="I94" s="220"/>
      <c r="J94" s="221">
        <f>ROUND(I94*H94,2)</f>
        <v>0</v>
      </c>
      <c r="K94" s="217" t="s">
        <v>133</v>
      </c>
      <c r="L94" s="41"/>
      <c r="M94" s="222" t="s">
        <v>1</v>
      </c>
      <c r="N94" s="223" t="s">
        <v>41</v>
      </c>
      <c r="O94" s="7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AR94" s="15" t="s">
        <v>429</v>
      </c>
      <c r="AT94" s="15" t="s">
        <v>119</v>
      </c>
      <c r="AU94" s="15" t="s">
        <v>78</v>
      </c>
      <c r="AY94" s="15" t="s">
        <v>117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5" t="s">
        <v>76</v>
      </c>
      <c r="BK94" s="226">
        <f>ROUND(I94*H94,2)</f>
        <v>0</v>
      </c>
      <c r="BL94" s="15" t="s">
        <v>429</v>
      </c>
      <c r="BM94" s="15" t="s">
        <v>435</v>
      </c>
    </row>
    <row r="95" spans="2:47" s="1" customFormat="1" ht="12">
      <c r="B95" s="36"/>
      <c r="C95" s="37"/>
      <c r="D95" s="227" t="s">
        <v>126</v>
      </c>
      <c r="E95" s="37"/>
      <c r="F95" s="228" t="s">
        <v>436</v>
      </c>
      <c r="G95" s="37"/>
      <c r="H95" s="37"/>
      <c r="I95" s="141"/>
      <c r="J95" s="37"/>
      <c r="K95" s="37"/>
      <c r="L95" s="41"/>
      <c r="M95" s="229"/>
      <c r="N95" s="77"/>
      <c r="O95" s="77"/>
      <c r="P95" s="77"/>
      <c r="Q95" s="77"/>
      <c r="R95" s="77"/>
      <c r="S95" s="77"/>
      <c r="T95" s="78"/>
      <c r="AT95" s="15" t="s">
        <v>126</v>
      </c>
      <c r="AU95" s="15" t="s">
        <v>78</v>
      </c>
    </row>
    <row r="96" spans="2:47" s="1" customFormat="1" ht="12">
      <c r="B96" s="36"/>
      <c r="C96" s="37"/>
      <c r="D96" s="227" t="s">
        <v>304</v>
      </c>
      <c r="E96" s="37"/>
      <c r="F96" s="265" t="s">
        <v>437</v>
      </c>
      <c r="G96" s="37"/>
      <c r="H96" s="37"/>
      <c r="I96" s="141"/>
      <c r="J96" s="37"/>
      <c r="K96" s="37"/>
      <c r="L96" s="41"/>
      <c r="M96" s="229"/>
      <c r="N96" s="77"/>
      <c r="O96" s="77"/>
      <c r="P96" s="77"/>
      <c r="Q96" s="77"/>
      <c r="R96" s="77"/>
      <c r="S96" s="77"/>
      <c r="T96" s="78"/>
      <c r="AT96" s="15" t="s">
        <v>304</v>
      </c>
      <c r="AU96" s="15" t="s">
        <v>78</v>
      </c>
    </row>
    <row r="97" spans="2:63" s="11" customFormat="1" ht="22.8" customHeight="1">
      <c r="B97" s="199"/>
      <c r="C97" s="200"/>
      <c r="D97" s="201" t="s">
        <v>69</v>
      </c>
      <c r="E97" s="213" t="s">
        <v>438</v>
      </c>
      <c r="F97" s="213" t="s">
        <v>439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SUM(P98:P104)</f>
        <v>0</v>
      </c>
      <c r="Q97" s="207"/>
      <c r="R97" s="208">
        <f>SUM(R98:R104)</f>
        <v>0</v>
      </c>
      <c r="S97" s="207"/>
      <c r="T97" s="209">
        <f>SUM(T98:T104)</f>
        <v>0</v>
      </c>
      <c r="AR97" s="210" t="s">
        <v>148</v>
      </c>
      <c r="AT97" s="211" t="s">
        <v>69</v>
      </c>
      <c r="AU97" s="211" t="s">
        <v>76</v>
      </c>
      <c r="AY97" s="210" t="s">
        <v>117</v>
      </c>
      <c r="BK97" s="212">
        <f>SUM(BK98:BK104)</f>
        <v>0</v>
      </c>
    </row>
    <row r="98" spans="2:65" s="1" customFormat="1" ht="16.5" customHeight="1">
      <c r="B98" s="36"/>
      <c r="C98" s="215" t="s">
        <v>136</v>
      </c>
      <c r="D98" s="215" t="s">
        <v>119</v>
      </c>
      <c r="E98" s="216" t="s">
        <v>440</v>
      </c>
      <c r="F98" s="217" t="s">
        <v>439</v>
      </c>
      <c r="G98" s="218" t="s">
        <v>428</v>
      </c>
      <c r="H98" s="219">
        <v>1</v>
      </c>
      <c r="I98" s="220"/>
      <c r="J98" s="221">
        <f>ROUND(I98*H98,2)</f>
        <v>0</v>
      </c>
      <c r="K98" s="217" t="s">
        <v>133</v>
      </c>
      <c r="L98" s="41"/>
      <c r="M98" s="222" t="s">
        <v>1</v>
      </c>
      <c r="N98" s="223" t="s">
        <v>41</v>
      </c>
      <c r="O98" s="7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AR98" s="15" t="s">
        <v>429</v>
      </c>
      <c r="AT98" s="15" t="s">
        <v>119</v>
      </c>
      <c r="AU98" s="15" t="s">
        <v>78</v>
      </c>
      <c r="AY98" s="15" t="s">
        <v>117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5" t="s">
        <v>76</v>
      </c>
      <c r="BK98" s="226">
        <f>ROUND(I98*H98,2)</f>
        <v>0</v>
      </c>
      <c r="BL98" s="15" t="s">
        <v>429</v>
      </c>
      <c r="BM98" s="15" t="s">
        <v>441</v>
      </c>
    </row>
    <row r="99" spans="2:47" s="1" customFormat="1" ht="12">
      <c r="B99" s="36"/>
      <c r="C99" s="37"/>
      <c r="D99" s="227" t="s">
        <v>126</v>
      </c>
      <c r="E99" s="37"/>
      <c r="F99" s="228" t="s">
        <v>442</v>
      </c>
      <c r="G99" s="37"/>
      <c r="H99" s="37"/>
      <c r="I99" s="141"/>
      <c r="J99" s="37"/>
      <c r="K99" s="37"/>
      <c r="L99" s="41"/>
      <c r="M99" s="229"/>
      <c r="N99" s="77"/>
      <c r="O99" s="77"/>
      <c r="P99" s="77"/>
      <c r="Q99" s="77"/>
      <c r="R99" s="77"/>
      <c r="S99" s="77"/>
      <c r="T99" s="78"/>
      <c r="AT99" s="15" t="s">
        <v>126</v>
      </c>
      <c r="AU99" s="15" t="s">
        <v>78</v>
      </c>
    </row>
    <row r="100" spans="2:47" s="1" customFormat="1" ht="12">
      <c r="B100" s="36"/>
      <c r="C100" s="37"/>
      <c r="D100" s="227" t="s">
        <v>304</v>
      </c>
      <c r="E100" s="37"/>
      <c r="F100" s="265" t="s">
        <v>443</v>
      </c>
      <c r="G100" s="37"/>
      <c r="H100" s="37"/>
      <c r="I100" s="141"/>
      <c r="J100" s="37"/>
      <c r="K100" s="37"/>
      <c r="L100" s="41"/>
      <c r="M100" s="229"/>
      <c r="N100" s="77"/>
      <c r="O100" s="77"/>
      <c r="P100" s="77"/>
      <c r="Q100" s="77"/>
      <c r="R100" s="77"/>
      <c r="S100" s="77"/>
      <c r="T100" s="78"/>
      <c r="AT100" s="15" t="s">
        <v>304</v>
      </c>
      <c r="AU100" s="15" t="s">
        <v>78</v>
      </c>
    </row>
    <row r="101" spans="2:65" s="1" customFormat="1" ht="16.5" customHeight="1">
      <c r="B101" s="36"/>
      <c r="C101" s="215" t="s">
        <v>124</v>
      </c>
      <c r="D101" s="215" t="s">
        <v>119</v>
      </c>
      <c r="E101" s="216" t="s">
        <v>444</v>
      </c>
      <c r="F101" s="217" t="s">
        <v>445</v>
      </c>
      <c r="G101" s="218" t="s">
        <v>428</v>
      </c>
      <c r="H101" s="219">
        <v>1</v>
      </c>
      <c r="I101" s="220"/>
      <c r="J101" s="221">
        <f>ROUND(I101*H101,2)</f>
        <v>0</v>
      </c>
      <c r="K101" s="217" t="s">
        <v>133</v>
      </c>
      <c r="L101" s="41"/>
      <c r="M101" s="222" t="s">
        <v>1</v>
      </c>
      <c r="N101" s="223" t="s">
        <v>41</v>
      </c>
      <c r="O101" s="77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AR101" s="15" t="s">
        <v>429</v>
      </c>
      <c r="AT101" s="15" t="s">
        <v>119</v>
      </c>
      <c r="AU101" s="15" t="s">
        <v>78</v>
      </c>
      <c r="AY101" s="15" t="s">
        <v>117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5" t="s">
        <v>76</v>
      </c>
      <c r="BK101" s="226">
        <f>ROUND(I101*H101,2)</f>
        <v>0</v>
      </c>
      <c r="BL101" s="15" t="s">
        <v>429</v>
      </c>
      <c r="BM101" s="15" t="s">
        <v>446</v>
      </c>
    </row>
    <row r="102" spans="2:47" s="1" customFormat="1" ht="12">
      <c r="B102" s="36"/>
      <c r="C102" s="37"/>
      <c r="D102" s="227" t="s">
        <v>126</v>
      </c>
      <c r="E102" s="37"/>
      <c r="F102" s="228" t="s">
        <v>447</v>
      </c>
      <c r="G102" s="37"/>
      <c r="H102" s="37"/>
      <c r="I102" s="141"/>
      <c r="J102" s="37"/>
      <c r="K102" s="37"/>
      <c r="L102" s="41"/>
      <c r="M102" s="229"/>
      <c r="N102" s="77"/>
      <c r="O102" s="77"/>
      <c r="P102" s="77"/>
      <c r="Q102" s="77"/>
      <c r="R102" s="77"/>
      <c r="S102" s="77"/>
      <c r="T102" s="78"/>
      <c r="AT102" s="15" t="s">
        <v>126</v>
      </c>
      <c r="AU102" s="15" t="s">
        <v>78</v>
      </c>
    </row>
    <row r="103" spans="2:65" s="1" customFormat="1" ht="16.5" customHeight="1">
      <c r="B103" s="36"/>
      <c r="C103" s="215" t="s">
        <v>148</v>
      </c>
      <c r="D103" s="215" t="s">
        <v>119</v>
      </c>
      <c r="E103" s="216" t="s">
        <v>448</v>
      </c>
      <c r="F103" s="217" t="s">
        <v>449</v>
      </c>
      <c r="G103" s="218" t="s">
        <v>428</v>
      </c>
      <c r="H103" s="219">
        <v>1</v>
      </c>
      <c r="I103" s="220"/>
      <c r="J103" s="221">
        <f>ROUND(I103*H103,2)</f>
        <v>0</v>
      </c>
      <c r="K103" s="217" t="s">
        <v>133</v>
      </c>
      <c r="L103" s="41"/>
      <c r="M103" s="222" t="s">
        <v>1</v>
      </c>
      <c r="N103" s="223" t="s">
        <v>41</v>
      </c>
      <c r="O103" s="77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AR103" s="15" t="s">
        <v>429</v>
      </c>
      <c r="AT103" s="15" t="s">
        <v>119</v>
      </c>
      <c r="AU103" s="15" t="s">
        <v>78</v>
      </c>
      <c r="AY103" s="15" t="s">
        <v>117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5" t="s">
        <v>76</v>
      </c>
      <c r="BK103" s="226">
        <f>ROUND(I103*H103,2)</f>
        <v>0</v>
      </c>
      <c r="BL103" s="15" t="s">
        <v>429</v>
      </c>
      <c r="BM103" s="15" t="s">
        <v>450</v>
      </c>
    </row>
    <row r="104" spans="2:47" s="1" customFormat="1" ht="12">
      <c r="B104" s="36"/>
      <c r="C104" s="37"/>
      <c r="D104" s="227" t="s">
        <v>126</v>
      </c>
      <c r="E104" s="37"/>
      <c r="F104" s="228" t="s">
        <v>451</v>
      </c>
      <c r="G104" s="37"/>
      <c r="H104" s="37"/>
      <c r="I104" s="141"/>
      <c r="J104" s="37"/>
      <c r="K104" s="37"/>
      <c r="L104" s="41"/>
      <c r="M104" s="266"/>
      <c r="N104" s="267"/>
      <c r="O104" s="267"/>
      <c r="P104" s="267"/>
      <c r="Q104" s="267"/>
      <c r="R104" s="267"/>
      <c r="S104" s="267"/>
      <c r="T104" s="268"/>
      <c r="AT104" s="15" t="s">
        <v>126</v>
      </c>
      <c r="AU104" s="15" t="s">
        <v>78</v>
      </c>
    </row>
    <row r="105" spans="2:12" s="1" customFormat="1" ht="6.95" customHeight="1">
      <c r="B105" s="55"/>
      <c r="C105" s="56"/>
      <c r="D105" s="56"/>
      <c r="E105" s="56"/>
      <c r="F105" s="56"/>
      <c r="G105" s="56"/>
      <c r="H105" s="56"/>
      <c r="I105" s="165"/>
      <c r="J105" s="56"/>
      <c r="K105" s="56"/>
      <c r="L105" s="41"/>
    </row>
  </sheetData>
  <sheetProtection password="CC35" sheet="1" objects="1" scenarios="1" formatColumns="0" formatRows="0" autoFilter="0"/>
  <autoFilter ref="C87:K10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Kosek Karel</dc:creator>
  <cp:keywords/>
  <dc:description/>
  <cp:lastModifiedBy>Kosek Karel</cp:lastModifiedBy>
  <dcterms:created xsi:type="dcterms:W3CDTF">2019-06-11T12:38:07Z</dcterms:created>
  <dcterms:modified xsi:type="dcterms:W3CDTF">2019-06-11T12:38:11Z</dcterms:modified>
  <cp:category/>
  <cp:version/>
  <cp:contentType/>
  <cp:contentStatus/>
</cp:coreProperties>
</file>