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55" windowWidth="27495" windowHeight="11445" activeTab="2"/>
  </bookViews>
  <sheets>
    <sheet name="Rekapitulace stavby" sheetId="1" r:id="rId1"/>
    <sheet name="SO - Bohuňovice - optimal..." sheetId="2" r:id="rId2"/>
    <sheet name="VRN - Vedlejší rozpočtové..." sheetId="3" r:id="rId3"/>
  </sheets>
  <definedNames>
    <definedName name="_xlnm._FilterDatabase" localSheetId="1" hidden="1">'SO - Bohuňovice - optimal...'!$C$86:$K$389</definedName>
    <definedName name="_xlnm._FilterDatabase" localSheetId="2" hidden="1">'VRN - Vedlejší rozpočtové...'!$C$83:$K$162</definedName>
    <definedName name="_xlnm.Print_Area" localSheetId="0">'Rekapitulace stavby'!$D$4:$AO$36,'Rekapitulace stavby'!$C$42:$AQ$57</definedName>
    <definedName name="_xlnm.Print_Area" localSheetId="1">'SO - Bohuňovice - optimal...'!$C$4:$J$39,'SO - Bohuňovice - optimal...'!$C$45:$J$68,'SO - Bohuňovice - optimal...'!$C$74:$K$389</definedName>
    <definedName name="_xlnm.Print_Area" localSheetId="2">'VRN - Vedlejší rozpočtové...'!$C$4:$J$39,'VRN - Vedlejší rozpočtové...'!$C$45:$J$65,'VRN - Vedlejší rozpočtové...'!$C$71:$K$162</definedName>
    <definedName name="_xlnm.Print_Titles" localSheetId="0">'Rekapitulace stavby'!$52:$52</definedName>
    <definedName name="_xlnm.Print_Titles" localSheetId="1">'SO - Bohuňovice - optimal...'!$86:$86</definedName>
    <definedName name="_xlnm.Print_Titles" localSheetId="2">'VRN - Vedlejší rozpočtové...'!$83:$83</definedName>
  </definedNames>
  <calcPr calcId="145621"/>
</workbook>
</file>

<file path=xl/sharedStrings.xml><?xml version="1.0" encoding="utf-8"?>
<sst xmlns="http://schemas.openxmlformats.org/spreadsheetml/2006/main" count="3678" uniqueCount="568">
  <si>
    <t>Export Komplet</t>
  </si>
  <si>
    <t/>
  </si>
  <si>
    <t>2.0</t>
  </si>
  <si>
    <t>False</t>
  </si>
  <si>
    <t>{153e2b06-63a9-46a9-97ea-3631d9a6078c}</t>
  </si>
  <si>
    <t>&gt;&gt;  skryté sloupce  &lt;&lt;</t>
  </si>
  <si>
    <t>0,01</t>
  </si>
  <si>
    <t>21</t>
  </si>
  <si>
    <t>15</t>
  </si>
  <si>
    <t>REKAPITULACE STAVBY</t>
  </si>
  <si>
    <t>v ---  níže se nacházejí doplnkové a pomocné údaje k sestavám  --- v</t>
  </si>
  <si>
    <t>Návod na vyplnění</t>
  </si>
  <si>
    <t>0,001</t>
  </si>
  <si>
    <t>Kód:</t>
  </si>
  <si>
    <t>2799</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</si>
  <si>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</si>
  <si>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</si>
  <si>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Trusovický potok, Bohuňovice - optimalizace toku</t>
  </si>
  <si>
    <t>KSO:</t>
  </si>
  <si>
    <t>CC-CZ:</t>
  </si>
  <si>
    <t>Místo:</t>
  </si>
  <si>
    <t>Trusovice, Moravská Loděnice</t>
  </si>
  <si>
    <t>Datum:</t>
  </si>
  <si>
    <t>21. 8. 2017</t>
  </si>
  <si>
    <t>Zadavatel:</t>
  </si>
  <si>
    <t>IČ:</t>
  </si>
  <si>
    <t xml:space="preserve"> </t>
  </si>
  <si>
    <t>DIČ:</t>
  </si>
  <si>
    <t>Uchazeč:</t>
  </si>
  <si>
    <t>Vyplň údaj</t>
  </si>
  <si>
    <t>Projektant:</t>
  </si>
  <si>
    <t>28597044</t>
  </si>
  <si>
    <t>AGPOL s.r.o., Jungmannova 153/12, 77900 Olomouc</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</si>
  <si>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</si>
  <si>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</si>
  <si>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</si>
  <si>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</si>
  <si>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</si>
  <si>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</si>
  <si>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</si>
  <si>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</si>
  <si>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</si>
  <si>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</si>
  <si>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</si>
  <si>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</si>
  <si>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</si>
  <si>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</si>
  <si>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</si>
  <si>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</si>
  <si>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</si>
  <si>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</si>
  <si>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</si>
  <si>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</si>
  <si>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</si>
  <si>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</si>
  <si>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</si>
  <si>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</si>
  <si>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</si>
  <si>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</si>
  <si>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</si>
  <si>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</si>
  <si>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</si>
  <si>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</si>
  <si>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</si>
  <si>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</si>
  <si>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</si>
  <si>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</si>
  <si>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</si>
  <si>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</si>
  <si>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</si>
  <si>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</si>
  <si>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</si>
  <si>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</si>
  <si>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</si>
  <si>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</si>
  <si>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t>
  </si>
  <si>
    <t>Bohuňovice - optimalizace toku</t>
  </si>
  <si>
    <t>STA</t>
  </si>
  <si>
    <t>1</t>
  </si>
  <si>
    <t>{8de4de56-8111-4cc5-973d-f4c7be1d515c}</t>
  </si>
  <si>
    <t>2</t>
  </si>
  <si>
    <t>VRN</t>
  </si>
  <si>
    <t>Vedlejší rozpočtové náklady</t>
  </si>
  <si>
    <t>{1063df3e-6c90-40b4-b031-eb0d9702096c}</t>
  </si>
  <si>
    <t>KRYCÍ LIST SOUPISU PRACÍ</t>
  </si>
  <si>
    <t>Objekt:</t>
  </si>
  <si>
    <t>SO - Bohuňovice - optimalizace toku</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</si>
  <si>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</si>
  <si>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</si>
  <si>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</si>
  <si>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</si>
  <si>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</si>
  <si>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</si>
  <si>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</si>
  <si>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</si>
  <si>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</si>
  <si>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</si>
  <si>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</si>
  <si>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</si>
  <si>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</si>
  <si>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</si>
  <si>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</si>
  <si>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</si>
  <si>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</si>
  <si>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</si>
  <si>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</si>
  <si>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</si>
  <si>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</si>
  <si>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</si>
  <si>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</si>
  <si>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</si>
  <si>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</si>
  <si>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</si>
  <si>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</si>
  <si>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</si>
  <si>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</si>
  <si>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</si>
  <si>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</si>
  <si>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111101102</t>
  </si>
  <si>
    <t>Odstranění travin z celkové plochy do 1 ha</t>
  </si>
  <si>
    <t>ha</t>
  </si>
  <si>
    <t>CS ÚRS 2017 01</t>
  </si>
  <si>
    <t>4</t>
  </si>
  <si>
    <t>-591270107</t>
  </si>
  <si>
    <t>PP</t>
  </si>
  <si>
    <t>Odstranění travin a rákosu travin, při celkové ploše přes 0,1 do 1 ha</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</si>
  <si>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</si>
  <si>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</si>
  <si>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</si>
  <si>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viz D.1.b.3, -b.5</t>
  </si>
  <si>
    <t>předpoklad v ploše koryta</t>
  </si>
  <si>
    <t>6440*0,0001</t>
  </si>
  <si>
    <t>Součet</t>
  </si>
  <si>
    <t>115001R1</t>
  </si>
  <si>
    <t>Převedení vody potrubím DN 500 po dobu stavby</t>
  </si>
  <si>
    <t>m</t>
  </si>
  <si>
    <t>1066345450</t>
  </si>
  <si>
    <t xml:space="preserve">Převedení vody potrubím průměru DN 500 po dobu stavby. Potrubí bude realizováno po řešených úsecích (předpoklad mezi prahy). </t>
  </si>
  <si>
    <t>P</t>
  </si>
  <si>
    <t>Poznámka k položce:
Součástí položky je uložení potrubí včetně dodávky materiálu a zhotovení potřebného navedení vody. Položka zahrnuje následné odvezení potrubí na stavební dvůr a počítá s 50% obratovitostí.</t>
  </si>
  <si>
    <t>viz D.1.a</t>
  </si>
  <si>
    <t>100</t>
  </si>
  <si>
    <t>3</t>
  </si>
  <si>
    <t>124203101</t>
  </si>
  <si>
    <t>Vykopávky do 1000 m3 pro koryta vodotečí v hornině tř. 3</t>
  </si>
  <si>
    <t>m3</t>
  </si>
  <si>
    <t>1067482711</t>
  </si>
  <si>
    <t>Vykopávky pro koryta vodotečí s přehozením výkopku na vzdálenost do 3 m nebo s naložením na dopravní prostředek v hornině tř. 3 do 1 000 m3</t>
  </si>
  <si>
    <t>výkop pro úpravu koryta</t>
  </si>
  <si>
    <t>886</t>
  </si>
  <si>
    <t>prohloubení pro prahy</t>
  </si>
  <si>
    <t>156</t>
  </si>
  <si>
    <t>124203109</t>
  </si>
  <si>
    <t>Příplatek k vykopávkám pro koryta vodotečí v hornině tř. 3 za lepivost</t>
  </si>
  <si>
    <t>1753971279</t>
  </si>
  <si>
    <t>Vykopávky pro koryta vodotečí s přehozením výkopku na vzdálenost do 3 m nebo s naložením na dopravní prostředek v hornině tř. 3 Příplatek k cenám za lepivost horniny tř. 3</t>
  </si>
  <si>
    <t>viz pol.124203101</t>
  </si>
  <si>
    <t>lepivost 20%</t>
  </si>
  <si>
    <t>1042*0,2</t>
  </si>
  <si>
    <t>5</t>
  </si>
  <si>
    <t>129203101</t>
  </si>
  <si>
    <t>Čištění otevřených koryt vodotečí š dna do 5 m hl do 2,5 m v hornině tř. 3</t>
  </si>
  <si>
    <t>-653532174</t>
  </si>
  <si>
    <t>Čištění otevřených koryt vodotečí s přehozením rozpojeného nánosu do 3 m nebo s naložením na dopravní prostředek při šířce původního dna do 5m a hloubce koryta do 2,5 m v hornině tř. 3</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</si>
  <si>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</si>
  <si>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odtěžení nánosu</t>
  </si>
  <si>
    <t>2561</t>
  </si>
  <si>
    <t>pročištění bazénu pod stupněm na ZÚ</t>
  </si>
  <si>
    <t>90</t>
  </si>
  <si>
    <t>6</t>
  </si>
  <si>
    <t>131201103</t>
  </si>
  <si>
    <t>Hloubení jam nezapažených v hornině tř. 3 objemu do 5000 m3</t>
  </si>
  <si>
    <t>-30976143</t>
  </si>
  <si>
    <t>Hloubení nezapažených jam a zářezů s urovnáním dna do předepsaného profilu a spádu v hornině tř. 3 přes 1 000 do 5 000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</si>
  <si>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</si>
  <si>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patku</t>
  </si>
  <si>
    <t>2106</t>
  </si>
  <si>
    <t>prohloubení tůní</t>
  </si>
  <si>
    <t>35</t>
  </si>
  <si>
    <t>7</t>
  </si>
  <si>
    <t>131201109</t>
  </si>
  <si>
    <t>Příplatek za lepivost u hloubení jam nezapažených v hornině tř. 3</t>
  </si>
  <si>
    <t>-1667020050</t>
  </si>
  <si>
    <t>Hloubení nezapažených jam a zářezů s urovnáním dna do předepsaného profilu a spádu Příplatek k cenám za lepivost horniny tř. 3</t>
  </si>
  <si>
    <t>viz pol.131201103</t>
  </si>
  <si>
    <t>2141*0,2</t>
  </si>
  <si>
    <t>8</t>
  </si>
  <si>
    <t>162301101</t>
  </si>
  <si>
    <t>Vodorovné přemístění do 500 m výkopku/sypaniny z horniny tř. 1 až 4</t>
  </si>
  <si>
    <t>160098919</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</si>
  <si>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</si>
  <si>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</si>
  <si>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viz C.3.1</t>
  </si>
  <si>
    <t>odvoz na meziskládku</t>
  </si>
  <si>
    <t>2141+1042</t>
  </si>
  <si>
    <t>odvoz zpět k zásypu</t>
  </si>
  <si>
    <t>519+130</t>
  </si>
  <si>
    <t>9</t>
  </si>
  <si>
    <t>162301R1</t>
  </si>
  <si>
    <t>Likvidace odstraněných travin a křovin</t>
  </si>
  <si>
    <t>m2</t>
  </si>
  <si>
    <t>-127987288</t>
  </si>
  <si>
    <t>Likvidace odstraněných travin a křovin dle požadavku investora. Součástí položky je potřebná manipulace s materiálem a náklady na jeho likvidaci.</t>
  </si>
  <si>
    <t>viz D.1.a, D.1.b.3, -b.5</t>
  </si>
  <si>
    <t>6440</t>
  </si>
  <si>
    <t>10</t>
  </si>
  <si>
    <t>162701105</t>
  </si>
  <si>
    <t>Vodorovné přemístění do 10000 m výkopku/sypaniny z horniny tř. 1 až 4</t>
  </si>
  <si>
    <t>1059953682</t>
  </si>
  <si>
    <t>Vodorovné přemístění výkopku nebo sypaniny po suchu na obvyklém dopravním prostředku, bez naložení výkopku, avšak se složením bez rozhrnutí z horniny tř. 1 až 4 na vzdálenost přes 9 000 do 10 000 m</t>
  </si>
  <si>
    <t>odvoz odtěženého nánosu na skládku (50km)</t>
  </si>
  <si>
    <t>2651</t>
  </si>
  <si>
    <t>odvoz přebytku z vykopaného materiálu</t>
  </si>
  <si>
    <t>(2141+1042)-(519+130)</t>
  </si>
  <si>
    <t>11</t>
  </si>
  <si>
    <t>162701109</t>
  </si>
  <si>
    <t>Příplatek k vodorovnému přemístění výkopku/sypaniny z horniny tř. 1 až 4 ZKD 1000 m přes 10000 m</t>
  </si>
  <si>
    <t>-149442301</t>
  </si>
  <si>
    <t>Vodorovné přemístění výkopku nebo sypaniny po suchu na obvyklém dopravním prostředku, bez naložení výkopku, avšak se složením bez rozhrnutí z horniny tř. 1 až 4 na vzdálenost Příplatek k ceně za každých dalších i započatých 1 000 m</t>
  </si>
  <si>
    <t>odvoz odtěženého nánosu na skládku do 50km</t>
  </si>
  <si>
    <t>2651*40</t>
  </si>
  <si>
    <t>odvoz přebytku vykopaného materiálu na skládku do 15km</t>
  </si>
  <si>
    <t>2534*5</t>
  </si>
  <si>
    <t>12</t>
  </si>
  <si>
    <t>167101102</t>
  </si>
  <si>
    <t>Nakládání výkopku z hornin tř. 1 až 4 přes 100 m3</t>
  </si>
  <si>
    <t>-1160674013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</si>
  <si>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</si>
  <si>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</si>
  <si>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zpět k zásypu</t>
  </si>
  <si>
    <t>přebytek na skládku</t>
  </si>
  <si>
    <t>2534</t>
  </si>
  <si>
    <t>13</t>
  </si>
  <si>
    <t>171101101</t>
  </si>
  <si>
    <t>Uložení sypaniny z hornin soudržných do násypů zhutněných na 95 % PS</t>
  </si>
  <si>
    <t>-856347824</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</si>
  <si>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</si>
  <si>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viz D.1.b.4, -b.5</t>
  </si>
  <si>
    <t>násyp/dosypání koryta</t>
  </si>
  <si>
    <t>130</t>
  </si>
  <si>
    <t>14</t>
  </si>
  <si>
    <t>171201201</t>
  </si>
  <si>
    <t>Uložení sypaniny na skládky</t>
  </si>
  <si>
    <t>712499404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</si>
  <si>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</si>
  <si>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na meziskládku</t>
  </si>
  <si>
    <t>171201211</t>
  </si>
  <si>
    <t>Poplatek za uložení odpadu ze sypaniny na skládce (skládkovné)</t>
  </si>
  <si>
    <t>t</t>
  </si>
  <si>
    <t>1150934967</t>
  </si>
  <si>
    <t>přebytek vykopaného materiálu</t>
  </si>
  <si>
    <t>2534*1,8</t>
  </si>
  <si>
    <t>16</t>
  </si>
  <si>
    <t>171201R1</t>
  </si>
  <si>
    <t>1398563637</t>
  </si>
  <si>
    <t>uložení nánosu na skládku</t>
  </si>
  <si>
    <t>2651*1,8</t>
  </si>
  <si>
    <t>17</t>
  </si>
  <si>
    <t>174101101</t>
  </si>
  <si>
    <t>Zásyp jam, šachet rýh nebo kolem objektů sypaninou se zhutněním</t>
  </si>
  <si>
    <t>-1829541282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</si>
  <si>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</si>
  <si>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</si>
  <si>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původním materiálem</t>
  </si>
  <si>
    <t>519</t>
  </si>
  <si>
    <t>18</t>
  </si>
  <si>
    <t>181411121</t>
  </si>
  <si>
    <t>Založení lučního trávníku výsevem plochy do 1000 m2 v rovině a ve svahu do 1:5</t>
  </si>
  <si>
    <t>-1984474827</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</si>
  <si>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</si>
  <si>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</si>
  <si>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5380</t>
  </si>
  <si>
    <t>19</t>
  </si>
  <si>
    <t>M</t>
  </si>
  <si>
    <t>005724800</t>
  </si>
  <si>
    <t>osivo směs jetelotravní</t>
  </si>
  <si>
    <t>kg</t>
  </si>
  <si>
    <t>-231563865</t>
  </si>
  <si>
    <t>specifikace k pol.181411121</t>
  </si>
  <si>
    <t>5380*0,015*1,03</t>
  </si>
  <si>
    <t>20</t>
  </si>
  <si>
    <t>182101101</t>
  </si>
  <si>
    <t>Svahování v zářezech v hornině tř. 1 až 4</t>
  </si>
  <si>
    <t>-772695754</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</si>
  <si>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</si>
  <si>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</si>
  <si>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viz D.1.b.5</t>
  </si>
  <si>
    <t>4738</t>
  </si>
  <si>
    <t>182300R1</t>
  </si>
  <si>
    <t>Nákup ornice pro ohumusování</t>
  </si>
  <si>
    <t>-2065976087</t>
  </si>
  <si>
    <t>Poznámka k položce:
Součástí položky je i potřebná manipulace se zeminou</t>
  </si>
  <si>
    <t>5380*0,05*1,8</t>
  </si>
  <si>
    <t>22</t>
  </si>
  <si>
    <t>182301131</t>
  </si>
  <si>
    <t>Rozprostření ornice pl přes 500 m2 ve svahu přes 1:5 tl vrstvy do 100 mm</t>
  </si>
  <si>
    <t>-61469513</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</si>
  <si>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</si>
  <si>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</si>
  <si>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23</t>
  </si>
  <si>
    <t>184818231</t>
  </si>
  <si>
    <t>Ochrana kmene průměru do 300 mm bedněním výšky do 2 m</t>
  </si>
  <si>
    <t>kus</t>
  </si>
  <si>
    <t>640967095</t>
  </si>
  <si>
    <t>Ochrana kmene bedněním před poškozením stavebním provozem zřízení včetně odstranění výšky bednění do 2 m průměru kmene do 300 mm</t>
  </si>
  <si>
    <t>viz D.1.b.1</t>
  </si>
  <si>
    <t>40</t>
  </si>
  <si>
    <t>24</t>
  </si>
  <si>
    <t>184818232</t>
  </si>
  <si>
    <t>Ochrana kmene průměru přes 300 do 500 mm bedněním výšky do 2 m</t>
  </si>
  <si>
    <t>-1400761778</t>
  </si>
  <si>
    <t>Ochrana kmene bedněním před poškozením stavebním provozem zřízení včetně odstranění výšky bednění do 2 m průměru kmene přes 300 do 500 mm</t>
  </si>
  <si>
    <t>50</t>
  </si>
  <si>
    <t>Svislé a kompletní konstrukce</t>
  </si>
  <si>
    <t>25</t>
  </si>
  <si>
    <t>320902021</t>
  </si>
  <si>
    <t>Úprava ploch betonových konstrukcí do 28 dnů očištěním vodou</t>
  </si>
  <si>
    <t>-280169844</t>
  </si>
  <si>
    <t>Dodatečná úprava ploch betonových konstrukcí s naložením suti na dopravní prostředek nebo s odklizením na hromady do vzdálenosti 3 m přes 4 dny do 28 dnů tvrdnutí betonu očištěním tlakovou vodou</t>
  </si>
  <si>
    <t xml:space="preserve">Poznámka k souboru cen:
1. Ceny lze použít pouze v souvislosti s použitím položek souboru cen 321 3 . -11 Oprava konstrukce z betonu 2. V cenách nejsou započteny náklady na: a) betonovou konstrukci nahrazující odstraňovanou vrstvu, tyto práce se oceňují cenami souboru cen 32 . 3 . -21 Oprava konstrukce z betonu, b) odklizení suti na vzdálenost přes 3 m; tyto práce se oceňují cenami souboru cen 997 32-12. Svislá doprava suti a vybouraných hmot a 997 32-1 Vodorovné přemístění suti nebo vybouraných hmot části B 01 katalogu s tím, že započtené 3 m se z celkové dopravní vzdálenosti neodečítají, c) uložení suti do násypu nebo na skládku; tyto práce se oceňují cenami katalogu 800-1 Zemní práce. 3. Plocha se stanoví v m2 rozvinuté upravované plochy. </t>
  </si>
  <si>
    <t>ve 20% (včetně výustí)</t>
  </si>
  <si>
    <t>(1,5+1,5)*(1231+996)*0,2</t>
  </si>
  <si>
    <t>Vodorovné konstrukce</t>
  </si>
  <si>
    <t>26</t>
  </si>
  <si>
    <t>457532112</t>
  </si>
  <si>
    <t>Filtrační vrstvy z hrubého drceného kameniva se zhutněním frakce od 16 až 63 do 32 až 63 mm</t>
  </si>
  <si>
    <t>1757965735</t>
  </si>
  <si>
    <t>Filtrační vrstvy jakékoliv tloušťky a sklonu z hrubého drceného kameniva se zhutněním do 10 pojezdů/m3, frakce od 16-63 do 32-63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</si>
  <si>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</si>
  <si>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drcené kamenivo 32-63</t>
  </si>
  <si>
    <t>374</t>
  </si>
  <si>
    <t>27</t>
  </si>
  <si>
    <t>457532113</t>
  </si>
  <si>
    <t>Filtrační vrstvy z hrubého drceného kameniva se zhutněním frakce 63 až 125 mm</t>
  </si>
  <si>
    <t>-747259861</t>
  </si>
  <si>
    <t>Filtrační vrstvy jakékoliv tloušťky a sklonu z hrubého drceného kameniva se zhutněním do 10 pojezdů/m3, frakce 63-125 mm</t>
  </si>
  <si>
    <t>drcené kamenivo 63-125</t>
  </si>
  <si>
    <t>405</t>
  </si>
  <si>
    <t>28</t>
  </si>
  <si>
    <t>457542111</t>
  </si>
  <si>
    <t>Filtrační vrstvy ze štěrkodrti se zhutněním frakce od 0 až 22 do 0 až 63 mm</t>
  </si>
  <si>
    <t>-1918937910</t>
  </si>
  <si>
    <t>Filtrační vrstvy jakékoliv tloušťky a sklonu ze štěrkodrti se zhutněním do 10 pojezdů/m3, frakce od 0-22 do 0-63 mm</t>
  </si>
  <si>
    <t>štěrk 0-63</t>
  </si>
  <si>
    <t>507</t>
  </si>
  <si>
    <t>29</t>
  </si>
  <si>
    <t>462511162</t>
  </si>
  <si>
    <t>Zához z lomového kamene tříděného hmotnost kamenů do 80 kg s proštěrkováním</t>
  </si>
  <si>
    <t>-525061548</t>
  </si>
  <si>
    <t>Zához z lomového kamene neupraveného provedený ze břehu nebo z lešení, do sucha nebo do vody tříděného, hmotnost jednotlivých kamenů do 80 kg oživený, s proštěrkováním</t>
  </si>
  <si>
    <t xml:space="preserve">Poznámka k souboru cen:
1. V příplatcích jsou započteny náklady na urovnání líce záhozu do projektovaného profilu. </t>
  </si>
  <si>
    <t>52+839</t>
  </si>
  <si>
    <t>30</t>
  </si>
  <si>
    <t>462511270</t>
  </si>
  <si>
    <t>Zához z lomového kamene bez proštěrkování z terénu hmotnost do 200 kg</t>
  </si>
  <si>
    <t>-301766840</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</si>
  <si>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</si>
  <si>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</si>
  <si>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111</t>
  </si>
  <si>
    <t>31</t>
  </si>
  <si>
    <t>462511370</t>
  </si>
  <si>
    <t>Zához z lomového kamene bez proštěrkování z terénu hmotnost nad 200 do 500 kg</t>
  </si>
  <si>
    <t>972403158</t>
  </si>
  <si>
    <t>Zához z lomového kamene neupraveného záhozového bez proštěrkování z terénu, hmotnosti jednotlivých kamenů přes 200 do 500 kg</t>
  </si>
  <si>
    <t>928</t>
  </si>
  <si>
    <t>74</t>
  </si>
  <si>
    <t>volně ložené kameny v kynetě (2%)</t>
  </si>
  <si>
    <t>928*0,02</t>
  </si>
  <si>
    <t>32</t>
  </si>
  <si>
    <t>465511R1</t>
  </si>
  <si>
    <t>Oprava stávající konstrukce  patky z lomového kamene</t>
  </si>
  <si>
    <t>1444265557</t>
  </si>
  <si>
    <t>Oprava stávající patky z lomového kamenne za použití stávajícího materiálu. V ceně je zahrnuto potřebné odbourání, úprava a očištění stávajícího materiálu pro jeho použití.</t>
  </si>
  <si>
    <t>v korytě (30%)</t>
  </si>
  <si>
    <t>0,05*2*1231*0,3</t>
  </si>
  <si>
    <t>0,05*2*996*0,3</t>
  </si>
  <si>
    <t>v místě prahů</t>
  </si>
  <si>
    <t>0,5*2*43</t>
  </si>
  <si>
    <t>33</t>
  </si>
  <si>
    <t>467951230</t>
  </si>
  <si>
    <t>Práh dřevěný dvojitý z kulatiny nad 290 do 400 mm</t>
  </si>
  <si>
    <t>441589788</t>
  </si>
  <si>
    <t>Práh dřevěný z výřezů pro stavební účely zajištění na vzdušné straně pilotami D od 150 do 190 mm, délky od 1,5 do 1,8 m, zaraženými v osové vzdálenosti od 1 do 3 m dvojitý z kulatiny D přes 290 do 400 mm</t>
  </si>
  <si>
    <t>viz D.1.a, D.1.b.7</t>
  </si>
  <si>
    <t>nové dřevěné prahy z kulatiny prům. 300 mm</t>
  </si>
  <si>
    <t>10*4</t>
  </si>
  <si>
    <t>34</t>
  </si>
  <si>
    <t>469951221</t>
  </si>
  <si>
    <t>Zpevnění kůly l od 0,8 do 1 m hornina 3 až 5</t>
  </si>
  <si>
    <t>-770571317</t>
  </si>
  <si>
    <t>Zpevnění kůly z tyčoviny D nad 130 mm, se zaražením nejméně na jednu poloviny jejich délky délky od 0,8 do 1,0 m, zaražené v hornině 3 až 5</t>
  </si>
  <si>
    <t xml:space="preserve">Poznámka k souboru cen:
1. V cenách jsou započteny i náklady na dodání kůlů. </t>
  </si>
  <si>
    <t>Úpravy povrchů, podlahy a osazování výplní</t>
  </si>
  <si>
    <t>628635512</t>
  </si>
  <si>
    <t>Vyplnění spár zdiva z lomového kamene maltou cementovou na hl do 70 mm s vyspárováním</t>
  </si>
  <si>
    <t>702397675</t>
  </si>
  <si>
    <t>Vyplnění spár dosavadních konstrukcí zdiva cementovou maltou s vyčištěním spár hloubky do 70 mm, zdiva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</si>
  <si>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</si>
  <si>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po očištění tlakovou vodou (20% očištěných ploch)</t>
  </si>
  <si>
    <t>1336,2*0,2</t>
  </si>
  <si>
    <t>Ostatní konstrukce a práce, bourání</t>
  </si>
  <si>
    <t>36</t>
  </si>
  <si>
    <t>966061111</t>
  </si>
  <si>
    <t>Bourání dřevěných konstrukcí pro LTM</t>
  </si>
  <si>
    <t>1781681013</t>
  </si>
  <si>
    <t>Bourání konstrukcí LTM ve vodních tocích s naložením na dopravní prostředek nebo s odklizením na hromady do vzdálenosti 20 m dřevěných včetně výplně</t>
  </si>
  <si>
    <t xml:space="preserve">Poznámka k souboru cen:
1. Cena je určena pro bourání konstrukcí na suchu i nad vodou. 2. Cenu nelze použít pro bourání základových konstrukcí prováděných ve spojitosti se zemními pracemi; toto bourání se oceňuje cenami souboru cen 120 90-11 Bourání konstrukcí v odkopávkách a prokopávkách, korytech vodotečí, melioračních kanálech části A 01 katalogu 800-1 Zemní práce. 3. Množství jednotek se určuje v m3 dřevěné konstrukce včetně výplně. </t>
  </si>
  <si>
    <t>odstranění dřevěných prahů</t>
  </si>
  <si>
    <t>8,0*0,3*0,4</t>
  </si>
  <si>
    <t>8,3*0,3*0,4</t>
  </si>
  <si>
    <t>997</t>
  </si>
  <si>
    <t>Přesun sutě</t>
  </si>
  <si>
    <t>37</t>
  </si>
  <si>
    <t>997013811</t>
  </si>
  <si>
    <t>Poplatek za uložení stavebního dřevěného odpadu na skládce (skládkovné)</t>
  </si>
  <si>
    <t>-1215796322</t>
  </si>
  <si>
    <t>Poplatek za uložení stavebního odpadu na skládce (skládkovné) dřevěného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</si>
  <si>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</si>
  <si>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dřevěné prahy</t>
  </si>
  <si>
    <t>1,764</t>
  </si>
  <si>
    <t>38</t>
  </si>
  <si>
    <t>997221855</t>
  </si>
  <si>
    <t>Poplatek za uložení odpadu z kameniva na skládce (skládkovné)</t>
  </si>
  <si>
    <t>1737535989</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</si>
  <si>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</si>
  <si>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</si>
  <si>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451,69</t>
  </si>
  <si>
    <t>39</t>
  </si>
  <si>
    <t>997312511</t>
  </si>
  <si>
    <t>Vodorovná doprava vybouraných hmot do 1 km pro LTM</t>
  </si>
  <si>
    <t>229577460</t>
  </si>
  <si>
    <t>Vodorovná doprava vybouraných hmot po suchu se složením a hrubým urovnáním nebo přeložením na jiný dopravní prostředek do 1 km</t>
  </si>
  <si>
    <t xml:space="preserve">Poznámka k souboru cen:
1. Ceny nelze použít při dopravě po železnicí, po vodě a neobvyklými dopravními prostředky. 2. V cenách jsou započteny i náklady na terénní přirážky a jízdu v nepříznivých provozních poměrech. 3. Je-li na dopravní dráze pro vodorovnou dopravu překážka, pro kterou je nutné překládat vybourané hmoty z jednoho obvyklého dopravního prostředku na jiný, oceňuje se tato lomená doprava v každém úseku samostatně. </t>
  </si>
  <si>
    <t>odvoz odpadu z dřevěných prahů na skládku do 12km</t>
  </si>
  <si>
    <t>1,96*0,9</t>
  </si>
  <si>
    <t>997312519</t>
  </si>
  <si>
    <t>Příplatek ZKD 1 km vodorovné dopravy vybouraných hmot pro LTM</t>
  </si>
  <si>
    <t>-994113473</t>
  </si>
  <si>
    <t>Vodorovná doprava vybouraných hmot po suchu se složením a hrubým urovnáním nebo přeložením na jiný dopravní prostředek Příplatek k ceně za každý další i započatý 1 km</t>
  </si>
  <si>
    <t>odvoz na skládku do 12km</t>
  </si>
  <si>
    <t>1,764*11</t>
  </si>
  <si>
    <t>41</t>
  </si>
  <si>
    <t>997321511</t>
  </si>
  <si>
    <t>Vodorovná doprava suti a vybouraných hmot po suchu do 1 km</t>
  </si>
  <si>
    <t>-1578499865</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</si>
  <si>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</si>
  <si>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</si>
  <si>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odvoz navyužitého materiálu z odbouraných patek</t>
  </si>
  <si>
    <t>předpoklad 85%</t>
  </si>
  <si>
    <t>265,7*0,85*2,0</t>
  </si>
  <si>
    <t>42</t>
  </si>
  <si>
    <t>997321519</t>
  </si>
  <si>
    <t>Příplatek ZKD 1km vodorovné dopravy suti a vybouraných hmot po suchu</t>
  </si>
  <si>
    <t>-818463051</t>
  </si>
  <si>
    <t>Vodorovná doprava suti a vybouraných hmot bez naložení, s vyložením a hrubým urovnáním po suchu, na vzdálenost Příplatek k cenám za každý další i započatý 1 km přes 1 km</t>
  </si>
  <si>
    <t>odvoz na skládku do 15km</t>
  </si>
  <si>
    <t>451,69*14</t>
  </si>
  <si>
    <t>998</t>
  </si>
  <si>
    <t>Přesun hmot</t>
  </si>
  <si>
    <t>43</t>
  </si>
  <si>
    <t>998332011</t>
  </si>
  <si>
    <t>Přesun hmot pro úpravy vodních toků a kanály</t>
  </si>
  <si>
    <t>-1156346471</t>
  </si>
  <si>
    <t>Přesun hmot pro úpravy vodních toků a kanály, hráze rybníků apod. dopravní vzdálenost do 500 m</t>
  </si>
  <si>
    <t xml:space="preserve">Poznámka k souboru cen:
1. Ceny jsou určeny pro jakoukoliv konstrukčně-materiálovou charakteristiku. </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</si>
  <si>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</si>
  <si>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</si>
  <si>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</si>
  <si>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</si>
  <si>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</si>
  <si>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VRN1</t>
  </si>
  <si>
    <t>Průzkumné, geodetické a projektové práce</t>
  </si>
  <si>
    <t>012203000</t>
  </si>
  <si>
    <t>CS ÚRS 2013 02</t>
  </si>
  <si>
    <t>1024</t>
  </si>
  <si>
    <t>1243302947</t>
  </si>
  <si>
    <t>Poznámka k položce:
dokumentace zakrývaných konstrukcí a liniových staveb geodetickým zaměřením v papírové a elektronické podobě.</t>
  </si>
  <si>
    <t>012204000</t>
  </si>
  <si>
    <t>Vytýčení stavby</t>
  </si>
  <si>
    <t>-573144926</t>
  </si>
  <si>
    <t>Vytýčení stavby včetně přeložek sítí</t>
  </si>
  <si>
    <t>012303000</t>
  </si>
  <si>
    <t>Geodetické práce po výstavbě</t>
  </si>
  <si>
    <t>-359971484</t>
  </si>
  <si>
    <t>Průzkumné, geodetické a projektové práce geodetické práce po výstavbě</t>
  </si>
  <si>
    <t>013254000</t>
  </si>
  <si>
    <t>Dokumentace skutečného provedení stavby</t>
  </si>
  <si>
    <t>2088360968</t>
  </si>
  <si>
    <t>Průzkumné, geodetické a projektové práce projektové práce dokumentace stavby (výkresová a textová) skutečného provedení stavby</t>
  </si>
  <si>
    <t>Poznámka k položce:
Dokumentace skutečného provedení v rozsahu dle platné vyhlášky na dokumentaci staveb v počtu podle SOD a VOP</t>
  </si>
  <si>
    <t>VRN3</t>
  </si>
  <si>
    <t>Zařízení staveniště</t>
  </si>
  <si>
    <t>030001001</t>
  </si>
  <si>
    <t>Náklady na zřízení staveniště v souladu s ZOV</t>
  </si>
  <si>
    <t>-2079932030</t>
  </si>
  <si>
    <t>Základní rozdělení průvodních činností a nákladů zařízení staveniště</t>
  </si>
  <si>
    <t>Poznámka k položce:
Náklady na dokumentaci ZS, příprava pro území pro ZS včetně odstranění materiálů a konstrukcí, vybudování odběrných míst, zřízení přípojek energií, vlastní vybudování objektů ZS a provizorních komunikací.</t>
  </si>
  <si>
    <t>030001002</t>
  </si>
  <si>
    <t>Náklady na provoz a údržbu zařízení staveniště</t>
  </si>
  <si>
    <t>1544945003</t>
  </si>
  <si>
    <t>Poznámka k položce:
Náklady na vybavení objektů, náklady na energie, úklid, údržbu, osvětlení, oplocení, opravy na objektech ZS, čištění ploch, zabezpečení staveniště.</t>
  </si>
  <si>
    <t>034403000</t>
  </si>
  <si>
    <t>Dočasné dopravní značení po dobu výstavby</t>
  </si>
  <si>
    <t>soub</t>
  </si>
  <si>
    <t>1273449034</t>
  </si>
  <si>
    <t>Poznámka k položce:
Osazení dočasného dopravního značení dle návrhu v koordinační situaci.</t>
  </si>
  <si>
    <t>039002003</t>
  </si>
  <si>
    <t>Zrušení zařízení staveniště</t>
  </si>
  <si>
    <t>-866328807</t>
  </si>
  <si>
    <t>Hlavní tituly průvodních činností a nákladů zařízení staveniště zrušení zařízení staveniště</t>
  </si>
  <si>
    <t>Poznámka k položce:
odstranění objektu ZS včetně přípojek a jejich odvozu, uvedení pozemku do původního stavu včetně nákladů s tím spojených</t>
  </si>
  <si>
    <t>039100R1</t>
  </si>
  <si>
    <t>Zpevnění cyklostezky panely po dobu výstavby</t>
  </si>
  <si>
    <t>77166476</t>
  </si>
  <si>
    <t>Zpevnění cyklostezky panely po dobu výstavby. Uvažováno je zpevnění na ploše 80m2. Součástí položky je zřízení, odstranění i očištění panelů, včetně dodávky materiálu a potřebné manipulace. Je počítáno s třetinovou obratovitostí.</t>
  </si>
  <si>
    <t>VRN4</t>
  </si>
  <si>
    <t>Inženýrská činnost</t>
  </si>
  <si>
    <t>04140300R</t>
  </si>
  <si>
    <t>Náklady na zajištění kolektivní bezpečnosti osob</t>
  </si>
  <si>
    <t>-1466318038</t>
  </si>
  <si>
    <t>Náklady zhotovitele  na zajištění kolektivní bezpečnosti osob pohybujících se po staveništi</t>
  </si>
  <si>
    <t xml:space="preserve">Poznámka k položce:
Náklady na zbudování, údržbu a zrušení:
- zabezpečení okrajů konstrukcí proti pádu osob
- komunikací pro pohyb osob ve staveništi
- přechodů přes výkopy
- a další prvky kolektivní ochrany osob, pokud nejsou jinde uvedeny
</t>
  </si>
  <si>
    <t>09150500R</t>
  </si>
  <si>
    <t>Protokolární předání pozemků</t>
  </si>
  <si>
    <t>512</t>
  </si>
  <si>
    <t>905773669</t>
  </si>
  <si>
    <t>Ekologický dozor včetně závazné zprávy a fotodokumentace</t>
  </si>
  <si>
    <t>VRN9</t>
  </si>
  <si>
    <t>Ostatní náklady</t>
  </si>
  <si>
    <t>09100202R</t>
  </si>
  <si>
    <t>Havarijní plán - dopracování (aktualizace plánu)</t>
  </si>
  <si>
    <t>-1387787778</t>
  </si>
  <si>
    <t>09100303R</t>
  </si>
  <si>
    <t>Protipovodňový plán - dopracování (aktualizace plánu)</t>
  </si>
  <si>
    <t>-1324954967</t>
  </si>
  <si>
    <t>09150301R</t>
  </si>
  <si>
    <t>Náklady na vyhotovení fotodokumentace</t>
  </si>
  <si>
    <t>1086227949</t>
  </si>
  <si>
    <t>Náklady na vyhotovení fotodokumentace před stavbou, při stavbě a po ukončení stavby.</t>
  </si>
  <si>
    <t>09150320R</t>
  </si>
  <si>
    <t>Norná stěna - doporučení zřízení při výstavbě</t>
  </si>
  <si>
    <t>-1481539501</t>
  </si>
  <si>
    <t>Norná stěna - doporučení zřízení při výstavbě. Doporučení použití norné stěny po realizovaných úsecích 20 m.</t>
  </si>
  <si>
    <t>09150330R</t>
  </si>
  <si>
    <t>Náklady na provedení zkoušek, revizí a měření</t>
  </si>
  <si>
    <t>-1465801676</t>
  </si>
  <si>
    <t>09150400R</t>
  </si>
  <si>
    <t>1399783060</t>
  </si>
  <si>
    <t>09150510R</t>
  </si>
  <si>
    <t>Slovení ryb a záchranný transfer živočichů</t>
  </si>
  <si>
    <t>-52906194</t>
  </si>
  <si>
    <t>09150520R</t>
  </si>
  <si>
    <t>Pasportizace stavby</t>
  </si>
  <si>
    <t>822952249</t>
  </si>
  <si>
    <t>0915530R</t>
  </si>
  <si>
    <t>Provedení zkoušek - rozbor sedimentu</t>
  </si>
  <si>
    <t>370348614</t>
  </si>
  <si>
    <t>09300100R</t>
  </si>
  <si>
    <t>Navýšení terénu na kótu hladiny Q20</t>
  </si>
  <si>
    <t>-292830500</t>
  </si>
  <si>
    <t>Průzkumné, geodetické a projektové práce geodetické práce při provádění stavby včetně aktuálního zaměření mocnosti sedimentu</t>
  </si>
  <si>
    <t>Geodetické práce při provádění stavby včetně aktuálního zaměření mocnosti sedimentu</t>
  </si>
  <si>
    <t xml:space="preserve">Náklady na provedení zkoušek, revizí a měření </t>
  </si>
  <si>
    <t>Poplatek za uložení sedimentu na skládce (skládkovné)</t>
  </si>
  <si>
    <t>Uložení sypaniny poplatek za uložení sypaniny (sedimentu) na skládce (skládkovné) v souladu se zákonem č. 185/2001 Sb., o odpadech s příslušnými prováděcími vyhláškami MŽP č. 93/2016 Sb. a č. 383/2001 Sb., a dalšími platnými předpisy pro nakládání s odpady v platném znění,</t>
  </si>
  <si>
    <t>Uložení sypaniny poplatek za uložení sypaniny na skládce (skládkovné) v souladu se zákonem č. 185/2001 Sb., o odpadech s příslušnými prováděcími vyhláškami MŽP č. 93/2016 Sb. a č. 383/2001 Sb., a dalšími platnými předpisy pro nakládání s odpady v platném znění,</t>
  </si>
  <si>
    <t>kpl</t>
  </si>
  <si>
    <t>Navýšení pravostranného břehu na kotu hladiny Q20. Stejně tak na PB v úseku mezi ř. km 5,440 – 5,600 a v úseku mezi ř. km 5,700 – 5,755. (dle TZ). Položka zahrnuje sejmutí drnu (1375 m2) a jeho protřízení, násyp zeminy se zhutněním (550 m3) a zpětné ohumusování a osetí.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</si>
</sst>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3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0" fillId="4"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4"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5"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4" borderId="0" xfId="0" applyFont="1" applyFill="1" applyAlignment="1">
      <alignment horizontal="left" vertical="center"/>
    </xf>
    <xf numFmtId="0" fontId="0" fillId="4" borderId="0" xfId="0" applyFont="1" applyFill="1" applyAlignment="1" applyProtection="1">
      <alignment vertical="center"/>
      <protection locked="0"/>
    </xf>
    <xf numFmtId="0" fontId="20" fillId="4" borderId="0" xfId="0" applyFont="1" applyFill="1" applyAlignment="1">
      <alignment horizontal="right" vertical="center"/>
    </xf>
    <xf numFmtId="0" fontId="28" fillId="0" borderId="0" xfId="0" applyFont="1" applyAlignment="1">
      <alignment horizontal="left" vertical="center"/>
    </xf>
    <xf numFmtId="0" fontId="6" fillId="0" borderId="3" xfId="0" applyFont="1" applyBorder="1" applyAlignment="1">
      <alignment vertical="center"/>
    </xf>
    <xf numFmtId="0" fontId="6" fillId="0" borderId="19" xfId="0" applyFont="1" applyBorder="1" applyAlignment="1">
      <alignment horizontal="left" vertical="center"/>
    </xf>
    <xf numFmtId="0" fontId="6" fillId="0" borderId="19" xfId="0" applyFont="1" applyBorder="1" applyAlignment="1">
      <alignment vertical="center"/>
    </xf>
    <xf numFmtId="0" fontId="6" fillId="0" borderId="19" xfId="0" applyFont="1" applyBorder="1" applyAlignment="1" applyProtection="1">
      <alignment vertical="center"/>
      <protection locked="0"/>
    </xf>
    <xf numFmtId="4" fontId="6" fillId="0" borderId="19" xfId="0" applyNumberFormat="1" applyFont="1" applyBorder="1" applyAlignment="1">
      <alignmen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0" fillId="0" borderId="3" xfId="0" applyFont="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4" xfId="0" applyFont="1" applyFill="1" applyBorder="1" applyAlignment="1" applyProtection="1">
      <alignment horizontal="center" vertical="center" wrapText="1"/>
      <protection locked="0"/>
    </xf>
    <xf numFmtId="0" fontId="20" fillId="4" borderId="15" xfId="0" applyFont="1" applyFill="1" applyBorder="1" applyAlignment="1">
      <alignment horizontal="center" vertical="center" wrapText="1"/>
    </xf>
    <xf numFmtId="4" fontId="22"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18"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2" borderId="1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2" xfId="0" applyNumberFormat="1" applyFont="1" applyBorder="1" applyAlignment="1">
      <alignmen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17" xfId="0" applyFont="1" applyBorder="1" applyAlignment="1">
      <alignment vertical="center"/>
    </xf>
    <xf numFmtId="0" fontId="32" fillId="0" borderId="0" xfId="0" applyFont="1" applyAlignment="1">
      <alignment vertical="center" wrapText="1"/>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3" fillId="0" borderId="3" xfId="0" applyFont="1" applyBorder="1" applyAlignment="1">
      <alignment vertical="center"/>
    </xf>
    <xf numFmtId="0" fontId="33" fillId="2" borderId="17" xfId="0" applyFont="1" applyFill="1" applyBorder="1" applyAlignment="1" applyProtection="1">
      <alignment horizontal="left" vertical="center"/>
      <protection locked="0"/>
    </xf>
    <xf numFmtId="0" fontId="33" fillId="0" borderId="0"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4" fontId="16" fillId="0" borderId="0" xfId="0" applyNumberFormat="1" applyFont="1" applyAlignment="1">
      <alignment vertical="center"/>
    </xf>
    <xf numFmtId="0" fontId="2" fillId="0" borderId="0" xfId="0" applyFont="1" applyAlignment="1">
      <alignment vertical="center"/>
    </xf>
    <xf numFmtId="4" fontId="4"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13" fillId="5" borderId="0" xfId="0" applyFont="1" applyFill="1" applyAlignment="1">
      <alignment horizontal="center" vertical="center"/>
    </xf>
    <xf numFmtId="0" fontId="0" fillId="0" borderId="0" xfId="0"/>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lignment horizontal="left" vertical="center"/>
    </xf>
    <xf numFmtId="0" fontId="0"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right" vertical="center"/>
    </xf>
    <xf numFmtId="0" fontId="20" fillId="4" borderId="6"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7" xfId="0" applyFont="1" applyFill="1" applyBorder="1" applyAlignment="1">
      <alignment horizontal="center" vertical="center"/>
    </xf>
    <xf numFmtId="0" fontId="4" fillId="3" borderId="7" xfId="0" applyFont="1" applyFill="1" applyBorder="1" applyAlignment="1">
      <alignment horizontal="left" vertical="center"/>
    </xf>
    <xf numFmtId="0" fontId="20" fillId="4" borderId="7" xfId="0" applyFont="1" applyFill="1" applyBorder="1" applyAlignment="1">
      <alignment horizontal="right" vertical="center"/>
    </xf>
    <xf numFmtId="0" fontId="20" fillId="4" borderId="21" xfId="0" applyFont="1" applyFill="1" applyBorder="1" applyAlignment="1">
      <alignment horizontal="lef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76"/>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hidden="1"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4" t="s">
        <v>0</v>
      </c>
      <c r="AZ1" s="14" t="s">
        <v>1</v>
      </c>
      <c r="BA1" s="14" t="s">
        <v>2</v>
      </c>
      <c r="BB1" s="14" t="s">
        <v>1</v>
      </c>
      <c r="BT1" s="14" t="s">
        <v>3</v>
      </c>
      <c r="BU1" s="14" t="s">
        <v>3</v>
      </c>
      <c r="BV1" s="14" t="s">
        <v>4</v>
      </c>
    </row>
    <row r="2" spans="44:72" ht="36.95" customHeight="1">
      <c r="AR2" s="202" t="s">
        <v>5</v>
      </c>
      <c r="AS2" s="203"/>
      <c r="AT2" s="203"/>
      <c r="AU2" s="203"/>
      <c r="AV2" s="203"/>
      <c r="AW2" s="203"/>
      <c r="AX2" s="203"/>
      <c r="AY2" s="203"/>
      <c r="AZ2" s="203"/>
      <c r="BA2" s="203"/>
      <c r="BB2" s="203"/>
      <c r="BC2" s="203"/>
      <c r="BD2" s="203"/>
      <c r="BE2" s="203"/>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8"/>
      <c r="D4" s="19" t="s">
        <v>9</v>
      </c>
      <c r="AR4" s="18"/>
      <c r="AS4" s="20" t="s">
        <v>10</v>
      </c>
      <c r="BE4" s="21" t="s">
        <v>11</v>
      </c>
      <c r="BS4" s="15" t="s">
        <v>12</v>
      </c>
    </row>
    <row r="5" spans="2:71" ht="12" customHeight="1">
      <c r="B5" s="18"/>
      <c r="D5" s="22" t="s">
        <v>13</v>
      </c>
      <c r="K5" s="213" t="s">
        <v>14</v>
      </c>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R5" s="18"/>
      <c r="BE5" s="193" t="s">
        <v>15</v>
      </c>
      <c r="BS5" s="15" t="s">
        <v>6</v>
      </c>
    </row>
    <row r="6" spans="2:71" ht="36.95" customHeight="1">
      <c r="B6" s="18"/>
      <c r="D6" s="23" t="s">
        <v>16</v>
      </c>
      <c r="K6" s="214" t="s">
        <v>17</v>
      </c>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R6" s="18"/>
      <c r="BE6" s="194"/>
      <c r="BS6" s="15" t="s">
        <v>6</v>
      </c>
    </row>
    <row r="7" spans="2:71" ht="12" customHeight="1">
      <c r="B7" s="18"/>
      <c r="D7" s="24" t="s">
        <v>18</v>
      </c>
      <c r="K7" s="15" t="s">
        <v>1</v>
      </c>
      <c r="AK7" s="24" t="s">
        <v>19</v>
      </c>
      <c r="AN7" s="15" t="s">
        <v>1</v>
      </c>
      <c r="AR7" s="18"/>
      <c r="BE7" s="194"/>
      <c r="BS7" s="15" t="s">
        <v>6</v>
      </c>
    </row>
    <row r="8" spans="2:71" ht="12" customHeight="1">
      <c r="B8" s="18"/>
      <c r="D8" s="24" t="s">
        <v>20</v>
      </c>
      <c r="K8" s="15" t="s">
        <v>21</v>
      </c>
      <c r="AK8" s="24" t="s">
        <v>22</v>
      </c>
      <c r="AN8" s="25" t="s">
        <v>23</v>
      </c>
      <c r="AR8" s="18"/>
      <c r="BE8" s="194"/>
      <c r="BS8" s="15" t="s">
        <v>6</v>
      </c>
    </row>
    <row r="9" spans="2:71" ht="14.45" customHeight="1">
      <c r="B9" s="18"/>
      <c r="AR9" s="18"/>
      <c r="BE9" s="194"/>
      <c r="BS9" s="15" t="s">
        <v>6</v>
      </c>
    </row>
    <row r="10" spans="2:71" ht="12" customHeight="1">
      <c r="B10" s="18"/>
      <c r="D10" s="24" t="s">
        <v>24</v>
      </c>
      <c r="AK10" s="24" t="s">
        <v>25</v>
      </c>
      <c r="AN10" s="15" t="s">
        <v>1</v>
      </c>
      <c r="AR10" s="18"/>
      <c r="BE10" s="194"/>
      <c r="BS10" s="15" t="s">
        <v>6</v>
      </c>
    </row>
    <row r="11" spans="2:71" ht="18.4" customHeight="1">
      <c r="B11" s="18"/>
      <c r="E11" s="15" t="s">
        <v>26</v>
      </c>
      <c r="AK11" s="24" t="s">
        <v>27</v>
      </c>
      <c r="AN11" s="15" t="s">
        <v>1</v>
      </c>
      <c r="AR11" s="18"/>
      <c r="BE11" s="194"/>
      <c r="BS11" s="15" t="s">
        <v>6</v>
      </c>
    </row>
    <row r="12" spans="2:71" ht="6.95" customHeight="1">
      <c r="B12" s="18"/>
      <c r="AR12" s="18"/>
      <c r="BE12" s="194"/>
      <c r="BS12" s="15" t="s">
        <v>6</v>
      </c>
    </row>
    <row r="13" spans="2:71" ht="12" customHeight="1">
      <c r="B13" s="18"/>
      <c r="D13" s="24" t="s">
        <v>28</v>
      </c>
      <c r="AK13" s="24" t="s">
        <v>25</v>
      </c>
      <c r="AN13" s="26" t="s">
        <v>29</v>
      </c>
      <c r="AR13" s="18"/>
      <c r="BE13" s="194"/>
      <c r="BS13" s="15" t="s">
        <v>6</v>
      </c>
    </row>
    <row r="14" spans="2:71" ht="12">
      <c r="B14" s="18"/>
      <c r="E14" s="215" t="s">
        <v>29</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4" t="s">
        <v>27</v>
      </c>
      <c r="AN14" s="26" t="s">
        <v>29</v>
      </c>
      <c r="AR14" s="18"/>
      <c r="BE14" s="194"/>
      <c r="BS14" s="15" t="s">
        <v>6</v>
      </c>
    </row>
    <row r="15" spans="2:71" ht="6.95" customHeight="1">
      <c r="B15" s="18"/>
      <c r="AR15" s="18"/>
      <c r="BE15" s="194"/>
      <c r="BS15" s="15" t="s">
        <v>3</v>
      </c>
    </row>
    <row r="16" spans="2:71" ht="12" customHeight="1">
      <c r="B16" s="18"/>
      <c r="D16" s="24" t="s">
        <v>30</v>
      </c>
      <c r="AK16" s="24" t="s">
        <v>25</v>
      </c>
      <c r="AN16" s="15" t="s">
        <v>31</v>
      </c>
      <c r="AR16" s="18"/>
      <c r="BE16" s="194"/>
      <c r="BS16" s="15" t="s">
        <v>3</v>
      </c>
    </row>
    <row r="17" spans="2:71" ht="18.4" customHeight="1">
      <c r="B17" s="18"/>
      <c r="E17" s="15" t="s">
        <v>32</v>
      </c>
      <c r="AK17" s="24" t="s">
        <v>27</v>
      </c>
      <c r="AN17" s="15" t="s">
        <v>1</v>
      </c>
      <c r="AR17" s="18"/>
      <c r="BE17" s="194"/>
      <c r="BS17" s="15" t="s">
        <v>33</v>
      </c>
    </row>
    <row r="18" spans="2:71" ht="6.95" customHeight="1">
      <c r="B18" s="18"/>
      <c r="AR18" s="18"/>
      <c r="BE18" s="194"/>
      <c r="BS18" s="15" t="s">
        <v>6</v>
      </c>
    </row>
    <row r="19" spans="2:71" ht="12" customHeight="1">
      <c r="B19" s="18"/>
      <c r="D19" s="24" t="s">
        <v>34</v>
      </c>
      <c r="AK19" s="24" t="s">
        <v>25</v>
      </c>
      <c r="AN19" s="15" t="s">
        <v>31</v>
      </c>
      <c r="AR19" s="18"/>
      <c r="BE19" s="194"/>
      <c r="BS19" s="15" t="s">
        <v>6</v>
      </c>
    </row>
    <row r="20" spans="2:71" ht="18.4" customHeight="1">
      <c r="B20" s="18"/>
      <c r="E20" s="15" t="s">
        <v>32</v>
      </c>
      <c r="AK20" s="24" t="s">
        <v>27</v>
      </c>
      <c r="AN20" s="15" t="s">
        <v>1</v>
      </c>
      <c r="AR20" s="18"/>
      <c r="BE20" s="194"/>
      <c r="BS20" s="15" t="s">
        <v>33</v>
      </c>
    </row>
    <row r="21" spans="2:57" ht="6.95" customHeight="1">
      <c r="B21" s="18"/>
      <c r="AR21" s="18"/>
      <c r="BE21" s="194"/>
    </row>
    <row r="22" spans="2:57" ht="12" customHeight="1">
      <c r="B22" s="18"/>
      <c r="D22" s="24" t="s">
        <v>35</v>
      </c>
      <c r="AR22" s="18"/>
      <c r="BE22" s="194"/>
    </row>
    <row r="23" spans="2:57" ht="14.45" customHeight="1">
      <c r="B23" s="18"/>
      <c r="E23" s="217" t="s">
        <v>1</v>
      </c>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R23" s="18"/>
      <c r="BE23" s="194"/>
    </row>
    <row r="24" spans="2:57" ht="6.95" customHeight="1">
      <c r="B24" s="18"/>
      <c r="AR24" s="18"/>
      <c r="BE24" s="194"/>
    </row>
    <row r="25" spans="2:57" ht="6.95" customHeight="1">
      <c r="B25" s="1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8"/>
      <c r="BE25" s="194"/>
    </row>
    <row r="26" spans="2:57" s="1" customFormat="1" ht="25.9" customHeight="1">
      <c r="B26" s="29"/>
      <c r="D26" s="30" t="s">
        <v>36</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195">
        <f>ROUND(AG54,2)</f>
        <v>0</v>
      </c>
      <c r="AL26" s="196"/>
      <c r="AM26" s="196"/>
      <c r="AN26" s="196"/>
      <c r="AO26" s="196"/>
      <c r="AR26" s="29"/>
      <c r="BE26" s="194"/>
    </row>
    <row r="27" spans="2:57" s="1" customFormat="1" ht="6.95" customHeight="1">
      <c r="B27" s="29"/>
      <c r="AR27" s="29"/>
      <c r="BE27" s="194"/>
    </row>
    <row r="28" spans="2:57" s="1" customFormat="1" ht="12">
      <c r="B28" s="29"/>
      <c r="L28" s="218" t="s">
        <v>37</v>
      </c>
      <c r="M28" s="218"/>
      <c r="N28" s="218"/>
      <c r="O28" s="218"/>
      <c r="P28" s="218"/>
      <c r="W28" s="218" t="s">
        <v>38</v>
      </c>
      <c r="X28" s="218"/>
      <c r="Y28" s="218"/>
      <c r="Z28" s="218"/>
      <c r="AA28" s="218"/>
      <c r="AB28" s="218"/>
      <c r="AC28" s="218"/>
      <c r="AD28" s="218"/>
      <c r="AE28" s="218"/>
      <c r="AK28" s="218" t="s">
        <v>39</v>
      </c>
      <c r="AL28" s="218"/>
      <c r="AM28" s="218"/>
      <c r="AN28" s="218"/>
      <c r="AO28" s="218"/>
      <c r="AR28" s="29"/>
      <c r="BE28" s="194"/>
    </row>
    <row r="29" spans="2:57" s="2" customFormat="1" ht="14.45" customHeight="1">
      <c r="B29" s="33"/>
      <c r="D29" s="24" t="s">
        <v>40</v>
      </c>
      <c r="F29" s="24" t="s">
        <v>41</v>
      </c>
      <c r="L29" s="219">
        <v>0.21</v>
      </c>
      <c r="M29" s="198"/>
      <c r="N29" s="198"/>
      <c r="O29" s="198"/>
      <c r="P29" s="198"/>
      <c r="W29" s="197">
        <f>ROUND(AZ54,2)</f>
        <v>0</v>
      </c>
      <c r="X29" s="198"/>
      <c r="Y29" s="198"/>
      <c r="Z29" s="198"/>
      <c r="AA29" s="198"/>
      <c r="AB29" s="198"/>
      <c r="AC29" s="198"/>
      <c r="AD29" s="198"/>
      <c r="AE29" s="198"/>
      <c r="AK29" s="197">
        <f>ROUND(AV54,2)</f>
        <v>0</v>
      </c>
      <c r="AL29" s="198"/>
      <c r="AM29" s="198"/>
      <c r="AN29" s="198"/>
      <c r="AO29" s="198"/>
      <c r="AR29" s="33"/>
      <c r="BE29" s="194"/>
    </row>
    <row r="30" spans="2:57" s="2" customFormat="1" ht="14.45" customHeight="1">
      <c r="B30" s="33"/>
      <c r="F30" s="24" t="s">
        <v>42</v>
      </c>
      <c r="L30" s="219">
        <v>0.15</v>
      </c>
      <c r="M30" s="198"/>
      <c r="N30" s="198"/>
      <c r="O30" s="198"/>
      <c r="P30" s="198"/>
      <c r="W30" s="197">
        <f>ROUND(BA54,2)</f>
        <v>0</v>
      </c>
      <c r="X30" s="198"/>
      <c r="Y30" s="198"/>
      <c r="Z30" s="198"/>
      <c r="AA30" s="198"/>
      <c r="AB30" s="198"/>
      <c r="AC30" s="198"/>
      <c r="AD30" s="198"/>
      <c r="AE30" s="198"/>
      <c r="AK30" s="197">
        <f>ROUND(AW54,2)</f>
        <v>0</v>
      </c>
      <c r="AL30" s="198"/>
      <c r="AM30" s="198"/>
      <c r="AN30" s="198"/>
      <c r="AO30" s="198"/>
      <c r="AR30" s="33"/>
      <c r="BE30" s="194"/>
    </row>
    <row r="31" spans="2:57" s="2" customFormat="1" ht="14.45" customHeight="1" hidden="1">
      <c r="B31" s="33"/>
      <c r="F31" s="24" t="s">
        <v>43</v>
      </c>
      <c r="L31" s="219">
        <v>0.21</v>
      </c>
      <c r="M31" s="198"/>
      <c r="N31" s="198"/>
      <c r="O31" s="198"/>
      <c r="P31" s="198"/>
      <c r="W31" s="197">
        <f>ROUND(BB54,2)</f>
        <v>0</v>
      </c>
      <c r="X31" s="198"/>
      <c r="Y31" s="198"/>
      <c r="Z31" s="198"/>
      <c r="AA31" s="198"/>
      <c r="AB31" s="198"/>
      <c r="AC31" s="198"/>
      <c r="AD31" s="198"/>
      <c r="AE31" s="198"/>
      <c r="AK31" s="197">
        <v>0</v>
      </c>
      <c r="AL31" s="198"/>
      <c r="AM31" s="198"/>
      <c r="AN31" s="198"/>
      <c r="AO31" s="198"/>
      <c r="AR31" s="33"/>
      <c r="BE31" s="194"/>
    </row>
    <row r="32" spans="2:57" s="2" customFormat="1" ht="14.45" customHeight="1" hidden="1">
      <c r="B32" s="33"/>
      <c r="F32" s="24" t="s">
        <v>44</v>
      </c>
      <c r="L32" s="219">
        <v>0.15</v>
      </c>
      <c r="M32" s="198"/>
      <c r="N32" s="198"/>
      <c r="O32" s="198"/>
      <c r="P32" s="198"/>
      <c r="W32" s="197">
        <f>ROUND(BC54,2)</f>
        <v>0</v>
      </c>
      <c r="X32" s="198"/>
      <c r="Y32" s="198"/>
      <c r="Z32" s="198"/>
      <c r="AA32" s="198"/>
      <c r="AB32" s="198"/>
      <c r="AC32" s="198"/>
      <c r="AD32" s="198"/>
      <c r="AE32" s="198"/>
      <c r="AK32" s="197">
        <v>0</v>
      </c>
      <c r="AL32" s="198"/>
      <c r="AM32" s="198"/>
      <c r="AN32" s="198"/>
      <c r="AO32" s="198"/>
      <c r="AR32" s="33"/>
      <c r="BE32" s="194"/>
    </row>
    <row r="33" spans="2:57" s="2" customFormat="1" ht="14.45" customHeight="1" hidden="1">
      <c r="B33" s="33"/>
      <c r="F33" s="24" t="s">
        <v>45</v>
      </c>
      <c r="L33" s="219">
        <v>0</v>
      </c>
      <c r="M33" s="198"/>
      <c r="N33" s="198"/>
      <c r="O33" s="198"/>
      <c r="P33" s="198"/>
      <c r="W33" s="197">
        <f>ROUND(BD54,2)</f>
        <v>0</v>
      </c>
      <c r="X33" s="198"/>
      <c r="Y33" s="198"/>
      <c r="Z33" s="198"/>
      <c r="AA33" s="198"/>
      <c r="AB33" s="198"/>
      <c r="AC33" s="198"/>
      <c r="AD33" s="198"/>
      <c r="AE33" s="198"/>
      <c r="AK33" s="197">
        <v>0</v>
      </c>
      <c r="AL33" s="198"/>
      <c r="AM33" s="198"/>
      <c r="AN33" s="198"/>
      <c r="AO33" s="198"/>
      <c r="AR33" s="33"/>
      <c r="BE33" s="194"/>
    </row>
    <row r="34" spans="2:57" s="1" customFormat="1" ht="6.95" customHeight="1">
      <c r="B34" s="29"/>
      <c r="AR34" s="29"/>
      <c r="BE34" s="194"/>
    </row>
    <row r="35" spans="2:44" s="1" customFormat="1" ht="25.9" customHeight="1">
      <c r="B35" s="29"/>
      <c r="C35" s="34"/>
      <c r="D35" s="35" t="s">
        <v>46</v>
      </c>
      <c r="E35" s="36"/>
      <c r="F35" s="36"/>
      <c r="G35" s="36"/>
      <c r="H35" s="36"/>
      <c r="I35" s="36"/>
      <c r="J35" s="36"/>
      <c r="K35" s="36"/>
      <c r="L35" s="36"/>
      <c r="M35" s="36"/>
      <c r="N35" s="36"/>
      <c r="O35" s="36"/>
      <c r="P35" s="36"/>
      <c r="Q35" s="36"/>
      <c r="R35" s="36"/>
      <c r="S35" s="36"/>
      <c r="T35" s="37" t="s">
        <v>47</v>
      </c>
      <c r="U35" s="36"/>
      <c r="V35" s="36"/>
      <c r="W35" s="36"/>
      <c r="X35" s="223" t="s">
        <v>48</v>
      </c>
      <c r="Y35" s="200"/>
      <c r="Z35" s="200"/>
      <c r="AA35" s="200"/>
      <c r="AB35" s="200"/>
      <c r="AC35" s="36"/>
      <c r="AD35" s="36"/>
      <c r="AE35" s="36"/>
      <c r="AF35" s="36"/>
      <c r="AG35" s="36"/>
      <c r="AH35" s="36"/>
      <c r="AI35" s="36"/>
      <c r="AJ35" s="36"/>
      <c r="AK35" s="199">
        <f>SUM(AK26:AK33)</f>
        <v>0</v>
      </c>
      <c r="AL35" s="200"/>
      <c r="AM35" s="200"/>
      <c r="AN35" s="200"/>
      <c r="AO35" s="201"/>
      <c r="AP35" s="34"/>
      <c r="AQ35" s="34"/>
      <c r="AR35" s="29"/>
    </row>
    <row r="36" spans="2:44" s="1" customFormat="1" ht="6.95" customHeight="1">
      <c r="B36" s="29"/>
      <c r="AR36" s="29"/>
    </row>
    <row r="37" spans="2:44" s="1" customFormat="1" ht="6.9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row>
    <row r="41" spans="2:44" s="1" customFormat="1" ht="6.95" customHeight="1">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row>
    <row r="42" spans="2:44" s="1" customFormat="1" ht="24.95" customHeight="1">
      <c r="B42" s="29"/>
      <c r="C42" s="19" t="s">
        <v>49</v>
      </c>
      <c r="AR42" s="29"/>
    </row>
    <row r="43" spans="2:44" s="1" customFormat="1" ht="6.95" customHeight="1">
      <c r="B43" s="29"/>
      <c r="AR43" s="29"/>
    </row>
    <row r="44" spans="2:44" s="1" customFormat="1" ht="12" customHeight="1">
      <c r="B44" s="29"/>
      <c r="C44" s="24" t="s">
        <v>13</v>
      </c>
      <c r="L44" s="1" t="str">
        <f>K5</f>
        <v>2799</v>
      </c>
      <c r="AR44" s="29"/>
    </row>
    <row r="45" spans="2:44" s="3" customFormat="1" ht="36.95" customHeight="1">
      <c r="B45" s="42"/>
      <c r="C45" s="43" t="s">
        <v>16</v>
      </c>
      <c r="L45" s="210" t="str">
        <f>K6</f>
        <v>Trusovický potok, Bohuňovice - optimalizace toku</v>
      </c>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R45" s="42"/>
    </row>
    <row r="46" spans="2:44" s="1" customFormat="1" ht="6.95" customHeight="1">
      <c r="B46" s="29"/>
      <c r="AR46" s="29"/>
    </row>
    <row r="47" spans="2:44" s="1" customFormat="1" ht="12" customHeight="1">
      <c r="B47" s="29"/>
      <c r="C47" s="24" t="s">
        <v>20</v>
      </c>
      <c r="L47" s="44" t="str">
        <f>IF(K8="","",K8)</f>
        <v>Trusovice, Moravská Loděnice</v>
      </c>
      <c r="AI47" s="24" t="s">
        <v>22</v>
      </c>
      <c r="AM47" s="212" t="str">
        <f>IF(AN8="","",AN8)</f>
        <v>21. 8. 2017</v>
      </c>
      <c r="AN47" s="212"/>
      <c r="AR47" s="29"/>
    </row>
    <row r="48" spans="2:44" s="1" customFormat="1" ht="6.95" customHeight="1">
      <c r="B48" s="29"/>
      <c r="AR48" s="29"/>
    </row>
    <row r="49" spans="2:56" s="1" customFormat="1" ht="35.45" customHeight="1">
      <c r="B49" s="29"/>
      <c r="C49" s="24" t="s">
        <v>24</v>
      </c>
      <c r="L49" s="1" t="str">
        <f>IF(E11="","",E11)</f>
        <v xml:space="preserve"> </v>
      </c>
      <c r="AI49" s="24" t="s">
        <v>30</v>
      </c>
      <c r="AM49" s="208" t="str">
        <f>IF(E17="","",E17)</f>
        <v>AGPOL s.r.o., Jungmannova 153/12, 77900 Olomouc</v>
      </c>
      <c r="AN49" s="209"/>
      <c r="AO49" s="209"/>
      <c r="AP49" s="209"/>
      <c r="AR49" s="29"/>
      <c r="AS49" s="204" t="s">
        <v>50</v>
      </c>
      <c r="AT49" s="205"/>
      <c r="AU49" s="46"/>
      <c r="AV49" s="46"/>
      <c r="AW49" s="46"/>
      <c r="AX49" s="46"/>
      <c r="AY49" s="46"/>
      <c r="AZ49" s="46"/>
      <c r="BA49" s="46"/>
      <c r="BB49" s="46"/>
      <c r="BC49" s="46"/>
      <c r="BD49" s="47"/>
    </row>
    <row r="50" spans="2:56" s="1" customFormat="1" ht="35.45" customHeight="1">
      <c r="B50" s="29"/>
      <c r="C50" s="24" t="s">
        <v>28</v>
      </c>
      <c r="L50" s="1" t="str">
        <f>IF(E14="Vyplň údaj","",E14)</f>
        <v/>
      </c>
      <c r="AI50" s="24" t="s">
        <v>34</v>
      </c>
      <c r="AM50" s="208" t="str">
        <f>IF(E20="","",E20)</f>
        <v>AGPOL s.r.o., Jungmannova 153/12, 77900 Olomouc</v>
      </c>
      <c r="AN50" s="209"/>
      <c r="AO50" s="209"/>
      <c r="AP50" s="209"/>
      <c r="AR50" s="29"/>
      <c r="AS50" s="206"/>
      <c r="AT50" s="207"/>
      <c r="AU50" s="48"/>
      <c r="AV50" s="48"/>
      <c r="AW50" s="48"/>
      <c r="AX50" s="48"/>
      <c r="AY50" s="48"/>
      <c r="AZ50" s="48"/>
      <c r="BA50" s="48"/>
      <c r="BB50" s="48"/>
      <c r="BC50" s="48"/>
      <c r="BD50" s="49"/>
    </row>
    <row r="51" spans="2:56" s="1" customFormat="1" ht="10.9" customHeight="1">
      <c r="B51" s="29"/>
      <c r="AR51" s="29"/>
      <c r="AS51" s="206"/>
      <c r="AT51" s="207"/>
      <c r="AU51" s="48"/>
      <c r="AV51" s="48"/>
      <c r="AW51" s="48"/>
      <c r="AX51" s="48"/>
      <c r="AY51" s="48"/>
      <c r="AZ51" s="48"/>
      <c r="BA51" s="48"/>
      <c r="BB51" s="48"/>
      <c r="BC51" s="48"/>
      <c r="BD51" s="49"/>
    </row>
    <row r="52" spans="2:56" s="1" customFormat="1" ht="29.25" customHeight="1">
      <c r="B52" s="29"/>
      <c r="C52" s="220" t="s">
        <v>51</v>
      </c>
      <c r="D52" s="221"/>
      <c r="E52" s="221"/>
      <c r="F52" s="221"/>
      <c r="G52" s="221"/>
      <c r="H52" s="50"/>
      <c r="I52" s="222" t="s">
        <v>52</v>
      </c>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4" t="s">
        <v>53</v>
      </c>
      <c r="AH52" s="221"/>
      <c r="AI52" s="221"/>
      <c r="AJ52" s="221"/>
      <c r="AK52" s="221"/>
      <c r="AL52" s="221"/>
      <c r="AM52" s="221"/>
      <c r="AN52" s="222" t="s">
        <v>54</v>
      </c>
      <c r="AO52" s="221"/>
      <c r="AP52" s="225"/>
      <c r="AQ52" s="51" t="s">
        <v>55</v>
      </c>
      <c r="AR52" s="29"/>
      <c r="AS52" s="52" t="s">
        <v>56</v>
      </c>
      <c r="AT52" s="53" t="s">
        <v>57</v>
      </c>
      <c r="AU52" s="53" t="s">
        <v>58</v>
      </c>
      <c r="AV52" s="53" t="s">
        <v>59</v>
      </c>
      <c r="AW52" s="53" t="s">
        <v>60</v>
      </c>
      <c r="AX52" s="53" t="s">
        <v>61</v>
      </c>
      <c r="AY52" s="53" t="s">
        <v>62</v>
      </c>
      <c r="AZ52" s="53" t="s">
        <v>63</v>
      </c>
      <c r="BA52" s="53" t="s">
        <v>64</v>
      </c>
      <c r="BB52" s="53" t="s">
        <v>65</v>
      </c>
      <c r="BC52" s="53" t="s">
        <v>66</v>
      </c>
      <c r="BD52" s="54" t="s">
        <v>67</v>
      </c>
    </row>
    <row r="53" spans="2:56" s="1" customFormat="1" ht="10.9" customHeight="1">
      <c r="B53" s="29"/>
      <c r="AR53" s="29"/>
      <c r="AS53" s="55"/>
      <c r="AT53" s="46"/>
      <c r="AU53" s="46"/>
      <c r="AV53" s="46"/>
      <c r="AW53" s="46"/>
      <c r="AX53" s="46"/>
      <c r="AY53" s="46"/>
      <c r="AZ53" s="46"/>
      <c r="BA53" s="46"/>
      <c r="BB53" s="46"/>
      <c r="BC53" s="46"/>
      <c r="BD53" s="47"/>
    </row>
    <row r="54" spans="2:90" s="4" customFormat="1" ht="32.45" customHeight="1">
      <c r="B54" s="56"/>
      <c r="C54" s="57" t="s">
        <v>68</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29">
        <f>ROUND(SUM(AG55:AG56),2)</f>
        <v>0</v>
      </c>
      <c r="AH54" s="229"/>
      <c r="AI54" s="229"/>
      <c r="AJ54" s="229"/>
      <c r="AK54" s="229"/>
      <c r="AL54" s="229"/>
      <c r="AM54" s="229"/>
      <c r="AN54" s="230">
        <f>SUM(AG54,AT54)</f>
        <v>0</v>
      </c>
      <c r="AO54" s="230"/>
      <c r="AP54" s="230"/>
      <c r="AQ54" s="60" t="s">
        <v>1</v>
      </c>
      <c r="AR54" s="56"/>
      <c r="AS54" s="61">
        <f>ROUND(SUM(AS55:AS56),2)</f>
        <v>0</v>
      </c>
      <c r="AT54" s="62">
        <f>ROUND(SUM(AV54:AW54),2)</f>
        <v>0</v>
      </c>
      <c r="AU54" s="63">
        <f>ROUND(SUM(AU55:AU56),5)</f>
        <v>0</v>
      </c>
      <c r="AV54" s="62">
        <f>ROUND(AZ54*L29,2)</f>
        <v>0</v>
      </c>
      <c r="AW54" s="62">
        <f>ROUND(BA54*L30,2)</f>
        <v>0</v>
      </c>
      <c r="AX54" s="62">
        <f>ROUND(BB54*L29,2)</f>
        <v>0</v>
      </c>
      <c r="AY54" s="62">
        <f>ROUND(BC54*L30,2)</f>
        <v>0</v>
      </c>
      <c r="AZ54" s="62">
        <f>ROUND(SUM(AZ55:AZ56),2)</f>
        <v>0</v>
      </c>
      <c r="BA54" s="62">
        <f>ROUND(SUM(BA55:BA56),2)</f>
        <v>0</v>
      </c>
      <c r="BB54" s="62">
        <f>ROUND(SUM(BB55:BB56),2)</f>
        <v>0</v>
      </c>
      <c r="BC54" s="62">
        <f>ROUND(SUM(BC55:BC56),2)</f>
        <v>0</v>
      </c>
      <c r="BD54" s="64">
        <f>ROUND(SUM(BD55:BD56),2)</f>
        <v>0</v>
      </c>
      <c r="BS54" s="65" t="s">
        <v>69</v>
      </c>
      <c r="BT54" s="65" t="s">
        <v>70</v>
      </c>
      <c r="BU54" s="66" t="s">
        <v>71</v>
      </c>
      <c r="BV54" s="65" t="s">
        <v>72</v>
      </c>
      <c r="BW54" s="65" t="s">
        <v>4</v>
      </c>
      <c r="BX54" s="65" t="s">
        <v>73</v>
      </c>
      <c r="CL54" s="65" t="s">
        <v>1</v>
      </c>
    </row>
    <row r="55" spans="1:91" s="5" customFormat="1" ht="14.45" customHeight="1">
      <c r="A55" s="67" t="s">
        <v>74</v>
      </c>
      <c r="B55" s="68"/>
      <c r="C55" s="69"/>
      <c r="D55" s="228" t="s">
        <v>75</v>
      </c>
      <c r="E55" s="228"/>
      <c r="F55" s="228"/>
      <c r="G55" s="228"/>
      <c r="H55" s="228"/>
      <c r="I55" s="70"/>
      <c r="J55" s="228" t="s">
        <v>76</v>
      </c>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6">
        <f>'SO - Bohuňovice - optimal...'!J30</f>
        <v>0</v>
      </c>
      <c r="AH55" s="227"/>
      <c r="AI55" s="227"/>
      <c r="AJ55" s="227"/>
      <c r="AK55" s="227"/>
      <c r="AL55" s="227"/>
      <c r="AM55" s="227"/>
      <c r="AN55" s="226">
        <f>SUM(AG55,AT55)</f>
        <v>0</v>
      </c>
      <c r="AO55" s="227"/>
      <c r="AP55" s="227"/>
      <c r="AQ55" s="71" t="s">
        <v>77</v>
      </c>
      <c r="AR55" s="68"/>
      <c r="AS55" s="72">
        <v>0</v>
      </c>
      <c r="AT55" s="73">
        <f>ROUND(SUM(AV55:AW55),2)</f>
        <v>0</v>
      </c>
      <c r="AU55" s="74">
        <f>'SO - Bohuňovice - optimal...'!P87</f>
        <v>0</v>
      </c>
      <c r="AV55" s="73">
        <f>'SO - Bohuňovice - optimal...'!J33</f>
        <v>0</v>
      </c>
      <c r="AW55" s="73">
        <f>'SO - Bohuňovice - optimal...'!J34</f>
        <v>0</v>
      </c>
      <c r="AX55" s="73">
        <f>'SO - Bohuňovice - optimal...'!J35</f>
        <v>0</v>
      </c>
      <c r="AY55" s="73">
        <f>'SO - Bohuňovice - optimal...'!J36</f>
        <v>0</v>
      </c>
      <c r="AZ55" s="73">
        <f>'SO - Bohuňovice - optimal...'!F33</f>
        <v>0</v>
      </c>
      <c r="BA55" s="73">
        <f>'SO - Bohuňovice - optimal...'!F34</f>
        <v>0</v>
      </c>
      <c r="BB55" s="73">
        <f>'SO - Bohuňovice - optimal...'!F35</f>
        <v>0</v>
      </c>
      <c r="BC55" s="73">
        <f>'SO - Bohuňovice - optimal...'!F36</f>
        <v>0</v>
      </c>
      <c r="BD55" s="75">
        <f>'SO - Bohuňovice - optimal...'!F37</f>
        <v>0</v>
      </c>
      <c r="BT55" s="76" t="s">
        <v>78</v>
      </c>
      <c r="BV55" s="76" t="s">
        <v>72</v>
      </c>
      <c r="BW55" s="76" t="s">
        <v>79</v>
      </c>
      <c r="BX55" s="76" t="s">
        <v>4</v>
      </c>
      <c r="CL55" s="76" t="s">
        <v>1</v>
      </c>
      <c r="CM55" s="76" t="s">
        <v>80</v>
      </c>
    </row>
    <row r="56" spans="1:91" s="5" customFormat="1" ht="14.45" customHeight="1">
      <c r="A56" s="67" t="s">
        <v>74</v>
      </c>
      <c r="B56" s="68"/>
      <c r="C56" s="69"/>
      <c r="D56" s="228" t="s">
        <v>81</v>
      </c>
      <c r="E56" s="228"/>
      <c r="F56" s="228"/>
      <c r="G56" s="228"/>
      <c r="H56" s="228"/>
      <c r="I56" s="70"/>
      <c r="J56" s="228" t="s">
        <v>82</v>
      </c>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6">
        <f>'VRN - Vedlejší rozpočtové...'!J30</f>
        <v>0</v>
      </c>
      <c r="AH56" s="227"/>
      <c r="AI56" s="227"/>
      <c r="AJ56" s="227"/>
      <c r="AK56" s="227"/>
      <c r="AL56" s="227"/>
      <c r="AM56" s="227"/>
      <c r="AN56" s="226">
        <f>SUM(AG56,AT56)</f>
        <v>0</v>
      </c>
      <c r="AO56" s="227"/>
      <c r="AP56" s="227"/>
      <c r="AQ56" s="71" t="s">
        <v>77</v>
      </c>
      <c r="AR56" s="68"/>
      <c r="AS56" s="77">
        <v>0</v>
      </c>
      <c r="AT56" s="78">
        <f>ROUND(SUM(AV56:AW56),2)</f>
        <v>0</v>
      </c>
      <c r="AU56" s="79">
        <f>'VRN - Vedlejší rozpočtové...'!P84</f>
        <v>0</v>
      </c>
      <c r="AV56" s="78">
        <f>'VRN - Vedlejší rozpočtové...'!J33</f>
        <v>0</v>
      </c>
      <c r="AW56" s="78">
        <f>'VRN - Vedlejší rozpočtové...'!J34</f>
        <v>0</v>
      </c>
      <c r="AX56" s="78">
        <f>'VRN - Vedlejší rozpočtové...'!J35</f>
        <v>0</v>
      </c>
      <c r="AY56" s="78">
        <f>'VRN - Vedlejší rozpočtové...'!J36</f>
        <v>0</v>
      </c>
      <c r="AZ56" s="78">
        <f>'VRN - Vedlejší rozpočtové...'!F33</f>
        <v>0</v>
      </c>
      <c r="BA56" s="78">
        <f>'VRN - Vedlejší rozpočtové...'!F34</f>
        <v>0</v>
      </c>
      <c r="BB56" s="78">
        <f>'VRN - Vedlejší rozpočtové...'!F35</f>
        <v>0</v>
      </c>
      <c r="BC56" s="78">
        <f>'VRN - Vedlejší rozpočtové...'!F36</f>
        <v>0</v>
      </c>
      <c r="BD56" s="80">
        <f>'VRN - Vedlejší rozpočtové...'!F37</f>
        <v>0</v>
      </c>
      <c r="BT56" s="76" t="s">
        <v>78</v>
      </c>
      <c r="BV56" s="76" t="s">
        <v>72</v>
      </c>
      <c r="BW56" s="76" t="s">
        <v>83</v>
      </c>
      <c r="BX56" s="76" t="s">
        <v>4</v>
      </c>
      <c r="CL56" s="76" t="s">
        <v>1</v>
      </c>
      <c r="CM56" s="76" t="s">
        <v>80</v>
      </c>
    </row>
    <row r="57" spans="2:44" s="1" customFormat="1" ht="30" customHeight="1">
      <c r="B57" s="29"/>
      <c r="AR57" s="29"/>
    </row>
    <row r="58" spans="2:44" s="1" customFormat="1" ht="6.95"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29"/>
    </row>
  </sheetData>
  <mergeCells count="46">
    <mergeCell ref="AN56:AP56"/>
    <mergeCell ref="AG56:AM56"/>
    <mergeCell ref="D56:H56"/>
    <mergeCell ref="J56:AF56"/>
    <mergeCell ref="AG54:AM54"/>
    <mergeCell ref="AN54:AP54"/>
    <mergeCell ref="AG52:AM52"/>
    <mergeCell ref="AN52:AP52"/>
    <mergeCell ref="AN55:AP55"/>
    <mergeCell ref="AG55:AM55"/>
    <mergeCell ref="D55:H55"/>
    <mergeCell ref="J55:AF55"/>
    <mergeCell ref="L30:P30"/>
    <mergeCell ref="L31:P31"/>
    <mergeCell ref="L32:P32"/>
    <mergeCell ref="L33:P33"/>
    <mergeCell ref="C52:G52"/>
    <mergeCell ref="I52:AF52"/>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55" location="'SO - Bohuňovice - optimal...'!C2" display="/"/>
    <hyperlink ref="A56"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90"/>
  <sheetViews>
    <sheetView showGridLines="0" workbookViewId="0" topLeftCell="A185">
      <selection activeCell="I198" sqref="I198"/>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81"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202" t="s">
        <v>5</v>
      </c>
      <c r="M2" s="203"/>
      <c r="N2" s="203"/>
      <c r="O2" s="203"/>
      <c r="P2" s="203"/>
      <c r="Q2" s="203"/>
      <c r="R2" s="203"/>
      <c r="S2" s="203"/>
      <c r="T2" s="203"/>
      <c r="U2" s="203"/>
      <c r="V2" s="203"/>
      <c r="AT2" s="15" t="s">
        <v>79</v>
      </c>
    </row>
    <row r="3" spans="2:46" ht="6.95" customHeight="1">
      <c r="B3" s="16"/>
      <c r="C3" s="17"/>
      <c r="D3" s="17"/>
      <c r="E3" s="17"/>
      <c r="F3" s="17"/>
      <c r="G3" s="17"/>
      <c r="H3" s="17"/>
      <c r="I3" s="82"/>
      <c r="J3" s="17"/>
      <c r="K3" s="17"/>
      <c r="L3" s="18"/>
      <c r="AT3" s="15" t="s">
        <v>80</v>
      </c>
    </row>
    <row r="4" spans="2:46" ht="24.95" customHeight="1">
      <c r="B4" s="18"/>
      <c r="D4" s="19" t="s">
        <v>84</v>
      </c>
      <c r="L4" s="18"/>
      <c r="M4" s="20" t="s">
        <v>10</v>
      </c>
      <c r="AT4" s="15" t="s">
        <v>3</v>
      </c>
    </row>
    <row r="5" spans="2:12" ht="6.95" customHeight="1">
      <c r="B5" s="18"/>
      <c r="L5" s="18"/>
    </row>
    <row r="6" spans="2:12" ht="12" customHeight="1">
      <c r="B6" s="18"/>
      <c r="D6" s="24" t="s">
        <v>16</v>
      </c>
      <c r="L6" s="18"/>
    </row>
    <row r="7" spans="2:12" ht="14.45" customHeight="1">
      <c r="B7" s="18"/>
      <c r="E7" s="231" t="str">
        <f>'Rekapitulace stavby'!K6</f>
        <v>Trusovický potok, Bohuňovice - optimalizace toku</v>
      </c>
      <c r="F7" s="232"/>
      <c r="G7" s="232"/>
      <c r="H7" s="232"/>
      <c r="L7" s="18"/>
    </row>
    <row r="8" spans="2:12" s="1" customFormat="1" ht="12" customHeight="1">
      <c r="B8" s="29"/>
      <c r="D8" s="24" t="s">
        <v>85</v>
      </c>
      <c r="I8" s="83"/>
      <c r="L8" s="29"/>
    </row>
    <row r="9" spans="2:12" s="1" customFormat="1" ht="36.95" customHeight="1">
      <c r="B9" s="29"/>
      <c r="E9" s="210" t="s">
        <v>86</v>
      </c>
      <c r="F9" s="209"/>
      <c r="G9" s="209"/>
      <c r="H9" s="209"/>
      <c r="I9" s="83"/>
      <c r="L9" s="29"/>
    </row>
    <row r="10" spans="2:12" s="1" customFormat="1" ht="12">
      <c r="B10" s="29"/>
      <c r="I10" s="83"/>
      <c r="L10" s="29"/>
    </row>
    <row r="11" spans="2:12" s="1" customFormat="1" ht="12" customHeight="1">
      <c r="B11" s="29"/>
      <c r="D11" s="24" t="s">
        <v>18</v>
      </c>
      <c r="F11" s="15" t="s">
        <v>1</v>
      </c>
      <c r="I11" s="84" t="s">
        <v>19</v>
      </c>
      <c r="J11" s="15" t="s">
        <v>1</v>
      </c>
      <c r="L11" s="29"/>
    </row>
    <row r="12" spans="2:12" s="1" customFormat="1" ht="12" customHeight="1">
      <c r="B12" s="29"/>
      <c r="D12" s="24" t="s">
        <v>20</v>
      </c>
      <c r="F12" s="15" t="s">
        <v>21</v>
      </c>
      <c r="I12" s="84" t="s">
        <v>22</v>
      </c>
      <c r="J12" s="45" t="str">
        <f>'Rekapitulace stavby'!AN8</f>
        <v>21. 8. 2017</v>
      </c>
      <c r="L12" s="29"/>
    </row>
    <row r="13" spans="2:12" s="1" customFormat="1" ht="10.9" customHeight="1">
      <c r="B13" s="29"/>
      <c r="I13" s="83"/>
      <c r="L13" s="29"/>
    </row>
    <row r="14" spans="2:12" s="1" customFormat="1" ht="12" customHeight="1">
      <c r="B14" s="29"/>
      <c r="D14" s="24" t="s">
        <v>24</v>
      </c>
      <c r="I14" s="84" t="s">
        <v>25</v>
      </c>
      <c r="J14" s="15" t="str">
        <f>IF('Rekapitulace stavby'!AN10="","",'Rekapitulace stavby'!AN10)</f>
        <v/>
      </c>
      <c r="L14" s="29"/>
    </row>
    <row r="15" spans="2:12" s="1" customFormat="1" ht="18" customHeight="1">
      <c r="B15" s="29"/>
      <c r="E15" s="15" t="str">
        <f>IF('Rekapitulace stavby'!E11="","",'Rekapitulace stavby'!E11)</f>
        <v xml:space="preserve"> </v>
      </c>
      <c r="I15" s="84" t="s">
        <v>27</v>
      </c>
      <c r="J15" s="15" t="str">
        <f>IF('Rekapitulace stavby'!AN11="","",'Rekapitulace stavby'!AN11)</f>
        <v/>
      </c>
      <c r="L15" s="29"/>
    </row>
    <row r="16" spans="2:12" s="1" customFormat="1" ht="6.95" customHeight="1">
      <c r="B16" s="29"/>
      <c r="I16" s="83"/>
      <c r="L16" s="29"/>
    </row>
    <row r="17" spans="2:12" s="1" customFormat="1" ht="12" customHeight="1">
      <c r="B17" s="29"/>
      <c r="D17" s="24" t="s">
        <v>28</v>
      </c>
      <c r="I17" s="84" t="s">
        <v>25</v>
      </c>
      <c r="J17" s="25" t="str">
        <f>'Rekapitulace stavby'!AN13</f>
        <v>Vyplň údaj</v>
      </c>
      <c r="L17" s="29"/>
    </row>
    <row r="18" spans="2:12" s="1" customFormat="1" ht="18" customHeight="1">
      <c r="B18" s="29"/>
      <c r="E18" s="233" t="str">
        <f>'Rekapitulace stavby'!E14</f>
        <v>Vyplň údaj</v>
      </c>
      <c r="F18" s="213"/>
      <c r="G18" s="213"/>
      <c r="H18" s="213"/>
      <c r="I18" s="84" t="s">
        <v>27</v>
      </c>
      <c r="J18" s="25" t="str">
        <f>'Rekapitulace stavby'!AN14</f>
        <v>Vyplň údaj</v>
      </c>
      <c r="L18" s="29"/>
    </row>
    <row r="19" spans="2:12" s="1" customFormat="1" ht="6.95" customHeight="1">
      <c r="B19" s="29"/>
      <c r="I19" s="83"/>
      <c r="L19" s="29"/>
    </row>
    <row r="20" spans="2:12" s="1" customFormat="1" ht="12" customHeight="1">
      <c r="B20" s="29"/>
      <c r="D20" s="24" t="s">
        <v>30</v>
      </c>
      <c r="I20" s="84" t="s">
        <v>25</v>
      </c>
      <c r="J20" s="15" t="s">
        <v>31</v>
      </c>
      <c r="L20" s="29"/>
    </row>
    <row r="21" spans="2:12" s="1" customFormat="1" ht="18" customHeight="1">
      <c r="B21" s="29"/>
      <c r="E21" s="15" t="s">
        <v>32</v>
      </c>
      <c r="I21" s="84" t="s">
        <v>27</v>
      </c>
      <c r="J21" s="15" t="s">
        <v>1</v>
      </c>
      <c r="L21" s="29"/>
    </row>
    <row r="22" spans="2:12" s="1" customFormat="1" ht="6.95" customHeight="1">
      <c r="B22" s="29"/>
      <c r="I22" s="83"/>
      <c r="L22" s="29"/>
    </row>
    <row r="23" spans="2:12" s="1" customFormat="1" ht="12" customHeight="1">
      <c r="B23" s="29"/>
      <c r="D23" s="24" t="s">
        <v>34</v>
      </c>
      <c r="I23" s="84" t="s">
        <v>25</v>
      </c>
      <c r="J23" s="15" t="s">
        <v>31</v>
      </c>
      <c r="L23" s="29"/>
    </row>
    <row r="24" spans="2:12" s="1" customFormat="1" ht="18" customHeight="1">
      <c r="B24" s="29"/>
      <c r="E24" s="15" t="s">
        <v>32</v>
      </c>
      <c r="I24" s="84" t="s">
        <v>27</v>
      </c>
      <c r="J24" s="15" t="s">
        <v>1</v>
      </c>
      <c r="L24" s="29"/>
    </row>
    <row r="25" spans="2:12" s="1" customFormat="1" ht="6.95" customHeight="1">
      <c r="B25" s="29"/>
      <c r="I25" s="83"/>
      <c r="L25" s="29"/>
    </row>
    <row r="26" spans="2:12" s="1" customFormat="1" ht="12" customHeight="1">
      <c r="B26" s="29"/>
      <c r="D26" s="24" t="s">
        <v>35</v>
      </c>
      <c r="I26" s="83"/>
      <c r="L26" s="29"/>
    </row>
    <row r="27" spans="2:12" s="6" customFormat="1" ht="14.45" customHeight="1">
      <c r="B27" s="85"/>
      <c r="E27" s="217" t="s">
        <v>1</v>
      </c>
      <c r="F27" s="217"/>
      <c r="G27" s="217"/>
      <c r="H27" s="217"/>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36</v>
      </c>
      <c r="I30" s="83"/>
      <c r="J30" s="59">
        <f>ROUND(J87,2)</f>
        <v>0</v>
      </c>
      <c r="L30" s="29"/>
    </row>
    <row r="31" spans="2:12" s="1" customFormat="1" ht="6.95" customHeight="1">
      <c r="B31" s="29"/>
      <c r="D31" s="46"/>
      <c r="E31" s="46"/>
      <c r="F31" s="46"/>
      <c r="G31" s="46"/>
      <c r="H31" s="46"/>
      <c r="I31" s="87"/>
      <c r="J31" s="46"/>
      <c r="K31" s="46"/>
      <c r="L31" s="29"/>
    </row>
    <row r="32" spans="2:12" s="1" customFormat="1" ht="14.45" customHeight="1">
      <c r="B32" s="29"/>
      <c r="F32" s="32" t="s">
        <v>38</v>
      </c>
      <c r="I32" s="89" t="s">
        <v>37</v>
      </c>
      <c r="J32" s="32" t="s">
        <v>39</v>
      </c>
      <c r="L32" s="29"/>
    </row>
    <row r="33" spans="2:12" s="1" customFormat="1" ht="14.45" customHeight="1">
      <c r="B33" s="29"/>
      <c r="D33" s="24" t="s">
        <v>40</v>
      </c>
      <c r="E33" s="24" t="s">
        <v>41</v>
      </c>
      <c r="F33" s="90">
        <f>ROUND((SUM(BE87:BE389)),2)</f>
        <v>0</v>
      </c>
      <c r="I33" s="91">
        <v>0.21</v>
      </c>
      <c r="J33" s="90">
        <f>ROUND(((SUM(BE87:BE389))*I33),2)</f>
        <v>0</v>
      </c>
      <c r="L33" s="29"/>
    </row>
    <row r="34" spans="2:12" s="1" customFormat="1" ht="14.45" customHeight="1">
      <c r="B34" s="29"/>
      <c r="E34" s="24" t="s">
        <v>42</v>
      </c>
      <c r="F34" s="90">
        <f>ROUND((SUM(BF87:BF389)),2)</f>
        <v>0</v>
      </c>
      <c r="I34" s="91">
        <v>0.15</v>
      </c>
      <c r="J34" s="90">
        <f>ROUND(((SUM(BF87:BF389))*I34),2)</f>
        <v>0</v>
      </c>
      <c r="L34" s="29"/>
    </row>
    <row r="35" spans="2:12" s="1" customFormat="1" ht="14.45" customHeight="1" hidden="1">
      <c r="B35" s="29"/>
      <c r="E35" s="24" t="s">
        <v>43</v>
      </c>
      <c r="F35" s="90">
        <f>ROUND((SUM(BG87:BG389)),2)</f>
        <v>0</v>
      </c>
      <c r="I35" s="91">
        <v>0.21</v>
      </c>
      <c r="J35" s="90">
        <f>0</f>
        <v>0</v>
      </c>
      <c r="L35" s="29"/>
    </row>
    <row r="36" spans="2:12" s="1" customFormat="1" ht="14.45" customHeight="1" hidden="1">
      <c r="B36" s="29"/>
      <c r="E36" s="24" t="s">
        <v>44</v>
      </c>
      <c r="F36" s="90">
        <f>ROUND((SUM(BH87:BH389)),2)</f>
        <v>0</v>
      </c>
      <c r="I36" s="91">
        <v>0.15</v>
      </c>
      <c r="J36" s="90">
        <f>0</f>
        <v>0</v>
      </c>
      <c r="L36" s="29"/>
    </row>
    <row r="37" spans="2:12" s="1" customFormat="1" ht="14.45" customHeight="1" hidden="1">
      <c r="B37" s="29"/>
      <c r="E37" s="24" t="s">
        <v>45</v>
      </c>
      <c r="F37" s="90">
        <f>ROUND((SUM(BI87:BI389)),2)</f>
        <v>0</v>
      </c>
      <c r="I37" s="91">
        <v>0</v>
      </c>
      <c r="J37" s="90">
        <f>0</f>
        <v>0</v>
      </c>
      <c r="L37" s="29"/>
    </row>
    <row r="38" spans="2:12" s="1" customFormat="1" ht="6.95" customHeight="1">
      <c r="B38" s="29"/>
      <c r="I38" s="83"/>
      <c r="L38" s="29"/>
    </row>
    <row r="39" spans="2:12" s="1" customFormat="1" ht="25.35" customHeight="1">
      <c r="B39" s="29"/>
      <c r="C39" s="92"/>
      <c r="D39" s="93" t="s">
        <v>46</v>
      </c>
      <c r="E39" s="50"/>
      <c r="F39" s="50"/>
      <c r="G39" s="94" t="s">
        <v>47</v>
      </c>
      <c r="H39" s="95" t="s">
        <v>48</v>
      </c>
      <c r="I39" s="96"/>
      <c r="J39" s="97">
        <f>SUM(J30:J37)</f>
        <v>0</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19" t="s">
        <v>87</v>
      </c>
      <c r="I45" s="83"/>
      <c r="L45" s="29"/>
    </row>
    <row r="46" spans="2:12" s="1" customFormat="1" ht="6.95" customHeight="1">
      <c r="B46" s="29"/>
      <c r="I46" s="83"/>
      <c r="L46" s="29"/>
    </row>
    <row r="47" spans="2:12" s="1" customFormat="1" ht="12" customHeight="1">
      <c r="B47" s="29"/>
      <c r="C47" s="24" t="s">
        <v>16</v>
      </c>
      <c r="I47" s="83"/>
      <c r="L47" s="29"/>
    </row>
    <row r="48" spans="2:12" s="1" customFormat="1" ht="14.45" customHeight="1">
      <c r="B48" s="29"/>
      <c r="E48" s="231" t="str">
        <f>E7</f>
        <v>Trusovický potok, Bohuňovice - optimalizace toku</v>
      </c>
      <c r="F48" s="232"/>
      <c r="G48" s="232"/>
      <c r="H48" s="232"/>
      <c r="I48" s="83"/>
      <c r="L48" s="29"/>
    </row>
    <row r="49" spans="2:12" s="1" customFormat="1" ht="12" customHeight="1">
      <c r="B49" s="29"/>
      <c r="C49" s="24" t="s">
        <v>85</v>
      </c>
      <c r="I49" s="83"/>
      <c r="L49" s="29"/>
    </row>
    <row r="50" spans="2:12" s="1" customFormat="1" ht="14.45" customHeight="1">
      <c r="B50" s="29"/>
      <c r="E50" s="210" t="str">
        <f>E9</f>
        <v>SO - Bohuňovice - optimalizace toku</v>
      </c>
      <c r="F50" s="209"/>
      <c r="G50" s="209"/>
      <c r="H50" s="209"/>
      <c r="I50" s="83"/>
      <c r="L50" s="29"/>
    </row>
    <row r="51" spans="2:12" s="1" customFormat="1" ht="6.95" customHeight="1">
      <c r="B51" s="29"/>
      <c r="I51" s="83"/>
      <c r="L51" s="29"/>
    </row>
    <row r="52" spans="2:12" s="1" customFormat="1" ht="12" customHeight="1">
      <c r="B52" s="29"/>
      <c r="C52" s="24" t="s">
        <v>20</v>
      </c>
      <c r="F52" s="15" t="str">
        <f>F12</f>
        <v>Trusovice, Moravská Loděnice</v>
      </c>
      <c r="I52" s="84" t="s">
        <v>22</v>
      </c>
      <c r="J52" s="45" t="str">
        <f>IF(J12="","",J12)</f>
        <v>21. 8. 2017</v>
      </c>
      <c r="L52" s="29"/>
    </row>
    <row r="53" spans="2:12" s="1" customFormat="1" ht="6.95" customHeight="1">
      <c r="B53" s="29"/>
      <c r="I53" s="83"/>
      <c r="L53" s="29"/>
    </row>
    <row r="54" spans="2:12" s="1" customFormat="1" ht="35.45" customHeight="1">
      <c r="B54" s="29"/>
      <c r="C54" s="24" t="s">
        <v>24</v>
      </c>
      <c r="F54" s="15" t="str">
        <f>E15</f>
        <v xml:space="preserve"> </v>
      </c>
      <c r="I54" s="84" t="s">
        <v>30</v>
      </c>
      <c r="J54" s="27" t="str">
        <f>E21</f>
        <v>AGPOL s.r.o., Jungmannova 153/12, 77900 Olomouc</v>
      </c>
      <c r="L54" s="29"/>
    </row>
    <row r="55" spans="2:12" s="1" customFormat="1" ht="35.45" customHeight="1">
      <c r="B55" s="29"/>
      <c r="C55" s="24" t="s">
        <v>28</v>
      </c>
      <c r="F55" s="15" t="str">
        <f>IF(E18="","",E18)</f>
        <v>Vyplň údaj</v>
      </c>
      <c r="I55" s="84" t="s">
        <v>34</v>
      </c>
      <c r="J55" s="27" t="str">
        <f>E24</f>
        <v>AGPOL s.r.o., Jungmannova 153/12, 77900 Olomouc</v>
      </c>
      <c r="L55" s="29"/>
    </row>
    <row r="56" spans="2:12" s="1" customFormat="1" ht="10.35" customHeight="1">
      <c r="B56" s="29"/>
      <c r="I56" s="83"/>
      <c r="L56" s="29"/>
    </row>
    <row r="57" spans="2:12" s="1" customFormat="1" ht="29.25" customHeight="1">
      <c r="B57" s="29"/>
      <c r="C57" s="101" t="s">
        <v>88</v>
      </c>
      <c r="D57" s="92"/>
      <c r="E57" s="92"/>
      <c r="F57" s="92"/>
      <c r="G57" s="92"/>
      <c r="H57" s="92"/>
      <c r="I57" s="102"/>
      <c r="J57" s="103" t="s">
        <v>89</v>
      </c>
      <c r="K57" s="92"/>
      <c r="L57" s="29"/>
    </row>
    <row r="58" spans="2:12" s="1" customFormat="1" ht="10.35" customHeight="1">
      <c r="B58" s="29"/>
      <c r="I58" s="83"/>
      <c r="L58" s="29"/>
    </row>
    <row r="59" spans="2:47" s="1" customFormat="1" ht="22.9" customHeight="1">
      <c r="B59" s="29"/>
      <c r="C59" s="104" t="s">
        <v>90</v>
      </c>
      <c r="I59" s="83"/>
      <c r="J59" s="59">
        <f>J87</f>
        <v>0</v>
      </c>
      <c r="L59" s="29"/>
      <c r="AU59" s="15" t="s">
        <v>91</v>
      </c>
    </row>
    <row r="60" spans="2:12" s="7" customFormat="1" ht="24.95" customHeight="1">
      <c r="B60" s="105"/>
      <c r="D60" s="106" t="s">
        <v>92</v>
      </c>
      <c r="E60" s="107"/>
      <c r="F60" s="107"/>
      <c r="G60" s="107"/>
      <c r="H60" s="107"/>
      <c r="I60" s="108"/>
      <c r="J60" s="109">
        <f>J88</f>
        <v>0</v>
      </c>
      <c r="L60" s="105"/>
    </row>
    <row r="61" spans="2:12" s="8" customFormat="1" ht="19.9" customHeight="1">
      <c r="B61" s="110"/>
      <c r="D61" s="111" t="s">
        <v>93</v>
      </c>
      <c r="E61" s="112"/>
      <c r="F61" s="112"/>
      <c r="G61" s="112"/>
      <c r="H61" s="112"/>
      <c r="I61" s="113"/>
      <c r="J61" s="114">
        <f>J89</f>
        <v>0</v>
      </c>
      <c r="L61" s="110"/>
    </row>
    <row r="62" spans="2:12" s="8" customFormat="1" ht="19.9" customHeight="1">
      <c r="B62" s="110"/>
      <c r="D62" s="111" t="s">
        <v>94</v>
      </c>
      <c r="E62" s="112"/>
      <c r="F62" s="112"/>
      <c r="G62" s="112"/>
      <c r="H62" s="112"/>
      <c r="I62" s="113"/>
      <c r="J62" s="114">
        <f>J255</f>
        <v>0</v>
      </c>
      <c r="L62" s="110"/>
    </row>
    <row r="63" spans="2:12" s="8" customFormat="1" ht="19.9" customHeight="1">
      <c r="B63" s="110"/>
      <c r="D63" s="111" t="s">
        <v>95</v>
      </c>
      <c r="E63" s="112"/>
      <c r="F63" s="112"/>
      <c r="G63" s="112"/>
      <c r="H63" s="112"/>
      <c r="I63" s="113"/>
      <c r="J63" s="114">
        <f>J263</f>
        <v>0</v>
      </c>
      <c r="L63" s="110"/>
    </row>
    <row r="64" spans="2:12" s="8" customFormat="1" ht="19.9" customHeight="1">
      <c r="B64" s="110"/>
      <c r="D64" s="111" t="s">
        <v>96</v>
      </c>
      <c r="E64" s="112"/>
      <c r="F64" s="112"/>
      <c r="G64" s="112"/>
      <c r="H64" s="112"/>
      <c r="I64" s="113"/>
      <c r="J64" s="114">
        <f>J326</f>
        <v>0</v>
      </c>
      <c r="L64" s="110"/>
    </row>
    <row r="65" spans="2:12" s="8" customFormat="1" ht="19.9" customHeight="1">
      <c r="B65" s="110"/>
      <c r="D65" s="111" t="s">
        <v>97</v>
      </c>
      <c r="E65" s="112"/>
      <c r="F65" s="112"/>
      <c r="G65" s="112"/>
      <c r="H65" s="112"/>
      <c r="I65" s="113"/>
      <c r="J65" s="114">
        <f>J334</f>
        <v>0</v>
      </c>
      <c r="L65" s="110"/>
    </row>
    <row r="66" spans="2:12" s="8" customFormat="1" ht="19.9" customHeight="1">
      <c r="B66" s="110"/>
      <c r="D66" s="111" t="s">
        <v>98</v>
      </c>
      <c r="E66" s="112"/>
      <c r="F66" s="112"/>
      <c r="G66" s="112"/>
      <c r="H66" s="112"/>
      <c r="I66" s="113"/>
      <c r="J66" s="114">
        <f>J343</f>
        <v>0</v>
      </c>
      <c r="L66" s="110"/>
    </row>
    <row r="67" spans="2:12" s="8" customFormat="1" ht="19.9" customHeight="1">
      <c r="B67" s="110"/>
      <c r="D67" s="111" t="s">
        <v>99</v>
      </c>
      <c r="E67" s="112"/>
      <c r="F67" s="112"/>
      <c r="G67" s="112"/>
      <c r="H67" s="112"/>
      <c r="I67" s="113"/>
      <c r="J67" s="114">
        <f>J386</f>
        <v>0</v>
      </c>
      <c r="L67" s="110"/>
    </row>
    <row r="68" spans="2:12" s="1" customFormat="1" ht="21.75" customHeight="1">
      <c r="B68" s="29"/>
      <c r="I68" s="83"/>
      <c r="L68" s="29"/>
    </row>
    <row r="69" spans="2:12" s="1" customFormat="1" ht="6.95" customHeight="1">
      <c r="B69" s="38"/>
      <c r="C69" s="39"/>
      <c r="D69" s="39"/>
      <c r="E69" s="39"/>
      <c r="F69" s="39"/>
      <c r="G69" s="39"/>
      <c r="H69" s="39"/>
      <c r="I69" s="99"/>
      <c r="J69" s="39"/>
      <c r="K69" s="39"/>
      <c r="L69" s="29"/>
    </row>
    <row r="73" spans="2:12" s="1" customFormat="1" ht="6.95" customHeight="1">
      <c r="B73" s="40"/>
      <c r="C73" s="41"/>
      <c r="D73" s="41"/>
      <c r="E73" s="41"/>
      <c r="F73" s="41"/>
      <c r="G73" s="41"/>
      <c r="H73" s="41"/>
      <c r="I73" s="100"/>
      <c r="J73" s="41"/>
      <c r="K73" s="41"/>
      <c r="L73" s="29"/>
    </row>
    <row r="74" spans="2:12" s="1" customFormat="1" ht="24.95" customHeight="1">
      <c r="B74" s="29"/>
      <c r="C74" s="19" t="s">
        <v>100</v>
      </c>
      <c r="I74" s="83"/>
      <c r="L74" s="29"/>
    </row>
    <row r="75" spans="2:12" s="1" customFormat="1" ht="6.95" customHeight="1">
      <c r="B75" s="29"/>
      <c r="I75" s="83"/>
      <c r="L75" s="29"/>
    </row>
    <row r="76" spans="2:12" s="1" customFormat="1" ht="12" customHeight="1">
      <c r="B76" s="29"/>
      <c r="C76" s="24" t="s">
        <v>16</v>
      </c>
      <c r="I76" s="83"/>
      <c r="L76" s="29"/>
    </row>
    <row r="77" spans="2:12" s="1" customFormat="1" ht="14.45" customHeight="1">
      <c r="B77" s="29"/>
      <c r="E77" s="231" t="str">
        <f>E7</f>
        <v>Trusovický potok, Bohuňovice - optimalizace toku</v>
      </c>
      <c r="F77" s="232"/>
      <c r="G77" s="232"/>
      <c r="H77" s="232"/>
      <c r="I77" s="83"/>
      <c r="L77" s="29"/>
    </row>
    <row r="78" spans="2:12" s="1" customFormat="1" ht="12" customHeight="1">
      <c r="B78" s="29"/>
      <c r="C78" s="24" t="s">
        <v>85</v>
      </c>
      <c r="I78" s="83"/>
      <c r="L78" s="29"/>
    </row>
    <row r="79" spans="2:12" s="1" customFormat="1" ht="14.45" customHeight="1">
      <c r="B79" s="29"/>
      <c r="E79" s="210" t="str">
        <f>E9</f>
        <v>SO - Bohuňovice - optimalizace toku</v>
      </c>
      <c r="F79" s="209"/>
      <c r="G79" s="209"/>
      <c r="H79" s="209"/>
      <c r="I79" s="83"/>
      <c r="L79" s="29"/>
    </row>
    <row r="80" spans="2:12" s="1" customFormat="1" ht="6.95" customHeight="1">
      <c r="B80" s="29"/>
      <c r="I80" s="83"/>
      <c r="L80" s="29"/>
    </row>
    <row r="81" spans="2:12" s="1" customFormat="1" ht="12" customHeight="1">
      <c r="B81" s="29"/>
      <c r="C81" s="24" t="s">
        <v>20</v>
      </c>
      <c r="F81" s="15" t="str">
        <f>F12</f>
        <v>Trusovice, Moravská Loděnice</v>
      </c>
      <c r="I81" s="84" t="s">
        <v>22</v>
      </c>
      <c r="J81" s="45" t="str">
        <f>IF(J12="","",J12)</f>
        <v>21. 8. 2017</v>
      </c>
      <c r="L81" s="29"/>
    </row>
    <row r="82" spans="2:12" s="1" customFormat="1" ht="6.95" customHeight="1">
      <c r="B82" s="29"/>
      <c r="I82" s="83"/>
      <c r="L82" s="29"/>
    </row>
    <row r="83" spans="2:12" s="1" customFormat="1" ht="35.45" customHeight="1">
      <c r="B83" s="29"/>
      <c r="C83" s="24" t="s">
        <v>24</v>
      </c>
      <c r="F83" s="15" t="str">
        <f>E15</f>
        <v xml:space="preserve"> </v>
      </c>
      <c r="I83" s="84" t="s">
        <v>30</v>
      </c>
      <c r="J83" s="27" t="str">
        <f>E21</f>
        <v>AGPOL s.r.o., Jungmannova 153/12, 77900 Olomouc</v>
      </c>
      <c r="L83" s="29"/>
    </row>
    <row r="84" spans="2:12" s="1" customFormat="1" ht="35.45" customHeight="1">
      <c r="B84" s="29"/>
      <c r="C84" s="24" t="s">
        <v>28</v>
      </c>
      <c r="F84" s="15" t="str">
        <f>IF(E18="","",E18)</f>
        <v>Vyplň údaj</v>
      </c>
      <c r="I84" s="84" t="s">
        <v>34</v>
      </c>
      <c r="J84" s="27" t="str">
        <f>E24</f>
        <v>AGPOL s.r.o., Jungmannova 153/12, 77900 Olomouc</v>
      </c>
      <c r="L84" s="29"/>
    </row>
    <row r="85" spans="2:12" s="1" customFormat="1" ht="10.35" customHeight="1">
      <c r="B85" s="29"/>
      <c r="I85" s="83"/>
      <c r="L85" s="29"/>
    </row>
    <row r="86" spans="2:20" s="9" customFormat="1" ht="29.25" customHeight="1">
      <c r="B86" s="115"/>
      <c r="C86" s="116" t="s">
        <v>101</v>
      </c>
      <c r="D86" s="117" t="s">
        <v>55</v>
      </c>
      <c r="E86" s="117" t="s">
        <v>51</v>
      </c>
      <c r="F86" s="117" t="s">
        <v>52</v>
      </c>
      <c r="G86" s="117" t="s">
        <v>102</v>
      </c>
      <c r="H86" s="117" t="s">
        <v>103</v>
      </c>
      <c r="I86" s="118" t="s">
        <v>104</v>
      </c>
      <c r="J86" s="117" t="s">
        <v>89</v>
      </c>
      <c r="K86" s="119" t="s">
        <v>105</v>
      </c>
      <c r="L86" s="115"/>
      <c r="M86" s="52" t="s">
        <v>1</v>
      </c>
      <c r="N86" s="53" t="s">
        <v>40</v>
      </c>
      <c r="O86" s="53" t="s">
        <v>106</v>
      </c>
      <c r="P86" s="53" t="s">
        <v>107</v>
      </c>
      <c r="Q86" s="53" t="s">
        <v>108</v>
      </c>
      <c r="R86" s="53" t="s">
        <v>109</v>
      </c>
      <c r="S86" s="53" t="s">
        <v>110</v>
      </c>
      <c r="T86" s="54" t="s">
        <v>111</v>
      </c>
    </row>
    <row r="87" spans="2:63" s="1" customFormat="1" ht="22.9" customHeight="1">
      <c r="B87" s="29"/>
      <c r="C87" s="57" t="s">
        <v>112</v>
      </c>
      <c r="I87" s="83"/>
      <c r="J87" s="120">
        <f>BK87</f>
        <v>0</v>
      </c>
      <c r="L87" s="29"/>
      <c r="M87" s="55"/>
      <c r="N87" s="46"/>
      <c r="O87" s="46"/>
      <c r="P87" s="121">
        <f>P88</f>
        <v>0</v>
      </c>
      <c r="Q87" s="46"/>
      <c r="R87" s="121">
        <f>R88</f>
        <v>7082.789828600001</v>
      </c>
      <c r="S87" s="46"/>
      <c r="T87" s="122">
        <f>T88</f>
        <v>0</v>
      </c>
      <c r="AT87" s="15" t="s">
        <v>69</v>
      </c>
      <c r="AU87" s="15" t="s">
        <v>91</v>
      </c>
      <c r="BK87" s="123">
        <f>BK88</f>
        <v>0</v>
      </c>
    </row>
    <row r="88" spans="2:63" s="10" customFormat="1" ht="25.9" customHeight="1">
      <c r="B88" s="124"/>
      <c r="D88" s="125" t="s">
        <v>69</v>
      </c>
      <c r="E88" s="126" t="s">
        <v>113</v>
      </c>
      <c r="F88" s="126" t="s">
        <v>114</v>
      </c>
      <c r="I88" s="127"/>
      <c r="J88" s="128">
        <f>BK88</f>
        <v>0</v>
      </c>
      <c r="L88" s="124"/>
      <c r="M88" s="129"/>
      <c r="N88" s="130"/>
      <c r="O88" s="130"/>
      <c r="P88" s="131">
        <f>P89+P255+P263+P326+P334+P343+P386</f>
        <v>0</v>
      </c>
      <c r="Q88" s="130"/>
      <c r="R88" s="131">
        <f>R89+R255+R263+R326+R334+R343+R386</f>
        <v>7082.789828600001</v>
      </c>
      <c r="S88" s="130"/>
      <c r="T88" s="132">
        <f>T89+T255+T263+T326+T334+T343+T386</f>
        <v>0</v>
      </c>
      <c r="AR88" s="125" t="s">
        <v>78</v>
      </c>
      <c r="AT88" s="133" t="s">
        <v>69</v>
      </c>
      <c r="AU88" s="133" t="s">
        <v>70</v>
      </c>
      <c r="AY88" s="125" t="s">
        <v>115</v>
      </c>
      <c r="BK88" s="134">
        <f>BK89+BK255+BK263+BK326+BK334+BK343+BK386</f>
        <v>0</v>
      </c>
    </row>
    <row r="89" spans="2:63" s="10" customFormat="1" ht="22.9" customHeight="1">
      <c r="B89" s="124"/>
      <c r="D89" s="125" t="s">
        <v>69</v>
      </c>
      <c r="E89" s="135" t="s">
        <v>78</v>
      </c>
      <c r="F89" s="135" t="s">
        <v>116</v>
      </c>
      <c r="I89" s="127"/>
      <c r="J89" s="136">
        <f>BK89</f>
        <v>0</v>
      </c>
      <c r="L89" s="124"/>
      <c r="M89" s="129"/>
      <c r="N89" s="130"/>
      <c r="O89" s="130"/>
      <c r="P89" s="131">
        <f>SUM(P90:P254)</f>
        <v>0</v>
      </c>
      <c r="Q89" s="130"/>
      <c r="R89" s="131">
        <f>SUM(R90:R254)</f>
        <v>3.222021</v>
      </c>
      <c r="S89" s="130"/>
      <c r="T89" s="132">
        <f>SUM(T90:T254)</f>
        <v>0</v>
      </c>
      <c r="AR89" s="125" t="s">
        <v>78</v>
      </c>
      <c r="AT89" s="133" t="s">
        <v>69</v>
      </c>
      <c r="AU89" s="133" t="s">
        <v>78</v>
      </c>
      <c r="AY89" s="125" t="s">
        <v>115</v>
      </c>
      <c r="BK89" s="134">
        <f>SUM(BK90:BK254)</f>
        <v>0</v>
      </c>
    </row>
    <row r="90" spans="2:65" s="1" customFormat="1" ht="20.45" customHeight="1">
      <c r="B90" s="137"/>
      <c r="C90" s="138" t="s">
        <v>78</v>
      </c>
      <c r="D90" s="138" t="s">
        <v>117</v>
      </c>
      <c r="E90" s="139" t="s">
        <v>118</v>
      </c>
      <c r="F90" s="140" t="s">
        <v>119</v>
      </c>
      <c r="G90" s="141" t="s">
        <v>120</v>
      </c>
      <c r="H90" s="142">
        <v>0.644</v>
      </c>
      <c r="I90" s="143"/>
      <c r="J90" s="144">
        <f>ROUND(I90*H90,2)</f>
        <v>0</v>
      </c>
      <c r="K90" s="140" t="s">
        <v>121</v>
      </c>
      <c r="L90" s="29"/>
      <c r="M90" s="145" t="s">
        <v>1</v>
      </c>
      <c r="N90" s="146" t="s">
        <v>41</v>
      </c>
      <c r="O90" s="48"/>
      <c r="P90" s="147">
        <f>O90*H90</f>
        <v>0</v>
      </c>
      <c r="Q90" s="147">
        <v>0</v>
      </c>
      <c r="R90" s="147">
        <f>Q90*H90</f>
        <v>0</v>
      </c>
      <c r="S90" s="147">
        <v>0</v>
      </c>
      <c r="T90" s="148">
        <f>S90*H90</f>
        <v>0</v>
      </c>
      <c r="AR90" s="15" t="s">
        <v>122</v>
      </c>
      <c r="AT90" s="15" t="s">
        <v>117</v>
      </c>
      <c r="AU90" s="15" t="s">
        <v>80</v>
      </c>
      <c r="AY90" s="15" t="s">
        <v>115</v>
      </c>
      <c r="BE90" s="149">
        <f>IF(N90="základní",J90,0)</f>
        <v>0</v>
      </c>
      <c r="BF90" s="149">
        <f>IF(N90="snížená",J90,0)</f>
        <v>0</v>
      </c>
      <c r="BG90" s="149">
        <f>IF(N90="zákl. přenesená",J90,0)</f>
        <v>0</v>
      </c>
      <c r="BH90" s="149">
        <f>IF(N90="sníž. přenesená",J90,0)</f>
        <v>0</v>
      </c>
      <c r="BI90" s="149">
        <f>IF(N90="nulová",J90,0)</f>
        <v>0</v>
      </c>
      <c r="BJ90" s="15" t="s">
        <v>78</v>
      </c>
      <c r="BK90" s="149">
        <f>ROUND(I90*H90,2)</f>
        <v>0</v>
      </c>
      <c r="BL90" s="15" t="s">
        <v>122</v>
      </c>
      <c r="BM90" s="15" t="s">
        <v>123</v>
      </c>
    </row>
    <row r="91" spans="2:47" s="1" customFormat="1" ht="12">
      <c r="B91" s="29"/>
      <c r="D91" s="150" t="s">
        <v>124</v>
      </c>
      <c r="F91" s="151" t="s">
        <v>125</v>
      </c>
      <c r="I91" s="83"/>
      <c r="L91" s="29"/>
      <c r="M91" s="152"/>
      <c r="N91" s="48"/>
      <c r="O91" s="48"/>
      <c r="P91" s="48"/>
      <c r="Q91" s="48"/>
      <c r="R91" s="48"/>
      <c r="S91" s="48"/>
      <c r="T91" s="49"/>
      <c r="AT91" s="15" t="s">
        <v>124</v>
      </c>
      <c r="AU91" s="15" t="s">
        <v>80</v>
      </c>
    </row>
    <row r="92" spans="2:47" s="1" customFormat="1" ht="58.5">
      <c r="B92" s="29"/>
      <c r="D92" s="150" t="s">
        <v>126</v>
      </c>
      <c r="F92" s="153" t="s">
        <v>127</v>
      </c>
      <c r="I92" s="83"/>
      <c r="L92" s="29"/>
      <c r="M92" s="152"/>
      <c r="N92" s="48"/>
      <c r="O92" s="48"/>
      <c r="P92" s="48"/>
      <c r="Q92" s="48"/>
      <c r="R92" s="48"/>
      <c r="S92" s="48"/>
      <c r="T92" s="49"/>
      <c r="AT92" s="15" t="s">
        <v>126</v>
      </c>
      <c r="AU92" s="15" t="s">
        <v>80</v>
      </c>
    </row>
    <row r="93" spans="2:51" s="11" customFormat="1" ht="12">
      <c r="B93" s="154"/>
      <c r="D93" s="150" t="s">
        <v>128</v>
      </c>
      <c r="E93" s="155" t="s">
        <v>1</v>
      </c>
      <c r="F93" s="156" t="s">
        <v>129</v>
      </c>
      <c r="H93" s="155" t="s">
        <v>1</v>
      </c>
      <c r="I93" s="157"/>
      <c r="L93" s="154"/>
      <c r="M93" s="158"/>
      <c r="N93" s="159"/>
      <c r="O93" s="159"/>
      <c r="P93" s="159"/>
      <c r="Q93" s="159"/>
      <c r="R93" s="159"/>
      <c r="S93" s="159"/>
      <c r="T93" s="160"/>
      <c r="AT93" s="155" t="s">
        <v>128</v>
      </c>
      <c r="AU93" s="155" t="s">
        <v>80</v>
      </c>
      <c r="AV93" s="11" t="s">
        <v>78</v>
      </c>
      <c r="AW93" s="11" t="s">
        <v>33</v>
      </c>
      <c r="AX93" s="11" t="s">
        <v>70</v>
      </c>
      <c r="AY93" s="155" t="s">
        <v>115</v>
      </c>
    </row>
    <row r="94" spans="2:51" s="11" customFormat="1" ht="12">
      <c r="B94" s="154"/>
      <c r="D94" s="150" t="s">
        <v>128</v>
      </c>
      <c r="E94" s="155" t="s">
        <v>1</v>
      </c>
      <c r="F94" s="156" t="s">
        <v>130</v>
      </c>
      <c r="H94" s="155" t="s">
        <v>1</v>
      </c>
      <c r="I94" s="157"/>
      <c r="L94" s="154"/>
      <c r="M94" s="158"/>
      <c r="N94" s="159"/>
      <c r="O94" s="159"/>
      <c r="P94" s="159"/>
      <c r="Q94" s="159"/>
      <c r="R94" s="159"/>
      <c r="S94" s="159"/>
      <c r="T94" s="160"/>
      <c r="AT94" s="155" t="s">
        <v>128</v>
      </c>
      <c r="AU94" s="155" t="s">
        <v>80</v>
      </c>
      <c r="AV94" s="11" t="s">
        <v>78</v>
      </c>
      <c r="AW94" s="11" t="s">
        <v>33</v>
      </c>
      <c r="AX94" s="11" t="s">
        <v>70</v>
      </c>
      <c r="AY94" s="155" t="s">
        <v>115</v>
      </c>
    </row>
    <row r="95" spans="2:51" s="12" customFormat="1" ht="12">
      <c r="B95" s="161"/>
      <c r="D95" s="150" t="s">
        <v>128</v>
      </c>
      <c r="E95" s="162" t="s">
        <v>1</v>
      </c>
      <c r="F95" s="163" t="s">
        <v>131</v>
      </c>
      <c r="H95" s="164">
        <v>0.644</v>
      </c>
      <c r="I95" s="165"/>
      <c r="L95" s="161"/>
      <c r="M95" s="166"/>
      <c r="N95" s="167"/>
      <c r="O95" s="167"/>
      <c r="P95" s="167"/>
      <c r="Q95" s="167"/>
      <c r="R95" s="167"/>
      <c r="S95" s="167"/>
      <c r="T95" s="168"/>
      <c r="AT95" s="162" t="s">
        <v>128</v>
      </c>
      <c r="AU95" s="162" t="s">
        <v>80</v>
      </c>
      <c r="AV95" s="12" t="s">
        <v>80</v>
      </c>
      <c r="AW95" s="12" t="s">
        <v>33</v>
      </c>
      <c r="AX95" s="12" t="s">
        <v>70</v>
      </c>
      <c r="AY95" s="162" t="s">
        <v>115</v>
      </c>
    </row>
    <row r="96" spans="2:51" s="13" customFormat="1" ht="12">
      <c r="B96" s="169"/>
      <c r="D96" s="150" t="s">
        <v>128</v>
      </c>
      <c r="E96" s="170" t="s">
        <v>1</v>
      </c>
      <c r="F96" s="171" t="s">
        <v>132</v>
      </c>
      <c r="H96" s="172">
        <v>0.644</v>
      </c>
      <c r="I96" s="173"/>
      <c r="L96" s="169"/>
      <c r="M96" s="174"/>
      <c r="N96" s="175"/>
      <c r="O96" s="175"/>
      <c r="P96" s="175"/>
      <c r="Q96" s="175"/>
      <c r="R96" s="175"/>
      <c r="S96" s="175"/>
      <c r="T96" s="176"/>
      <c r="AT96" s="170" t="s">
        <v>128</v>
      </c>
      <c r="AU96" s="170" t="s">
        <v>80</v>
      </c>
      <c r="AV96" s="13" t="s">
        <v>122</v>
      </c>
      <c r="AW96" s="13" t="s">
        <v>33</v>
      </c>
      <c r="AX96" s="13" t="s">
        <v>78</v>
      </c>
      <c r="AY96" s="170" t="s">
        <v>115</v>
      </c>
    </row>
    <row r="97" spans="2:65" s="1" customFormat="1" ht="14.45" customHeight="1">
      <c r="B97" s="137"/>
      <c r="C97" s="138" t="s">
        <v>80</v>
      </c>
      <c r="D97" s="138" t="s">
        <v>117</v>
      </c>
      <c r="E97" s="139" t="s">
        <v>133</v>
      </c>
      <c r="F97" s="140" t="s">
        <v>134</v>
      </c>
      <c r="G97" s="141" t="s">
        <v>135</v>
      </c>
      <c r="H97" s="142">
        <v>100</v>
      </c>
      <c r="I97" s="143"/>
      <c r="J97" s="144">
        <f>ROUND(I97*H97,2)</f>
        <v>0</v>
      </c>
      <c r="K97" s="140" t="s">
        <v>1</v>
      </c>
      <c r="L97" s="29"/>
      <c r="M97" s="145" t="s">
        <v>1</v>
      </c>
      <c r="N97" s="146" t="s">
        <v>41</v>
      </c>
      <c r="O97" s="48"/>
      <c r="P97" s="147">
        <f>O97*H97</f>
        <v>0</v>
      </c>
      <c r="Q97" s="147">
        <v>0.01559</v>
      </c>
      <c r="R97" s="147">
        <f>Q97*H97</f>
        <v>1.559</v>
      </c>
      <c r="S97" s="147">
        <v>0</v>
      </c>
      <c r="T97" s="148">
        <f>S97*H97</f>
        <v>0</v>
      </c>
      <c r="AR97" s="15" t="s">
        <v>122</v>
      </c>
      <c r="AT97" s="15" t="s">
        <v>117</v>
      </c>
      <c r="AU97" s="15" t="s">
        <v>80</v>
      </c>
      <c r="AY97" s="15" t="s">
        <v>115</v>
      </c>
      <c r="BE97" s="149">
        <f>IF(N97="základní",J97,0)</f>
        <v>0</v>
      </c>
      <c r="BF97" s="149">
        <f>IF(N97="snížená",J97,0)</f>
        <v>0</v>
      </c>
      <c r="BG97" s="149">
        <f>IF(N97="zákl. přenesená",J97,0)</f>
        <v>0</v>
      </c>
      <c r="BH97" s="149">
        <f>IF(N97="sníž. přenesená",J97,0)</f>
        <v>0</v>
      </c>
      <c r="BI97" s="149">
        <f>IF(N97="nulová",J97,0)</f>
        <v>0</v>
      </c>
      <c r="BJ97" s="15" t="s">
        <v>78</v>
      </c>
      <c r="BK97" s="149">
        <f>ROUND(I97*H97,2)</f>
        <v>0</v>
      </c>
      <c r="BL97" s="15" t="s">
        <v>122</v>
      </c>
      <c r="BM97" s="15" t="s">
        <v>136</v>
      </c>
    </row>
    <row r="98" spans="2:47" s="1" customFormat="1" ht="19.5">
      <c r="B98" s="29"/>
      <c r="D98" s="150" t="s">
        <v>124</v>
      </c>
      <c r="F98" s="151" t="s">
        <v>137</v>
      </c>
      <c r="I98" s="83"/>
      <c r="L98" s="29"/>
      <c r="M98" s="152"/>
      <c r="N98" s="48"/>
      <c r="O98" s="48"/>
      <c r="P98" s="48"/>
      <c r="Q98" s="48"/>
      <c r="R98" s="48"/>
      <c r="S98" s="48"/>
      <c r="T98" s="49"/>
      <c r="AT98" s="15" t="s">
        <v>124</v>
      </c>
      <c r="AU98" s="15" t="s">
        <v>80</v>
      </c>
    </row>
    <row r="99" spans="2:47" s="1" customFormat="1" ht="29.25">
      <c r="B99" s="29"/>
      <c r="D99" s="150" t="s">
        <v>138</v>
      </c>
      <c r="F99" s="153" t="s">
        <v>139</v>
      </c>
      <c r="I99" s="83"/>
      <c r="L99" s="29"/>
      <c r="M99" s="152"/>
      <c r="N99" s="48"/>
      <c r="O99" s="48"/>
      <c r="P99" s="48"/>
      <c r="Q99" s="48"/>
      <c r="R99" s="48"/>
      <c r="S99" s="48"/>
      <c r="T99" s="49"/>
      <c r="AT99" s="15" t="s">
        <v>138</v>
      </c>
      <c r="AU99" s="15" t="s">
        <v>80</v>
      </c>
    </row>
    <row r="100" spans="2:51" s="11" customFormat="1" ht="12">
      <c r="B100" s="154"/>
      <c r="D100" s="150" t="s">
        <v>128</v>
      </c>
      <c r="E100" s="155" t="s">
        <v>1</v>
      </c>
      <c r="F100" s="156" t="s">
        <v>140</v>
      </c>
      <c r="H100" s="155" t="s">
        <v>1</v>
      </c>
      <c r="I100" s="157"/>
      <c r="L100" s="154"/>
      <c r="M100" s="158"/>
      <c r="N100" s="159"/>
      <c r="O100" s="159"/>
      <c r="P100" s="159"/>
      <c r="Q100" s="159"/>
      <c r="R100" s="159"/>
      <c r="S100" s="159"/>
      <c r="T100" s="160"/>
      <c r="AT100" s="155" t="s">
        <v>128</v>
      </c>
      <c r="AU100" s="155" t="s">
        <v>80</v>
      </c>
      <c r="AV100" s="11" t="s">
        <v>78</v>
      </c>
      <c r="AW100" s="11" t="s">
        <v>33</v>
      </c>
      <c r="AX100" s="11" t="s">
        <v>70</v>
      </c>
      <c r="AY100" s="155" t="s">
        <v>115</v>
      </c>
    </row>
    <row r="101" spans="2:51" s="12" customFormat="1" ht="12">
      <c r="B101" s="161"/>
      <c r="D101" s="150" t="s">
        <v>128</v>
      </c>
      <c r="E101" s="162" t="s">
        <v>1</v>
      </c>
      <c r="F101" s="163" t="s">
        <v>141</v>
      </c>
      <c r="H101" s="164">
        <v>100</v>
      </c>
      <c r="I101" s="165"/>
      <c r="L101" s="161"/>
      <c r="M101" s="166"/>
      <c r="N101" s="167"/>
      <c r="O101" s="167"/>
      <c r="P101" s="167"/>
      <c r="Q101" s="167"/>
      <c r="R101" s="167"/>
      <c r="S101" s="167"/>
      <c r="T101" s="168"/>
      <c r="AT101" s="162" t="s">
        <v>128</v>
      </c>
      <c r="AU101" s="162" t="s">
        <v>80</v>
      </c>
      <c r="AV101" s="12" t="s">
        <v>80</v>
      </c>
      <c r="AW101" s="12" t="s">
        <v>33</v>
      </c>
      <c r="AX101" s="12" t="s">
        <v>70</v>
      </c>
      <c r="AY101" s="162" t="s">
        <v>115</v>
      </c>
    </row>
    <row r="102" spans="2:51" s="13" customFormat="1" ht="12">
      <c r="B102" s="169"/>
      <c r="D102" s="150" t="s">
        <v>128</v>
      </c>
      <c r="E102" s="170" t="s">
        <v>1</v>
      </c>
      <c r="F102" s="171" t="s">
        <v>132</v>
      </c>
      <c r="H102" s="172">
        <v>100</v>
      </c>
      <c r="I102" s="173"/>
      <c r="L102" s="169"/>
      <c r="M102" s="174"/>
      <c r="N102" s="175"/>
      <c r="O102" s="175"/>
      <c r="P102" s="175"/>
      <c r="Q102" s="175"/>
      <c r="R102" s="175"/>
      <c r="S102" s="175"/>
      <c r="T102" s="176"/>
      <c r="AT102" s="170" t="s">
        <v>128</v>
      </c>
      <c r="AU102" s="170" t="s">
        <v>80</v>
      </c>
      <c r="AV102" s="13" t="s">
        <v>122</v>
      </c>
      <c r="AW102" s="13" t="s">
        <v>33</v>
      </c>
      <c r="AX102" s="13" t="s">
        <v>78</v>
      </c>
      <c r="AY102" s="170" t="s">
        <v>115</v>
      </c>
    </row>
    <row r="103" spans="2:65" s="1" customFormat="1" ht="20.45" customHeight="1">
      <c r="B103" s="137"/>
      <c r="C103" s="138" t="s">
        <v>142</v>
      </c>
      <c r="D103" s="138" t="s">
        <v>117</v>
      </c>
      <c r="E103" s="139" t="s">
        <v>143</v>
      </c>
      <c r="F103" s="140" t="s">
        <v>144</v>
      </c>
      <c r="G103" s="141" t="s">
        <v>145</v>
      </c>
      <c r="H103" s="142">
        <v>1042</v>
      </c>
      <c r="I103" s="143"/>
      <c r="J103" s="144">
        <f>ROUND(I103*H103,2)</f>
        <v>0</v>
      </c>
      <c r="K103" s="140" t="s">
        <v>121</v>
      </c>
      <c r="L103" s="29"/>
      <c r="M103" s="145" t="s">
        <v>1</v>
      </c>
      <c r="N103" s="146" t="s">
        <v>41</v>
      </c>
      <c r="O103" s="48"/>
      <c r="P103" s="147">
        <f>O103*H103</f>
        <v>0</v>
      </c>
      <c r="Q103" s="147">
        <v>0</v>
      </c>
      <c r="R103" s="147">
        <f>Q103*H103</f>
        <v>0</v>
      </c>
      <c r="S103" s="147">
        <v>0</v>
      </c>
      <c r="T103" s="148">
        <f>S103*H103</f>
        <v>0</v>
      </c>
      <c r="AR103" s="15" t="s">
        <v>122</v>
      </c>
      <c r="AT103" s="15" t="s">
        <v>117</v>
      </c>
      <c r="AU103" s="15" t="s">
        <v>80</v>
      </c>
      <c r="AY103" s="15" t="s">
        <v>115</v>
      </c>
      <c r="BE103" s="149">
        <f>IF(N103="základní",J103,0)</f>
        <v>0</v>
      </c>
      <c r="BF103" s="149">
        <f>IF(N103="snížená",J103,0)</f>
        <v>0</v>
      </c>
      <c r="BG103" s="149">
        <f>IF(N103="zákl. přenesená",J103,0)</f>
        <v>0</v>
      </c>
      <c r="BH103" s="149">
        <f>IF(N103="sníž. přenesená",J103,0)</f>
        <v>0</v>
      </c>
      <c r="BI103" s="149">
        <f>IF(N103="nulová",J103,0)</f>
        <v>0</v>
      </c>
      <c r="BJ103" s="15" t="s">
        <v>78</v>
      </c>
      <c r="BK103" s="149">
        <f>ROUND(I103*H103,2)</f>
        <v>0</v>
      </c>
      <c r="BL103" s="15" t="s">
        <v>122</v>
      </c>
      <c r="BM103" s="15" t="s">
        <v>146</v>
      </c>
    </row>
    <row r="104" spans="2:47" s="1" customFormat="1" ht="19.5">
      <c r="B104" s="29"/>
      <c r="D104" s="150" t="s">
        <v>124</v>
      </c>
      <c r="F104" s="151" t="s">
        <v>147</v>
      </c>
      <c r="I104" s="83"/>
      <c r="L104" s="29"/>
      <c r="M104" s="152"/>
      <c r="N104" s="48"/>
      <c r="O104" s="48"/>
      <c r="P104" s="48"/>
      <c r="Q104" s="48"/>
      <c r="R104" s="48"/>
      <c r="S104" s="48"/>
      <c r="T104" s="49"/>
      <c r="AT104" s="15" t="s">
        <v>124</v>
      </c>
      <c r="AU104" s="15" t="s">
        <v>80</v>
      </c>
    </row>
    <row r="105" spans="2:51" s="11" customFormat="1" ht="12">
      <c r="B105" s="154"/>
      <c r="D105" s="150" t="s">
        <v>128</v>
      </c>
      <c r="E105" s="155" t="s">
        <v>1</v>
      </c>
      <c r="F105" s="156" t="s">
        <v>129</v>
      </c>
      <c r="H105" s="155" t="s">
        <v>1</v>
      </c>
      <c r="I105" s="157"/>
      <c r="L105" s="154"/>
      <c r="M105" s="158"/>
      <c r="N105" s="159"/>
      <c r="O105" s="159"/>
      <c r="P105" s="159"/>
      <c r="Q105" s="159"/>
      <c r="R105" s="159"/>
      <c r="S105" s="159"/>
      <c r="T105" s="160"/>
      <c r="AT105" s="155" t="s">
        <v>128</v>
      </c>
      <c r="AU105" s="155" t="s">
        <v>80</v>
      </c>
      <c r="AV105" s="11" t="s">
        <v>78</v>
      </c>
      <c r="AW105" s="11" t="s">
        <v>33</v>
      </c>
      <c r="AX105" s="11" t="s">
        <v>70</v>
      </c>
      <c r="AY105" s="155" t="s">
        <v>115</v>
      </c>
    </row>
    <row r="106" spans="2:51" s="11" customFormat="1" ht="12">
      <c r="B106" s="154"/>
      <c r="D106" s="150" t="s">
        <v>128</v>
      </c>
      <c r="E106" s="155" t="s">
        <v>1</v>
      </c>
      <c r="F106" s="156" t="s">
        <v>148</v>
      </c>
      <c r="H106" s="155" t="s">
        <v>1</v>
      </c>
      <c r="I106" s="157"/>
      <c r="L106" s="154"/>
      <c r="M106" s="158"/>
      <c r="N106" s="159"/>
      <c r="O106" s="159"/>
      <c r="P106" s="159"/>
      <c r="Q106" s="159"/>
      <c r="R106" s="159"/>
      <c r="S106" s="159"/>
      <c r="T106" s="160"/>
      <c r="AT106" s="155" t="s">
        <v>128</v>
      </c>
      <c r="AU106" s="155" t="s">
        <v>80</v>
      </c>
      <c r="AV106" s="11" t="s">
        <v>78</v>
      </c>
      <c r="AW106" s="11" t="s">
        <v>33</v>
      </c>
      <c r="AX106" s="11" t="s">
        <v>70</v>
      </c>
      <c r="AY106" s="155" t="s">
        <v>115</v>
      </c>
    </row>
    <row r="107" spans="2:51" s="12" customFormat="1" ht="12">
      <c r="B107" s="161"/>
      <c r="D107" s="150" t="s">
        <v>128</v>
      </c>
      <c r="E107" s="162" t="s">
        <v>1</v>
      </c>
      <c r="F107" s="163" t="s">
        <v>149</v>
      </c>
      <c r="H107" s="164">
        <v>886</v>
      </c>
      <c r="I107" s="165"/>
      <c r="L107" s="161"/>
      <c r="M107" s="166"/>
      <c r="N107" s="167"/>
      <c r="O107" s="167"/>
      <c r="P107" s="167"/>
      <c r="Q107" s="167"/>
      <c r="R107" s="167"/>
      <c r="S107" s="167"/>
      <c r="T107" s="168"/>
      <c r="AT107" s="162" t="s">
        <v>128</v>
      </c>
      <c r="AU107" s="162" t="s">
        <v>80</v>
      </c>
      <c r="AV107" s="12" t="s">
        <v>80</v>
      </c>
      <c r="AW107" s="12" t="s">
        <v>33</v>
      </c>
      <c r="AX107" s="12" t="s">
        <v>70</v>
      </c>
      <c r="AY107" s="162" t="s">
        <v>115</v>
      </c>
    </row>
    <row r="108" spans="2:51" s="11" customFormat="1" ht="12">
      <c r="B108" s="154"/>
      <c r="D108" s="150" t="s">
        <v>128</v>
      </c>
      <c r="E108" s="155" t="s">
        <v>1</v>
      </c>
      <c r="F108" s="156" t="s">
        <v>150</v>
      </c>
      <c r="H108" s="155" t="s">
        <v>1</v>
      </c>
      <c r="I108" s="157"/>
      <c r="L108" s="154"/>
      <c r="M108" s="158"/>
      <c r="N108" s="159"/>
      <c r="O108" s="159"/>
      <c r="P108" s="159"/>
      <c r="Q108" s="159"/>
      <c r="R108" s="159"/>
      <c r="S108" s="159"/>
      <c r="T108" s="160"/>
      <c r="AT108" s="155" t="s">
        <v>128</v>
      </c>
      <c r="AU108" s="155" t="s">
        <v>80</v>
      </c>
      <c r="AV108" s="11" t="s">
        <v>78</v>
      </c>
      <c r="AW108" s="11" t="s">
        <v>33</v>
      </c>
      <c r="AX108" s="11" t="s">
        <v>70</v>
      </c>
      <c r="AY108" s="155" t="s">
        <v>115</v>
      </c>
    </row>
    <row r="109" spans="2:51" s="12" customFormat="1" ht="12">
      <c r="B109" s="161"/>
      <c r="D109" s="150" t="s">
        <v>128</v>
      </c>
      <c r="E109" s="162" t="s">
        <v>1</v>
      </c>
      <c r="F109" s="163" t="s">
        <v>151</v>
      </c>
      <c r="H109" s="164">
        <v>156</v>
      </c>
      <c r="I109" s="165"/>
      <c r="L109" s="161"/>
      <c r="M109" s="166"/>
      <c r="N109" s="167"/>
      <c r="O109" s="167"/>
      <c r="P109" s="167"/>
      <c r="Q109" s="167"/>
      <c r="R109" s="167"/>
      <c r="S109" s="167"/>
      <c r="T109" s="168"/>
      <c r="AT109" s="162" t="s">
        <v>128</v>
      </c>
      <c r="AU109" s="162" t="s">
        <v>80</v>
      </c>
      <c r="AV109" s="12" t="s">
        <v>80</v>
      </c>
      <c r="AW109" s="12" t="s">
        <v>33</v>
      </c>
      <c r="AX109" s="12" t="s">
        <v>70</v>
      </c>
      <c r="AY109" s="162" t="s">
        <v>115</v>
      </c>
    </row>
    <row r="110" spans="2:51" s="13" customFormat="1" ht="12">
      <c r="B110" s="169"/>
      <c r="D110" s="150" t="s">
        <v>128</v>
      </c>
      <c r="E110" s="170" t="s">
        <v>1</v>
      </c>
      <c r="F110" s="171" t="s">
        <v>132</v>
      </c>
      <c r="H110" s="172">
        <v>1042</v>
      </c>
      <c r="I110" s="173"/>
      <c r="L110" s="169"/>
      <c r="M110" s="174"/>
      <c r="N110" s="175"/>
      <c r="O110" s="175"/>
      <c r="P110" s="175"/>
      <c r="Q110" s="175"/>
      <c r="R110" s="175"/>
      <c r="S110" s="175"/>
      <c r="T110" s="176"/>
      <c r="AT110" s="170" t="s">
        <v>128</v>
      </c>
      <c r="AU110" s="170" t="s">
        <v>80</v>
      </c>
      <c r="AV110" s="13" t="s">
        <v>122</v>
      </c>
      <c r="AW110" s="13" t="s">
        <v>33</v>
      </c>
      <c r="AX110" s="13" t="s">
        <v>78</v>
      </c>
      <c r="AY110" s="170" t="s">
        <v>115</v>
      </c>
    </row>
    <row r="111" spans="2:65" s="1" customFormat="1" ht="20.45" customHeight="1">
      <c r="B111" s="137"/>
      <c r="C111" s="138" t="s">
        <v>122</v>
      </c>
      <c r="D111" s="138" t="s">
        <v>117</v>
      </c>
      <c r="E111" s="139" t="s">
        <v>152</v>
      </c>
      <c r="F111" s="140" t="s">
        <v>153</v>
      </c>
      <c r="G111" s="141" t="s">
        <v>145</v>
      </c>
      <c r="H111" s="142">
        <v>208.4</v>
      </c>
      <c r="I111" s="143"/>
      <c r="J111" s="144">
        <f>ROUND(I111*H111,2)</f>
        <v>0</v>
      </c>
      <c r="K111" s="140" t="s">
        <v>121</v>
      </c>
      <c r="L111" s="29"/>
      <c r="M111" s="145" t="s">
        <v>1</v>
      </c>
      <c r="N111" s="146" t="s">
        <v>41</v>
      </c>
      <c r="O111" s="48"/>
      <c r="P111" s="147">
        <f>O111*H111</f>
        <v>0</v>
      </c>
      <c r="Q111" s="147">
        <v>0</v>
      </c>
      <c r="R111" s="147">
        <f>Q111*H111</f>
        <v>0</v>
      </c>
      <c r="S111" s="147">
        <v>0</v>
      </c>
      <c r="T111" s="148">
        <f>S111*H111</f>
        <v>0</v>
      </c>
      <c r="AR111" s="15" t="s">
        <v>122</v>
      </c>
      <c r="AT111" s="15" t="s">
        <v>117</v>
      </c>
      <c r="AU111" s="15" t="s">
        <v>80</v>
      </c>
      <c r="AY111" s="15" t="s">
        <v>115</v>
      </c>
      <c r="BE111" s="149">
        <f>IF(N111="základní",J111,0)</f>
        <v>0</v>
      </c>
      <c r="BF111" s="149">
        <f>IF(N111="snížená",J111,0)</f>
        <v>0</v>
      </c>
      <c r="BG111" s="149">
        <f>IF(N111="zákl. přenesená",J111,0)</f>
        <v>0</v>
      </c>
      <c r="BH111" s="149">
        <f>IF(N111="sníž. přenesená",J111,0)</f>
        <v>0</v>
      </c>
      <c r="BI111" s="149">
        <f>IF(N111="nulová",J111,0)</f>
        <v>0</v>
      </c>
      <c r="BJ111" s="15" t="s">
        <v>78</v>
      </c>
      <c r="BK111" s="149">
        <f>ROUND(I111*H111,2)</f>
        <v>0</v>
      </c>
      <c r="BL111" s="15" t="s">
        <v>122</v>
      </c>
      <c r="BM111" s="15" t="s">
        <v>154</v>
      </c>
    </row>
    <row r="112" spans="2:47" s="1" customFormat="1" ht="19.5">
      <c r="B112" s="29"/>
      <c r="D112" s="150" t="s">
        <v>124</v>
      </c>
      <c r="F112" s="151" t="s">
        <v>155</v>
      </c>
      <c r="I112" s="83"/>
      <c r="L112" s="29"/>
      <c r="M112" s="152"/>
      <c r="N112" s="48"/>
      <c r="O112" s="48"/>
      <c r="P112" s="48"/>
      <c r="Q112" s="48"/>
      <c r="R112" s="48"/>
      <c r="S112" s="48"/>
      <c r="T112" s="49"/>
      <c r="AT112" s="15" t="s">
        <v>124</v>
      </c>
      <c r="AU112" s="15" t="s">
        <v>80</v>
      </c>
    </row>
    <row r="113" spans="2:51" s="11" customFormat="1" ht="12">
      <c r="B113" s="154"/>
      <c r="D113" s="150" t="s">
        <v>128</v>
      </c>
      <c r="E113" s="155" t="s">
        <v>1</v>
      </c>
      <c r="F113" s="156" t="s">
        <v>156</v>
      </c>
      <c r="H113" s="155" t="s">
        <v>1</v>
      </c>
      <c r="I113" s="157"/>
      <c r="L113" s="154"/>
      <c r="M113" s="158"/>
      <c r="N113" s="159"/>
      <c r="O113" s="159"/>
      <c r="P113" s="159"/>
      <c r="Q113" s="159"/>
      <c r="R113" s="159"/>
      <c r="S113" s="159"/>
      <c r="T113" s="160"/>
      <c r="AT113" s="155" t="s">
        <v>128</v>
      </c>
      <c r="AU113" s="155" t="s">
        <v>80</v>
      </c>
      <c r="AV113" s="11" t="s">
        <v>78</v>
      </c>
      <c r="AW113" s="11" t="s">
        <v>33</v>
      </c>
      <c r="AX113" s="11" t="s">
        <v>70</v>
      </c>
      <c r="AY113" s="155" t="s">
        <v>115</v>
      </c>
    </row>
    <row r="114" spans="2:51" s="11" customFormat="1" ht="12">
      <c r="B114" s="154"/>
      <c r="D114" s="150" t="s">
        <v>128</v>
      </c>
      <c r="E114" s="155" t="s">
        <v>1</v>
      </c>
      <c r="F114" s="156" t="s">
        <v>157</v>
      </c>
      <c r="H114" s="155" t="s">
        <v>1</v>
      </c>
      <c r="I114" s="157"/>
      <c r="L114" s="154"/>
      <c r="M114" s="158"/>
      <c r="N114" s="159"/>
      <c r="O114" s="159"/>
      <c r="P114" s="159"/>
      <c r="Q114" s="159"/>
      <c r="R114" s="159"/>
      <c r="S114" s="159"/>
      <c r="T114" s="160"/>
      <c r="AT114" s="155" t="s">
        <v>128</v>
      </c>
      <c r="AU114" s="155" t="s">
        <v>80</v>
      </c>
      <c r="AV114" s="11" t="s">
        <v>78</v>
      </c>
      <c r="AW114" s="11" t="s">
        <v>33</v>
      </c>
      <c r="AX114" s="11" t="s">
        <v>70</v>
      </c>
      <c r="AY114" s="155" t="s">
        <v>115</v>
      </c>
    </row>
    <row r="115" spans="2:51" s="12" customFormat="1" ht="12">
      <c r="B115" s="161"/>
      <c r="D115" s="150" t="s">
        <v>128</v>
      </c>
      <c r="E115" s="162" t="s">
        <v>1</v>
      </c>
      <c r="F115" s="163" t="s">
        <v>158</v>
      </c>
      <c r="H115" s="164">
        <v>208.4</v>
      </c>
      <c r="I115" s="165"/>
      <c r="L115" s="161"/>
      <c r="M115" s="166"/>
      <c r="N115" s="167"/>
      <c r="O115" s="167"/>
      <c r="P115" s="167"/>
      <c r="Q115" s="167"/>
      <c r="R115" s="167"/>
      <c r="S115" s="167"/>
      <c r="T115" s="168"/>
      <c r="AT115" s="162" t="s">
        <v>128</v>
      </c>
      <c r="AU115" s="162" t="s">
        <v>80</v>
      </c>
      <c r="AV115" s="12" t="s">
        <v>80</v>
      </c>
      <c r="AW115" s="12" t="s">
        <v>33</v>
      </c>
      <c r="AX115" s="12" t="s">
        <v>70</v>
      </c>
      <c r="AY115" s="162" t="s">
        <v>115</v>
      </c>
    </row>
    <row r="116" spans="2:51" s="13" customFormat="1" ht="12">
      <c r="B116" s="169"/>
      <c r="D116" s="150" t="s">
        <v>128</v>
      </c>
      <c r="E116" s="170" t="s">
        <v>1</v>
      </c>
      <c r="F116" s="171" t="s">
        <v>132</v>
      </c>
      <c r="H116" s="172">
        <v>208.4</v>
      </c>
      <c r="I116" s="173"/>
      <c r="L116" s="169"/>
      <c r="M116" s="174"/>
      <c r="N116" s="175"/>
      <c r="O116" s="175"/>
      <c r="P116" s="175"/>
      <c r="Q116" s="175"/>
      <c r="R116" s="175"/>
      <c r="S116" s="175"/>
      <c r="T116" s="176"/>
      <c r="AT116" s="170" t="s">
        <v>128</v>
      </c>
      <c r="AU116" s="170" t="s">
        <v>80</v>
      </c>
      <c r="AV116" s="13" t="s">
        <v>122</v>
      </c>
      <c r="AW116" s="13" t="s">
        <v>33</v>
      </c>
      <c r="AX116" s="13" t="s">
        <v>78</v>
      </c>
      <c r="AY116" s="170" t="s">
        <v>115</v>
      </c>
    </row>
    <row r="117" spans="2:65" s="1" customFormat="1" ht="20.45" customHeight="1">
      <c r="B117" s="137"/>
      <c r="C117" s="138" t="s">
        <v>159</v>
      </c>
      <c r="D117" s="138" t="s">
        <v>117</v>
      </c>
      <c r="E117" s="139" t="s">
        <v>160</v>
      </c>
      <c r="F117" s="140" t="s">
        <v>161</v>
      </c>
      <c r="G117" s="141" t="s">
        <v>145</v>
      </c>
      <c r="H117" s="142">
        <v>2651</v>
      </c>
      <c r="I117" s="143"/>
      <c r="J117" s="144">
        <f>ROUND(I117*H117,2)</f>
        <v>0</v>
      </c>
      <c r="K117" s="140" t="s">
        <v>121</v>
      </c>
      <c r="L117" s="29"/>
      <c r="M117" s="145" t="s">
        <v>1</v>
      </c>
      <c r="N117" s="146" t="s">
        <v>41</v>
      </c>
      <c r="O117" s="48"/>
      <c r="P117" s="147">
        <f>O117*H117</f>
        <v>0</v>
      </c>
      <c r="Q117" s="147">
        <v>0</v>
      </c>
      <c r="R117" s="147">
        <f>Q117*H117</f>
        <v>0</v>
      </c>
      <c r="S117" s="147">
        <v>0</v>
      </c>
      <c r="T117" s="148">
        <f>S117*H117</f>
        <v>0</v>
      </c>
      <c r="AR117" s="15" t="s">
        <v>122</v>
      </c>
      <c r="AT117" s="15" t="s">
        <v>117</v>
      </c>
      <c r="AU117" s="15" t="s">
        <v>80</v>
      </c>
      <c r="AY117" s="15" t="s">
        <v>115</v>
      </c>
      <c r="BE117" s="149">
        <f>IF(N117="základní",J117,0)</f>
        <v>0</v>
      </c>
      <c r="BF117" s="149">
        <f>IF(N117="snížená",J117,0)</f>
        <v>0</v>
      </c>
      <c r="BG117" s="149">
        <f>IF(N117="zákl. přenesená",J117,0)</f>
        <v>0</v>
      </c>
      <c r="BH117" s="149">
        <f>IF(N117="sníž. přenesená",J117,0)</f>
        <v>0</v>
      </c>
      <c r="BI117" s="149">
        <f>IF(N117="nulová",J117,0)</f>
        <v>0</v>
      </c>
      <c r="BJ117" s="15" t="s">
        <v>78</v>
      </c>
      <c r="BK117" s="149">
        <f>ROUND(I117*H117,2)</f>
        <v>0</v>
      </c>
      <c r="BL117" s="15" t="s">
        <v>122</v>
      </c>
      <c r="BM117" s="15" t="s">
        <v>162</v>
      </c>
    </row>
    <row r="118" spans="2:47" s="1" customFormat="1" ht="19.5">
      <c r="B118" s="29"/>
      <c r="D118" s="150" t="s">
        <v>124</v>
      </c>
      <c r="F118" s="151" t="s">
        <v>163</v>
      </c>
      <c r="I118" s="83"/>
      <c r="L118" s="29"/>
      <c r="M118" s="152"/>
      <c r="N118" s="48"/>
      <c r="O118" s="48"/>
      <c r="P118" s="48"/>
      <c r="Q118" s="48"/>
      <c r="R118" s="48"/>
      <c r="S118" s="48"/>
      <c r="T118" s="49"/>
      <c r="AT118" s="15" t="s">
        <v>124</v>
      </c>
      <c r="AU118" s="15" t="s">
        <v>80</v>
      </c>
    </row>
    <row r="119" spans="2:47" s="1" customFormat="1" ht="136.5">
      <c r="B119" s="29"/>
      <c r="D119" s="150" t="s">
        <v>126</v>
      </c>
      <c r="F119" s="153" t="s">
        <v>164</v>
      </c>
      <c r="I119" s="83"/>
      <c r="L119" s="29"/>
      <c r="M119" s="152"/>
      <c r="N119" s="48"/>
      <c r="O119" s="48"/>
      <c r="P119" s="48"/>
      <c r="Q119" s="48"/>
      <c r="R119" s="48"/>
      <c r="S119" s="48"/>
      <c r="T119" s="49"/>
      <c r="AT119" s="15" t="s">
        <v>126</v>
      </c>
      <c r="AU119" s="15" t="s">
        <v>80</v>
      </c>
    </row>
    <row r="120" spans="2:51" s="11" customFormat="1" ht="12">
      <c r="B120" s="154"/>
      <c r="D120" s="150" t="s">
        <v>128</v>
      </c>
      <c r="E120" s="155" t="s">
        <v>1</v>
      </c>
      <c r="F120" s="156" t="s">
        <v>129</v>
      </c>
      <c r="H120" s="155" t="s">
        <v>1</v>
      </c>
      <c r="I120" s="157"/>
      <c r="L120" s="154"/>
      <c r="M120" s="158"/>
      <c r="N120" s="159"/>
      <c r="O120" s="159"/>
      <c r="P120" s="159"/>
      <c r="Q120" s="159"/>
      <c r="R120" s="159"/>
      <c r="S120" s="159"/>
      <c r="T120" s="160"/>
      <c r="AT120" s="155" t="s">
        <v>128</v>
      </c>
      <c r="AU120" s="155" t="s">
        <v>80</v>
      </c>
      <c r="AV120" s="11" t="s">
        <v>78</v>
      </c>
      <c r="AW120" s="11" t="s">
        <v>33</v>
      </c>
      <c r="AX120" s="11" t="s">
        <v>70</v>
      </c>
      <c r="AY120" s="155" t="s">
        <v>115</v>
      </c>
    </row>
    <row r="121" spans="2:51" s="11" customFormat="1" ht="12">
      <c r="B121" s="154"/>
      <c r="D121" s="150" t="s">
        <v>128</v>
      </c>
      <c r="E121" s="155" t="s">
        <v>1</v>
      </c>
      <c r="F121" s="156" t="s">
        <v>165</v>
      </c>
      <c r="H121" s="155" t="s">
        <v>1</v>
      </c>
      <c r="I121" s="157"/>
      <c r="L121" s="154"/>
      <c r="M121" s="158"/>
      <c r="N121" s="159"/>
      <c r="O121" s="159"/>
      <c r="P121" s="159"/>
      <c r="Q121" s="159"/>
      <c r="R121" s="159"/>
      <c r="S121" s="159"/>
      <c r="T121" s="160"/>
      <c r="AT121" s="155" t="s">
        <v>128</v>
      </c>
      <c r="AU121" s="155" t="s">
        <v>80</v>
      </c>
      <c r="AV121" s="11" t="s">
        <v>78</v>
      </c>
      <c r="AW121" s="11" t="s">
        <v>33</v>
      </c>
      <c r="AX121" s="11" t="s">
        <v>70</v>
      </c>
      <c r="AY121" s="155" t="s">
        <v>115</v>
      </c>
    </row>
    <row r="122" spans="2:51" s="12" customFormat="1" ht="12">
      <c r="B122" s="161"/>
      <c r="D122" s="150" t="s">
        <v>128</v>
      </c>
      <c r="E122" s="162" t="s">
        <v>1</v>
      </c>
      <c r="F122" s="163" t="s">
        <v>166</v>
      </c>
      <c r="H122" s="164">
        <v>2561</v>
      </c>
      <c r="I122" s="165"/>
      <c r="L122" s="161"/>
      <c r="M122" s="166"/>
      <c r="N122" s="167"/>
      <c r="O122" s="167"/>
      <c r="P122" s="167"/>
      <c r="Q122" s="167"/>
      <c r="R122" s="167"/>
      <c r="S122" s="167"/>
      <c r="T122" s="168"/>
      <c r="AT122" s="162" t="s">
        <v>128</v>
      </c>
      <c r="AU122" s="162" t="s">
        <v>80</v>
      </c>
      <c r="AV122" s="12" t="s">
        <v>80</v>
      </c>
      <c r="AW122" s="12" t="s">
        <v>33</v>
      </c>
      <c r="AX122" s="12" t="s">
        <v>70</v>
      </c>
      <c r="AY122" s="162" t="s">
        <v>115</v>
      </c>
    </row>
    <row r="123" spans="2:51" s="11" customFormat="1" ht="12">
      <c r="B123" s="154"/>
      <c r="D123" s="150" t="s">
        <v>128</v>
      </c>
      <c r="E123" s="155" t="s">
        <v>1</v>
      </c>
      <c r="F123" s="156" t="s">
        <v>167</v>
      </c>
      <c r="H123" s="155" t="s">
        <v>1</v>
      </c>
      <c r="I123" s="157"/>
      <c r="L123" s="154"/>
      <c r="M123" s="158"/>
      <c r="N123" s="159"/>
      <c r="O123" s="159"/>
      <c r="P123" s="159"/>
      <c r="Q123" s="159"/>
      <c r="R123" s="159"/>
      <c r="S123" s="159"/>
      <c r="T123" s="160"/>
      <c r="AT123" s="155" t="s">
        <v>128</v>
      </c>
      <c r="AU123" s="155" t="s">
        <v>80</v>
      </c>
      <c r="AV123" s="11" t="s">
        <v>78</v>
      </c>
      <c r="AW123" s="11" t="s">
        <v>33</v>
      </c>
      <c r="AX123" s="11" t="s">
        <v>70</v>
      </c>
      <c r="AY123" s="155" t="s">
        <v>115</v>
      </c>
    </row>
    <row r="124" spans="2:51" s="12" customFormat="1" ht="12">
      <c r="B124" s="161"/>
      <c r="D124" s="150" t="s">
        <v>128</v>
      </c>
      <c r="E124" s="162" t="s">
        <v>1</v>
      </c>
      <c r="F124" s="163" t="s">
        <v>168</v>
      </c>
      <c r="H124" s="164">
        <v>90</v>
      </c>
      <c r="I124" s="165"/>
      <c r="L124" s="161"/>
      <c r="M124" s="166"/>
      <c r="N124" s="167"/>
      <c r="O124" s="167"/>
      <c r="P124" s="167"/>
      <c r="Q124" s="167"/>
      <c r="R124" s="167"/>
      <c r="S124" s="167"/>
      <c r="T124" s="168"/>
      <c r="AT124" s="162" t="s">
        <v>128</v>
      </c>
      <c r="AU124" s="162" t="s">
        <v>80</v>
      </c>
      <c r="AV124" s="12" t="s">
        <v>80</v>
      </c>
      <c r="AW124" s="12" t="s">
        <v>33</v>
      </c>
      <c r="AX124" s="12" t="s">
        <v>70</v>
      </c>
      <c r="AY124" s="162" t="s">
        <v>115</v>
      </c>
    </row>
    <row r="125" spans="2:51" s="13" customFormat="1" ht="12">
      <c r="B125" s="169"/>
      <c r="D125" s="150" t="s">
        <v>128</v>
      </c>
      <c r="E125" s="170" t="s">
        <v>1</v>
      </c>
      <c r="F125" s="171" t="s">
        <v>132</v>
      </c>
      <c r="H125" s="172">
        <v>2651</v>
      </c>
      <c r="I125" s="173"/>
      <c r="L125" s="169"/>
      <c r="M125" s="174"/>
      <c r="N125" s="175"/>
      <c r="O125" s="175"/>
      <c r="P125" s="175"/>
      <c r="Q125" s="175"/>
      <c r="R125" s="175"/>
      <c r="S125" s="175"/>
      <c r="T125" s="176"/>
      <c r="AT125" s="170" t="s">
        <v>128</v>
      </c>
      <c r="AU125" s="170" t="s">
        <v>80</v>
      </c>
      <c r="AV125" s="13" t="s">
        <v>122</v>
      </c>
      <c r="AW125" s="13" t="s">
        <v>33</v>
      </c>
      <c r="AX125" s="13" t="s">
        <v>78</v>
      </c>
      <c r="AY125" s="170" t="s">
        <v>115</v>
      </c>
    </row>
    <row r="126" spans="2:65" s="1" customFormat="1" ht="20.45" customHeight="1">
      <c r="B126" s="137"/>
      <c r="C126" s="138" t="s">
        <v>169</v>
      </c>
      <c r="D126" s="138" t="s">
        <v>117</v>
      </c>
      <c r="E126" s="139" t="s">
        <v>170</v>
      </c>
      <c r="F126" s="140" t="s">
        <v>171</v>
      </c>
      <c r="G126" s="141" t="s">
        <v>145</v>
      </c>
      <c r="H126" s="142">
        <v>2141</v>
      </c>
      <c r="I126" s="143"/>
      <c r="J126" s="144">
        <f>ROUND(I126*H126,2)</f>
        <v>0</v>
      </c>
      <c r="K126" s="140" t="s">
        <v>121</v>
      </c>
      <c r="L126" s="29"/>
      <c r="M126" s="145" t="s">
        <v>1</v>
      </c>
      <c r="N126" s="146" t="s">
        <v>41</v>
      </c>
      <c r="O126" s="48"/>
      <c r="P126" s="147">
        <f>O126*H126</f>
        <v>0</v>
      </c>
      <c r="Q126" s="147">
        <v>0</v>
      </c>
      <c r="R126" s="147">
        <f>Q126*H126</f>
        <v>0</v>
      </c>
      <c r="S126" s="147">
        <v>0</v>
      </c>
      <c r="T126" s="148">
        <f>S126*H126</f>
        <v>0</v>
      </c>
      <c r="AR126" s="15" t="s">
        <v>122</v>
      </c>
      <c r="AT126" s="15" t="s">
        <v>117</v>
      </c>
      <c r="AU126" s="15" t="s">
        <v>80</v>
      </c>
      <c r="AY126" s="15" t="s">
        <v>115</v>
      </c>
      <c r="BE126" s="149">
        <f>IF(N126="základní",J126,0)</f>
        <v>0</v>
      </c>
      <c r="BF126" s="149">
        <f>IF(N126="snížená",J126,0)</f>
        <v>0</v>
      </c>
      <c r="BG126" s="149">
        <f>IF(N126="zákl. přenesená",J126,0)</f>
        <v>0</v>
      </c>
      <c r="BH126" s="149">
        <f>IF(N126="sníž. přenesená",J126,0)</f>
        <v>0</v>
      </c>
      <c r="BI126" s="149">
        <f>IF(N126="nulová",J126,0)</f>
        <v>0</v>
      </c>
      <c r="BJ126" s="15" t="s">
        <v>78</v>
      </c>
      <c r="BK126" s="149">
        <f>ROUND(I126*H126,2)</f>
        <v>0</v>
      </c>
      <c r="BL126" s="15" t="s">
        <v>122</v>
      </c>
      <c r="BM126" s="15" t="s">
        <v>172</v>
      </c>
    </row>
    <row r="127" spans="2:47" s="1" customFormat="1" ht="19.5">
      <c r="B127" s="29"/>
      <c r="D127" s="150" t="s">
        <v>124</v>
      </c>
      <c r="F127" s="151" t="s">
        <v>173</v>
      </c>
      <c r="I127" s="83"/>
      <c r="L127" s="29"/>
      <c r="M127" s="152"/>
      <c r="N127" s="48"/>
      <c r="O127" s="48"/>
      <c r="P127" s="48"/>
      <c r="Q127" s="48"/>
      <c r="R127" s="48"/>
      <c r="S127" s="48"/>
      <c r="T127" s="49"/>
      <c r="AT127" s="15" t="s">
        <v>124</v>
      </c>
      <c r="AU127" s="15" t="s">
        <v>80</v>
      </c>
    </row>
    <row r="128" spans="2:47" s="1" customFormat="1" ht="117">
      <c r="B128" s="29"/>
      <c r="D128" s="150" t="s">
        <v>126</v>
      </c>
      <c r="F128" s="153" t="s">
        <v>174</v>
      </c>
      <c r="I128" s="83"/>
      <c r="L128" s="29"/>
      <c r="M128" s="152"/>
      <c r="N128" s="48"/>
      <c r="O128" s="48"/>
      <c r="P128" s="48"/>
      <c r="Q128" s="48"/>
      <c r="R128" s="48"/>
      <c r="S128" s="48"/>
      <c r="T128" s="49"/>
      <c r="AT128" s="15" t="s">
        <v>126</v>
      </c>
      <c r="AU128" s="15" t="s">
        <v>80</v>
      </c>
    </row>
    <row r="129" spans="2:51" s="11" customFormat="1" ht="12">
      <c r="B129" s="154"/>
      <c r="D129" s="150" t="s">
        <v>128</v>
      </c>
      <c r="E129" s="155" t="s">
        <v>1</v>
      </c>
      <c r="F129" s="156" t="s">
        <v>129</v>
      </c>
      <c r="H129" s="155" t="s">
        <v>1</v>
      </c>
      <c r="I129" s="157"/>
      <c r="L129" s="154"/>
      <c r="M129" s="158"/>
      <c r="N129" s="159"/>
      <c r="O129" s="159"/>
      <c r="P129" s="159"/>
      <c r="Q129" s="159"/>
      <c r="R129" s="159"/>
      <c r="S129" s="159"/>
      <c r="T129" s="160"/>
      <c r="AT129" s="155" t="s">
        <v>128</v>
      </c>
      <c r="AU129" s="155" t="s">
        <v>80</v>
      </c>
      <c r="AV129" s="11" t="s">
        <v>78</v>
      </c>
      <c r="AW129" s="11" t="s">
        <v>33</v>
      </c>
      <c r="AX129" s="11" t="s">
        <v>70</v>
      </c>
      <c r="AY129" s="155" t="s">
        <v>115</v>
      </c>
    </row>
    <row r="130" spans="2:51" s="11" customFormat="1" ht="12">
      <c r="B130" s="154"/>
      <c r="D130" s="150" t="s">
        <v>128</v>
      </c>
      <c r="E130" s="155" t="s">
        <v>1</v>
      </c>
      <c r="F130" s="156" t="s">
        <v>175</v>
      </c>
      <c r="H130" s="155" t="s">
        <v>1</v>
      </c>
      <c r="I130" s="157"/>
      <c r="L130" s="154"/>
      <c r="M130" s="158"/>
      <c r="N130" s="159"/>
      <c r="O130" s="159"/>
      <c r="P130" s="159"/>
      <c r="Q130" s="159"/>
      <c r="R130" s="159"/>
      <c r="S130" s="159"/>
      <c r="T130" s="160"/>
      <c r="AT130" s="155" t="s">
        <v>128</v>
      </c>
      <c r="AU130" s="155" t="s">
        <v>80</v>
      </c>
      <c r="AV130" s="11" t="s">
        <v>78</v>
      </c>
      <c r="AW130" s="11" t="s">
        <v>33</v>
      </c>
      <c r="AX130" s="11" t="s">
        <v>70</v>
      </c>
      <c r="AY130" s="155" t="s">
        <v>115</v>
      </c>
    </row>
    <row r="131" spans="2:51" s="12" customFormat="1" ht="12">
      <c r="B131" s="161"/>
      <c r="D131" s="150" t="s">
        <v>128</v>
      </c>
      <c r="E131" s="162" t="s">
        <v>1</v>
      </c>
      <c r="F131" s="163" t="s">
        <v>176</v>
      </c>
      <c r="H131" s="164">
        <v>2106</v>
      </c>
      <c r="I131" s="165"/>
      <c r="L131" s="161"/>
      <c r="M131" s="166"/>
      <c r="N131" s="167"/>
      <c r="O131" s="167"/>
      <c r="P131" s="167"/>
      <c r="Q131" s="167"/>
      <c r="R131" s="167"/>
      <c r="S131" s="167"/>
      <c r="T131" s="168"/>
      <c r="AT131" s="162" t="s">
        <v>128</v>
      </c>
      <c r="AU131" s="162" t="s">
        <v>80</v>
      </c>
      <c r="AV131" s="12" t="s">
        <v>80</v>
      </c>
      <c r="AW131" s="12" t="s">
        <v>33</v>
      </c>
      <c r="AX131" s="12" t="s">
        <v>70</v>
      </c>
      <c r="AY131" s="162" t="s">
        <v>115</v>
      </c>
    </row>
    <row r="132" spans="2:51" s="11" customFormat="1" ht="12">
      <c r="B132" s="154"/>
      <c r="D132" s="150" t="s">
        <v>128</v>
      </c>
      <c r="E132" s="155" t="s">
        <v>1</v>
      </c>
      <c r="F132" s="156" t="s">
        <v>177</v>
      </c>
      <c r="H132" s="155" t="s">
        <v>1</v>
      </c>
      <c r="I132" s="157"/>
      <c r="L132" s="154"/>
      <c r="M132" s="158"/>
      <c r="N132" s="159"/>
      <c r="O132" s="159"/>
      <c r="P132" s="159"/>
      <c r="Q132" s="159"/>
      <c r="R132" s="159"/>
      <c r="S132" s="159"/>
      <c r="T132" s="160"/>
      <c r="AT132" s="155" t="s">
        <v>128</v>
      </c>
      <c r="AU132" s="155" t="s">
        <v>80</v>
      </c>
      <c r="AV132" s="11" t="s">
        <v>78</v>
      </c>
      <c r="AW132" s="11" t="s">
        <v>33</v>
      </c>
      <c r="AX132" s="11" t="s">
        <v>70</v>
      </c>
      <c r="AY132" s="155" t="s">
        <v>115</v>
      </c>
    </row>
    <row r="133" spans="2:51" s="12" customFormat="1" ht="12">
      <c r="B133" s="161"/>
      <c r="D133" s="150" t="s">
        <v>128</v>
      </c>
      <c r="E133" s="162" t="s">
        <v>1</v>
      </c>
      <c r="F133" s="163" t="s">
        <v>178</v>
      </c>
      <c r="H133" s="164">
        <v>35</v>
      </c>
      <c r="I133" s="165"/>
      <c r="L133" s="161"/>
      <c r="M133" s="166"/>
      <c r="N133" s="167"/>
      <c r="O133" s="167"/>
      <c r="P133" s="167"/>
      <c r="Q133" s="167"/>
      <c r="R133" s="167"/>
      <c r="S133" s="167"/>
      <c r="T133" s="168"/>
      <c r="AT133" s="162" t="s">
        <v>128</v>
      </c>
      <c r="AU133" s="162" t="s">
        <v>80</v>
      </c>
      <c r="AV133" s="12" t="s">
        <v>80</v>
      </c>
      <c r="AW133" s="12" t="s">
        <v>33</v>
      </c>
      <c r="AX133" s="12" t="s">
        <v>70</v>
      </c>
      <c r="AY133" s="162" t="s">
        <v>115</v>
      </c>
    </row>
    <row r="134" spans="2:51" s="13" customFormat="1" ht="12">
      <c r="B134" s="169"/>
      <c r="D134" s="150" t="s">
        <v>128</v>
      </c>
      <c r="E134" s="170" t="s">
        <v>1</v>
      </c>
      <c r="F134" s="171" t="s">
        <v>132</v>
      </c>
      <c r="H134" s="172">
        <v>2141</v>
      </c>
      <c r="I134" s="173"/>
      <c r="L134" s="169"/>
      <c r="M134" s="174"/>
      <c r="N134" s="175"/>
      <c r="O134" s="175"/>
      <c r="P134" s="175"/>
      <c r="Q134" s="175"/>
      <c r="R134" s="175"/>
      <c r="S134" s="175"/>
      <c r="T134" s="176"/>
      <c r="AT134" s="170" t="s">
        <v>128</v>
      </c>
      <c r="AU134" s="170" t="s">
        <v>80</v>
      </c>
      <c r="AV134" s="13" t="s">
        <v>122</v>
      </c>
      <c r="AW134" s="13" t="s">
        <v>33</v>
      </c>
      <c r="AX134" s="13" t="s">
        <v>78</v>
      </c>
      <c r="AY134" s="170" t="s">
        <v>115</v>
      </c>
    </row>
    <row r="135" spans="2:65" s="1" customFormat="1" ht="20.45" customHeight="1">
      <c r="B135" s="137"/>
      <c r="C135" s="138" t="s">
        <v>179</v>
      </c>
      <c r="D135" s="138" t="s">
        <v>117</v>
      </c>
      <c r="E135" s="139" t="s">
        <v>180</v>
      </c>
      <c r="F135" s="140" t="s">
        <v>181</v>
      </c>
      <c r="G135" s="141" t="s">
        <v>145</v>
      </c>
      <c r="H135" s="142">
        <v>428.2</v>
      </c>
      <c r="I135" s="143"/>
      <c r="J135" s="144">
        <f>ROUND(I135*H135,2)</f>
        <v>0</v>
      </c>
      <c r="K135" s="140" t="s">
        <v>121</v>
      </c>
      <c r="L135" s="29"/>
      <c r="M135" s="145" t="s">
        <v>1</v>
      </c>
      <c r="N135" s="146" t="s">
        <v>41</v>
      </c>
      <c r="O135" s="48"/>
      <c r="P135" s="147">
        <f>O135*H135</f>
        <v>0</v>
      </c>
      <c r="Q135" s="147">
        <v>0</v>
      </c>
      <c r="R135" s="147">
        <f>Q135*H135</f>
        <v>0</v>
      </c>
      <c r="S135" s="147">
        <v>0</v>
      </c>
      <c r="T135" s="148">
        <f>S135*H135</f>
        <v>0</v>
      </c>
      <c r="AR135" s="15" t="s">
        <v>122</v>
      </c>
      <c r="AT135" s="15" t="s">
        <v>117</v>
      </c>
      <c r="AU135" s="15" t="s">
        <v>80</v>
      </c>
      <c r="AY135" s="15" t="s">
        <v>115</v>
      </c>
      <c r="BE135" s="149">
        <f>IF(N135="základní",J135,0)</f>
        <v>0</v>
      </c>
      <c r="BF135" s="149">
        <f>IF(N135="snížená",J135,0)</f>
        <v>0</v>
      </c>
      <c r="BG135" s="149">
        <f>IF(N135="zákl. přenesená",J135,0)</f>
        <v>0</v>
      </c>
      <c r="BH135" s="149">
        <f>IF(N135="sníž. přenesená",J135,0)</f>
        <v>0</v>
      </c>
      <c r="BI135" s="149">
        <f>IF(N135="nulová",J135,0)</f>
        <v>0</v>
      </c>
      <c r="BJ135" s="15" t="s">
        <v>78</v>
      </c>
      <c r="BK135" s="149">
        <f>ROUND(I135*H135,2)</f>
        <v>0</v>
      </c>
      <c r="BL135" s="15" t="s">
        <v>122</v>
      </c>
      <c r="BM135" s="15" t="s">
        <v>182</v>
      </c>
    </row>
    <row r="136" spans="2:47" s="1" customFormat="1" ht="19.5">
      <c r="B136" s="29"/>
      <c r="D136" s="150" t="s">
        <v>124</v>
      </c>
      <c r="F136" s="151" t="s">
        <v>183</v>
      </c>
      <c r="I136" s="83"/>
      <c r="L136" s="29"/>
      <c r="M136" s="152"/>
      <c r="N136" s="48"/>
      <c r="O136" s="48"/>
      <c r="P136" s="48"/>
      <c r="Q136" s="48"/>
      <c r="R136" s="48"/>
      <c r="S136" s="48"/>
      <c r="T136" s="49"/>
      <c r="AT136" s="15" t="s">
        <v>124</v>
      </c>
      <c r="AU136" s="15" t="s">
        <v>80</v>
      </c>
    </row>
    <row r="137" spans="2:47" s="1" customFormat="1" ht="117">
      <c r="B137" s="29"/>
      <c r="D137" s="150" t="s">
        <v>126</v>
      </c>
      <c r="F137" s="153" t="s">
        <v>174</v>
      </c>
      <c r="I137" s="83"/>
      <c r="L137" s="29"/>
      <c r="M137" s="152"/>
      <c r="N137" s="48"/>
      <c r="O137" s="48"/>
      <c r="P137" s="48"/>
      <c r="Q137" s="48"/>
      <c r="R137" s="48"/>
      <c r="S137" s="48"/>
      <c r="T137" s="49"/>
      <c r="AT137" s="15" t="s">
        <v>126</v>
      </c>
      <c r="AU137" s="15" t="s">
        <v>80</v>
      </c>
    </row>
    <row r="138" spans="2:51" s="11" customFormat="1" ht="12">
      <c r="B138" s="154"/>
      <c r="D138" s="150" t="s">
        <v>128</v>
      </c>
      <c r="E138" s="155" t="s">
        <v>1</v>
      </c>
      <c r="F138" s="156" t="s">
        <v>184</v>
      </c>
      <c r="H138" s="155" t="s">
        <v>1</v>
      </c>
      <c r="I138" s="157"/>
      <c r="L138" s="154"/>
      <c r="M138" s="158"/>
      <c r="N138" s="159"/>
      <c r="O138" s="159"/>
      <c r="P138" s="159"/>
      <c r="Q138" s="159"/>
      <c r="R138" s="159"/>
      <c r="S138" s="159"/>
      <c r="T138" s="160"/>
      <c r="AT138" s="155" t="s">
        <v>128</v>
      </c>
      <c r="AU138" s="155" t="s">
        <v>80</v>
      </c>
      <c r="AV138" s="11" t="s">
        <v>78</v>
      </c>
      <c r="AW138" s="11" t="s">
        <v>33</v>
      </c>
      <c r="AX138" s="11" t="s">
        <v>70</v>
      </c>
      <c r="AY138" s="155" t="s">
        <v>115</v>
      </c>
    </row>
    <row r="139" spans="2:51" s="11" customFormat="1" ht="12">
      <c r="B139" s="154"/>
      <c r="D139" s="150" t="s">
        <v>128</v>
      </c>
      <c r="E139" s="155" t="s">
        <v>1</v>
      </c>
      <c r="F139" s="156" t="s">
        <v>157</v>
      </c>
      <c r="H139" s="155" t="s">
        <v>1</v>
      </c>
      <c r="I139" s="157"/>
      <c r="L139" s="154"/>
      <c r="M139" s="158"/>
      <c r="N139" s="159"/>
      <c r="O139" s="159"/>
      <c r="P139" s="159"/>
      <c r="Q139" s="159"/>
      <c r="R139" s="159"/>
      <c r="S139" s="159"/>
      <c r="T139" s="160"/>
      <c r="AT139" s="155" t="s">
        <v>128</v>
      </c>
      <c r="AU139" s="155" t="s">
        <v>80</v>
      </c>
      <c r="AV139" s="11" t="s">
        <v>78</v>
      </c>
      <c r="AW139" s="11" t="s">
        <v>33</v>
      </c>
      <c r="AX139" s="11" t="s">
        <v>70</v>
      </c>
      <c r="AY139" s="155" t="s">
        <v>115</v>
      </c>
    </row>
    <row r="140" spans="2:51" s="12" customFormat="1" ht="12">
      <c r="B140" s="161"/>
      <c r="D140" s="150" t="s">
        <v>128</v>
      </c>
      <c r="E140" s="162" t="s">
        <v>1</v>
      </c>
      <c r="F140" s="163" t="s">
        <v>185</v>
      </c>
      <c r="H140" s="164">
        <v>428.2</v>
      </c>
      <c r="I140" s="165"/>
      <c r="L140" s="161"/>
      <c r="M140" s="166"/>
      <c r="N140" s="167"/>
      <c r="O140" s="167"/>
      <c r="P140" s="167"/>
      <c r="Q140" s="167"/>
      <c r="R140" s="167"/>
      <c r="S140" s="167"/>
      <c r="T140" s="168"/>
      <c r="AT140" s="162" t="s">
        <v>128</v>
      </c>
      <c r="AU140" s="162" t="s">
        <v>80</v>
      </c>
      <c r="AV140" s="12" t="s">
        <v>80</v>
      </c>
      <c r="AW140" s="12" t="s">
        <v>33</v>
      </c>
      <c r="AX140" s="12" t="s">
        <v>70</v>
      </c>
      <c r="AY140" s="162" t="s">
        <v>115</v>
      </c>
    </row>
    <row r="141" spans="2:51" s="13" customFormat="1" ht="12">
      <c r="B141" s="169"/>
      <c r="D141" s="150" t="s">
        <v>128</v>
      </c>
      <c r="E141" s="170" t="s">
        <v>1</v>
      </c>
      <c r="F141" s="171" t="s">
        <v>132</v>
      </c>
      <c r="H141" s="172">
        <v>428.2</v>
      </c>
      <c r="I141" s="173"/>
      <c r="L141" s="169"/>
      <c r="M141" s="174"/>
      <c r="N141" s="175"/>
      <c r="O141" s="175"/>
      <c r="P141" s="175"/>
      <c r="Q141" s="175"/>
      <c r="R141" s="175"/>
      <c r="S141" s="175"/>
      <c r="T141" s="176"/>
      <c r="AT141" s="170" t="s">
        <v>128</v>
      </c>
      <c r="AU141" s="170" t="s">
        <v>80</v>
      </c>
      <c r="AV141" s="13" t="s">
        <v>122</v>
      </c>
      <c r="AW141" s="13" t="s">
        <v>33</v>
      </c>
      <c r="AX141" s="13" t="s">
        <v>78</v>
      </c>
      <c r="AY141" s="170" t="s">
        <v>115</v>
      </c>
    </row>
    <row r="142" spans="2:65" s="1" customFormat="1" ht="20.45" customHeight="1">
      <c r="B142" s="137"/>
      <c r="C142" s="138" t="s">
        <v>186</v>
      </c>
      <c r="D142" s="138" t="s">
        <v>117</v>
      </c>
      <c r="E142" s="139" t="s">
        <v>187</v>
      </c>
      <c r="F142" s="140" t="s">
        <v>188</v>
      </c>
      <c r="G142" s="141" t="s">
        <v>145</v>
      </c>
      <c r="H142" s="142">
        <v>3832</v>
      </c>
      <c r="I142" s="143"/>
      <c r="J142" s="144">
        <f>ROUND(I142*H142,2)</f>
        <v>0</v>
      </c>
      <c r="K142" s="140" t="s">
        <v>121</v>
      </c>
      <c r="L142" s="29"/>
      <c r="M142" s="145" t="s">
        <v>1</v>
      </c>
      <c r="N142" s="146" t="s">
        <v>41</v>
      </c>
      <c r="O142" s="48"/>
      <c r="P142" s="147">
        <f>O142*H142</f>
        <v>0</v>
      </c>
      <c r="Q142" s="147">
        <v>0</v>
      </c>
      <c r="R142" s="147">
        <f>Q142*H142</f>
        <v>0</v>
      </c>
      <c r="S142" s="147">
        <v>0</v>
      </c>
      <c r="T142" s="148">
        <f>S142*H142</f>
        <v>0</v>
      </c>
      <c r="AR142" s="15" t="s">
        <v>122</v>
      </c>
      <c r="AT142" s="15" t="s">
        <v>117</v>
      </c>
      <c r="AU142" s="15" t="s">
        <v>80</v>
      </c>
      <c r="AY142" s="15" t="s">
        <v>115</v>
      </c>
      <c r="BE142" s="149">
        <f>IF(N142="základní",J142,0)</f>
        <v>0</v>
      </c>
      <c r="BF142" s="149">
        <f>IF(N142="snížená",J142,0)</f>
        <v>0</v>
      </c>
      <c r="BG142" s="149">
        <f>IF(N142="zákl. přenesená",J142,0)</f>
        <v>0</v>
      </c>
      <c r="BH142" s="149">
        <f>IF(N142="sníž. přenesená",J142,0)</f>
        <v>0</v>
      </c>
      <c r="BI142" s="149">
        <f>IF(N142="nulová",J142,0)</f>
        <v>0</v>
      </c>
      <c r="BJ142" s="15" t="s">
        <v>78</v>
      </c>
      <c r="BK142" s="149">
        <f>ROUND(I142*H142,2)</f>
        <v>0</v>
      </c>
      <c r="BL142" s="15" t="s">
        <v>122</v>
      </c>
      <c r="BM142" s="15" t="s">
        <v>189</v>
      </c>
    </row>
    <row r="143" spans="2:47" s="1" customFormat="1" ht="19.5">
      <c r="B143" s="29"/>
      <c r="D143" s="150" t="s">
        <v>124</v>
      </c>
      <c r="F143" s="151" t="s">
        <v>190</v>
      </c>
      <c r="I143" s="83"/>
      <c r="L143" s="29"/>
      <c r="M143" s="152"/>
      <c r="N143" s="48"/>
      <c r="O143" s="48"/>
      <c r="P143" s="48"/>
      <c r="Q143" s="48"/>
      <c r="R143" s="48"/>
      <c r="S143" s="48"/>
      <c r="T143" s="49"/>
      <c r="AT143" s="15" t="s">
        <v>124</v>
      </c>
      <c r="AU143" s="15" t="s">
        <v>80</v>
      </c>
    </row>
    <row r="144" spans="2:47" s="1" customFormat="1" ht="117">
      <c r="B144" s="29"/>
      <c r="D144" s="150" t="s">
        <v>126</v>
      </c>
      <c r="F144" s="153" t="s">
        <v>191</v>
      </c>
      <c r="I144" s="83"/>
      <c r="L144" s="29"/>
      <c r="M144" s="152"/>
      <c r="N144" s="48"/>
      <c r="O144" s="48"/>
      <c r="P144" s="48"/>
      <c r="Q144" s="48"/>
      <c r="R144" s="48"/>
      <c r="S144" s="48"/>
      <c r="T144" s="49"/>
      <c r="AT144" s="15" t="s">
        <v>126</v>
      </c>
      <c r="AU144" s="15" t="s">
        <v>80</v>
      </c>
    </row>
    <row r="145" spans="2:51" s="11" customFormat="1" ht="12">
      <c r="B145" s="154"/>
      <c r="D145" s="150" t="s">
        <v>128</v>
      </c>
      <c r="E145" s="155" t="s">
        <v>1</v>
      </c>
      <c r="F145" s="156" t="s">
        <v>192</v>
      </c>
      <c r="H145" s="155" t="s">
        <v>1</v>
      </c>
      <c r="I145" s="157"/>
      <c r="L145" s="154"/>
      <c r="M145" s="158"/>
      <c r="N145" s="159"/>
      <c r="O145" s="159"/>
      <c r="P145" s="159"/>
      <c r="Q145" s="159"/>
      <c r="R145" s="159"/>
      <c r="S145" s="159"/>
      <c r="T145" s="160"/>
      <c r="AT145" s="155" t="s">
        <v>128</v>
      </c>
      <c r="AU145" s="155" t="s">
        <v>80</v>
      </c>
      <c r="AV145" s="11" t="s">
        <v>78</v>
      </c>
      <c r="AW145" s="11" t="s">
        <v>33</v>
      </c>
      <c r="AX145" s="11" t="s">
        <v>70</v>
      </c>
      <c r="AY145" s="155" t="s">
        <v>115</v>
      </c>
    </row>
    <row r="146" spans="2:51" s="11" customFormat="1" ht="12">
      <c r="B146" s="154"/>
      <c r="D146" s="150" t="s">
        <v>128</v>
      </c>
      <c r="E146" s="155" t="s">
        <v>1</v>
      </c>
      <c r="F146" s="156" t="s">
        <v>193</v>
      </c>
      <c r="H146" s="155" t="s">
        <v>1</v>
      </c>
      <c r="I146" s="157"/>
      <c r="L146" s="154"/>
      <c r="M146" s="158"/>
      <c r="N146" s="159"/>
      <c r="O146" s="159"/>
      <c r="P146" s="159"/>
      <c r="Q146" s="159"/>
      <c r="R146" s="159"/>
      <c r="S146" s="159"/>
      <c r="T146" s="160"/>
      <c r="AT146" s="155" t="s">
        <v>128</v>
      </c>
      <c r="AU146" s="155" t="s">
        <v>80</v>
      </c>
      <c r="AV146" s="11" t="s">
        <v>78</v>
      </c>
      <c r="AW146" s="11" t="s">
        <v>33</v>
      </c>
      <c r="AX146" s="11" t="s">
        <v>70</v>
      </c>
      <c r="AY146" s="155" t="s">
        <v>115</v>
      </c>
    </row>
    <row r="147" spans="2:51" s="12" customFormat="1" ht="12">
      <c r="B147" s="161"/>
      <c r="D147" s="150" t="s">
        <v>128</v>
      </c>
      <c r="E147" s="162" t="s">
        <v>1</v>
      </c>
      <c r="F147" s="163" t="s">
        <v>194</v>
      </c>
      <c r="H147" s="164">
        <v>3183</v>
      </c>
      <c r="I147" s="165"/>
      <c r="L147" s="161"/>
      <c r="M147" s="166"/>
      <c r="N147" s="167"/>
      <c r="O147" s="167"/>
      <c r="P147" s="167"/>
      <c r="Q147" s="167"/>
      <c r="R147" s="167"/>
      <c r="S147" s="167"/>
      <c r="T147" s="168"/>
      <c r="AT147" s="162" t="s">
        <v>128</v>
      </c>
      <c r="AU147" s="162" t="s">
        <v>80</v>
      </c>
      <c r="AV147" s="12" t="s">
        <v>80</v>
      </c>
      <c r="AW147" s="12" t="s">
        <v>33</v>
      </c>
      <c r="AX147" s="12" t="s">
        <v>70</v>
      </c>
      <c r="AY147" s="162" t="s">
        <v>115</v>
      </c>
    </row>
    <row r="148" spans="2:51" s="11" customFormat="1" ht="12">
      <c r="B148" s="154"/>
      <c r="D148" s="150" t="s">
        <v>128</v>
      </c>
      <c r="E148" s="155" t="s">
        <v>1</v>
      </c>
      <c r="F148" s="156" t="s">
        <v>195</v>
      </c>
      <c r="H148" s="155" t="s">
        <v>1</v>
      </c>
      <c r="I148" s="157"/>
      <c r="L148" s="154"/>
      <c r="M148" s="158"/>
      <c r="N148" s="159"/>
      <c r="O148" s="159"/>
      <c r="P148" s="159"/>
      <c r="Q148" s="159"/>
      <c r="R148" s="159"/>
      <c r="S148" s="159"/>
      <c r="T148" s="160"/>
      <c r="AT148" s="155" t="s">
        <v>128</v>
      </c>
      <c r="AU148" s="155" t="s">
        <v>80</v>
      </c>
      <c r="AV148" s="11" t="s">
        <v>78</v>
      </c>
      <c r="AW148" s="11" t="s">
        <v>33</v>
      </c>
      <c r="AX148" s="11" t="s">
        <v>70</v>
      </c>
      <c r="AY148" s="155" t="s">
        <v>115</v>
      </c>
    </row>
    <row r="149" spans="2:51" s="12" customFormat="1" ht="12">
      <c r="B149" s="161"/>
      <c r="D149" s="150" t="s">
        <v>128</v>
      </c>
      <c r="E149" s="162" t="s">
        <v>1</v>
      </c>
      <c r="F149" s="163" t="s">
        <v>196</v>
      </c>
      <c r="H149" s="164">
        <v>649</v>
      </c>
      <c r="I149" s="165"/>
      <c r="L149" s="161"/>
      <c r="M149" s="166"/>
      <c r="N149" s="167"/>
      <c r="O149" s="167"/>
      <c r="P149" s="167"/>
      <c r="Q149" s="167"/>
      <c r="R149" s="167"/>
      <c r="S149" s="167"/>
      <c r="T149" s="168"/>
      <c r="AT149" s="162" t="s">
        <v>128</v>
      </c>
      <c r="AU149" s="162" t="s">
        <v>80</v>
      </c>
      <c r="AV149" s="12" t="s">
        <v>80</v>
      </c>
      <c r="AW149" s="12" t="s">
        <v>33</v>
      </c>
      <c r="AX149" s="12" t="s">
        <v>70</v>
      </c>
      <c r="AY149" s="162" t="s">
        <v>115</v>
      </c>
    </row>
    <row r="150" spans="2:51" s="13" customFormat="1" ht="12">
      <c r="B150" s="169"/>
      <c r="D150" s="150" t="s">
        <v>128</v>
      </c>
      <c r="E150" s="170" t="s">
        <v>1</v>
      </c>
      <c r="F150" s="171" t="s">
        <v>132</v>
      </c>
      <c r="H150" s="172">
        <v>3832</v>
      </c>
      <c r="I150" s="173"/>
      <c r="L150" s="169"/>
      <c r="M150" s="174"/>
      <c r="N150" s="175"/>
      <c r="O150" s="175"/>
      <c r="P150" s="175"/>
      <c r="Q150" s="175"/>
      <c r="R150" s="175"/>
      <c r="S150" s="175"/>
      <c r="T150" s="176"/>
      <c r="AT150" s="170" t="s">
        <v>128</v>
      </c>
      <c r="AU150" s="170" t="s">
        <v>80</v>
      </c>
      <c r="AV150" s="13" t="s">
        <v>122</v>
      </c>
      <c r="AW150" s="13" t="s">
        <v>33</v>
      </c>
      <c r="AX150" s="13" t="s">
        <v>78</v>
      </c>
      <c r="AY150" s="170" t="s">
        <v>115</v>
      </c>
    </row>
    <row r="151" spans="2:65" s="1" customFormat="1" ht="14.45" customHeight="1">
      <c r="B151" s="137"/>
      <c r="C151" s="138" t="s">
        <v>197</v>
      </c>
      <c r="D151" s="138" t="s">
        <v>117</v>
      </c>
      <c r="E151" s="139" t="s">
        <v>198</v>
      </c>
      <c r="F151" s="140" t="s">
        <v>199</v>
      </c>
      <c r="G151" s="141" t="s">
        <v>200</v>
      </c>
      <c r="H151" s="142">
        <v>6440</v>
      </c>
      <c r="I151" s="143"/>
      <c r="J151" s="144">
        <f>ROUND(I151*H151,2)</f>
        <v>0</v>
      </c>
      <c r="K151" s="140" t="s">
        <v>1</v>
      </c>
      <c r="L151" s="29"/>
      <c r="M151" s="145" t="s">
        <v>1</v>
      </c>
      <c r="N151" s="146" t="s">
        <v>41</v>
      </c>
      <c r="O151" s="48"/>
      <c r="P151" s="147">
        <f>O151*H151</f>
        <v>0</v>
      </c>
      <c r="Q151" s="147">
        <v>0</v>
      </c>
      <c r="R151" s="147">
        <f>Q151*H151</f>
        <v>0</v>
      </c>
      <c r="S151" s="147">
        <v>0</v>
      </c>
      <c r="T151" s="148">
        <f>S151*H151</f>
        <v>0</v>
      </c>
      <c r="AR151" s="15" t="s">
        <v>122</v>
      </c>
      <c r="AT151" s="15" t="s">
        <v>117</v>
      </c>
      <c r="AU151" s="15" t="s">
        <v>80</v>
      </c>
      <c r="AY151" s="15" t="s">
        <v>115</v>
      </c>
      <c r="BE151" s="149">
        <f>IF(N151="základní",J151,0)</f>
        <v>0</v>
      </c>
      <c r="BF151" s="149">
        <f>IF(N151="snížená",J151,0)</f>
        <v>0</v>
      </c>
      <c r="BG151" s="149">
        <f>IF(N151="zákl. přenesená",J151,0)</f>
        <v>0</v>
      </c>
      <c r="BH151" s="149">
        <f>IF(N151="sníž. přenesená",J151,0)</f>
        <v>0</v>
      </c>
      <c r="BI151" s="149">
        <f>IF(N151="nulová",J151,0)</f>
        <v>0</v>
      </c>
      <c r="BJ151" s="15" t="s">
        <v>78</v>
      </c>
      <c r="BK151" s="149">
        <f>ROUND(I151*H151,2)</f>
        <v>0</v>
      </c>
      <c r="BL151" s="15" t="s">
        <v>122</v>
      </c>
      <c r="BM151" s="15" t="s">
        <v>201</v>
      </c>
    </row>
    <row r="152" spans="2:47" s="1" customFormat="1" ht="19.5">
      <c r="B152" s="29"/>
      <c r="D152" s="150" t="s">
        <v>124</v>
      </c>
      <c r="F152" s="151" t="s">
        <v>202</v>
      </c>
      <c r="I152" s="83"/>
      <c r="L152" s="29"/>
      <c r="M152" s="152"/>
      <c r="N152" s="48"/>
      <c r="O152" s="48"/>
      <c r="P152" s="48"/>
      <c r="Q152" s="48"/>
      <c r="R152" s="48"/>
      <c r="S152" s="48"/>
      <c r="T152" s="49"/>
      <c r="AT152" s="15" t="s">
        <v>124</v>
      </c>
      <c r="AU152" s="15" t="s">
        <v>80</v>
      </c>
    </row>
    <row r="153" spans="2:51" s="11" customFormat="1" ht="12">
      <c r="B153" s="154"/>
      <c r="D153" s="150" t="s">
        <v>128</v>
      </c>
      <c r="E153" s="155" t="s">
        <v>1</v>
      </c>
      <c r="F153" s="156" t="s">
        <v>203</v>
      </c>
      <c r="H153" s="155" t="s">
        <v>1</v>
      </c>
      <c r="I153" s="157"/>
      <c r="L153" s="154"/>
      <c r="M153" s="158"/>
      <c r="N153" s="159"/>
      <c r="O153" s="159"/>
      <c r="P153" s="159"/>
      <c r="Q153" s="159"/>
      <c r="R153" s="159"/>
      <c r="S153" s="159"/>
      <c r="T153" s="160"/>
      <c r="AT153" s="155" t="s">
        <v>128</v>
      </c>
      <c r="AU153" s="155" t="s">
        <v>80</v>
      </c>
      <c r="AV153" s="11" t="s">
        <v>78</v>
      </c>
      <c r="AW153" s="11" t="s">
        <v>33</v>
      </c>
      <c r="AX153" s="11" t="s">
        <v>70</v>
      </c>
      <c r="AY153" s="155" t="s">
        <v>115</v>
      </c>
    </row>
    <row r="154" spans="2:51" s="12" customFormat="1" ht="12">
      <c r="B154" s="161"/>
      <c r="D154" s="150" t="s">
        <v>128</v>
      </c>
      <c r="E154" s="162" t="s">
        <v>1</v>
      </c>
      <c r="F154" s="163" t="s">
        <v>204</v>
      </c>
      <c r="H154" s="164">
        <v>6440</v>
      </c>
      <c r="I154" s="165"/>
      <c r="L154" s="161"/>
      <c r="M154" s="166"/>
      <c r="N154" s="167"/>
      <c r="O154" s="167"/>
      <c r="P154" s="167"/>
      <c r="Q154" s="167"/>
      <c r="R154" s="167"/>
      <c r="S154" s="167"/>
      <c r="T154" s="168"/>
      <c r="AT154" s="162" t="s">
        <v>128</v>
      </c>
      <c r="AU154" s="162" t="s">
        <v>80</v>
      </c>
      <c r="AV154" s="12" t="s">
        <v>80</v>
      </c>
      <c r="AW154" s="12" t="s">
        <v>33</v>
      </c>
      <c r="AX154" s="12" t="s">
        <v>70</v>
      </c>
      <c r="AY154" s="162" t="s">
        <v>115</v>
      </c>
    </row>
    <row r="155" spans="2:51" s="13" customFormat="1" ht="12">
      <c r="B155" s="169"/>
      <c r="D155" s="150" t="s">
        <v>128</v>
      </c>
      <c r="E155" s="170" t="s">
        <v>1</v>
      </c>
      <c r="F155" s="171" t="s">
        <v>132</v>
      </c>
      <c r="H155" s="172">
        <v>6440</v>
      </c>
      <c r="I155" s="173"/>
      <c r="L155" s="169"/>
      <c r="M155" s="174"/>
      <c r="N155" s="175"/>
      <c r="O155" s="175"/>
      <c r="P155" s="175"/>
      <c r="Q155" s="175"/>
      <c r="R155" s="175"/>
      <c r="S155" s="175"/>
      <c r="T155" s="176"/>
      <c r="AT155" s="170" t="s">
        <v>128</v>
      </c>
      <c r="AU155" s="170" t="s">
        <v>80</v>
      </c>
      <c r="AV155" s="13" t="s">
        <v>122</v>
      </c>
      <c r="AW155" s="13" t="s">
        <v>33</v>
      </c>
      <c r="AX155" s="13" t="s">
        <v>78</v>
      </c>
      <c r="AY155" s="170" t="s">
        <v>115</v>
      </c>
    </row>
    <row r="156" spans="2:65" s="1" customFormat="1" ht="20.45" customHeight="1">
      <c r="B156" s="137"/>
      <c r="C156" s="138" t="s">
        <v>205</v>
      </c>
      <c r="D156" s="138" t="s">
        <v>117</v>
      </c>
      <c r="E156" s="139" t="s">
        <v>206</v>
      </c>
      <c r="F156" s="140" t="s">
        <v>207</v>
      </c>
      <c r="G156" s="141" t="s">
        <v>145</v>
      </c>
      <c r="H156" s="142">
        <v>5185</v>
      </c>
      <c r="I156" s="143"/>
      <c r="J156" s="144">
        <f>ROUND(I156*H156,2)</f>
        <v>0</v>
      </c>
      <c r="K156" s="140" t="s">
        <v>121</v>
      </c>
      <c r="L156" s="29"/>
      <c r="M156" s="145" t="s">
        <v>1</v>
      </c>
      <c r="N156" s="146" t="s">
        <v>41</v>
      </c>
      <c r="O156" s="48"/>
      <c r="P156" s="147">
        <f>O156*H156</f>
        <v>0</v>
      </c>
      <c r="Q156" s="147">
        <v>0</v>
      </c>
      <c r="R156" s="147">
        <f>Q156*H156</f>
        <v>0</v>
      </c>
      <c r="S156" s="147">
        <v>0</v>
      </c>
      <c r="T156" s="148">
        <f>S156*H156</f>
        <v>0</v>
      </c>
      <c r="AR156" s="15" t="s">
        <v>122</v>
      </c>
      <c r="AT156" s="15" t="s">
        <v>117</v>
      </c>
      <c r="AU156" s="15" t="s">
        <v>80</v>
      </c>
      <c r="AY156" s="15" t="s">
        <v>115</v>
      </c>
      <c r="BE156" s="149">
        <f>IF(N156="základní",J156,0)</f>
        <v>0</v>
      </c>
      <c r="BF156" s="149">
        <f>IF(N156="snížená",J156,0)</f>
        <v>0</v>
      </c>
      <c r="BG156" s="149">
        <f>IF(N156="zákl. přenesená",J156,0)</f>
        <v>0</v>
      </c>
      <c r="BH156" s="149">
        <f>IF(N156="sníž. přenesená",J156,0)</f>
        <v>0</v>
      </c>
      <c r="BI156" s="149">
        <f>IF(N156="nulová",J156,0)</f>
        <v>0</v>
      </c>
      <c r="BJ156" s="15" t="s">
        <v>78</v>
      </c>
      <c r="BK156" s="149">
        <f>ROUND(I156*H156,2)</f>
        <v>0</v>
      </c>
      <c r="BL156" s="15" t="s">
        <v>122</v>
      </c>
      <c r="BM156" s="15" t="s">
        <v>208</v>
      </c>
    </row>
    <row r="157" spans="2:47" s="1" customFormat="1" ht="19.5">
      <c r="B157" s="29"/>
      <c r="D157" s="150" t="s">
        <v>124</v>
      </c>
      <c r="F157" s="151" t="s">
        <v>209</v>
      </c>
      <c r="I157" s="83"/>
      <c r="L157" s="29"/>
      <c r="M157" s="152"/>
      <c r="N157" s="48"/>
      <c r="O157" s="48"/>
      <c r="P157" s="48"/>
      <c r="Q157" s="48"/>
      <c r="R157" s="48"/>
      <c r="S157" s="48"/>
      <c r="T157" s="49"/>
      <c r="AT157" s="15" t="s">
        <v>124</v>
      </c>
      <c r="AU157" s="15" t="s">
        <v>80</v>
      </c>
    </row>
    <row r="158" spans="2:47" s="1" customFormat="1" ht="117">
      <c r="B158" s="29"/>
      <c r="D158" s="150" t="s">
        <v>126</v>
      </c>
      <c r="F158" s="153" t="s">
        <v>191</v>
      </c>
      <c r="I158" s="83"/>
      <c r="L158" s="29"/>
      <c r="M158" s="152"/>
      <c r="N158" s="48"/>
      <c r="O158" s="48"/>
      <c r="P158" s="48"/>
      <c r="Q158" s="48"/>
      <c r="R158" s="48"/>
      <c r="S158" s="48"/>
      <c r="T158" s="49"/>
      <c r="AT158" s="15" t="s">
        <v>126</v>
      </c>
      <c r="AU158" s="15" t="s">
        <v>80</v>
      </c>
    </row>
    <row r="159" spans="2:51" s="11" customFormat="1" ht="12">
      <c r="B159" s="154"/>
      <c r="D159" s="150" t="s">
        <v>128</v>
      </c>
      <c r="E159" s="155" t="s">
        <v>1</v>
      </c>
      <c r="F159" s="156" t="s">
        <v>140</v>
      </c>
      <c r="H159" s="155" t="s">
        <v>1</v>
      </c>
      <c r="I159" s="157"/>
      <c r="L159" s="154"/>
      <c r="M159" s="158"/>
      <c r="N159" s="159"/>
      <c r="O159" s="159"/>
      <c r="P159" s="159"/>
      <c r="Q159" s="159"/>
      <c r="R159" s="159"/>
      <c r="S159" s="159"/>
      <c r="T159" s="160"/>
      <c r="AT159" s="155" t="s">
        <v>128</v>
      </c>
      <c r="AU159" s="155" t="s">
        <v>80</v>
      </c>
      <c r="AV159" s="11" t="s">
        <v>78</v>
      </c>
      <c r="AW159" s="11" t="s">
        <v>33</v>
      </c>
      <c r="AX159" s="11" t="s">
        <v>70</v>
      </c>
      <c r="AY159" s="155" t="s">
        <v>115</v>
      </c>
    </row>
    <row r="160" spans="2:51" s="11" customFormat="1" ht="12">
      <c r="B160" s="154"/>
      <c r="D160" s="150" t="s">
        <v>128</v>
      </c>
      <c r="E160" s="155" t="s">
        <v>1</v>
      </c>
      <c r="F160" s="156" t="s">
        <v>210</v>
      </c>
      <c r="H160" s="155" t="s">
        <v>1</v>
      </c>
      <c r="I160" s="157"/>
      <c r="L160" s="154"/>
      <c r="M160" s="158"/>
      <c r="N160" s="159"/>
      <c r="O160" s="159"/>
      <c r="P160" s="159"/>
      <c r="Q160" s="159"/>
      <c r="R160" s="159"/>
      <c r="S160" s="159"/>
      <c r="T160" s="160"/>
      <c r="AT160" s="155" t="s">
        <v>128</v>
      </c>
      <c r="AU160" s="155" t="s">
        <v>80</v>
      </c>
      <c r="AV160" s="11" t="s">
        <v>78</v>
      </c>
      <c r="AW160" s="11" t="s">
        <v>33</v>
      </c>
      <c r="AX160" s="11" t="s">
        <v>70</v>
      </c>
      <c r="AY160" s="155" t="s">
        <v>115</v>
      </c>
    </row>
    <row r="161" spans="2:51" s="12" customFormat="1" ht="12">
      <c r="B161" s="161"/>
      <c r="D161" s="150" t="s">
        <v>128</v>
      </c>
      <c r="E161" s="162" t="s">
        <v>1</v>
      </c>
      <c r="F161" s="163" t="s">
        <v>211</v>
      </c>
      <c r="H161" s="164">
        <v>2651</v>
      </c>
      <c r="I161" s="165"/>
      <c r="L161" s="161"/>
      <c r="M161" s="166"/>
      <c r="N161" s="167"/>
      <c r="O161" s="167"/>
      <c r="P161" s="167"/>
      <c r="Q161" s="167"/>
      <c r="R161" s="167"/>
      <c r="S161" s="167"/>
      <c r="T161" s="168"/>
      <c r="AT161" s="162" t="s">
        <v>128</v>
      </c>
      <c r="AU161" s="162" t="s">
        <v>80</v>
      </c>
      <c r="AV161" s="12" t="s">
        <v>80</v>
      </c>
      <c r="AW161" s="12" t="s">
        <v>33</v>
      </c>
      <c r="AX161" s="12" t="s">
        <v>70</v>
      </c>
      <c r="AY161" s="162" t="s">
        <v>115</v>
      </c>
    </row>
    <row r="162" spans="2:51" s="11" customFormat="1" ht="12">
      <c r="B162" s="154"/>
      <c r="D162" s="150" t="s">
        <v>128</v>
      </c>
      <c r="E162" s="155" t="s">
        <v>1</v>
      </c>
      <c r="F162" s="156" t="s">
        <v>212</v>
      </c>
      <c r="H162" s="155" t="s">
        <v>1</v>
      </c>
      <c r="I162" s="157"/>
      <c r="L162" s="154"/>
      <c r="M162" s="158"/>
      <c r="N162" s="159"/>
      <c r="O162" s="159"/>
      <c r="P162" s="159"/>
      <c r="Q162" s="159"/>
      <c r="R162" s="159"/>
      <c r="S162" s="159"/>
      <c r="T162" s="160"/>
      <c r="AT162" s="155" t="s">
        <v>128</v>
      </c>
      <c r="AU162" s="155" t="s">
        <v>80</v>
      </c>
      <c r="AV162" s="11" t="s">
        <v>78</v>
      </c>
      <c r="AW162" s="11" t="s">
        <v>33</v>
      </c>
      <c r="AX162" s="11" t="s">
        <v>70</v>
      </c>
      <c r="AY162" s="155" t="s">
        <v>115</v>
      </c>
    </row>
    <row r="163" spans="2:51" s="12" customFormat="1" ht="12">
      <c r="B163" s="161"/>
      <c r="D163" s="150" t="s">
        <v>128</v>
      </c>
      <c r="E163" s="162" t="s">
        <v>1</v>
      </c>
      <c r="F163" s="163" t="s">
        <v>213</v>
      </c>
      <c r="H163" s="164">
        <v>2534</v>
      </c>
      <c r="I163" s="165"/>
      <c r="L163" s="161"/>
      <c r="M163" s="166"/>
      <c r="N163" s="167"/>
      <c r="O163" s="167"/>
      <c r="P163" s="167"/>
      <c r="Q163" s="167"/>
      <c r="R163" s="167"/>
      <c r="S163" s="167"/>
      <c r="T163" s="168"/>
      <c r="AT163" s="162" t="s">
        <v>128</v>
      </c>
      <c r="AU163" s="162" t="s">
        <v>80</v>
      </c>
      <c r="AV163" s="12" t="s">
        <v>80</v>
      </c>
      <c r="AW163" s="12" t="s">
        <v>33</v>
      </c>
      <c r="AX163" s="12" t="s">
        <v>70</v>
      </c>
      <c r="AY163" s="162" t="s">
        <v>115</v>
      </c>
    </row>
    <row r="164" spans="2:51" s="13" customFormat="1" ht="12">
      <c r="B164" s="169"/>
      <c r="D164" s="150" t="s">
        <v>128</v>
      </c>
      <c r="E164" s="170" t="s">
        <v>1</v>
      </c>
      <c r="F164" s="171" t="s">
        <v>132</v>
      </c>
      <c r="H164" s="172">
        <v>5185</v>
      </c>
      <c r="I164" s="173"/>
      <c r="L164" s="169"/>
      <c r="M164" s="174"/>
      <c r="N164" s="175"/>
      <c r="O164" s="175"/>
      <c r="P164" s="175"/>
      <c r="Q164" s="175"/>
      <c r="R164" s="175"/>
      <c r="S164" s="175"/>
      <c r="T164" s="176"/>
      <c r="AT164" s="170" t="s">
        <v>128</v>
      </c>
      <c r="AU164" s="170" t="s">
        <v>80</v>
      </c>
      <c r="AV164" s="13" t="s">
        <v>122</v>
      </c>
      <c r="AW164" s="13" t="s">
        <v>33</v>
      </c>
      <c r="AX164" s="13" t="s">
        <v>78</v>
      </c>
      <c r="AY164" s="170" t="s">
        <v>115</v>
      </c>
    </row>
    <row r="165" spans="2:65" s="1" customFormat="1" ht="20.45" customHeight="1">
      <c r="B165" s="137"/>
      <c r="C165" s="138" t="s">
        <v>214</v>
      </c>
      <c r="D165" s="138" t="s">
        <v>117</v>
      </c>
      <c r="E165" s="139" t="s">
        <v>215</v>
      </c>
      <c r="F165" s="140" t="s">
        <v>216</v>
      </c>
      <c r="G165" s="141" t="s">
        <v>145</v>
      </c>
      <c r="H165" s="142">
        <v>118710</v>
      </c>
      <c r="I165" s="143"/>
      <c r="J165" s="144">
        <f>ROUND(I165*H165,2)</f>
        <v>0</v>
      </c>
      <c r="K165" s="140" t="s">
        <v>121</v>
      </c>
      <c r="L165" s="29"/>
      <c r="M165" s="145" t="s">
        <v>1</v>
      </c>
      <c r="N165" s="146" t="s">
        <v>41</v>
      </c>
      <c r="O165" s="48"/>
      <c r="P165" s="147">
        <f>O165*H165</f>
        <v>0</v>
      </c>
      <c r="Q165" s="147">
        <v>0</v>
      </c>
      <c r="R165" s="147">
        <f>Q165*H165</f>
        <v>0</v>
      </c>
      <c r="S165" s="147">
        <v>0</v>
      </c>
      <c r="T165" s="148">
        <f>S165*H165</f>
        <v>0</v>
      </c>
      <c r="AR165" s="15" t="s">
        <v>122</v>
      </c>
      <c r="AT165" s="15" t="s">
        <v>117</v>
      </c>
      <c r="AU165" s="15" t="s">
        <v>80</v>
      </c>
      <c r="AY165" s="15" t="s">
        <v>115</v>
      </c>
      <c r="BE165" s="149">
        <f>IF(N165="základní",J165,0)</f>
        <v>0</v>
      </c>
      <c r="BF165" s="149">
        <f>IF(N165="snížená",J165,0)</f>
        <v>0</v>
      </c>
      <c r="BG165" s="149">
        <f>IF(N165="zákl. přenesená",J165,0)</f>
        <v>0</v>
      </c>
      <c r="BH165" s="149">
        <f>IF(N165="sníž. přenesená",J165,0)</f>
        <v>0</v>
      </c>
      <c r="BI165" s="149">
        <f>IF(N165="nulová",J165,0)</f>
        <v>0</v>
      </c>
      <c r="BJ165" s="15" t="s">
        <v>78</v>
      </c>
      <c r="BK165" s="149">
        <f>ROUND(I165*H165,2)</f>
        <v>0</v>
      </c>
      <c r="BL165" s="15" t="s">
        <v>122</v>
      </c>
      <c r="BM165" s="15" t="s">
        <v>217</v>
      </c>
    </row>
    <row r="166" spans="2:47" s="1" customFormat="1" ht="29.25">
      <c r="B166" s="29"/>
      <c r="D166" s="150" t="s">
        <v>124</v>
      </c>
      <c r="F166" s="151" t="s">
        <v>218</v>
      </c>
      <c r="I166" s="83"/>
      <c r="L166" s="29"/>
      <c r="M166" s="152"/>
      <c r="N166" s="48"/>
      <c r="O166" s="48"/>
      <c r="P166" s="48"/>
      <c r="Q166" s="48"/>
      <c r="R166" s="48"/>
      <c r="S166" s="48"/>
      <c r="T166" s="49"/>
      <c r="AT166" s="15" t="s">
        <v>124</v>
      </c>
      <c r="AU166" s="15" t="s">
        <v>80</v>
      </c>
    </row>
    <row r="167" spans="2:47" s="1" customFormat="1" ht="117">
      <c r="B167" s="29"/>
      <c r="D167" s="150" t="s">
        <v>126</v>
      </c>
      <c r="F167" s="153" t="s">
        <v>191</v>
      </c>
      <c r="I167" s="83"/>
      <c r="L167" s="29"/>
      <c r="M167" s="152"/>
      <c r="N167" s="48"/>
      <c r="O167" s="48"/>
      <c r="P167" s="48"/>
      <c r="Q167" s="48"/>
      <c r="R167" s="48"/>
      <c r="S167" s="48"/>
      <c r="T167" s="49"/>
      <c r="AT167" s="15" t="s">
        <v>126</v>
      </c>
      <c r="AU167" s="15" t="s">
        <v>80</v>
      </c>
    </row>
    <row r="168" spans="2:51" s="11" customFormat="1" ht="12">
      <c r="B168" s="154"/>
      <c r="D168" s="150" t="s">
        <v>128</v>
      </c>
      <c r="E168" s="155" t="s">
        <v>1</v>
      </c>
      <c r="F168" s="156" t="s">
        <v>140</v>
      </c>
      <c r="H168" s="155" t="s">
        <v>1</v>
      </c>
      <c r="I168" s="157"/>
      <c r="L168" s="154"/>
      <c r="M168" s="158"/>
      <c r="N168" s="159"/>
      <c r="O168" s="159"/>
      <c r="P168" s="159"/>
      <c r="Q168" s="159"/>
      <c r="R168" s="159"/>
      <c r="S168" s="159"/>
      <c r="T168" s="160"/>
      <c r="AT168" s="155" t="s">
        <v>128</v>
      </c>
      <c r="AU168" s="155" t="s">
        <v>80</v>
      </c>
      <c r="AV168" s="11" t="s">
        <v>78</v>
      </c>
      <c r="AW168" s="11" t="s">
        <v>33</v>
      </c>
      <c r="AX168" s="11" t="s">
        <v>70</v>
      </c>
      <c r="AY168" s="155" t="s">
        <v>115</v>
      </c>
    </row>
    <row r="169" spans="2:51" s="11" customFormat="1" ht="12">
      <c r="B169" s="154"/>
      <c r="D169" s="150" t="s">
        <v>128</v>
      </c>
      <c r="E169" s="155" t="s">
        <v>1</v>
      </c>
      <c r="F169" s="156" t="s">
        <v>219</v>
      </c>
      <c r="H169" s="155" t="s">
        <v>1</v>
      </c>
      <c r="I169" s="157"/>
      <c r="L169" s="154"/>
      <c r="M169" s="158"/>
      <c r="N169" s="159"/>
      <c r="O169" s="159"/>
      <c r="P169" s="159"/>
      <c r="Q169" s="159"/>
      <c r="R169" s="159"/>
      <c r="S169" s="159"/>
      <c r="T169" s="160"/>
      <c r="AT169" s="155" t="s">
        <v>128</v>
      </c>
      <c r="AU169" s="155" t="s">
        <v>80</v>
      </c>
      <c r="AV169" s="11" t="s">
        <v>78</v>
      </c>
      <c r="AW169" s="11" t="s">
        <v>33</v>
      </c>
      <c r="AX169" s="11" t="s">
        <v>70</v>
      </c>
      <c r="AY169" s="155" t="s">
        <v>115</v>
      </c>
    </row>
    <row r="170" spans="2:51" s="12" customFormat="1" ht="12">
      <c r="B170" s="161"/>
      <c r="D170" s="150" t="s">
        <v>128</v>
      </c>
      <c r="E170" s="162" t="s">
        <v>1</v>
      </c>
      <c r="F170" s="163" t="s">
        <v>220</v>
      </c>
      <c r="H170" s="164">
        <v>106040</v>
      </c>
      <c r="I170" s="165"/>
      <c r="L170" s="161"/>
      <c r="M170" s="166"/>
      <c r="N170" s="167"/>
      <c r="O170" s="167"/>
      <c r="P170" s="167"/>
      <c r="Q170" s="167"/>
      <c r="R170" s="167"/>
      <c r="S170" s="167"/>
      <c r="T170" s="168"/>
      <c r="AT170" s="162" t="s">
        <v>128</v>
      </c>
      <c r="AU170" s="162" t="s">
        <v>80</v>
      </c>
      <c r="AV170" s="12" t="s">
        <v>80</v>
      </c>
      <c r="AW170" s="12" t="s">
        <v>33</v>
      </c>
      <c r="AX170" s="12" t="s">
        <v>70</v>
      </c>
      <c r="AY170" s="162" t="s">
        <v>115</v>
      </c>
    </row>
    <row r="171" spans="2:51" s="11" customFormat="1" ht="12">
      <c r="B171" s="154"/>
      <c r="D171" s="150" t="s">
        <v>128</v>
      </c>
      <c r="E171" s="155" t="s">
        <v>1</v>
      </c>
      <c r="F171" s="156" t="s">
        <v>221</v>
      </c>
      <c r="H171" s="155" t="s">
        <v>1</v>
      </c>
      <c r="I171" s="157"/>
      <c r="L171" s="154"/>
      <c r="M171" s="158"/>
      <c r="N171" s="159"/>
      <c r="O171" s="159"/>
      <c r="P171" s="159"/>
      <c r="Q171" s="159"/>
      <c r="R171" s="159"/>
      <c r="S171" s="159"/>
      <c r="T171" s="160"/>
      <c r="AT171" s="155" t="s">
        <v>128</v>
      </c>
      <c r="AU171" s="155" t="s">
        <v>80</v>
      </c>
      <c r="AV171" s="11" t="s">
        <v>78</v>
      </c>
      <c r="AW171" s="11" t="s">
        <v>33</v>
      </c>
      <c r="AX171" s="11" t="s">
        <v>70</v>
      </c>
      <c r="AY171" s="155" t="s">
        <v>115</v>
      </c>
    </row>
    <row r="172" spans="2:51" s="12" customFormat="1" ht="12">
      <c r="B172" s="161"/>
      <c r="D172" s="150" t="s">
        <v>128</v>
      </c>
      <c r="E172" s="162" t="s">
        <v>1</v>
      </c>
      <c r="F172" s="163" t="s">
        <v>222</v>
      </c>
      <c r="H172" s="164">
        <v>12670</v>
      </c>
      <c r="I172" s="165"/>
      <c r="L172" s="161"/>
      <c r="M172" s="166"/>
      <c r="N172" s="167"/>
      <c r="O172" s="167"/>
      <c r="P172" s="167"/>
      <c r="Q172" s="167"/>
      <c r="R172" s="167"/>
      <c r="S172" s="167"/>
      <c r="T172" s="168"/>
      <c r="AT172" s="162" t="s">
        <v>128</v>
      </c>
      <c r="AU172" s="162" t="s">
        <v>80</v>
      </c>
      <c r="AV172" s="12" t="s">
        <v>80</v>
      </c>
      <c r="AW172" s="12" t="s">
        <v>33</v>
      </c>
      <c r="AX172" s="12" t="s">
        <v>70</v>
      </c>
      <c r="AY172" s="162" t="s">
        <v>115</v>
      </c>
    </row>
    <row r="173" spans="2:51" s="13" customFormat="1" ht="12">
      <c r="B173" s="169"/>
      <c r="D173" s="150" t="s">
        <v>128</v>
      </c>
      <c r="E173" s="170" t="s">
        <v>1</v>
      </c>
      <c r="F173" s="171" t="s">
        <v>132</v>
      </c>
      <c r="H173" s="172">
        <v>118710</v>
      </c>
      <c r="I173" s="173"/>
      <c r="L173" s="169"/>
      <c r="M173" s="174"/>
      <c r="N173" s="175"/>
      <c r="O173" s="175"/>
      <c r="P173" s="175"/>
      <c r="Q173" s="175"/>
      <c r="R173" s="175"/>
      <c r="S173" s="175"/>
      <c r="T173" s="176"/>
      <c r="AT173" s="170" t="s">
        <v>128</v>
      </c>
      <c r="AU173" s="170" t="s">
        <v>80</v>
      </c>
      <c r="AV173" s="13" t="s">
        <v>122</v>
      </c>
      <c r="AW173" s="13" t="s">
        <v>33</v>
      </c>
      <c r="AX173" s="13" t="s">
        <v>78</v>
      </c>
      <c r="AY173" s="170" t="s">
        <v>115</v>
      </c>
    </row>
    <row r="174" spans="2:65" s="1" customFormat="1" ht="20.45" customHeight="1">
      <c r="B174" s="137"/>
      <c r="C174" s="138" t="s">
        <v>223</v>
      </c>
      <c r="D174" s="138" t="s">
        <v>117</v>
      </c>
      <c r="E174" s="139" t="s">
        <v>224</v>
      </c>
      <c r="F174" s="140" t="s">
        <v>225</v>
      </c>
      <c r="G174" s="141" t="s">
        <v>145</v>
      </c>
      <c r="H174" s="142">
        <v>3183</v>
      </c>
      <c r="I174" s="143"/>
      <c r="J174" s="144">
        <f>ROUND(I174*H174,2)</f>
        <v>0</v>
      </c>
      <c r="K174" s="140" t="s">
        <v>121</v>
      </c>
      <c r="L174" s="29"/>
      <c r="M174" s="145" t="s">
        <v>1</v>
      </c>
      <c r="N174" s="146" t="s">
        <v>41</v>
      </c>
      <c r="O174" s="48"/>
      <c r="P174" s="147">
        <f>O174*H174</f>
        <v>0</v>
      </c>
      <c r="Q174" s="147">
        <v>0</v>
      </c>
      <c r="R174" s="147">
        <f>Q174*H174</f>
        <v>0</v>
      </c>
      <c r="S174" s="147">
        <v>0</v>
      </c>
      <c r="T174" s="148">
        <f>S174*H174</f>
        <v>0</v>
      </c>
      <c r="AR174" s="15" t="s">
        <v>122</v>
      </c>
      <c r="AT174" s="15" t="s">
        <v>117</v>
      </c>
      <c r="AU174" s="15" t="s">
        <v>80</v>
      </c>
      <c r="AY174" s="15" t="s">
        <v>115</v>
      </c>
      <c r="BE174" s="149">
        <f>IF(N174="základní",J174,0)</f>
        <v>0</v>
      </c>
      <c r="BF174" s="149">
        <f>IF(N174="snížená",J174,0)</f>
        <v>0</v>
      </c>
      <c r="BG174" s="149">
        <f>IF(N174="zákl. přenesená",J174,0)</f>
        <v>0</v>
      </c>
      <c r="BH174" s="149">
        <f>IF(N174="sníž. přenesená",J174,0)</f>
        <v>0</v>
      </c>
      <c r="BI174" s="149">
        <f>IF(N174="nulová",J174,0)</f>
        <v>0</v>
      </c>
      <c r="BJ174" s="15" t="s">
        <v>78</v>
      </c>
      <c r="BK174" s="149">
        <f>ROUND(I174*H174,2)</f>
        <v>0</v>
      </c>
      <c r="BL174" s="15" t="s">
        <v>122</v>
      </c>
      <c r="BM174" s="15" t="s">
        <v>226</v>
      </c>
    </row>
    <row r="175" spans="2:47" s="1" customFormat="1" ht="19.5">
      <c r="B175" s="29"/>
      <c r="D175" s="150" t="s">
        <v>124</v>
      </c>
      <c r="F175" s="151" t="s">
        <v>227</v>
      </c>
      <c r="I175" s="83"/>
      <c r="L175" s="29"/>
      <c r="M175" s="152"/>
      <c r="N175" s="48"/>
      <c r="O175" s="48"/>
      <c r="P175" s="48"/>
      <c r="Q175" s="48"/>
      <c r="R175" s="48"/>
      <c r="S175" s="48"/>
      <c r="T175" s="49"/>
      <c r="AT175" s="15" t="s">
        <v>124</v>
      </c>
      <c r="AU175" s="15" t="s">
        <v>80</v>
      </c>
    </row>
    <row r="176" spans="2:47" s="1" customFormat="1" ht="87.75">
      <c r="B176" s="29"/>
      <c r="D176" s="150" t="s">
        <v>126</v>
      </c>
      <c r="F176" s="153" t="s">
        <v>228</v>
      </c>
      <c r="I176" s="83"/>
      <c r="L176" s="29"/>
      <c r="M176" s="152"/>
      <c r="N176" s="48"/>
      <c r="O176" s="48"/>
      <c r="P176" s="48"/>
      <c r="Q176" s="48"/>
      <c r="R176" s="48"/>
      <c r="S176" s="48"/>
      <c r="T176" s="49"/>
      <c r="AT176" s="15" t="s">
        <v>126</v>
      </c>
      <c r="AU176" s="15" t="s">
        <v>80</v>
      </c>
    </row>
    <row r="177" spans="2:51" s="11" customFormat="1" ht="12">
      <c r="B177" s="154"/>
      <c r="D177" s="150" t="s">
        <v>128</v>
      </c>
      <c r="E177" s="155" t="s">
        <v>1</v>
      </c>
      <c r="F177" s="156" t="s">
        <v>129</v>
      </c>
      <c r="H177" s="155" t="s">
        <v>1</v>
      </c>
      <c r="I177" s="157"/>
      <c r="L177" s="154"/>
      <c r="M177" s="158"/>
      <c r="N177" s="159"/>
      <c r="O177" s="159"/>
      <c r="P177" s="159"/>
      <c r="Q177" s="159"/>
      <c r="R177" s="159"/>
      <c r="S177" s="159"/>
      <c r="T177" s="160"/>
      <c r="AT177" s="155" t="s">
        <v>128</v>
      </c>
      <c r="AU177" s="155" t="s">
        <v>80</v>
      </c>
      <c r="AV177" s="11" t="s">
        <v>78</v>
      </c>
      <c r="AW177" s="11" t="s">
        <v>33</v>
      </c>
      <c r="AX177" s="11" t="s">
        <v>70</v>
      </c>
      <c r="AY177" s="155" t="s">
        <v>115</v>
      </c>
    </row>
    <row r="178" spans="2:51" s="11" customFormat="1" ht="12">
      <c r="B178" s="154"/>
      <c r="D178" s="150" t="s">
        <v>128</v>
      </c>
      <c r="E178" s="155" t="s">
        <v>1</v>
      </c>
      <c r="F178" s="156" t="s">
        <v>229</v>
      </c>
      <c r="H178" s="155" t="s">
        <v>1</v>
      </c>
      <c r="I178" s="157"/>
      <c r="L178" s="154"/>
      <c r="M178" s="158"/>
      <c r="N178" s="159"/>
      <c r="O178" s="159"/>
      <c r="P178" s="159"/>
      <c r="Q178" s="159"/>
      <c r="R178" s="159"/>
      <c r="S178" s="159"/>
      <c r="T178" s="160"/>
      <c r="AT178" s="155" t="s">
        <v>128</v>
      </c>
      <c r="AU178" s="155" t="s">
        <v>80</v>
      </c>
      <c r="AV178" s="11" t="s">
        <v>78</v>
      </c>
      <c r="AW178" s="11" t="s">
        <v>33</v>
      </c>
      <c r="AX178" s="11" t="s">
        <v>70</v>
      </c>
      <c r="AY178" s="155" t="s">
        <v>115</v>
      </c>
    </row>
    <row r="179" spans="2:51" s="12" customFormat="1" ht="12">
      <c r="B179" s="161"/>
      <c r="D179" s="150" t="s">
        <v>128</v>
      </c>
      <c r="E179" s="162" t="s">
        <v>1</v>
      </c>
      <c r="F179" s="163" t="s">
        <v>196</v>
      </c>
      <c r="H179" s="164">
        <v>649</v>
      </c>
      <c r="I179" s="165"/>
      <c r="L179" s="161"/>
      <c r="M179" s="166"/>
      <c r="N179" s="167"/>
      <c r="O179" s="167"/>
      <c r="P179" s="167"/>
      <c r="Q179" s="167"/>
      <c r="R179" s="167"/>
      <c r="S179" s="167"/>
      <c r="T179" s="168"/>
      <c r="AT179" s="162" t="s">
        <v>128</v>
      </c>
      <c r="AU179" s="162" t="s">
        <v>80</v>
      </c>
      <c r="AV179" s="12" t="s">
        <v>80</v>
      </c>
      <c r="AW179" s="12" t="s">
        <v>33</v>
      </c>
      <c r="AX179" s="12" t="s">
        <v>70</v>
      </c>
      <c r="AY179" s="162" t="s">
        <v>115</v>
      </c>
    </row>
    <row r="180" spans="2:51" s="11" customFormat="1" ht="12">
      <c r="B180" s="154"/>
      <c r="D180" s="150" t="s">
        <v>128</v>
      </c>
      <c r="E180" s="155" t="s">
        <v>1</v>
      </c>
      <c r="F180" s="156" t="s">
        <v>230</v>
      </c>
      <c r="H180" s="155" t="s">
        <v>1</v>
      </c>
      <c r="I180" s="157"/>
      <c r="L180" s="154"/>
      <c r="M180" s="158"/>
      <c r="N180" s="159"/>
      <c r="O180" s="159"/>
      <c r="P180" s="159"/>
      <c r="Q180" s="159"/>
      <c r="R180" s="159"/>
      <c r="S180" s="159"/>
      <c r="T180" s="160"/>
      <c r="AT180" s="155" t="s">
        <v>128</v>
      </c>
      <c r="AU180" s="155" t="s">
        <v>80</v>
      </c>
      <c r="AV180" s="11" t="s">
        <v>78</v>
      </c>
      <c r="AW180" s="11" t="s">
        <v>33</v>
      </c>
      <c r="AX180" s="11" t="s">
        <v>70</v>
      </c>
      <c r="AY180" s="155" t="s">
        <v>115</v>
      </c>
    </row>
    <row r="181" spans="2:51" s="12" customFormat="1" ht="12">
      <c r="B181" s="161"/>
      <c r="D181" s="150" t="s">
        <v>128</v>
      </c>
      <c r="E181" s="162" t="s">
        <v>1</v>
      </c>
      <c r="F181" s="163" t="s">
        <v>231</v>
      </c>
      <c r="H181" s="164">
        <v>2534</v>
      </c>
      <c r="I181" s="165"/>
      <c r="L181" s="161"/>
      <c r="M181" s="166"/>
      <c r="N181" s="167"/>
      <c r="O181" s="167"/>
      <c r="P181" s="167"/>
      <c r="Q181" s="167"/>
      <c r="R181" s="167"/>
      <c r="S181" s="167"/>
      <c r="T181" s="168"/>
      <c r="AT181" s="162" t="s">
        <v>128</v>
      </c>
      <c r="AU181" s="162" t="s">
        <v>80</v>
      </c>
      <c r="AV181" s="12" t="s">
        <v>80</v>
      </c>
      <c r="AW181" s="12" t="s">
        <v>33</v>
      </c>
      <c r="AX181" s="12" t="s">
        <v>70</v>
      </c>
      <c r="AY181" s="162" t="s">
        <v>115</v>
      </c>
    </row>
    <row r="182" spans="2:51" s="13" customFormat="1" ht="12">
      <c r="B182" s="169"/>
      <c r="D182" s="150" t="s">
        <v>128</v>
      </c>
      <c r="E182" s="170" t="s">
        <v>1</v>
      </c>
      <c r="F182" s="171" t="s">
        <v>132</v>
      </c>
      <c r="H182" s="172">
        <v>3183</v>
      </c>
      <c r="I182" s="173"/>
      <c r="L182" s="169"/>
      <c r="M182" s="174"/>
      <c r="N182" s="175"/>
      <c r="O182" s="175"/>
      <c r="P182" s="175"/>
      <c r="Q182" s="175"/>
      <c r="R182" s="175"/>
      <c r="S182" s="175"/>
      <c r="T182" s="176"/>
      <c r="AT182" s="170" t="s">
        <v>128</v>
      </c>
      <c r="AU182" s="170" t="s">
        <v>80</v>
      </c>
      <c r="AV182" s="13" t="s">
        <v>122</v>
      </c>
      <c r="AW182" s="13" t="s">
        <v>33</v>
      </c>
      <c r="AX182" s="13" t="s">
        <v>78</v>
      </c>
      <c r="AY182" s="170" t="s">
        <v>115</v>
      </c>
    </row>
    <row r="183" spans="2:65" s="1" customFormat="1" ht="20.45" customHeight="1">
      <c r="B183" s="137"/>
      <c r="C183" s="138" t="s">
        <v>232</v>
      </c>
      <c r="D183" s="138" t="s">
        <v>117</v>
      </c>
      <c r="E183" s="139" t="s">
        <v>233</v>
      </c>
      <c r="F183" s="140" t="s">
        <v>234</v>
      </c>
      <c r="G183" s="141" t="s">
        <v>145</v>
      </c>
      <c r="H183" s="142">
        <v>130</v>
      </c>
      <c r="I183" s="143"/>
      <c r="J183" s="144">
        <f>ROUND(I183*H183,2)</f>
        <v>0</v>
      </c>
      <c r="K183" s="140" t="s">
        <v>121</v>
      </c>
      <c r="L183" s="29"/>
      <c r="M183" s="145" t="s">
        <v>1</v>
      </c>
      <c r="N183" s="146" t="s">
        <v>41</v>
      </c>
      <c r="O183" s="48"/>
      <c r="P183" s="147">
        <f>O183*H183</f>
        <v>0</v>
      </c>
      <c r="Q183" s="147">
        <v>0</v>
      </c>
      <c r="R183" s="147">
        <f>Q183*H183</f>
        <v>0</v>
      </c>
      <c r="S183" s="147">
        <v>0</v>
      </c>
      <c r="T183" s="148">
        <f>S183*H183</f>
        <v>0</v>
      </c>
      <c r="AR183" s="15" t="s">
        <v>122</v>
      </c>
      <c r="AT183" s="15" t="s">
        <v>117</v>
      </c>
      <c r="AU183" s="15" t="s">
        <v>80</v>
      </c>
      <c r="AY183" s="15" t="s">
        <v>115</v>
      </c>
      <c r="BE183" s="149">
        <f>IF(N183="základní",J183,0)</f>
        <v>0</v>
      </c>
      <c r="BF183" s="149">
        <f>IF(N183="snížená",J183,0)</f>
        <v>0</v>
      </c>
      <c r="BG183" s="149">
        <f>IF(N183="zákl. přenesená",J183,0)</f>
        <v>0</v>
      </c>
      <c r="BH183" s="149">
        <f>IF(N183="sníž. přenesená",J183,0)</f>
        <v>0</v>
      </c>
      <c r="BI183" s="149">
        <f>IF(N183="nulová",J183,0)</f>
        <v>0</v>
      </c>
      <c r="BJ183" s="15" t="s">
        <v>78</v>
      </c>
      <c r="BK183" s="149">
        <f>ROUND(I183*H183,2)</f>
        <v>0</v>
      </c>
      <c r="BL183" s="15" t="s">
        <v>122</v>
      </c>
      <c r="BM183" s="15" t="s">
        <v>235</v>
      </c>
    </row>
    <row r="184" spans="2:47" s="1" customFormat="1" ht="29.25">
      <c r="B184" s="29"/>
      <c r="D184" s="150" t="s">
        <v>124</v>
      </c>
      <c r="F184" s="151" t="s">
        <v>236</v>
      </c>
      <c r="I184" s="83"/>
      <c r="L184" s="29"/>
      <c r="M184" s="152"/>
      <c r="N184" s="48"/>
      <c r="O184" s="48"/>
      <c r="P184" s="48"/>
      <c r="Q184" s="48"/>
      <c r="R184" s="48"/>
      <c r="S184" s="48"/>
      <c r="T184" s="49"/>
      <c r="AT184" s="15" t="s">
        <v>124</v>
      </c>
      <c r="AU184" s="15" t="s">
        <v>80</v>
      </c>
    </row>
    <row r="185" spans="2:51" s="11" customFormat="1" ht="12">
      <c r="B185" s="154"/>
      <c r="D185" s="150" t="s">
        <v>128</v>
      </c>
      <c r="E185" s="155" t="s">
        <v>1</v>
      </c>
      <c r="F185" s="156" t="s">
        <v>237</v>
      </c>
      <c r="H185" s="155" t="s">
        <v>1</v>
      </c>
      <c r="I185" s="157"/>
      <c r="L185" s="154"/>
      <c r="M185" s="158"/>
      <c r="N185" s="159"/>
      <c r="O185" s="159"/>
      <c r="P185" s="159"/>
      <c r="Q185" s="159"/>
      <c r="R185" s="159"/>
      <c r="S185" s="159"/>
      <c r="T185" s="160"/>
      <c r="AT185" s="155" t="s">
        <v>128</v>
      </c>
      <c r="AU185" s="155" t="s">
        <v>80</v>
      </c>
      <c r="AV185" s="11" t="s">
        <v>78</v>
      </c>
      <c r="AW185" s="11" t="s">
        <v>33</v>
      </c>
      <c r="AX185" s="11" t="s">
        <v>70</v>
      </c>
      <c r="AY185" s="155" t="s">
        <v>115</v>
      </c>
    </row>
    <row r="186" spans="2:51" s="11" customFormat="1" ht="12">
      <c r="B186" s="154"/>
      <c r="D186" s="150" t="s">
        <v>128</v>
      </c>
      <c r="E186" s="155" t="s">
        <v>1</v>
      </c>
      <c r="F186" s="156" t="s">
        <v>238</v>
      </c>
      <c r="H186" s="155" t="s">
        <v>1</v>
      </c>
      <c r="I186" s="157"/>
      <c r="L186" s="154"/>
      <c r="M186" s="158"/>
      <c r="N186" s="159"/>
      <c r="O186" s="159"/>
      <c r="P186" s="159"/>
      <c r="Q186" s="159"/>
      <c r="R186" s="159"/>
      <c r="S186" s="159"/>
      <c r="T186" s="160"/>
      <c r="AT186" s="155" t="s">
        <v>128</v>
      </c>
      <c r="AU186" s="155" t="s">
        <v>80</v>
      </c>
      <c r="AV186" s="11" t="s">
        <v>78</v>
      </c>
      <c r="AW186" s="11" t="s">
        <v>33</v>
      </c>
      <c r="AX186" s="11" t="s">
        <v>70</v>
      </c>
      <c r="AY186" s="155" t="s">
        <v>115</v>
      </c>
    </row>
    <row r="187" spans="2:51" s="12" customFormat="1" ht="12">
      <c r="B187" s="161"/>
      <c r="D187" s="150" t="s">
        <v>128</v>
      </c>
      <c r="E187" s="162" t="s">
        <v>1</v>
      </c>
      <c r="F187" s="163" t="s">
        <v>239</v>
      </c>
      <c r="H187" s="164">
        <v>130</v>
      </c>
      <c r="I187" s="165"/>
      <c r="L187" s="161"/>
      <c r="M187" s="166"/>
      <c r="N187" s="167"/>
      <c r="O187" s="167"/>
      <c r="P187" s="167"/>
      <c r="Q187" s="167"/>
      <c r="R187" s="167"/>
      <c r="S187" s="167"/>
      <c r="T187" s="168"/>
      <c r="AT187" s="162" t="s">
        <v>128</v>
      </c>
      <c r="AU187" s="162" t="s">
        <v>80</v>
      </c>
      <c r="AV187" s="12" t="s">
        <v>80</v>
      </c>
      <c r="AW187" s="12" t="s">
        <v>33</v>
      </c>
      <c r="AX187" s="12" t="s">
        <v>70</v>
      </c>
      <c r="AY187" s="162" t="s">
        <v>115</v>
      </c>
    </row>
    <row r="188" spans="2:51" s="13" customFormat="1" ht="12">
      <c r="B188" s="169"/>
      <c r="D188" s="150" t="s">
        <v>128</v>
      </c>
      <c r="E188" s="170" t="s">
        <v>1</v>
      </c>
      <c r="F188" s="171" t="s">
        <v>132</v>
      </c>
      <c r="H188" s="172">
        <v>130</v>
      </c>
      <c r="I188" s="173"/>
      <c r="L188" s="169"/>
      <c r="M188" s="174"/>
      <c r="N188" s="175"/>
      <c r="O188" s="175"/>
      <c r="P188" s="175"/>
      <c r="Q188" s="175"/>
      <c r="R188" s="175"/>
      <c r="S188" s="175"/>
      <c r="T188" s="176"/>
      <c r="AT188" s="170" t="s">
        <v>128</v>
      </c>
      <c r="AU188" s="170" t="s">
        <v>80</v>
      </c>
      <c r="AV188" s="13" t="s">
        <v>122</v>
      </c>
      <c r="AW188" s="13" t="s">
        <v>33</v>
      </c>
      <c r="AX188" s="13" t="s">
        <v>78</v>
      </c>
      <c r="AY188" s="170" t="s">
        <v>115</v>
      </c>
    </row>
    <row r="189" spans="2:65" s="1" customFormat="1" ht="20.45" customHeight="1">
      <c r="B189" s="137"/>
      <c r="C189" s="138" t="s">
        <v>240</v>
      </c>
      <c r="D189" s="138" t="s">
        <v>117</v>
      </c>
      <c r="E189" s="139" t="s">
        <v>241</v>
      </c>
      <c r="F189" s="140" t="s">
        <v>242</v>
      </c>
      <c r="G189" s="141" t="s">
        <v>145</v>
      </c>
      <c r="H189" s="142">
        <v>3183</v>
      </c>
      <c r="I189" s="143"/>
      <c r="J189" s="144">
        <f>ROUND(I189*H189,2)</f>
        <v>0</v>
      </c>
      <c r="K189" s="140" t="s">
        <v>121</v>
      </c>
      <c r="L189" s="29"/>
      <c r="M189" s="145" t="s">
        <v>1</v>
      </c>
      <c r="N189" s="146" t="s">
        <v>41</v>
      </c>
      <c r="O189" s="48"/>
      <c r="P189" s="147">
        <f>O189*H189</f>
        <v>0</v>
      </c>
      <c r="Q189" s="147">
        <v>0</v>
      </c>
      <c r="R189" s="147">
        <f>Q189*H189</f>
        <v>0</v>
      </c>
      <c r="S189" s="147">
        <v>0</v>
      </c>
      <c r="T189" s="148">
        <f>S189*H189</f>
        <v>0</v>
      </c>
      <c r="AR189" s="15" t="s">
        <v>122</v>
      </c>
      <c r="AT189" s="15" t="s">
        <v>117</v>
      </c>
      <c r="AU189" s="15" t="s">
        <v>80</v>
      </c>
      <c r="AY189" s="15" t="s">
        <v>115</v>
      </c>
      <c r="BE189" s="149">
        <f>IF(N189="základní",J189,0)</f>
        <v>0</v>
      </c>
      <c r="BF189" s="149">
        <f>IF(N189="snížená",J189,0)</f>
        <v>0</v>
      </c>
      <c r="BG189" s="149">
        <f>IF(N189="zákl. přenesená",J189,0)</f>
        <v>0</v>
      </c>
      <c r="BH189" s="149">
        <f>IF(N189="sníž. přenesená",J189,0)</f>
        <v>0</v>
      </c>
      <c r="BI189" s="149">
        <f>IF(N189="nulová",J189,0)</f>
        <v>0</v>
      </c>
      <c r="BJ189" s="15" t="s">
        <v>78</v>
      </c>
      <c r="BK189" s="149">
        <f>ROUND(I189*H189,2)</f>
        <v>0</v>
      </c>
      <c r="BL189" s="15" t="s">
        <v>122</v>
      </c>
      <c r="BM189" s="15" t="s">
        <v>243</v>
      </c>
    </row>
    <row r="190" spans="2:47" s="1" customFormat="1" ht="12">
      <c r="B190" s="29"/>
      <c r="D190" s="150" t="s">
        <v>124</v>
      </c>
      <c r="F190" s="151" t="s">
        <v>242</v>
      </c>
      <c r="I190" s="83"/>
      <c r="L190" s="29"/>
      <c r="M190" s="152"/>
      <c r="N190" s="48"/>
      <c r="O190" s="48"/>
      <c r="P190" s="48"/>
      <c r="Q190" s="48"/>
      <c r="R190" s="48"/>
      <c r="S190" s="48"/>
      <c r="T190" s="49"/>
      <c r="AT190" s="15" t="s">
        <v>124</v>
      </c>
      <c r="AU190" s="15" t="s">
        <v>80</v>
      </c>
    </row>
    <row r="191" spans="2:47" s="1" customFormat="1" ht="175.5">
      <c r="B191" s="29"/>
      <c r="D191" s="150" t="s">
        <v>126</v>
      </c>
      <c r="F191" s="153" t="s">
        <v>244</v>
      </c>
      <c r="I191" s="83"/>
      <c r="L191" s="29"/>
      <c r="M191" s="152"/>
      <c r="N191" s="48"/>
      <c r="O191" s="48"/>
      <c r="P191" s="48"/>
      <c r="Q191" s="48"/>
      <c r="R191" s="48"/>
      <c r="S191" s="48"/>
      <c r="T191" s="49"/>
      <c r="AT191" s="15" t="s">
        <v>126</v>
      </c>
      <c r="AU191" s="15" t="s">
        <v>80</v>
      </c>
    </row>
    <row r="192" spans="2:51" s="11" customFormat="1" ht="12">
      <c r="B192" s="154"/>
      <c r="D192" s="150" t="s">
        <v>128</v>
      </c>
      <c r="E192" s="155" t="s">
        <v>1</v>
      </c>
      <c r="F192" s="156" t="s">
        <v>192</v>
      </c>
      <c r="H192" s="155" t="s">
        <v>1</v>
      </c>
      <c r="I192" s="157"/>
      <c r="L192" s="154"/>
      <c r="M192" s="158"/>
      <c r="N192" s="159"/>
      <c r="O192" s="159"/>
      <c r="P192" s="159"/>
      <c r="Q192" s="159"/>
      <c r="R192" s="159"/>
      <c r="S192" s="159"/>
      <c r="T192" s="160"/>
      <c r="AT192" s="155" t="s">
        <v>128</v>
      </c>
      <c r="AU192" s="155" t="s">
        <v>80</v>
      </c>
      <c r="AV192" s="11" t="s">
        <v>78</v>
      </c>
      <c r="AW192" s="11" t="s">
        <v>33</v>
      </c>
      <c r="AX192" s="11" t="s">
        <v>70</v>
      </c>
      <c r="AY192" s="155" t="s">
        <v>115</v>
      </c>
    </row>
    <row r="193" spans="2:51" s="11" customFormat="1" ht="12">
      <c r="B193" s="154"/>
      <c r="D193" s="150" t="s">
        <v>128</v>
      </c>
      <c r="E193" s="155" t="s">
        <v>1</v>
      </c>
      <c r="F193" s="156" t="s">
        <v>245</v>
      </c>
      <c r="H193" s="155" t="s">
        <v>1</v>
      </c>
      <c r="I193" s="157"/>
      <c r="L193" s="154"/>
      <c r="M193" s="158"/>
      <c r="N193" s="159"/>
      <c r="O193" s="159"/>
      <c r="P193" s="159"/>
      <c r="Q193" s="159"/>
      <c r="R193" s="159"/>
      <c r="S193" s="159"/>
      <c r="T193" s="160"/>
      <c r="AT193" s="155" t="s">
        <v>128</v>
      </c>
      <c r="AU193" s="155" t="s">
        <v>80</v>
      </c>
      <c r="AV193" s="11" t="s">
        <v>78</v>
      </c>
      <c r="AW193" s="11" t="s">
        <v>33</v>
      </c>
      <c r="AX193" s="11" t="s">
        <v>70</v>
      </c>
      <c r="AY193" s="155" t="s">
        <v>115</v>
      </c>
    </row>
    <row r="194" spans="2:51" s="12" customFormat="1" ht="12">
      <c r="B194" s="161"/>
      <c r="D194" s="150" t="s">
        <v>128</v>
      </c>
      <c r="E194" s="162" t="s">
        <v>1</v>
      </c>
      <c r="F194" s="163" t="s">
        <v>194</v>
      </c>
      <c r="H194" s="164">
        <v>3183</v>
      </c>
      <c r="I194" s="165"/>
      <c r="L194" s="161"/>
      <c r="M194" s="166"/>
      <c r="N194" s="167"/>
      <c r="O194" s="167"/>
      <c r="P194" s="167"/>
      <c r="Q194" s="167"/>
      <c r="R194" s="167"/>
      <c r="S194" s="167"/>
      <c r="T194" s="168"/>
      <c r="AT194" s="162" t="s">
        <v>128</v>
      </c>
      <c r="AU194" s="162" t="s">
        <v>80</v>
      </c>
      <c r="AV194" s="12" t="s">
        <v>80</v>
      </c>
      <c r="AW194" s="12" t="s">
        <v>33</v>
      </c>
      <c r="AX194" s="12" t="s">
        <v>70</v>
      </c>
      <c r="AY194" s="162" t="s">
        <v>115</v>
      </c>
    </row>
    <row r="195" spans="2:51" s="13" customFormat="1" ht="12">
      <c r="B195" s="169"/>
      <c r="D195" s="150" t="s">
        <v>128</v>
      </c>
      <c r="E195" s="170" t="s">
        <v>1</v>
      </c>
      <c r="F195" s="171" t="s">
        <v>132</v>
      </c>
      <c r="H195" s="172">
        <v>3183</v>
      </c>
      <c r="I195" s="173"/>
      <c r="L195" s="169"/>
      <c r="M195" s="174"/>
      <c r="N195" s="175"/>
      <c r="O195" s="175"/>
      <c r="P195" s="175"/>
      <c r="Q195" s="175"/>
      <c r="R195" s="175"/>
      <c r="S195" s="175"/>
      <c r="T195" s="176"/>
      <c r="AT195" s="170" t="s">
        <v>128</v>
      </c>
      <c r="AU195" s="170" t="s">
        <v>80</v>
      </c>
      <c r="AV195" s="13" t="s">
        <v>122</v>
      </c>
      <c r="AW195" s="13" t="s">
        <v>33</v>
      </c>
      <c r="AX195" s="13" t="s">
        <v>78</v>
      </c>
      <c r="AY195" s="170" t="s">
        <v>115</v>
      </c>
    </row>
    <row r="196" spans="2:65" s="1" customFormat="1" ht="20.45" customHeight="1">
      <c r="B196" s="137"/>
      <c r="C196" s="138" t="s">
        <v>8</v>
      </c>
      <c r="D196" s="138" t="s">
        <v>117</v>
      </c>
      <c r="E196" s="139" t="s">
        <v>246</v>
      </c>
      <c r="F196" s="140" t="s">
        <v>247</v>
      </c>
      <c r="G196" s="141" t="s">
        <v>248</v>
      </c>
      <c r="H196" s="142">
        <v>4561.2</v>
      </c>
      <c r="I196" s="143"/>
      <c r="J196" s="144">
        <f>ROUND(I196*H196,2)</f>
        <v>0</v>
      </c>
      <c r="K196" s="140" t="s">
        <v>121</v>
      </c>
      <c r="L196" s="29"/>
      <c r="M196" s="145" t="s">
        <v>1</v>
      </c>
      <c r="N196" s="146" t="s">
        <v>41</v>
      </c>
      <c r="O196" s="48"/>
      <c r="P196" s="147">
        <f>O196*H196</f>
        <v>0</v>
      </c>
      <c r="Q196" s="147">
        <v>0</v>
      </c>
      <c r="R196" s="147">
        <f>Q196*H196</f>
        <v>0</v>
      </c>
      <c r="S196" s="147">
        <v>0</v>
      </c>
      <c r="T196" s="148">
        <f>S196*H196</f>
        <v>0</v>
      </c>
      <c r="AR196" s="15" t="s">
        <v>122</v>
      </c>
      <c r="AT196" s="15" t="s">
        <v>117</v>
      </c>
      <c r="AU196" s="15" t="s">
        <v>80</v>
      </c>
      <c r="AY196" s="15" t="s">
        <v>115</v>
      </c>
      <c r="BE196" s="149">
        <f>IF(N196="základní",J196,0)</f>
        <v>0</v>
      </c>
      <c r="BF196" s="149">
        <f>IF(N196="snížená",J196,0)</f>
        <v>0</v>
      </c>
      <c r="BG196" s="149">
        <f>IF(N196="zákl. přenesená",J196,0)</f>
        <v>0</v>
      </c>
      <c r="BH196" s="149">
        <f>IF(N196="sníž. přenesená",J196,0)</f>
        <v>0</v>
      </c>
      <c r="BI196" s="149">
        <f>IF(N196="nulová",J196,0)</f>
        <v>0</v>
      </c>
      <c r="BJ196" s="15" t="s">
        <v>78</v>
      </c>
      <c r="BK196" s="149">
        <f>ROUND(I196*H196,2)</f>
        <v>0</v>
      </c>
      <c r="BL196" s="15" t="s">
        <v>122</v>
      </c>
      <c r="BM196" s="15" t="s">
        <v>249</v>
      </c>
    </row>
    <row r="197" spans="2:47" s="1" customFormat="1" ht="29.25">
      <c r="B197" s="29"/>
      <c r="D197" s="150" t="s">
        <v>124</v>
      </c>
      <c r="F197" s="151" t="s">
        <v>565</v>
      </c>
      <c r="I197" s="83"/>
      <c r="L197" s="29"/>
      <c r="M197" s="152"/>
      <c r="N197" s="48"/>
      <c r="O197" s="48"/>
      <c r="P197" s="48"/>
      <c r="Q197" s="48"/>
      <c r="R197" s="48"/>
      <c r="S197" s="48"/>
      <c r="T197" s="49"/>
      <c r="AT197" s="15" t="s">
        <v>124</v>
      </c>
      <c r="AU197" s="15" t="s">
        <v>80</v>
      </c>
    </row>
    <row r="198" spans="2:47" s="1" customFormat="1" ht="175.5">
      <c r="B198" s="29"/>
      <c r="D198" s="150" t="s">
        <v>126</v>
      </c>
      <c r="F198" s="153" t="s">
        <v>244</v>
      </c>
      <c r="I198" s="83"/>
      <c r="L198" s="29"/>
      <c r="M198" s="152"/>
      <c r="N198" s="48"/>
      <c r="O198" s="48"/>
      <c r="P198" s="48"/>
      <c r="Q198" s="48"/>
      <c r="R198" s="48"/>
      <c r="S198" s="48"/>
      <c r="T198" s="49"/>
      <c r="AT198" s="15" t="s">
        <v>126</v>
      </c>
      <c r="AU198" s="15" t="s">
        <v>80</v>
      </c>
    </row>
    <row r="199" spans="2:51" s="11" customFormat="1" ht="12">
      <c r="B199" s="154"/>
      <c r="D199" s="150" t="s">
        <v>128</v>
      </c>
      <c r="E199" s="155" t="s">
        <v>1</v>
      </c>
      <c r="F199" s="156" t="s">
        <v>140</v>
      </c>
      <c r="H199" s="155" t="s">
        <v>1</v>
      </c>
      <c r="I199" s="157"/>
      <c r="L199" s="154"/>
      <c r="M199" s="158"/>
      <c r="N199" s="159"/>
      <c r="O199" s="159"/>
      <c r="P199" s="159"/>
      <c r="Q199" s="159"/>
      <c r="R199" s="159"/>
      <c r="S199" s="159"/>
      <c r="T199" s="160"/>
      <c r="AT199" s="155" t="s">
        <v>128</v>
      </c>
      <c r="AU199" s="155" t="s">
        <v>80</v>
      </c>
      <c r="AV199" s="11" t="s">
        <v>78</v>
      </c>
      <c r="AW199" s="11" t="s">
        <v>33</v>
      </c>
      <c r="AX199" s="11" t="s">
        <v>70</v>
      </c>
      <c r="AY199" s="155" t="s">
        <v>115</v>
      </c>
    </row>
    <row r="200" spans="2:51" s="11" customFormat="1" ht="12">
      <c r="B200" s="154"/>
      <c r="D200" s="150" t="s">
        <v>128</v>
      </c>
      <c r="E200" s="155" t="s">
        <v>1</v>
      </c>
      <c r="F200" s="156" t="s">
        <v>250</v>
      </c>
      <c r="H200" s="155" t="s">
        <v>1</v>
      </c>
      <c r="I200" s="157"/>
      <c r="L200" s="154"/>
      <c r="M200" s="158"/>
      <c r="N200" s="159"/>
      <c r="O200" s="159"/>
      <c r="P200" s="159"/>
      <c r="Q200" s="159"/>
      <c r="R200" s="159"/>
      <c r="S200" s="159"/>
      <c r="T200" s="160"/>
      <c r="AT200" s="155" t="s">
        <v>128</v>
      </c>
      <c r="AU200" s="155" t="s">
        <v>80</v>
      </c>
      <c r="AV200" s="11" t="s">
        <v>78</v>
      </c>
      <c r="AW200" s="11" t="s">
        <v>33</v>
      </c>
      <c r="AX200" s="11" t="s">
        <v>70</v>
      </c>
      <c r="AY200" s="155" t="s">
        <v>115</v>
      </c>
    </row>
    <row r="201" spans="2:51" s="12" customFormat="1" ht="12">
      <c r="B201" s="161"/>
      <c r="D201" s="150" t="s">
        <v>128</v>
      </c>
      <c r="E201" s="162" t="s">
        <v>1</v>
      </c>
      <c r="F201" s="163" t="s">
        <v>251</v>
      </c>
      <c r="H201" s="164">
        <v>4561.2</v>
      </c>
      <c r="I201" s="165"/>
      <c r="L201" s="161"/>
      <c r="M201" s="166"/>
      <c r="N201" s="167"/>
      <c r="O201" s="167"/>
      <c r="P201" s="167"/>
      <c r="Q201" s="167"/>
      <c r="R201" s="167"/>
      <c r="S201" s="167"/>
      <c r="T201" s="168"/>
      <c r="AT201" s="162" t="s">
        <v>128</v>
      </c>
      <c r="AU201" s="162" t="s">
        <v>80</v>
      </c>
      <c r="AV201" s="12" t="s">
        <v>80</v>
      </c>
      <c r="AW201" s="12" t="s">
        <v>33</v>
      </c>
      <c r="AX201" s="12" t="s">
        <v>70</v>
      </c>
      <c r="AY201" s="162" t="s">
        <v>115</v>
      </c>
    </row>
    <row r="202" spans="2:51" s="13" customFormat="1" ht="12">
      <c r="B202" s="169"/>
      <c r="D202" s="150" t="s">
        <v>128</v>
      </c>
      <c r="E202" s="170" t="s">
        <v>1</v>
      </c>
      <c r="F202" s="171" t="s">
        <v>132</v>
      </c>
      <c r="H202" s="172">
        <v>4561.2</v>
      </c>
      <c r="I202" s="173"/>
      <c r="L202" s="169"/>
      <c r="M202" s="174"/>
      <c r="N202" s="175"/>
      <c r="O202" s="175"/>
      <c r="P202" s="175"/>
      <c r="Q202" s="175"/>
      <c r="R202" s="175"/>
      <c r="S202" s="175"/>
      <c r="T202" s="176"/>
      <c r="AT202" s="170" t="s">
        <v>128</v>
      </c>
      <c r="AU202" s="170" t="s">
        <v>80</v>
      </c>
      <c r="AV202" s="13" t="s">
        <v>122</v>
      </c>
      <c r="AW202" s="13" t="s">
        <v>33</v>
      </c>
      <c r="AX202" s="13" t="s">
        <v>78</v>
      </c>
      <c r="AY202" s="170" t="s">
        <v>115</v>
      </c>
    </row>
    <row r="203" spans="2:65" s="1" customFormat="1" ht="14.45" customHeight="1">
      <c r="B203" s="137"/>
      <c r="C203" s="138" t="s">
        <v>252</v>
      </c>
      <c r="D203" s="138" t="s">
        <v>117</v>
      </c>
      <c r="E203" s="139" t="s">
        <v>253</v>
      </c>
      <c r="F203" s="140" t="s">
        <v>563</v>
      </c>
      <c r="G203" s="141" t="s">
        <v>248</v>
      </c>
      <c r="H203" s="142">
        <v>4771.8</v>
      </c>
      <c r="I203" s="143"/>
      <c r="J203" s="144">
        <f>ROUND(I203*H203,2)</f>
        <v>0</v>
      </c>
      <c r="K203" s="140" t="s">
        <v>1</v>
      </c>
      <c r="L203" s="29"/>
      <c r="M203" s="145" t="s">
        <v>1</v>
      </c>
      <c r="N203" s="146" t="s">
        <v>41</v>
      </c>
      <c r="O203" s="48"/>
      <c r="P203" s="147">
        <f>O203*H203</f>
        <v>0</v>
      </c>
      <c r="Q203" s="147">
        <v>0</v>
      </c>
      <c r="R203" s="147">
        <f>Q203*H203</f>
        <v>0</v>
      </c>
      <c r="S203" s="147">
        <v>0</v>
      </c>
      <c r="T203" s="148">
        <f>S203*H203</f>
        <v>0</v>
      </c>
      <c r="AR203" s="15" t="s">
        <v>122</v>
      </c>
      <c r="AT203" s="15" t="s">
        <v>117</v>
      </c>
      <c r="AU203" s="15" t="s">
        <v>80</v>
      </c>
      <c r="AY203" s="15" t="s">
        <v>115</v>
      </c>
      <c r="BE203" s="149">
        <f>IF(N203="základní",J203,0)</f>
        <v>0</v>
      </c>
      <c r="BF203" s="149">
        <f>IF(N203="snížená",J203,0)</f>
        <v>0</v>
      </c>
      <c r="BG203" s="149">
        <f>IF(N203="zákl. přenesená",J203,0)</f>
        <v>0</v>
      </c>
      <c r="BH203" s="149">
        <f>IF(N203="sníž. přenesená",J203,0)</f>
        <v>0</v>
      </c>
      <c r="BI203" s="149">
        <f>IF(N203="nulová",J203,0)</f>
        <v>0</v>
      </c>
      <c r="BJ203" s="15" t="s">
        <v>78</v>
      </c>
      <c r="BK203" s="149">
        <f>ROUND(I203*H203,2)</f>
        <v>0</v>
      </c>
      <c r="BL203" s="15" t="s">
        <v>122</v>
      </c>
      <c r="BM203" s="15" t="s">
        <v>254</v>
      </c>
    </row>
    <row r="204" spans="2:47" s="1" customFormat="1" ht="29.25">
      <c r="B204" s="29"/>
      <c r="D204" s="150" t="s">
        <v>124</v>
      </c>
      <c r="F204" s="151" t="s">
        <v>564</v>
      </c>
      <c r="I204" s="83"/>
      <c r="L204" s="29"/>
      <c r="M204" s="152"/>
      <c r="N204" s="48"/>
      <c r="O204" s="48"/>
      <c r="P204" s="48"/>
      <c r="Q204" s="48"/>
      <c r="R204" s="48"/>
      <c r="S204" s="48"/>
      <c r="T204" s="49"/>
      <c r="AT204" s="15" t="s">
        <v>124</v>
      </c>
      <c r="AU204" s="15" t="s">
        <v>80</v>
      </c>
    </row>
    <row r="205" spans="2:51" s="11" customFormat="1" ht="12">
      <c r="B205" s="154"/>
      <c r="D205" s="150" t="s">
        <v>128</v>
      </c>
      <c r="E205" s="155" t="s">
        <v>1</v>
      </c>
      <c r="F205" s="156" t="s">
        <v>140</v>
      </c>
      <c r="H205" s="155" t="s">
        <v>1</v>
      </c>
      <c r="I205" s="157"/>
      <c r="L205" s="154"/>
      <c r="M205" s="158"/>
      <c r="N205" s="159"/>
      <c r="O205" s="159"/>
      <c r="P205" s="159"/>
      <c r="Q205" s="159"/>
      <c r="R205" s="159"/>
      <c r="S205" s="159"/>
      <c r="T205" s="160"/>
      <c r="AT205" s="155" t="s">
        <v>128</v>
      </c>
      <c r="AU205" s="155" t="s">
        <v>80</v>
      </c>
      <c r="AV205" s="11" t="s">
        <v>78</v>
      </c>
      <c r="AW205" s="11" t="s">
        <v>33</v>
      </c>
      <c r="AX205" s="11" t="s">
        <v>70</v>
      </c>
      <c r="AY205" s="155" t="s">
        <v>115</v>
      </c>
    </row>
    <row r="206" spans="2:51" s="11" customFormat="1" ht="12">
      <c r="B206" s="154"/>
      <c r="D206" s="150" t="s">
        <v>128</v>
      </c>
      <c r="E206" s="155" t="s">
        <v>1</v>
      </c>
      <c r="F206" s="156" t="s">
        <v>255</v>
      </c>
      <c r="H206" s="155" t="s">
        <v>1</v>
      </c>
      <c r="I206" s="157"/>
      <c r="L206" s="154"/>
      <c r="M206" s="158"/>
      <c r="N206" s="159"/>
      <c r="O206" s="159"/>
      <c r="P206" s="159"/>
      <c r="Q206" s="159"/>
      <c r="R206" s="159"/>
      <c r="S206" s="159"/>
      <c r="T206" s="160"/>
      <c r="AT206" s="155" t="s">
        <v>128</v>
      </c>
      <c r="AU206" s="155" t="s">
        <v>80</v>
      </c>
      <c r="AV206" s="11" t="s">
        <v>78</v>
      </c>
      <c r="AW206" s="11" t="s">
        <v>33</v>
      </c>
      <c r="AX206" s="11" t="s">
        <v>70</v>
      </c>
      <c r="AY206" s="155" t="s">
        <v>115</v>
      </c>
    </row>
    <row r="207" spans="2:51" s="12" customFormat="1" ht="12">
      <c r="B207" s="161"/>
      <c r="D207" s="150" t="s">
        <v>128</v>
      </c>
      <c r="E207" s="162" t="s">
        <v>1</v>
      </c>
      <c r="F207" s="163" t="s">
        <v>256</v>
      </c>
      <c r="H207" s="164">
        <v>4771.8</v>
      </c>
      <c r="I207" s="165"/>
      <c r="L207" s="161"/>
      <c r="M207" s="166"/>
      <c r="N207" s="167"/>
      <c r="O207" s="167"/>
      <c r="P207" s="167"/>
      <c r="Q207" s="167"/>
      <c r="R207" s="167"/>
      <c r="S207" s="167"/>
      <c r="T207" s="168"/>
      <c r="AT207" s="162" t="s">
        <v>128</v>
      </c>
      <c r="AU207" s="162" t="s">
        <v>80</v>
      </c>
      <c r="AV207" s="12" t="s">
        <v>80</v>
      </c>
      <c r="AW207" s="12" t="s">
        <v>33</v>
      </c>
      <c r="AX207" s="12" t="s">
        <v>70</v>
      </c>
      <c r="AY207" s="162" t="s">
        <v>115</v>
      </c>
    </row>
    <row r="208" spans="2:51" s="13" customFormat="1" ht="12">
      <c r="B208" s="169"/>
      <c r="D208" s="150" t="s">
        <v>128</v>
      </c>
      <c r="E208" s="170" t="s">
        <v>1</v>
      </c>
      <c r="F208" s="171" t="s">
        <v>132</v>
      </c>
      <c r="H208" s="172">
        <v>4771.8</v>
      </c>
      <c r="I208" s="173"/>
      <c r="L208" s="169"/>
      <c r="M208" s="174"/>
      <c r="N208" s="175"/>
      <c r="O208" s="175"/>
      <c r="P208" s="175"/>
      <c r="Q208" s="175"/>
      <c r="R208" s="175"/>
      <c r="S208" s="175"/>
      <c r="T208" s="176"/>
      <c r="AT208" s="170" t="s">
        <v>128</v>
      </c>
      <c r="AU208" s="170" t="s">
        <v>80</v>
      </c>
      <c r="AV208" s="13" t="s">
        <v>122</v>
      </c>
      <c r="AW208" s="13" t="s">
        <v>33</v>
      </c>
      <c r="AX208" s="13" t="s">
        <v>78</v>
      </c>
      <c r="AY208" s="170" t="s">
        <v>115</v>
      </c>
    </row>
    <row r="209" spans="2:65" s="1" customFormat="1" ht="20.45" customHeight="1">
      <c r="B209" s="137"/>
      <c r="C209" s="138" t="s">
        <v>257</v>
      </c>
      <c r="D209" s="138" t="s">
        <v>117</v>
      </c>
      <c r="E209" s="139" t="s">
        <v>258</v>
      </c>
      <c r="F209" s="140" t="s">
        <v>259</v>
      </c>
      <c r="G209" s="141" t="s">
        <v>145</v>
      </c>
      <c r="H209" s="142">
        <v>519</v>
      </c>
      <c r="I209" s="143"/>
      <c r="J209" s="144">
        <f>ROUND(I209*H209,2)</f>
        <v>0</v>
      </c>
      <c r="K209" s="140" t="s">
        <v>121</v>
      </c>
      <c r="L209" s="29"/>
      <c r="M209" s="145" t="s">
        <v>1</v>
      </c>
      <c r="N209" s="146" t="s">
        <v>41</v>
      </c>
      <c r="O209" s="48"/>
      <c r="P209" s="147">
        <f>O209*H209</f>
        <v>0</v>
      </c>
      <c r="Q209" s="147">
        <v>0</v>
      </c>
      <c r="R209" s="147">
        <f>Q209*H209</f>
        <v>0</v>
      </c>
      <c r="S209" s="147">
        <v>0</v>
      </c>
      <c r="T209" s="148">
        <f>S209*H209</f>
        <v>0</v>
      </c>
      <c r="AR209" s="15" t="s">
        <v>122</v>
      </c>
      <c r="AT209" s="15" t="s">
        <v>117</v>
      </c>
      <c r="AU209" s="15" t="s">
        <v>80</v>
      </c>
      <c r="AY209" s="15" t="s">
        <v>115</v>
      </c>
      <c r="BE209" s="149">
        <f>IF(N209="základní",J209,0)</f>
        <v>0</v>
      </c>
      <c r="BF209" s="149">
        <f>IF(N209="snížená",J209,0)</f>
        <v>0</v>
      </c>
      <c r="BG209" s="149">
        <f>IF(N209="zákl. přenesená",J209,0)</f>
        <v>0</v>
      </c>
      <c r="BH209" s="149">
        <f>IF(N209="sníž. přenesená",J209,0)</f>
        <v>0</v>
      </c>
      <c r="BI209" s="149">
        <f>IF(N209="nulová",J209,0)</f>
        <v>0</v>
      </c>
      <c r="BJ209" s="15" t="s">
        <v>78</v>
      </c>
      <c r="BK209" s="149">
        <f>ROUND(I209*H209,2)</f>
        <v>0</v>
      </c>
      <c r="BL209" s="15" t="s">
        <v>122</v>
      </c>
      <c r="BM209" s="15" t="s">
        <v>260</v>
      </c>
    </row>
    <row r="210" spans="2:47" s="1" customFormat="1" ht="19.5">
      <c r="B210" s="29"/>
      <c r="D210" s="150" t="s">
        <v>124</v>
      </c>
      <c r="F210" s="151" t="s">
        <v>261</v>
      </c>
      <c r="I210" s="83"/>
      <c r="L210" s="29"/>
      <c r="M210" s="152"/>
      <c r="N210" s="48"/>
      <c r="O210" s="48"/>
      <c r="P210" s="48"/>
      <c r="Q210" s="48"/>
      <c r="R210" s="48"/>
      <c r="S210" s="48"/>
      <c r="T210" s="49"/>
      <c r="AT210" s="15" t="s">
        <v>124</v>
      </c>
      <c r="AU210" s="15" t="s">
        <v>80</v>
      </c>
    </row>
    <row r="211" spans="2:47" s="1" customFormat="1" ht="273">
      <c r="B211" s="29"/>
      <c r="D211" s="150" t="s">
        <v>126</v>
      </c>
      <c r="F211" s="153" t="s">
        <v>262</v>
      </c>
      <c r="I211" s="83"/>
      <c r="L211" s="29"/>
      <c r="M211" s="152"/>
      <c r="N211" s="48"/>
      <c r="O211" s="48"/>
      <c r="P211" s="48"/>
      <c r="Q211" s="48"/>
      <c r="R211" s="48"/>
      <c r="S211" s="48"/>
      <c r="T211" s="49"/>
      <c r="AT211" s="15" t="s">
        <v>126</v>
      </c>
      <c r="AU211" s="15" t="s">
        <v>80</v>
      </c>
    </row>
    <row r="212" spans="2:51" s="11" customFormat="1" ht="12">
      <c r="B212" s="154"/>
      <c r="D212" s="150" t="s">
        <v>128</v>
      </c>
      <c r="E212" s="155" t="s">
        <v>1</v>
      </c>
      <c r="F212" s="156" t="s">
        <v>129</v>
      </c>
      <c r="H212" s="155" t="s">
        <v>1</v>
      </c>
      <c r="I212" s="157"/>
      <c r="L212" s="154"/>
      <c r="M212" s="158"/>
      <c r="N212" s="159"/>
      <c r="O212" s="159"/>
      <c r="P212" s="159"/>
      <c r="Q212" s="159"/>
      <c r="R212" s="159"/>
      <c r="S212" s="159"/>
      <c r="T212" s="160"/>
      <c r="AT212" s="155" t="s">
        <v>128</v>
      </c>
      <c r="AU212" s="155" t="s">
        <v>80</v>
      </c>
      <c r="AV212" s="11" t="s">
        <v>78</v>
      </c>
      <c r="AW212" s="11" t="s">
        <v>33</v>
      </c>
      <c r="AX212" s="11" t="s">
        <v>70</v>
      </c>
      <c r="AY212" s="155" t="s">
        <v>115</v>
      </c>
    </row>
    <row r="213" spans="2:51" s="11" customFormat="1" ht="12">
      <c r="B213" s="154"/>
      <c r="D213" s="150" t="s">
        <v>128</v>
      </c>
      <c r="E213" s="155" t="s">
        <v>1</v>
      </c>
      <c r="F213" s="156" t="s">
        <v>263</v>
      </c>
      <c r="H213" s="155" t="s">
        <v>1</v>
      </c>
      <c r="I213" s="157"/>
      <c r="L213" s="154"/>
      <c r="M213" s="158"/>
      <c r="N213" s="159"/>
      <c r="O213" s="159"/>
      <c r="P213" s="159"/>
      <c r="Q213" s="159"/>
      <c r="R213" s="159"/>
      <c r="S213" s="159"/>
      <c r="T213" s="160"/>
      <c r="AT213" s="155" t="s">
        <v>128</v>
      </c>
      <c r="AU213" s="155" t="s">
        <v>80</v>
      </c>
      <c r="AV213" s="11" t="s">
        <v>78</v>
      </c>
      <c r="AW213" s="11" t="s">
        <v>33</v>
      </c>
      <c r="AX213" s="11" t="s">
        <v>70</v>
      </c>
      <c r="AY213" s="155" t="s">
        <v>115</v>
      </c>
    </row>
    <row r="214" spans="2:51" s="12" customFormat="1" ht="12">
      <c r="B214" s="161"/>
      <c r="D214" s="150" t="s">
        <v>128</v>
      </c>
      <c r="E214" s="162" t="s">
        <v>1</v>
      </c>
      <c r="F214" s="163" t="s">
        <v>264</v>
      </c>
      <c r="H214" s="164">
        <v>519</v>
      </c>
      <c r="I214" s="165"/>
      <c r="L214" s="161"/>
      <c r="M214" s="166"/>
      <c r="N214" s="167"/>
      <c r="O214" s="167"/>
      <c r="P214" s="167"/>
      <c r="Q214" s="167"/>
      <c r="R214" s="167"/>
      <c r="S214" s="167"/>
      <c r="T214" s="168"/>
      <c r="AT214" s="162" t="s">
        <v>128</v>
      </c>
      <c r="AU214" s="162" t="s">
        <v>80</v>
      </c>
      <c r="AV214" s="12" t="s">
        <v>80</v>
      </c>
      <c r="AW214" s="12" t="s">
        <v>33</v>
      </c>
      <c r="AX214" s="12" t="s">
        <v>70</v>
      </c>
      <c r="AY214" s="162" t="s">
        <v>115</v>
      </c>
    </row>
    <row r="215" spans="2:51" s="13" customFormat="1" ht="12">
      <c r="B215" s="169"/>
      <c r="D215" s="150" t="s">
        <v>128</v>
      </c>
      <c r="E215" s="170" t="s">
        <v>1</v>
      </c>
      <c r="F215" s="171" t="s">
        <v>132</v>
      </c>
      <c r="H215" s="172">
        <v>519</v>
      </c>
      <c r="I215" s="173"/>
      <c r="L215" s="169"/>
      <c r="M215" s="174"/>
      <c r="N215" s="175"/>
      <c r="O215" s="175"/>
      <c r="P215" s="175"/>
      <c r="Q215" s="175"/>
      <c r="R215" s="175"/>
      <c r="S215" s="175"/>
      <c r="T215" s="176"/>
      <c r="AT215" s="170" t="s">
        <v>128</v>
      </c>
      <c r="AU215" s="170" t="s">
        <v>80</v>
      </c>
      <c r="AV215" s="13" t="s">
        <v>122</v>
      </c>
      <c r="AW215" s="13" t="s">
        <v>33</v>
      </c>
      <c r="AX215" s="13" t="s">
        <v>78</v>
      </c>
      <c r="AY215" s="170" t="s">
        <v>115</v>
      </c>
    </row>
    <row r="216" spans="2:65" s="1" customFormat="1" ht="20.45" customHeight="1">
      <c r="B216" s="137"/>
      <c r="C216" s="138" t="s">
        <v>265</v>
      </c>
      <c r="D216" s="138" t="s">
        <v>117</v>
      </c>
      <c r="E216" s="139" t="s">
        <v>266</v>
      </c>
      <c r="F216" s="140" t="s">
        <v>267</v>
      </c>
      <c r="G216" s="141" t="s">
        <v>200</v>
      </c>
      <c r="H216" s="142">
        <v>5380</v>
      </c>
      <c r="I216" s="143"/>
      <c r="J216" s="144">
        <f>ROUND(I216*H216,2)</f>
        <v>0</v>
      </c>
      <c r="K216" s="140" t="s">
        <v>121</v>
      </c>
      <c r="L216" s="29"/>
      <c r="M216" s="145" t="s">
        <v>1</v>
      </c>
      <c r="N216" s="146" t="s">
        <v>41</v>
      </c>
      <c r="O216" s="48"/>
      <c r="P216" s="147">
        <f>O216*H216</f>
        <v>0</v>
      </c>
      <c r="Q216" s="147">
        <v>0</v>
      </c>
      <c r="R216" s="147">
        <f>Q216*H216</f>
        <v>0</v>
      </c>
      <c r="S216" s="147">
        <v>0</v>
      </c>
      <c r="T216" s="148">
        <f>S216*H216</f>
        <v>0</v>
      </c>
      <c r="AR216" s="15" t="s">
        <v>122</v>
      </c>
      <c r="AT216" s="15" t="s">
        <v>117</v>
      </c>
      <c r="AU216" s="15" t="s">
        <v>80</v>
      </c>
      <c r="AY216" s="15" t="s">
        <v>115</v>
      </c>
      <c r="BE216" s="149">
        <f>IF(N216="základní",J216,0)</f>
        <v>0</v>
      </c>
      <c r="BF216" s="149">
        <f>IF(N216="snížená",J216,0)</f>
        <v>0</v>
      </c>
      <c r="BG216" s="149">
        <f>IF(N216="zákl. přenesená",J216,0)</f>
        <v>0</v>
      </c>
      <c r="BH216" s="149">
        <f>IF(N216="sníž. přenesená",J216,0)</f>
        <v>0</v>
      </c>
      <c r="BI216" s="149">
        <f>IF(N216="nulová",J216,0)</f>
        <v>0</v>
      </c>
      <c r="BJ216" s="15" t="s">
        <v>78</v>
      </c>
      <c r="BK216" s="149">
        <f>ROUND(I216*H216,2)</f>
        <v>0</v>
      </c>
      <c r="BL216" s="15" t="s">
        <v>122</v>
      </c>
      <c r="BM216" s="15" t="s">
        <v>268</v>
      </c>
    </row>
    <row r="217" spans="2:47" s="1" customFormat="1" ht="19.5">
      <c r="B217" s="29"/>
      <c r="D217" s="150" t="s">
        <v>124</v>
      </c>
      <c r="F217" s="151" t="s">
        <v>269</v>
      </c>
      <c r="I217" s="83"/>
      <c r="L217" s="29"/>
      <c r="M217" s="152"/>
      <c r="N217" s="48"/>
      <c r="O217" s="48"/>
      <c r="P217" s="48"/>
      <c r="Q217" s="48"/>
      <c r="R217" s="48"/>
      <c r="S217" s="48"/>
      <c r="T217" s="49"/>
      <c r="AT217" s="15" t="s">
        <v>124</v>
      </c>
      <c r="AU217" s="15" t="s">
        <v>80</v>
      </c>
    </row>
    <row r="218" spans="2:47" s="1" customFormat="1" ht="78">
      <c r="B218" s="29"/>
      <c r="D218" s="150" t="s">
        <v>126</v>
      </c>
      <c r="F218" s="153" t="s">
        <v>270</v>
      </c>
      <c r="I218" s="83"/>
      <c r="L218" s="29"/>
      <c r="M218" s="152"/>
      <c r="N218" s="48"/>
      <c r="O218" s="48"/>
      <c r="P218" s="48"/>
      <c r="Q218" s="48"/>
      <c r="R218" s="48"/>
      <c r="S218" s="48"/>
      <c r="T218" s="49"/>
      <c r="AT218" s="15" t="s">
        <v>126</v>
      </c>
      <c r="AU218" s="15" t="s">
        <v>80</v>
      </c>
    </row>
    <row r="219" spans="2:51" s="11" customFormat="1" ht="12">
      <c r="B219" s="154"/>
      <c r="D219" s="150" t="s">
        <v>128</v>
      </c>
      <c r="E219" s="155" t="s">
        <v>1</v>
      </c>
      <c r="F219" s="156" t="s">
        <v>129</v>
      </c>
      <c r="H219" s="155" t="s">
        <v>1</v>
      </c>
      <c r="I219" s="157"/>
      <c r="L219" s="154"/>
      <c r="M219" s="158"/>
      <c r="N219" s="159"/>
      <c r="O219" s="159"/>
      <c r="P219" s="159"/>
      <c r="Q219" s="159"/>
      <c r="R219" s="159"/>
      <c r="S219" s="159"/>
      <c r="T219" s="160"/>
      <c r="AT219" s="155" t="s">
        <v>128</v>
      </c>
      <c r="AU219" s="155" t="s">
        <v>80</v>
      </c>
      <c r="AV219" s="11" t="s">
        <v>78</v>
      </c>
      <c r="AW219" s="11" t="s">
        <v>33</v>
      </c>
      <c r="AX219" s="11" t="s">
        <v>70</v>
      </c>
      <c r="AY219" s="155" t="s">
        <v>115</v>
      </c>
    </row>
    <row r="220" spans="2:51" s="12" customFormat="1" ht="12">
      <c r="B220" s="161"/>
      <c r="D220" s="150" t="s">
        <v>128</v>
      </c>
      <c r="E220" s="162" t="s">
        <v>1</v>
      </c>
      <c r="F220" s="163" t="s">
        <v>271</v>
      </c>
      <c r="H220" s="164">
        <v>5380</v>
      </c>
      <c r="I220" s="165"/>
      <c r="L220" s="161"/>
      <c r="M220" s="166"/>
      <c r="N220" s="167"/>
      <c r="O220" s="167"/>
      <c r="P220" s="167"/>
      <c r="Q220" s="167"/>
      <c r="R220" s="167"/>
      <c r="S220" s="167"/>
      <c r="T220" s="168"/>
      <c r="AT220" s="162" t="s">
        <v>128</v>
      </c>
      <c r="AU220" s="162" t="s">
        <v>80</v>
      </c>
      <c r="AV220" s="12" t="s">
        <v>80</v>
      </c>
      <c r="AW220" s="12" t="s">
        <v>33</v>
      </c>
      <c r="AX220" s="12" t="s">
        <v>70</v>
      </c>
      <c r="AY220" s="162" t="s">
        <v>115</v>
      </c>
    </row>
    <row r="221" spans="2:51" s="13" customFormat="1" ht="12">
      <c r="B221" s="169"/>
      <c r="D221" s="150" t="s">
        <v>128</v>
      </c>
      <c r="E221" s="170" t="s">
        <v>1</v>
      </c>
      <c r="F221" s="171" t="s">
        <v>132</v>
      </c>
      <c r="H221" s="172">
        <v>5380</v>
      </c>
      <c r="I221" s="173"/>
      <c r="L221" s="169"/>
      <c r="M221" s="174"/>
      <c r="N221" s="175"/>
      <c r="O221" s="175"/>
      <c r="P221" s="175"/>
      <c r="Q221" s="175"/>
      <c r="R221" s="175"/>
      <c r="S221" s="175"/>
      <c r="T221" s="176"/>
      <c r="AT221" s="170" t="s">
        <v>128</v>
      </c>
      <c r="AU221" s="170" t="s">
        <v>80</v>
      </c>
      <c r="AV221" s="13" t="s">
        <v>122</v>
      </c>
      <c r="AW221" s="13" t="s">
        <v>33</v>
      </c>
      <c r="AX221" s="13" t="s">
        <v>78</v>
      </c>
      <c r="AY221" s="170" t="s">
        <v>115</v>
      </c>
    </row>
    <row r="222" spans="2:65" s="1" customFormat="1" ht="20.45" customHeight="1">
      <c r="B222" s="137"/>
      <c r="C222" s="177" t="s">
        <v>272</v>
      </c>
      <c r="D222" s="177" t="s">
        <v>273</v>
      </c>
      <c r="E222" s="178" t="s">
        <v>274</v>
      </c>
      <c r="F222" s="179" t="s">
        <v>275</v>
      </c>
      <c r="G222" s="180" t="s">
        <v>276</v>
      </c>
      <c r="H222" s="181">
        <v>83.121</v>
      </c>
      <c r="I222" s="182"/>
      <c r="J222" s="183">
        <f>ROUND(I222*H222,2)</f>
        <v>0</v>
      </c>
      <c r="K222" s="179" t="s">
        <v>121</v>
      </c>
      <c r="L222" s="184"/>
      <c r="M222" s="185" t="s">
        <v>1</v>
      </c>
      <c r="N222" s="186" t="s">
        <v>41</v>
      </c>
      <c r="O222" s="48"/>
      <c r="P222" s="147">
        <f>O222*H222</f>
        <v>0</v>
      </c>
      <c r="Q222" s="147">
        <v>0.001</v>
      </c>
      <c r="R222" s="147">
        <f>Q222*H222</f>
        <v>0.083121</v>
      </c>
      <c r="S222" s="147">
        <v>0</v>
      </c>
      <c r="T222" s="148">
        <f>S222*H222</f>
        <v>0</v>
      </c>
      <c r="AR222" s="15" t="s">
        <v>186</v>
      </c>
      <c r="AT222" s="15" t="s">
        <v>273</v>
      </c>
      <c r="AU222" s="15" t="s">
        <v>80</v>
      </c>
      <c r="AY222" s="15" t="s">
        <v>115</v>
      </c>
      <c r="BE222" s="149">
        <f>IF(N222="základní",J222,0)</f>
        <v>0</v>
      </c>
      <c r="BF222" s="149">
        <f>IF(N222="snížená",J222,0)</f>
        <v>0</v>
      </c>
      <c r="BG222" s="149">
        <f>IF(N222="zákl. přenesená",J222,0)</f>
        <v>0</v>
      </c>
      <c r="BH222" s="149">
        <f>IF(N222="sníž. přenesená",J222,0)</f>
        <v>0</v>
      </c>
      <c r="BI222" s="149">
        <f>IF(N222="nulová",J222,0)</f>
        <v>0</v>
      </c>
      <c r="BJ222" s="15" t="s">
        <v>78</v>
      </c>
      <c r="BK222" s="149">
        <f>ROUND(I222*H222,2)</f>
        <v>0</v>
      </c>
      <c r="BL222" s="15" t="s">
        <v>122</v>
      </c>
      <c r="BM222" s="15" t="s">
        <v>277</v>
      </c>
    </row>
    <row r="223" spans="2:47" s="1" customFormat="1" ht="12">
      <c r="B223" s="29"/>
      <c r="D223" s="150" t="s">
        <v>124</v>
      </c>
      <c r="F223" s="151" t="s">
        <v>275</v>
      </c>
      <c r="I223" s="83"/>
      <c r="L223" s="29"/>
      <c r="M223" s="152"/>
      <c r="N223" s="48"/>
      <c r="O223" s="48"/>
      <c r="P223" s="48"/>
      <c r="Q223" s="48"/>
      <c r="R223" s="48"/>
      <c r="S223" s="48"/>
      <c r="T223" s="49"/>
      <c r="AT223" s="15" t="s">
        <v>124</v>
      </c>
      <c r="AU223" s="15" t="s">
        <v>80</v>
      </c>
    </row>
    <row r="224" spans="2:51" s="11" customFormat="1" ht="12">
      <c r="B224" s="154"/>
      <c r="D224" s="150" t="s">
        <v>128</v>
      </c>
      <c r="E224" s="155" t="s">
        <v>1</v>
      </c>
      <c r="F224" s="156" t="s">
        <v>278</v>
      </c>
      <c r="H224" s="155" t="s">
        <v>1</v>
      </c>
      <c r="I224" s="157"/>
      <c r="L224" s="154"/>
      <c r="M224" s="158"/>
      <c r="N224" s="159"/>
      <c r="O224" s="159"/>
      <c r="P224" s="159"/>
      <c r="Q224" s="159"/>
      <c r="R224" s="159"/>
      <c r="S224" s="159"/>
      <c r="T224" s="160"/>
      <c r="AT224" s="155" t="s">
        <v>128</v>
      </c>
      <c r="AU224" s="155" t="s">
        <v>80</v>
      </c>
      <c r="AV224" s="11" t="s">
        <v>78</v>
      </c>
      <c r="AW224" s="11" t="s">
        <v>33</v>
      </c>
      <c r="AX224" s="11" t="s">
        <v>70</v>
      </c>
      <c r="AY224" s="155" t="s">
        <v>115</v>
      </c>
    </row>
    <row r="225" spans="2:51" s="12" customFormat="1" ht="12">
      <c r="B225" s="161"/>
      <c r="D225" s="150" t="s">
        <v>128</v>
      </c>
      <c r="E225" s="162" t="s">
        <v>1</v>
      </c>
      <c r="F225" s="163" t="s">
        <v>279</v>
      </c>
      <c r="H225" s="164">
        <v>83.121</v>
      </c>
      <c r="I225" s="165"/>
      <c r="L225" s="161"/>
      <c r="M225" s="166"/>
      <c r="N225" s="167"/>
      <c r="O225" s="167"/>
      <c r="P225" s="167"/>
      <c r="Q225" s="167"/>
      <c r="R225" s="167"/>
      <c r="S225" s="167"/>
      <c r="T225" s="168"/>
      <c r="AT225" s="162" t="s">
        <v>128</v>
      </c>
      <c r="AU225" s="162" t="s">
        <v>80</v>
      </c>
      <c r="AV225" s="12" t="s">
        <v>80</v>
      </c>
      <c r="AW225" s="12" t="s">
        <v>33</v>
      </c>
      <c r="AX225" s="12" t="s">
        <v>70</v>
      </c>
      <c r="AY225" s="162" t="s">
        <v>115</v>
      </c>
    </row>
    <row r="226" spans="2:51" s="13" customFormat="1" ht="12">
      <c r="B226" s="169"/>
      <c r="D226" s="150" t="s">
        <v>128</v>
      </c>
      <c r="E226" s="170" t="s">
        <v>1</v>
      </c>
      <c r="F226" s="171" t="s">
        <v>132</v>
      </c>
      <c r="H226" s="172">
        <v>83.121</v>
      </c>
      <c r="I226" s="173"/>
      <c r="L226" s="169"/>
      <c r="M226" s="174"/>
      <c r="N226" s="175"/>
      <c r="O226" s="175"/>
      <c r="P226" s="175"/>
      <c r="Q226" s="175"/>
      <c r="R226" s="175"/>
      <c r="S226" s="175"/>
      <c r="T226" s="176"/>
      <c r="AT226" s="170" t="s">
        <v>128</v>
      </c>
      <c r="AU226" s="170" t="s">
        <v>80</v>
      </c>
      <c r="AV226" s="13" t="s">
        <v>122</v>
      </c>
      <c r="AW226" s="13" t="s">
        <v>33</v>
      </c>
      <c r="AX226" s="13" t="s">
        <v>78</v>
      </c>
      <c r="AY226" s="170" t="s">
        <v>115</v>
      </c>
    </row>
    <row r="227" spans="2:65" s="1" customFormat="1" ht="20.45" customHeight="1">
      <c r="B227" s="137"/>
      <c r="C227" s="138" t="s">
        <v>280</v>
      </c>
      <c r="D227" s="138" t="s">
        <v>117</v>
      </c>
      <c r="E227" s="139" t="s">
        <v>281</v>
      </c>
      <c r="F227" s="140" t="s">
        <v>282</v>
      </c>
      <c r="G227" s="141" t="s">
        <v>200</v>
      </c>
      <c r="H227" s="142">
        <v>4738</v>
      </c>
      <c r="I227" s="143"/>
      <c r="J227" s="144">
        <f>ROUND(I227*H227,2)</f>
        <v>0</v>
      </c>
      <c r="K227" s="140" t="s">
        <v>121</v>
      </c>
      <c r="L227" s="29"/>
      <c r="M227" s="145" t="s">
        <v>1</v>
      </c>
      <c r="N227" s="146" t="s">
        <v>41</v>
      </c>
      <c r="O227" s="48"/>
      <c r="P227" s="147">
        <f>O227*H227</f>
        <v>0</v>
      </c>
      <c r="Q227" s="147">
        <v>0</v>
      </c>
      <c r="R227" s="147">
        <f>Q227*H227</f>
        <v>0</v>
      </c>
      <c r="S227" s="147">
        <v>0</v>
      </c>
      <c r="T227" s="148">
        <f>S227*H227</f>
        <v>0</v>
      </c>
      <c r="AR227" s="15" t="s">
        <v>122</v>
      </c>
      <c r="AT227" s="15" t="s">
        <v>117</v>
      </c>
      <c r="AU227" s="15" t="s">
        <v>80</v>
      </c>
      <c r="AY227" s="15" t="s">
        <v>115</v>
      </c>
      <c r="BE227" s="149">
        <f>IF(N227="základní",J227,0)</f>
        <v>0</v>
      </c>
      <c r="BF227" s="149">
        <f>IF(N227="snížená",J227,0)</f>
        <v>0</v>
      </c>
      <c r="BG227" s="149">
        <f>IF(N227="zákl. přenesená",J227,0)</f>
        <v>0</v>
      </c>
      <c r="BH227" s="149">
        <f>IF(N227="sníž. přenesená",J227,0)</f>
        <v>0</v>
      </c>
      <c r="BI227" s="149">
        <f>IF(N227="nulová",J227,0)</f>
        <v>0</v>
      </c>
      <c r="BJ227" s="15" t="s">
        <v>78</v>
      </c>
      <c r="BK227" s="149">
        <f>ROUND(I227*H227,2)</f>
        <v>0</v>
      </c>
      <c r="BL227" s="15" t="s">
        <v>122</v>
      </c>
      <c r="BM227" s="15" t="s">
        <v>283</v>
      </c>
    </row>
    <row r="228" spans="2:47" s="1" customFormat="1" ht="19.5">
      <c r="B228" s="29"/>
      <c r="D228" s="150" t="s">
        <v>124</v>
      </c>
      <c r="F228" s="151" t="s">
        <v>284</v>
      </c>
      <c r="I228" s="83"/>
      <c r="L228" s="29"/>
      <c r="M228" s="152"/>
      <c r="N228" s="48"/>
      <c r="O228" s="48"/>
      <c r="P228" s="48"/>
      <c r="Q228" s="48"/>
      <c r="R228" s="48"/>
      <c r="S228" s="48"/>
      <c r="T228" s="49"/>
      <c r="AT228" s="15" t="s">
        <v>124</v>
      </c>
      <c r="AU228" s="15" t="s">
        <v>80</v>
      </c>
    </row>
    <row r="229" spans="2:47" s="1" customFormat="1" ht="78">
      <c r="B229" s="29"/>
      <c r="D229" s="150" t="s">
        <v>126</v>
      </c>
      <c r="F229" s="153" t="s">
        <v>285</v>
      </c>
      <c r="I229" s="83"/>
      <c r="L229" s="29"/>
      <c r="M229" s="152"/>
      <c r="N229" s="48"/>
      <c r="O229" s="48"/>
      <c r="P229" s="48"/>
      <c r="Q229" s="48"/>
      <c r="R229" s="48"/>
      <c r="S229" s="48"/>
      <c r="T229" s="49"/>
      <c r="AT229" s="15" t="s">
        <v>126</v>
      </c>
      <c r="AU229" s="15" t="s">
        <v>80</v>
      </c>
    </row>
    <row r="230" spans="2:51" s="11" customFormat="1" ht="12">
      <c r="B230" s="154"/>
      <c r="D230" s="150" t="s">
        <v>128</v>
      </c>
      <c r="E230" s="155" t="s">
        <v>1</v>
      </c>
      <c r="F230" s="156" t="s">
        <v>286</v>
      </c>
      <c r="H230" s="155" t="s">
        <v>1</v>
      </c>
      <c r="I230" s="157"/>
      <c r="L230" s="154"/>
      <c r="M230" s="158"/>
      <c r="N230" s="159"/>
      <c r="O230" s="159"/>
      <c r="P230" s="159"/>
      <c r="Q230" s="159"/>
      <c r="R230" s="159"/>
      <c r="S230" s="159"/>
      <c r="T230" s="160"/>
      <c r="AT230" s="155" t="s">
        <v>128</v>
      </c>
      <c r="AU230" s="155" t="s">
        <v>80</v>
      </c>
      <c r="AV230" s="11" t="s">
        <v>78</v>
      </c>
      <c r="AW230" s="11" t="s">
        <v>33</v>
      </c>
      <c r="AX230" s="11" t="s">
        <v>70</v>
      </c>
      <c r="AY230" s="155" t="s">
        <v>115</v>
      </c>
    </row>
    <row r="231" spans="2:51" s="12" customFormat="1" ht="12">
      <c r="B231" s="161"/>
      <c r="D231" s="150" t="s">
        <v>128</v>
      </c>
      <c r="E231" s="162" t="s">
        <v>1</v>
      </c>
      <c r="F231" s="163" t="s">
        <v>287</v>
      </c>
      <c r="H231" s="164">
        <v>4738</v>
      </c>
      <c r="I231" s="165"/>
      <c r="L231" s="161"/>
      <c r="M231" s="166"/>
      <c r="N231" s="167"/>
      <c r="O231" s="167"/>
      <c r="P231" s="167"/>
      <c r="Q231" s="167"/>
      <c r="R231" s="167"/>
      <c r="S231" s="167"/>
      <c r="T231" s="168"/>
      <c r="AT231" s="162" t="s">
        <v>128</v>
      </c>
      <c r="AU231" s="162" t="s">
        <v>80</v>
      </c>
      <c r="AV231" s="12" t="s">
        <v>80</v>
      </c>
      <c r="AW231" s="12" t="s">
        <v>33</v>
      </c>
      <c r="AX231" s="12" t="s">
        <v>70</v>
      </c>
      <c r="AY231" s="162" t="s">
        <v>115</v>
      </c>
    </row>
    <row r="232" spans="2:51" s="13" customFormat="1" ht="12">
      <c r="B232" s="169"/>
      <c r="D232" s="150" t="s">
        <v>128</v>
      </c>
      <c r="E232" s="170" t="s">
        <v>1</v>
      </c>
      <c r="F232" s="171" t="s">
        <v>132</v>
      </c>
      <c r="H232" s="172">
        <v>4738</v>
      </c>
      <c r="I232" s="173"/>
      <c r="L232" s="169"/>
      <c r="M232" s="174"/>
      <c r="N232" s="175"/>
      <c r="O232" s="175"/>
      <c r="P232" s="175"/>
      <c r="Q232" s="175"/>
      <c r="R232" s="175"/>
      <c r="S232" s="175"/>
      <c r="T232" s="176"/>
      <c r="AT232" s="170" t="s">
        <v>128</v>
      </c>
      <c r="AU232" s="170" t="s">
        <v>80</v>
      </c>
      <c r="AV232" s="13" t="s">
        <v>122</v>
      </c>
      <c r="AW232" s="13" t="s">
        <v>33</v>
      </c>
      <c r="AX232" s="13" t="s">
        <v>78</v>
      </c>
      <c r="AY232" s="170" t="s">
        <v>115</v>
      </c>
    </row>
    <row r="233" spans="2:65" s="1" customFormat="1" ht="14.45" customHeight="1">
      <c r="B233" s="137"/>
      <c r="C233" s="138" t="s">
        <v>7</v>
      </c>
      <c r="D233" s="138" t="s">
        <v>117</v>
      </c>
      <c r="E233" s="139" t="s">
        <v>288</v>
      </c>
      <c r="F233" s="140" t="s">
        <v>289</v>
      </c>
      <c r="G233" s="141" t="s">
        <v>248</v>
      </c>
      <c r="H233" s="142">
        <v>484.2</v>
      </c>
      <c r="I233" s="143"/>
      <c r="J233" s="144">
        <f>ROUND(I233*H233,2)</f>
        <v>0</v>
      </c>
      <c r="K233" s="140" t="s">
        <v>1</v>
      </c>
      <c r="L233" s="29"/>
      <c r="M233" s="145" t="s">
        <v>1</v>
      </c>
      <c r="N233" s="146" t="s">
        <v>41</v>
      </c>
      <c r="O233" s="48"/>
      <c r="P233" s="147">
        <f>O233*H233</f>
        <v>0</v>
      </c>
      <c r="Q233" s="147">
        <v>0</v>
      </c>
      <c r="R233" s="147">
        <f>Q233*H233</f>
        <v>0</v>
      </c>
      <c r="S233" s="147">
        <v>0</v>
      </c>
      <c r="T233" s="148">
        <f>S233*H233</f>
        <v>0</v>
      </c>
      <c r="AR233" s="15" t="s">
        <v>122</v>
      </c>
      <c r="AT233" s="15" t="s">
        <v>117</v>
      </c>
      <c r="AU233" s="15" t="s">
        <v>80</v>
      </c>
      <c r="AY233" s="15" t="s">
        <v>115</v>
      </c>
      <c r="BE233" s="149">
        <f>IF(N233="základní",J233,0)</f>
        <v>0</v>
      </c>
      <c r="BF233" s="149">
        <f>IF(N233="snížená",J233,0)</f>
        <v>0</v>
      </c>
      <c r="BG233" s="149">
        <f>IF(N233="zákl. přenesená",J233,0)</f>
        <v>0</v>
      </c>
      <c r="BH233" s="149">
        <f>IF(N233="sníž. přenesená",J233,0)</f>
        <v>0</v>
      </c>
      <c r="BI233" s="149">
        <f>IF(N233="nulová",J233,0)</f>
        <v>0</v>
      </c>
      <c r="BJ233" s="15" t="s">
        <v>78</v>
      </c>
      <c r="BK233" s="149">
        <f>ROUND(I233*H233,2)</f>
        <v>0</v>
      </c>
      <c r="BL233" s="15" t="s">
        <v>122</v>
      </c>
      <c r="BM233" s="15" t="s">
        <v>290</v>
      </c>
    </row>
    <row r="234" spans="2:47" s="1" customFormat="1" ht="12">
      <c r="B234" s="29"/>
      <c r="D234" s="150" t="s">
        <v>124</v>
      </c>
      <c r="F234" s="151" t="s">
        <v>289</v>
      </c>
      <c r="I234" s="83"/>
      <c r="L234" s="29"/>
      <c r="M234" s="152"/>
      <c r="N234" s="48"/>
      <c r="O234" s="48"/>
      <c r="P234" s="48"/>
      <c r="Q234" s="48"/>
      <c r="R234" s="48"/>
      <c r="S234" s="48"/>
      <c r="T234" s="49"/>
      <c r="AT234" s="15" t="s">
        <v>124</v>
      </c>
      <c r="AU234" s="15" t="s">
        <v>80</v>
      </c>
    </row>
    <row r="235" spans="2:47" s="1" customFormat="1" ht="19.5">
      <c r="B235" s="29"/>
      <c r="D235" s="150" t="s">
        <v>138</v>
      </c>
      <c r="F235" s="153" t="s">
        <v>291</v>
      </c>
      <c r="I235" s="83"/>
      <c r="L235" s="29"/>
      <c r="M235" s="152"/>
      <c r="N235" s="48"/>
      <c r="O235" s="48"/>
      <c r="P235" s="48"/>
      <c r="Q235" s="48"/>
      <c r="R235" s="48"/>
      <c r="S235" s="48"/>
      <c r="T235" s="49"/>
      <c r="AT235" s="15" t="s">
        <v>138</v>
      </c>
      <c r="AU235" s="15" t="s">
        <v>80</v>
      </c>
    </row>
    <row r="236" spans="2:51" s="11" customFormat="1" ht="12">
      <c r="B236" s="154"/>
      <c r="D236" s="150" t="s">
        <v>128</v>
      </c>
      <c r="E236" s="155" t="s">
        <v>1</v>
      </c>
      <c r="F236" s="156" t="s">
        <v>129</v>
      </c>
      <c r="H236" s="155" t="s">
        <v>1</v>
      </c>
      <c r="I236" s="157"/>
      <c r="L236" s="154"/>
      <c r="M236" s="158"/>
      <c r="N236" s="159"/>
      <c r="O236" s="159"/>
      <c r="P236" s="159"/>
      <c r="Q236" s="159"/>
      <c r="R236" s="159"/>
      <c r="S236" s="159"/>
      <c r="T236" s="160"/>
      <c r="AT236" s="155" t="s">
        <v>128</v>
      </c>
      <c r="AU236" s="155" t="s">
        <v>80</v>
      </c>
      <c r="AV236" s="11" t="s">
        <v>78</v>
      </c>
      <c r="AW236" s="11" t="s">
        <v>33</v>
      </c>
      <c r="AX236" s="11" t="s">
        <v>70</v>
      </c>
      <c r="AY236" s="155" t="s">
        <v>115</v>
      </c>
    </row>
    <row r="237" spans="2:51" s="12" customFormat="1" ht="12">
      <c r="B237" s="161"/>
      <c r="D237" s="150" t="s">
        <v>128</v>
      </c>
      <c r="E237" s="162" t="s">
        <v>1</v>
      </c>
      <c r="F237" s="163" t="s">
        <v>292</v>
      </c>
      <c r="H237" s="164">
        <v>484.2</v>
      </c>
      <c r="I237" s="165"/>
      <c r="L237" s="161"/>
      <c r="M237" s="166"/>
      <c r="N237" s="167"/>
      <c r="O237" s="167"/>
      <c r="P237" s="167"/>
      <c r="Q237" s="167"/>
      <c r="R237" s="167"/>
      <c r="S237" s="167"/>
      <c r="T237" s="168"/>
      <c r="AT237" s="162" t="s">
        <v>128</v>
      </c>
      <c r="AU237" s="162" t="s">
        <v>80</v>
      </c>
      <c r="AV237" s="12" t="s">
        <v>80</v>
      </c>
      <c r="AW237" s="12" t="s">
        <v>33</v>
      </c>
      <c r="AX237" s="12" t="s">
        <v>70</v>
      </c>
      <c r="AY237" s="162" t="s">
        <v>115</v>
      </c>
    </row>
    <row r="238" spans="2:51" s="13" customFormat="1" ht="12">
      <c r="B238" s="169"/>
      <c r="D238" s="150" t="s">
        <v>128</v>
      </c>
      <c r="E238" s="170" t="s">
        <v>1</v>
      </c>
      <c r="F238" s="171" t="s">
        <v>132</v>
      </c>
      <c r="H238" s="172">
        <v>484.2</v>
      </c>
      <c r="I238" s="173"/>
      <c r="L238" s="169"/>
      <c r="M238" s="174"/>
      <c r="N238" s="175"/>
      <c r="O238" s="175"/>
      <c r="P238" s="175"/>
      <c r="Q238" s="175"/>
      <c r="R238" s="175"/>
      <c r="S238" s="175"/>
      <c r="T238" s="176"/>
      <c r="AT238" s="170" t="s">
        <v>128</v>
      </c>
      <c r="AU238" s="170" t="s">
        <v>80</v>
      </c>
      <c r="AV238" s="13" t="s">
        <v>122</v>
      </c>
      <c r="AW238" s="13" t="s">
        <v>33</v>
      </c>
      <c r="AX238" s="13" t="s">
        <v>78</v>
      </c>
      <c r="AY238" s="170" t="s">
        <v>115</v>
      </c>
    </row>
    <row r="239" spans="2:65" s="1" customFormat="1" ht="20.45" customHeight="1">
      <c r="B239" s="137"/>
      <c r="C239" s="138" t="s">
        <v>293</v>
      </c>
      <c r="D239" s="138" t="s">
        <v>117</v>
      </c>
      <c r="E239" s="139" t="s">
        <v>294</v>
      </c>
      <c r="F239" s="140" t="s">
        <v>295</v>
      </c>
      <c r="G239" s="141" t="s">
        <v>200</v>
      </c>
      <c r="H239" s="142">
        <v>5380</v>
      </c>
      <c r="I239" s="143"/>
      <c r="J239" s="144">
        <f>ROUND(I239*H239,2)</f>
        <v>0</v>
      </c>
      <c r="K239" s="140" t="s">
        <v>121</v>
      </c>
      <c r="L239" s="29"/>
      <c r="M239" s="145" t="s">
        <v>1</v>
      </c>
      <c r="N239" s="146" t="s">
        <v>41</v>
      </c>
      <c r="O239" s="48"/>
      <c r="P239" s="147">
        <f>O239*H239</f>
        <v>0</v>
      </c>
      <c r="Q239" s="147">
        <v>0</v>
      </c>
      <c r="R239" s="147">
        <f>Q239*H239</f>
        <v>0</v>
      </c>
      <c r="S239" s="147">
        <v>0</v>
      </c>
      <c r="T239" s="148">
        <f>S239*H239</f>
        <v>0</v>
      </c>
      <c r="AR239" s="15" t="s">
        <v>122</v>
      </c>
      <c r="AT239" s="15" t="s">
        <v>117</v>
      </c>
      <c r="AU239" s="15" t="s">
        <v>80</v>
      </c>
      <c r="AY239" s="15" t="s">
        <v>115</v>
      </c>
      <c r="BE239" s="149">
        <f>IF(N239="základní",J239,0)</f>
        <v>0</v>
      </c>
      <c r="BF239" s="149">
        <f>IF(N239="snížená",J239,0)</f>
        <v>0</v>
      </c>
      <c r="BG239" s="149">
        <f>IF(N239="zákl. přenesená",J239,0)</f>
        <v>0</v>
      </c>
      <c r="BH239" s="149">
        <f>IF(N239="sníž. přenesená",J239,0)</f>
        <v>0</v>
      </c>
      <c r="BI239" s="149">
        <f>IF(N239="nulová",J239,0)</f>
        <v>0</v>
      </c>
      <c r="BJ239" s="15" t="s">
        <v>78</v>
      </c>
      <c r="BK239" s="149">
        <f>ROUND(I239*H239,2)</f>
        <v>0</v>
      </c>
      <c r="BL239" s="15" t="s">
        <v>122</v>
      </c>
      <c r="BM239" s="15" t="s">
        <v>296</v>
      </c>
    </row>
    <row r="240" spans="2:47" s="1" customFormat="1" ht="12">
      <c r="B240" s="29"/>
      <c r="D240" s="150" t="s">
        <v>124</v>
      </c>
      <c r="F240" s="151" t="s">
        <v>297</v>
      </c>
      <c r="I240" s="83"/>
      <c r="L240" s="29"/>
      <c r="M240" s="152"/>
      <c r="N240" s="48"/>
      <c r="O240" s="48"/>
      <c r="P240" s="48"/>
      <c r="Q240" s="48"/>
      <c r="R240" s="48"/>
      <c r="S240" s="48"/>
      <c r="T240" s="49"/>
      <c r="AT240" s="15" t="s">
        <v>124</v>
      </c>
      <c r="AU240" s="15" t="s">
        <v>80</v>
      </c>
    </row>
    <row r="241" spans="2:47" s="1" customFormat="1" ht="68.25">
      <c r="B241" s="29"/>
      <c r="D241" s="150" t="s">
        <v>126</v>
      </c>
      <c r="F241" s="153" t="s">
        <v>298</v>
      </c>
      <c r="I241" s="83"/>
      <c r="L241" s="29"/>
      <c r="M241" s="152"/>
      <c r="N241" s="48"/>
      <c r="O241" s="48"/>
      <c r="P241" s="48"/>
      <c r="Q241" s="48"/>
      <c r="R241" s="48"/>
      <c r="S241" s="48"/>
      <c r="T241" s="49"/>
      <c r="AT241" s="15" t="s">
        <v>126</v>
      </c>
      <c r="AU241" s="15" t="s">
        <v>80</v>
      </c>
    </row>
    <row r="242" spans="2:51" s="11" customFormat="1" ht="12">
      <c r="B242" s="154"/>
      <c r="D242" s="150" t="s">
        <v>128</v>
      </c>
      <c r="E242" s="155" t="s">
        <v>1</v>
      </c>
      <c r="F242" s="156" t="s">
        <v>129</v>
      </c>
      <c r="H242" s="155" t="s">
        <v>1</v>
      </c>
      <c r="I242" s="157"/>
      <c r="L242" s="154"/>
      <c r="M242" s="158"/>
      <c r="N242" s="159"/>
      <c r="O242" s="159"/>
      <c r="P242" s="159"/>
      <c r="Q242" s="159"/>
      <c r="R242" s="159"/>
      <c r="S242" s="159"/>
      <c r="T242" s="160"/>
      <c r="AT242" s="155" t="s">
        <v>128</v>
      </c>
      <c r="AU242" s="155" t="s">
        <v>80</v>
      </c>
      <c r="AV242" s="11" t="s">
        <v>78</v>
      </c>
      <c r="AW242" s="11" t="s">
        <v>33</v>
      </c>
      <c r="AX242" s="11" t="s">
        <v>70</v>
      </c>
      <c r="AY242" s="155" t="s">
        <v>115</v>
      </c>
    </row>
    <row r="243" spans="2:51" s="12" customFormat="1" ht="12">
      <c r="B243" s="161"/>
      <c r="D243" s="150" t="s">
        <v>128</v>
      </c>
      <c r="E243" s="162" t="s">
        <v>1</v>
      </c>
      <c r="F243" s="163" t="s">
        <v>271</v>
      </c>
      <c r="H243" s="164">
        <v>5380</v>
      </c>
      <c r="I243" s="165"/>
      <c r="L243" s="161"/>
      <c r="M243" s="166"/>
      <c r="N243" s="167"/>
      <c r="O243" s="167"/>
      <c r="P243" s="167"/>
      <c r="Q243" s="167"/>
      <c r="R243" s="167"/>
      <c r="S243" s="167"/>
      <c r="T243" s="168"/>
      <c r="AT243" s="162" t="s">
        <v>128</v>
      </c>
      <c r="AU243" s="162" t="s">
        <v>80</v>
      </c>
      <c r="AV243" s="12" t="s">
        <v>80</v>
      </c>
      <c r="AW243" s="12" t="s">
        <v>33</v>
      </c>
      <c r="AX243" s="12" t="s">
        <v>70</v>
      </c>
      <c r="AY243" s="162" t="s">
        <v>115</v>
      </c>
    </row>
    <row r="244" spans="2:51" s="13" customFormat="1" ht="12">
      <c r="B244" s="169"/>
      <c r="D244" s="150" t="s">
        <v>128</v>
      </c>
      <c r="E244" s="170" t="s">
        <v>1</v>
      </c>
      <c r="F244" s="171" t="s">
        <v>132</v>
      </c>
      <c r="H244" s="172">
        <v>5380</v>
      </c>
      <c r="I244" s="173"/>
      <c r="L244" s="169"/>
      <c r="M244" s="174"/>
      <c r="N244" s="175"/>
      <c r="O244" s="175"/>
      <c r="P244" s="175"/>
      <c r="Q244" s="175"/>
      <c r="R244" s="175"/>
      <c r="S244" s="175"/>
      <c r="T244" s="176"/>
      <c r="AT244" s="170" t="s">
        <v>128</v>
      </c>
      <c r="AU244" s="170" t="s">
        <v>80</v>
      </c>
      <c r="AV244" s="13" t="s">
        <v>122</v>
      </c>
      <c r="AW244" s="13" t="s">
        <v>33</v>
      </c>
      <c r="AX244" s="13" t="s">
        <v>78</v>
      </c>
      <c r="AY244" s="170" t="s">
        <v>115</v>
      </c>
    </row>
    <row r="245" spans="2:65" s="1" customFormat="1" ht="20.45" customHeight="1">
      <c r="B245" s="137"/>
      <c r="C245" s="138" t="s">
        <v>299</v>
      </c>
      <c r="D245" s="138" t="s">
        <v>117</v>
      </c>
      <c r="E245" s="139" t="s">
        <v>300</v>
      </c>
      <c r="F245" s="140" t="s">
        <v>301</v>
      </c>
      <c r="G245" s="141" t="s">
        <v>302</v>
      </c>
      <c r="H245" s="142">
        <v>40</v>
      </c>
      <c r="I245" s="143"/>
      <c r="J245" s="144">
        <f>ROUND(I245*H245,2)</f>
        <v>0</v>
      </c>
      <c r="K245" s="140" t="s">
        <v>121</v>
      </c>
      <c r="L245" s="29"/>
      <c r="M245" s="145" t="s">
        <v>1</v>
      </c>
      <c r="N245" s="146" t="s">
        <v>41</v>
      </c>
      <c r="O245" s="48"/>
      <c r="P245" s="147">
        <f>O245*H245</f>
        <v>0</v>
      </c>
      <c r="Q245" s="147">
        <v>0.01281</v>
      </c>
      <c r="R245" s="147">
        <f>Q245*H245</f>
        <v>0.5124</v>
      </c>
      <c r="S245" s="147">
        <v>0</v>
      </c>
      <c r="T245" s="148">
        <f>S245*H245</f>
        <v>0</v>
      </c>
      <c r="AR245" s="15" t="s">
        <v>122</v>
      </c>
      <c r="AT245" s="15" t="s">
        <v>117</v>
      </c>
      <c r="AU245" s="15" t="s">
        <v>80</v>
      </c>
      <c r="AY245" s="15" t="s">
        <v>115</v>
      </c>
      <c r="BE245" s="149">
        <f>IF(N245="základní",J245,0)</f>
        <v>0</v>
      </c>
      <c r="BF245" s="149">
        <f>IF(N245="snížená",J245,0)</f>
        <v>0</v>
      </c>
      <c r="BG245" s="149">
        <f>IF(N245="zákl. přenesená",J245,0)</f>
        <v>0</v>
      </c>
      <c r="BH245" s="149">
        <f>IF(N245="sníž. přenesená",J245,0)</f>
        <v>0</v>
      </c>
      <c r="BI245" s="149">
        <f>IF(N245="nulová",J245,0)</f>
        <v>0</v>
      </c>
      <c r="BJ245" s="15" t="s">
        <v>78</v>
      </c>
      <c r="BK245" s="149">
        <f>ROUND(I245*H245,2)</f>
        <v>0</v>
      </c>
      <c r="BL245" s="15" t="s">
        <v>122</v>
      </c>
      <c r="BM245" s="15" t="s">
        <v>303</v>
      </c>
    </row>
    <row r="246" spans="2:47" s="1" customFormat="1" ht="19.5">
      <c r="B246" s="29"/>
      <c r="D246" s="150" t="s">
        <v>124</v>
      </c>
      <c r="F246" s="151" t="s">
        <v>304</v>
      </c>
      <c r="I246" s="83"/>
      <c r="L246" s="29"/>
      <c r="M246" s="152"/>
      <c r="N246" s="48"/>
      <c r="O246" s="48"/>
      <c r="P246" s="48"/>
      <c r="Q246" s="48"/>
      <c r="R246" s="48"/>
      <c r="S246" s="48"/>
      <c r="T246" s="49"/>
      <c r="AT246" s="15" t="s">
        <v>124</v>
      </c>
      <c r="AU246" s="15" t="s">
        <v>80</v>
      </c>
    </row>
    <row r="247" spans="2:51" s="11" customFormat="1" ht="12">
      <c r="B247" s="154"/>
      <c r="D247" s="150" t="s">
        <v>128</v>
      </c>
      <c r="E247" s="155" t="s">
        <v>1</v>
      </c>
      <c r="F247" s="156" t="s">
        <v>305</v>
      </c>
      <c r="H247" s="155" t="s">
        <v>1</v>
      </c>
      <c r="I247" s="157"/>
      <c r="L247" s="154"/>
      <c r="M247" s="158"/>
      <c r="N247" s="159"/>
      <c r="O247" s="159"/>
      <c r="P247" s="159"/>
      <c r="Q247" s="159"/>
      <c r="R247" s="159"/>
      <c r="S247" s="159"/>
      <c r="T247" s="160"/>
      <c r="AT247" s="155" t="s">
        <v>128</v>
      </c>
      <c r="AU247" s="155" t="s">
        <v>80</v>
      </c>
      <c r="AV247" s="11" t="s">
        <v>78</v>
      </c>
      <c r="AW247" s="11" t="s">
        <v>33</v>
      </c>
      <c r="AX247" s="11" t="s">
        <v>70</v>
      </c>
      <c r="AY247" s="155" t="s">
        <v>115</v>
      </c>
    </row>
    <row r="248" spans="2:51" s="12" customFormat="1" ht="12">
      <c r="B248" s="161"/>
      <c r="D248" s="150" t="s">
        <v>128</v>
      </c>
      <c r="E248" s="162" t="s">
        <v>1</v>
      </c>
      <c r="F248" s="163" t="s">
        <v>306</v>
      </c>
      <c r="H248" s="164">
        <v>40</v>
      </c>
      <c r="I248" s="165"/>
      <c r="L248" s="161"/>
      <c r="M248" s="166"/>
      <c r="N248" s="167"/>
      <c r="O248" s="167"/>
      <c r="P248" s="167"/>
      <c r="Q248" s="167"/>
      <c r="R248" s="167"/>
      <c r="S248" s="167"/>
      <c r="T248" s="168"/>
      <c r="AT248" s="162" t="s">
        <v>128</v>
      </c>
      <c r="AU248" s="162" t="s">
        <v>80</v>
      </c>
      <c r="AV248" s="12" t="s">
        <v>80</v>
      </c>
      <c r="AW248" s="12" t="s">
        <v>33</v>
      </c>
      <c r="AX248" s="12" t="s">
        <v>70</v>
      </c>
      <c r="AY248" s="162" t="s">
        <v>115</v>
      </c>
    </row>
    <row r="249" spans="2:51" s="13" customFormat="1" ht="12">
      <c r="B249" s="169"/>
      <c r="D249" s="150" t="s">
        <v>128</v>
      </c>
      <c r="E249" s="170" t="s">
        <v>1</v>
      </c>
      <c r="F249" s="171" t="s">
        <v>132</v>
      </c>
      <c r="H249" s="172">
        <v>40</v>
      </c>
      <c r="I249" s="173"/>
      <c r="L249" s="169"/>
      <c r="M249" s="174"/>
      <c r="N249" s="175"/>
      <c r="O249" s="175"/>
      <c r="P249" s="175"/>
      <c r="Q249" s="175"/>
      <c r="R249" s="175"/>
      <c r="S249" s="175"/>
      <c r="T249" s="176"/>
      <c r="AT249" s="170" t="s">
        <v>128</v>
      </c>
      <c r="AU249" s="170" t="s">
        <v>80</v>
      </c>
      <c r="AV249" s="13" t="s">
        <v>122</v>
      </c>
      <c r="AW249" s="13" t="s">
        <v>33</v>
      </c>
      <c r="AX249" s="13" t="s">
        <v>78</v>
      </c>
      <c r="AY249" s="170" t="s">
        <v>115</v>
      </c>
    </row>
    <row r="250" spans="2:65" s="1" customFormat="1" ht="20.45" customHeight="1">
      <c r="B250" s="137"/>
      <c r="C250" s="138" t="s">
        <v>307</v>
      </c>
      <c r="D250" s="138" t="s">
        <v>117</v>
      </c>
      <c r="E250" s="139" t="s">
        <v>308</v>
      </c>
      <c r="F250" s="140" t="s">
        <v>309</v>
      </c>
      <c r="G250" s="141" t="s">
        <v>302</v>
      </c>
      <c r="H250" s="142">
        <v>50</v>
      </c>
      <c r="I250" s="143"/>
      <c r="J250" s="144">
        <f>ROUND(I250*H250,2)</f>
        <v>0</v>
      </c>
      <c r="K250" s="140" t="s">
        <v>121</v>
      </c>
      <c r="L250" s="29"/>
      <c r="M250" s="145" t="s">
        <v>1</v>
      </c>
      <c r="N250" s="146" t="s">
        <v>41</v>
      </c>
      <c r="O250" s="48"/>
      <c r="P250" s="147">
        <f>O250*H250</f>
        <v>0</v>
      </c>
      <c r="Q250" s="147">
        <v>0.02135</v>
      </c>
      <c r="R250" s="147">
        <f>Q250*H250</f>
        <v>1.0675000000000001</v>
      </c>
      <c r="S250" s="147">
        <v>0</v>
      </c>
      <c r="T250" s="148">
        <f>S250*H250</f>
        <v>0</v>
      </c>
      <c r="AR250" s="15" t="s">
        <v>122</v>
      </c>
      <c r="AT250" s="15" t="s">
        <v>117</v>
      </c>
      <c r="AU250" s="15" t="s">
        <v>80</v>
      </c>
      <c r="AY250" s="15" t="s">
        <v>115</v>
      </c>
      <c r="BE250" s="149">
        <f>IF(N250="základní",J250,0)</f>
        <v>0</v>
      </c>
      <c r="BF250" s="149">
        <f>IF(N250="snížená",J250,0)</f>
        <v>0</v>
      </c>
      <c r="BG250" s="149">
        <f>IF(N250="zákl. přenesená",J250,0)</f>
        <v>0</v>
      </c>
      <c r="BH250" s="149">
        <f>IF(N250="sníž. přenesená",J250,0)</f>
        <v>0</v>
      </c>
      <c r="BI250" s="149">
        <f>IF(N250="nulová",J250,0)</f>
        <v>0</v>
      </c>
      <c r="BJ250" s="15" t="s">
        <v>78</v>
      </c>
      <c r="BK250" s="149">
        <f>ROUND(I250*H250,2)</f>
        <v>0</v>
      </c>
      <c r="BL250" s="15" t="s">
        <v>122</v>
      </c>
      <c r="BM250" s="15" t="s">
        <v>310</v>
      </c>
    </row>
    <row r="251" spans="2:47" s="1" customFormat="1" ht="19.5">
      <c r="B251" s="29"/>
      <c r="D251" s="150" t="s">
        <v>124</v>
      </c>
      <c r="F251" s="151" t="s">
        <v>311</v>
      </c>
      <c r="I251" s="83"/>
      <c r="L251" s="29"/>
      <c r="M251" s="152"/>
      <c r="N251" s="48"/>
      <c r="O251" s="48"/>
      <c r="P251" s="48"/>
      <c r="Q251" s="48"/>
      <c r="R251" s="48"/>
      <c r="S251" s="48"/>
      <c r="T251" s="49"/>
      <c r="AT251" s="15" t="s">
        <v>124</v>
      </c>
      <c r="AU251" s="15" t="s">
        <v>80</v>
      </c>
    </row>
    <row r="252" spans="2:51" s="11" customFormat="1" ht="12">
      <c r="B252" s="154"/>
      <c r="D252" s="150" t="s">
        <v>128</v>
      </c>
      <c r="E252" s="155" t="s">
        <v>1</v>
      </c>
      <c r="F252" s="156" t="s">
        <v>305</v>
      </c>
      <c r="H252" s="155" t="s">
        <v>1</v>
      </c>
      <c r="I252" s="157"/>
      <c r="L252" s="154"/>
      <c r="M252" s="158"/>
      <c r="N252" s="159"/>
      <c r="O252" s="159"/>
      <c r="P252" s="159"/>
      <c r="Q252" s="159"/>
      <c r="R252" s="159"/>
      <c r="S252" s="159"/>
      <c r="T252" s="160"/>
      <c r="AT252" s="155" t="s">
        <v>128</v>
      </c>
      <c r="AU252" s="155" t="s">
        <v>80</v>
      </c>
      <c r="AV252" s="11" t="s">
        <v>78</v>
      </c>
      <c r="AW252" s="11" t="s">
        <v>33</v>
      </c>
      <c r="AX252" s="11" t="s">
        <v>70</v>
      </c>
      <c r="AY252" s="155" t="s">
        <v>115</v>
      </c>
    </row>
    <row r="253" spans="2:51" s="12" customFormat="1" ht="12">
      <c r="B253" s="161"/>
      <c r="D253" s="150" t="s">
        <v>128</v>
      </c>
      <c r="E253" s="162" t="s">
        <v>1</v>
      </c>
      <c r="F253" s="163" t="s">
        <v>312</v>
      </c>
      <c r="H253" s="164">
        <v>50</v>
      </c>
      <c r="I253" s="165"/>
      <c r="L253" s="161"/>
      <c r="M253" s="166"/>
      <c r="N253" s="167"/>
      <c r="O253" s="167"/>
      <c r="P253" s="167"/>
      <c r="Q253" s="167"/>
      <c r="R253" s="167"/>
      <c r="S253" s="167"/>
      <c r="T253" s="168"/>
      <c r="AT253" s="162" t="s">
        <v>128</v>
      </c>
      <c r="AU253" s="162" t="s">
        <v>80</v>
      </c>
      <c r="AV253" s="12" t="s">
        <v>80</v>
      </c>
      <c r="AW253" s="12" t="s">
        <v>33</v>
      </c>
      <c r="AX253" s="12" t="s">
        <v>70</v>
      </c>
      <c r="AY253" s="162" t="s">
        <v>115</v>
      </c>
    </row>
    <row r="254" spans="2:51" s="13" customFormat="1" ht="12">
      <c r="B254" s="169"/>
      <c r="D254" s="150" t="s">
        <v>128</v>
      </c>
      <c r="E254" s="170" t="s">
        <v>1</v>
      </c>
      <c r="F254" s="171" t="s">
        <v>132</v>
      </c>
      <c r="H254" s="172">
        <v>50</v>
      </c>
      <c r="I254" s="173"/>
      <c r="L254" s="169"/>
      <c r="M254" s="174"/>
      <c r="N254" s="175"/>
      <c r="O254" s="175"/>
      <c r="P254" s="175"/>
      <c r="Q254" s="175"/>
      <c r="R254" s="175"/>
      <c r="S254" s="175"/>
      <c r="T254" s="176"/>
      <c r="AT254" s="170" t="s">
        <v>128</v>
      </c>
      <c r="AU254" s="170" t="s">
        <v>80</v>
      </c>
      <c r="AV254" s="13" t="s">
        <v>122</v>
      </c>
      <c r="AW254" s="13" t="s">
        <v>33</v>
      </c>
      <c r="AX254" s="13" t="s">
        <v>78</v>
      </c>
      <c r="AY254" s="170" t="s">
        <v>115</v>
      </c>
    </row>
    <row r="255" spans="2:63" s="10" customFormat="1" ht="22.9" customHeight="1">
      <c r="B255" s="124"/>
      <c r="D255" s="125" t="s">
        <v>69</v>
      </c>
      <c r="E255" s="135" t="s">
        <v>142</v>
      </c>
      <c r="F255" s="135" t="s">
        <v>313</v>
      </c>
      <c r="I255" s="127"/>
      <c r="J255" s="136">
        <f>BK255</f>
        <v>0</v>
      </c>
      <c r="L255" s="124"/>
      <c r="M255" s="129"/>
      <c r="N255" s="130"/>
      <c r="O255" s="130"/>
      <c r="P255" s="131">
        <f>SUM(P256:P262)</f>
        <v>0</v>
      </c>
      <c r="Q255" s="130"/>
      <c r="R255" s="131">
        <f>SUM(R256:R262)</f>
        <v>40.086</v>
      </c>
      <c r="S255" s="130"/>
      <c r="T255" s="132">
        <f>SUM(T256:T262)</f>
        <v>0</v>
      </c>
      <c r="AR255" s="125" t="s">
        <v>78</v>
      </c>
      <c r="AT255" s="133" t="s">
        <v>69</v>
      </c>
      <c r="AU255" s="133" t="s">
        <v>78</v>
      </c>
      <c r="AY255" s="125" t="s">
        <v>115</v>
      </c>
      <c r="BK255" s="134">
        <f>SUM(BK256:BK262)</f>
        <v>0</v>
      </c>
    </row>
    <row r="256" spans="2:65" s="1" customFormat="1" ht="20.45" customHeight="1">
      <c r="B256" s="137"/>
      <c r="C256" s="138" t="s">
        <v>314</v>
      </c>
      <c r="D256" s="138" t="s">
        <v>117</v>
      </c>
      <c r="E256" s="139" t="s">
        <v>315</v>
      </c>
      <c r="F256" s="140" t="s">
        <v>316</v>
      </c>
      <c r="G256" s="141" t="s">
        <v>200</v>
      </c>
      <c r="H256" s="142">
        <v>1336.2</v>
      </c>
      <c r="I256" s="143"/>
      <c r="J256" s="144">
        <f>ROUND(I256*H256,2)</f>
        <v>0</v>
      </c>
      <c r="K256" s="140" t="s">
        <v>121</v>
      </c>
      <c r="L256" s="29"/>
      <c r="M256" s="145" t="s">
        <v>1</v>
      </c>
      <c r="N256" s="146" t="s">
        <v>41</v>
      </c>
      <c r="O256" s="48"/>
      <c r="P256" s="147">
        <f>O256*H256</f>
        <v>0</v>
      </c>
      <c r="Q256" s="147">
        <v>0.03</v>
      </c>
      <c r="R256" s="147">
        <f>Q256*H256</f>
        <v>40.086</v>
      </c>
      <c r="S256" s="147">
        <v>0</v>
      </c>
      <c r="T256" s="148">
        <f>S256*H256</f>
        <v>0</v>
      </c>
      <c r="AR256" s="15" t="s">
        <v>122</v>
      </c>
      <c r="AT256" s="15" t="s">
        <v>117</v>
      </c>
      <c r="AU256" s="15" t="s">
        <v>80</v>
      </c>
      <c r="AY256" s="15" t="s">
        <v>115</v>
      </c>
      <c r="BE256" s="149">
        <f>IF(N256="základní",J256,0)</f>
        <v>0</v>
      </c>
      <c r="BF256" s="149">
        <f>IF(N256="snížená",J256,0)</f>
        <v>0</v>
      </c>
      <c r="BG256" s="149">
        <f>IF(N256="zákl. přenesená",J256,0)</f>
        <v>0</v>
      </c>
      <c r="BH256" s="149">
        <f>IF(N256="sníž. přenesená",J256,0)</f>
        <v>0</v>
      </c>
      <c r="BI256" s="149">
        <f>IF(N256="nulová",J256,0)</f>
        <v>0</v>
      </c>
      <c r="BJ256" s="15" t="s">
        <v>78</v>
      </c>
      <c r="BK256" s="149">
        <f>ROUND(I256*H256,2)</f>
        <v>0</v>
      </c>
      <c r="BL256" s="15" t="s">
        <v>122</v>
      </c>
      <c r="BM256" s="15" t="s">
        <v>317</v>
      </c>
    </row>
    <row r="257" spans="2:47" s="1" customFormat="1" ht="19.5">
      <c r="B257" s="29"/>
      <c r="D257" s="150" t="s">
        <v>124</v>
      </c>
      <c r="F257" s="151" t="s">
        <v>318</v>
      </c>
      <c r="I257" s="83"/>
      <c r="L257" s="29"/>
      <c r="M257" s="152"/>
      <c r="N257" s="48"/>
      <c r="O257" s="48"/>
      <c r="P257" s="48"/>
      <c r="Q257" s="48"/>
      <c r="R257" s="48"/>
      <c r="S257" s="48"/>
      <c r="T257" s="49"/>
      <c r="AT257" s="15" t="s">
        <v>124</v>
      </c>
      <c r="AU257" s="15" t="s">
        <v>80</v>
      </c>
    </row>
    <row r="258" spans="2:47" s="1" customFormat="1" ht="78">
      <c r="B258" s="29"/>
      <c r="D258" s="150" t="s">
        <v>126</v>
      </c>
      <c r="F258" s="153" t="s">
        <v>319</v>
      </c>
      <c r="I258" s="83"/>
      <c r="L258" s="29"/>
      <c r="M258" s="152"/>
      <c r="N258" s="48"/>
      <c r="O258" s="48"/>
      <c r="P258" s="48"/>
      <c r="Q258" s="48"/>
      <c r="R258" s="48"/>
      <c r="S258" s="48"/>
      <c r="T258" s="49"/>
      <c r="AT258" s="15" t="s">
        <v>126</v>
      </c>
      <c r="AU258" s="15" t="s">
        <v>80</v>
      </c>
    </row>
    <row r="259" spans="2:51" s="11" customFormat="1" ht="12">
      <c r="B259" s="154"/>
      <c r="D259" s="150" t="s">
        <v>128</v>
      </c>
      <c r="E259" s="155" t="s">
        <v>1</v>
      </c>
      <c r="F259" s="156" t="s">
        <v>129</v>
      </c>
      <c r="H259" s="155" t="s">
        <v>1</v>
      </c>
      <c r="I259" s="157"/>
      <c r="L259" s="154"/>
      <c r="M259" s="158"/>
      <c r="N259" s="159"/>
      <c r="O259" s="159"/>
      <c r="P259" s="159"/>
      <c r="Q259" s="159"/>
      <c r="R259" s="159"/>
      <c r="S259" s="159"/>
      <c r="T259" s="160"/>
      <c r="AT259" s="155" t="s">
        <v>128</v>
      </c>
      <c r="AU259" s="155" t="s">
        <v>80</v>
      </c>
      <c r="AV259" s="11" t="s">
        <v>78</v>
      </c>
      <c r="AW259" s="11" t="s">
        <v>33</v>
      </c>
      <c r="AX259" s="11" t="s">
        <v>70</v>
      </c>
      <c r="AY259" s="155" t="s">
        <v>115</v>
      </c>
    </row>
    <row r="260" spans="2:51" s="11" customFormat="1" ht="12">
      <c r="B260" s="154"/>
      <c r="D260" s="150" t="s">
        <v>128</v>
      </c>
      <c r="E260" s="155" t="s">
        <v>1</v>
      </c>
      <c r="F260" s="156" t="s">
        <v>320</v>
      </c>
      <c r="H260" s="155" t="s">
        <v>1</v>
      </c>
      <c r="I260" s="157"/>
      <c r="L260" s="154"/>
      <c r="M260" s="158"/>
      <c r="N260" s="159"/>
      <c r="O260" s="159"/>
      <c r="P260" s="159"/>
      <c r="Q260" s="159"/>
      <c r="R260" s="159"/>
      <c r="S260" s="159"/>
      <c r="T260" s="160"/>
      <c r="AT260" s="155" t="s">
        <v>128</v>
      </c>
      <c r="AU260" s="155" t="s">
        <v>80</v>
      </c>
      <c r="AV260" s="11" t="s">
        <v>78</v>
      </c>
      <c r="AW260" s="11" t="s">
        <v>33</v>
      </c>
      <c r="AX260" s="11" t="s">
        <v>70</v>
      </c>
      <c r="AY260" s="155" t="s">
        <v>115</v>
      </c>
    </row>
    <row r="261" spans="2:51" s="12" customFormat="1" ht="12">
      <c r="B261" s="161"/>
      <c r="D261" s="150" t="s">
        <v>128</v>
      </c>
      <c r="E261" s="162" t="s">
        <v>1</v>
      </c>
      <c r="F261" s="163" t="s">
        <v>321</v>
      </c>
      <c r="H261" s="164">
        <v>1336.2</v>
      </c>
      <c r="I261" s="165"/>
      <c r="L261" s="161"/>
      <c r="M261" s="166"/>
      <c r="N261" s="167"/>
      <c r="O261" s="167"/>
      <c r="P261" s="167"/>
      <c r="Q261" s="167"/>
      <c r="R261" s="167"/>
      <c r="S261" s="167"/>
      <c r="T261" s="168"/>
      <c r="AT261" s="162" t="s">
        <v>128</v>
      </c>
      <c r="AU261" s="162" t="s">
        <v>80</v>
      </c>
      <c r="AV261" s="12" t="s">
        <v>80</v>
      </c>
      <c r="AW261" s="12" t="s">
        <v>33</v>
      </c>
      <c r="AX261" s="12" t="s">
        <v>70</v>
      </c>
      <c r="AY261" s="162" t="s">
        <v>115</v>
      </c>
    </row>
    <row r="262" spans="2:51" s="13" customFormat="1" ht="12">
      <c r="B262" s="169"/>
      <c r="D262" s="150" t="s">
        <v>128</v>
      </c>
      <c r="E262" s="170" t="s">
        <v>1</v>
      </c>
      <c r="F262" s="171" t="s">
        <v>132</v>
      </c>
      <c r="H262" s="172">
        <v>1336.2</v>
      </c>
      <c r="I262" s="173"/>
      <c r="L262" s="169"/>
      <c r="M262" s="174"/>
      <c r="N262" s="175"/>
      <c r="O262" s="175"/>
      <c r="P262" s="175"/>
      <c r="Q262" s="175"/>
      <c r="R262" s="175"/>
      <c r="S262" s="175"/>
      <c r="T262" s="176"/>
      <c r="AT262" s="170" t="s">
        <v>128</v>
      </c>
      <c r="AU262" s="170" t="s">
        <v>80</v>
      </c>
      <c r="AV262" s="13" t="s">
        <v>122</v>
      </c>
      <c r="AW262" s="13" t="s">
        <v>33</v>
      </c>
      <c r="AX262" s="13" t="s">
        <v>78</v>
      </c>
      <c r="AY262" s="170" t="s">
        <v>115</v>
      </c>
    </row>
    <row r="263" spans="2:63" s="10" customFormat="1" ht="22.9" customHeight="1">
      <c r="B263" s="124"/>
      <c r="D263" s="125" t="s">
        <v>69</v>
      </c>
      <c r="E263" s="135" t="s">
        <v>122</v>
      </c>
      <c r="F263" s="135" t="s">
        <v>322</v>
      </c>
      <c r="I263" s="127"/>
      <c r="J263" s="136">
        <f>BK263</f>
        <v>0</v>
      </c>
      <c r="L263" s="124"/>
      <c r="M263" s="129"/>
      <c r="N263" s="130"/>
      <c r="O263" s="130"/>
      <c r="P263" s="131">
        <f>SUM(P264:P325)</f>
        <v>0</v>
      </c>
      <c r="Q263" s="130"/>
      <c r="R263" s="131">
        <f>SUM(R264:R325)</f>
        <v>7028.818931600001</v>
      </c>
      <c r="S263" s="130"/>
      <c r="T263" s="132">
        <f>SUM(T264:T325)</f>
        <v>0</v>
      </c>
      <c r="AR263" s="125" t="s">
        <v>78</v>
      </c>
      <c r="AT263" s="133" t="s">
        <v>69</v>
      </c>
      <c r="AU263" s="133" t="s">
        <v>78</v>
      </c>
      <c r="AY263" s="125" t="s">
        <v>115</v>
      </c>
      <c r="BK263" s="134">
        <f>SUM(BK264:BK325)</f>
        <v>0</v>
      </c>
    </row>
    <row r="264" spans="2:65" s="1" customFormat="1" ht="20.45" customHeight="1">
      <c r="B264" s="137"/>
      <c r="C264" s="138" t="s">
        <v>323</v>
      </c>
      <c r="D264" s="138" t="s">
        <v>117</v>
      </c>
      <c r="E264" s="139" t="s">
        <v>324</v>
      </c>
      <c r="F264" s="140" t="s">
        <v>325</v>
      </c>
      <c r="G264" s="141" t="s">
        <v>145</v>
      </c>
      <c r="H264" s="142">
        <v>374</v>
      </c>
      <c r="I264" s="143"/>
      <c r="J264" s="144">
        <f>ROUND(I264*H264,2)</f>
        <v>0</v>
      </c>
      <c r="K264" s="140" t="s">
        <v>121</v>
      </c>
      <c r="L264" s="29"/>
      <c r="M264" s="145" t="s">
        <v>1</v>
      </c>
      <c r="N264" s="146" t="s">
        <v>41</v>
      </c>
      <c r="O264" s="48"/>
      <c r="P264" s="147">
        <f>O264*H264</f>
        <v>0</v>
      </c>
      <c r="Q264" s="147">
        <v>2.25</v>
      </c>
      <c r="R264" s="147">
        <f>Q264*H264</f>
        <v>841.5</v>
      </c>
      <c r="S264" s="147">
        <v>0</v>
      </c>
      <c r="T264" s="148">
        <f>S264*H264</f>
        <v>0</v>
      </c>
      <c r="AR264" s="15" t="s">
        <v>122</v>
      </c>
      <c r="AT264" s="15" t="s">
        <v>117</v>
      </c>
      <c r="AU264" s="15" t="s">
        <v>80</v>
      </c>
      <c r="AY264" s="15" t="s">
        <v>115</v>
      </c>
      <c r="BE264" s="149">
        <f>IF(N264="základní",J264,0)</f>
        <v>0</v>
      </c>
      <c r="BF264" s="149">
        <f>IF(N264="snížená",J264,0)</f>
        <v>0</v>
      </c>
      <c r="BG264" s="149">
        <f>IF(N264="zákl. přenesená",J264,0)</f>
        <v>0</v>
      </c>
      <c r="BH264" s="149">
        <f>IF(N264="sníž. přenesená",J264,0)</f>
        <v>0</v>
      </c>
      <c r="BI264" s="149">
        <f>IF(N264="nulová",J264,0)</f>
        <v>0</v>
      </c>
      <c r="BJ264" s="15" t="s">
        <v>78</v>
      </c>
      <c r="BK264" s="149">
        <f>ROUND(I264*H264,2)</f>
        <v>0</v>
      </c>
      <c r="BL264" s="15" t="s">
        <v>122</v>
      </c>
      <c r="BM264" s="15" t="s">
        <v>326</v>
      </c>
    </row>
    <row r="265" spans="2:47" s="1" customFormat="1" ht="19.5">
      <c r="B265" s="29"/>
      <c r="D265" s="150" t="s">
        <v>124</v>
      </c>
      <c r="F265" s="151" t="s">
        <v>327</v>
      </c>
      <c r="I265" s="83"/>
      <c r="L265" s="29"/>
      <c r="M265" s="152"/>
      <c r="N265" s="48"/>
      <c r="O265" s="48"/>
      <c r="P265" s="48"/>
      <c r="Q265" s="48"/>
      <c r="R265" s="48"/>
      <c r="S265" s="48"/>
      <c r="T265" s="49"/>
      <c r="AT265" s="15" t="s">
        <v>124</v>
      </c>
      <c r="AU265" s="15" t="s">
        <v>80</v>
      </c>
    </row>
    <row r="266" spans="2:47" s="1" customFormat="1" ht="48.75">
      <c r="B266" s="29"/>
      <c r="D266" s="150" t="s">
        <v>126</v>
      </c>
      <c r="F266" s="153" t="s">
        <v>328</v>
      </c>
      <c r="I266" s="83"/>
      <c r="L266" s="29"/>
      <c r="M266" s="152"/>
      <c r="N266" s="48"/>
      <c r="O266" s="48"/>
      <c r="P266" s="48"/>
      <c r="Q266" s="48"/>
      <c r="R266" s="48"/>
      <c r="S266" s="48"/>
      <c r="T266" s="49"/>
      <c r="AT266" s="15" t="s">
        <v>126</v>
      </c>
      <c r="AU266" s="15" t="s">
        <v>80</v>
      </c>
    </row>
    <row r="267" spans="2:51" s="11" customFormat="1" ht="12">
      <c r="B267" s="154"/>
      <c r="D267" s="150" t="s">
        <v>128</v>
      </c>
      <c r="E267" s="155" t="s">
        <v>1</v>
      </c>
      <c r="F267" s="156" t="s">
        <v>129</v>
      </c>
      <c r="H267" s="155" t="s">
        <v>1</v>
      </c>
      <c r="I267" s="157"/>
      <c r="L267" s="154"/>
      <c r="M267" s="158"/>
      <c r="N267" s="159"/>
      <c r="O267" s="159"/>
      <c r="P267" s="159"/>
      <c r="Q267" s="159"/>
      <c r="R267" s="159"/>
      <c r="S267" s="159"/>
      <c r="T267" s="160"/>
      <c r="AT267" s="155" t="s">
        <v>128</v>
      </c>
      <c r="AU267" s="155" t="s">
        <v>80</v>
      </c>
      <c r="AV267" s="11" t="s">
        <v>78</v>
      </c>
      <c r="AW267" s="11" t="s">
        <v>33</v>
      </c>
      <c r="AX267" s="11" t="s">
        <v>70</v>
      </c>
      <c r="AY267" s="155" t="s">
        <v>115</v>
      </c>
    </row>
    <row r="268" spans="2:51" s="11" customFormat="1" ht="12">
      <c r="B268" s="154"/>
      <c r="D268" s="150" t="s">
        <v>128</v>
      </c>
      <c r="E268" s="155" t="s">
        <v>1</v>
      </c>
      <c r="F268" s="156" t="s">
        <v>329</v>
      </c>
      <c r="H268" s="155" t="s">
        <v>1</v>
      </c>
      <c r="I268" s="157"/>
      <c r="L268" s="154"/>
      <c r="M268" s="158"/>
      <c r="N268" s="159"/>
      <c r="O268" s="159"/>
      <c r="P268" s="159"/>
      <c r="Q268" s="159"/>
      <c r="R268" s="159"/>
      <c r="S268" s="159"/>
      <c r="T268" s="160"/>
      <c r="AT268" s="155" t="s">
        <v>128</v>
      </c>
      <c r="AU268" s="155" t="s">
        <v>80</v>
      </c>
      <c r="AV268" s="11" t="s">
        <v>78</v>
      </c>
      <c r="AW268" s="11" t="s">
        <v>33</v>
      </c>
      <c r="AX268" s="11" t="s">
        <v>70</v>
      </c>
      <c r="AY268" s="155" t="s">
        <v>115</v>
      </c>
    </row>
    <row r="269" spans="2:51" s="12" customFormat="1" ht="12">
      <c r="B269" s="161"/>
      <c r="D269" s="150" t="s">
        <v>128</v>
      </c>
      <c r="E269" s="162" t="s">
        <v>1</v>
      </c>
      <c r="F269" s="163" t="s">
        <v>330</v>
      </c>
      <c r="H269" s="164">
        <v>374</v>
      </c>
      <c r="I269" s="165"/>
      <c r="L269" s="161"/>
      <c r="M269" s="166"/>
      <c r="N269" s="167"/>
      <c r="O269" s="167"/>
      <c r="P269" s="167"/>
      <c r="Q269" s="167"/>
      <c r="R269" s="167"/>
      <c r="S269" s="167"/>
      <c r="T269" s="168"/>
      <c r="AT269" s="162" t="s">
        <v>128</v>
      </c>
      <c r="AU269" s="162" t="s">
        <v>80</v>
      </c>
      <c r="AV269" s="12" t="s">
        <v>80</v>
      </c>
      <c r="AW269" s="12" t="s">
        <v>33</v>
      </c>
      <c r="AX269" s="12" t="s">
        <v>70</v>
      </c>
      <c r="AY269" s="162" t="s">
        <v>115</v>
      </c>
    </row>
    <row r="270" spans="2:51" s="13" customFormat="1" ht="12">
      <c r="B270" s="169"/>
      <c r="D270" s="150" t="s">
        <v>128</v>
      </c>
      <c r="E270" s="170" t="s">
        <v>1</v>
      </c>
      <c r="F270" s="171" t="s">
        <v>132</v>
      </c>
      <c r="H270" s="172">
        <v>374</v>
      </c>
      <c r="I270" s="173"/>
      <c r="L270" s="169"/>
      <c r="M270" s="174"/>
      <c r="N270" s="175"/>
      <c r="O270" s="175"/>
      <c r="P270" s="175"/>
      <c r="Q270" s="175"/>
      <c r="R270" s="175"/>
      <c r="S270" s="175"/>
      <c r="T270" s="176"/>
      <c r="AT270" s="170" t="s">
        <v>128</v>
      </c>
      <c r="AU270" s="170" t="s">
        <v>80</v>
      </c>
      <c r="AV270" s="13" t="s">
        <v>122</v>
      </c>
      <c r="AW270" s="13" t="s">
        <v>33</v>
      </c>
      <c r="AX270" s="13" t="s">
        <v>78</v>
      </c>
      <c r="AY270" s="170" t="s">
        <v>115</v>
      </c>
    </row>
    <row r="271" spans="2:65" s="1" customFormat="1" ht="20.45" customHeight="1">
      <c r="B271" s="137"/>
      <c r="C271" s="138" t="s">
        <v>331</v>
      </c>
      <c r="D271" s="138" t="s">
        <v>117</v>
      </c>
      <c r="E271" s="139" t="s">
        <v>332</v>
      </c>
      <c r="F271" s="140" t="s">
        <v>333</v>
      </c>
      <c r="G271" s="141" t="s">
        <v>145</v>
      </c>
      <c r="H271" s="142">
        <v>405</v>
      </c>
      <c r="I271" s="143"/>
      <c r="J271" s="144">
        <f>ROUND(I271*H271,2)</f>
        <v>0</v>
      </c>
      <c r="K271" s="140" t="s">
        <v>121</v>
      </c>
      <c r="L271" s="29"/>
      <c r="M271" s="145" t="s">
        <v>1</v>
      </c>
      <c r="N271" s="146" t="s">
        <v>41</v>
      </c>
      <c r="O271" s="48"/>
      <c r="P271" s="147">
        <f>O271*H271</f>
        <v>0</v>
      </c>
      <c r="Q271" s="147">
        <v>2.25</v>
      </c>
      <c r="R271" s="147">
        <f>Q271*H271</f>
        <v>911.25</v>
      </c>
      <c r="S271" s="147">
        <v>0</v>
      </c>
      <c r="T271" s="148">
        <f>S271*H271</f>
        <v>0</v>
      </c>
      <c r="AR271" s="15" t="s">
        <v>122</v>
      </c>
      <c r="AT271" s="15" t="s">
        <v>117</v>
      </c>
      <c r="AU271" s="15" t="s">
        <v>80</v>
      </c>
      <c r="AY271" s="15" t="s">
        <v>115</v>
      </c>
      <c r="BE271" s="149">
        <f>IF(N271="základní",J271,0)</f>
        <v>0</v>
      </c>
      <c r="BF271" s="149">
        <f>IF(N271="snížená",J271,0)</f>
        <v>0</v>
      </c>
      <c r="BG271" s="149">
        <f>IF(N271="zákl. přenesená",J271,0)</f>
        <v>0</v>
      </c>
      <c r="BH271" s="149">
        <f>IF(N271="sníž. přenesená",J271,0)</f>
        <v>0</v>
      </c>
      <c r="BI271" s="149">
        <f>IF(N271="nulová",J271,0)</f>
        <v>0</v>
      </c>
      <c r="BJ271" s="15" t="s">
        <v>78</v>
      </c>
      <c r="BK271" s="149">
        <f>ROUND(I271*H271,2)</f>
        <v>0</v>
      </c>
      <c r="BL271" s="15" t="s">
        <v>122</v>
      </c>
      <c r="BM271" s="15" t="s">
        <v>334</v>
      </c>
    </row>
    <row r="272" spans="2:47" s="1" customFormat="1" ht="19.5">
      <c r="B272" s="29"/>
      <c r="D272" s="150" t="s">
        <v>124</v>
      </c>
      <c r="F272" s="151" t="s">
        <v>335</v>
      </c>
      <c r="I272" s="83"/>
      <c r="L272" s="29"/>
      <c r="M272" s="152"/>
      <c r="N272" s="48"/>
      <c r="O272" s="48"/>
      <c r="P272" s="48"/>
      <c r="Q272" s="48"/>
      <c r="R272" s="48"/>
      <c r="S272" s="48"/>
      <c r="T272" s="49"/>
      <c r="AT272" s="15" t="s">
        <v>124</v>
      </c>
      <c r="AU272" s="15" t="s">
        <v>80</v>
      </c>
    </row>
    <row r="273" spans="2:51" s="11" customFormat="1" ht="12">
      <c r="B273" s="154"/>
      <c r="D273" s="150" t="s">
        <v>128</v>
      </c>
      <c r="E273" s="155" t="s">
        <v>1</v>
      </c>
      <c r="F273" s="156" t="s">
        <v>129</v>
      </c>
      <c r="H273" s="155" t="s">
        <v>1</v>
      </c>
      <c r="I273" s="157"/>
      <c r="L273" s="154"/>
      <c r="M273" s="158"/>
      <c r="N273" s="159"/>
      <c r="O273" s="159"/>
      <c r="P273" s="159"/>
      <c r="Q273" s="159"/>
      <c r="R273" s="159"/>
      <c r="S273" s="159"/>
      <c r="T273" s="160"/>
      <c r="AT273" s="155" t="s">
        <v>128</v>
      </c>
      <c r="AU273" s="155" t="s">
        <v>80</v>
      </c>
      <c r="AV273" s="11" t="s">
        <v>78</v>
      </c>
      <c r="AW273" s="11" t="s">
        <v>33</v>
      </c>
      <c r="AX273" s="11" t="s">
        <v>70</v>
      </c>
      <c r="AY273" s="155" t="s">
        <v>115</v>
      </c>
    </row>
    <row r="274" spans="2:51" s="11" customFormat="1" ht="12">
      <c r="B274" s="154"/>
      <c r="D274" s="150" t="s">
        <v>128</v>
      </c>
      <c r="E274" s="155" t="s">
        <v>1</v>
      </c>
      <c r="F274" s="156" t="s">
        <v>336</v>
      </c>
      <c r="H274" s="155" t="s">
        <v>1</v>
      </c>
      <c r="I274" s="157"/>
      <c r="L274" s="154"/>
      <c r="M274" s="158"/>
      <c r="N274" s="159"/>
      <c r="O274" s="159"/>
      <c r="P274" s="159"/>
      <c r="Q274" s="159"/>
      <c r="R274" s="159"/>
      <c r="S274" s="159"/>
      <c r="T274" s="160"/>
      <c r="AT274" s="155" t="s">
        <v>128</v>
      </c>
      <c r="AU274" s="155" t="s">
        <v>80</v>
      </c>
      <c r="AV274" s="11" t="s">
        <v>78</v>
      </c>
      <c r="AW274" s="11" t="s">
        <v>33</v>
      </c>
      <c r="AX274" s="11" t="s">
        <v>70</v>
      </c>
      <c r="AY274" s="155" t="s">
        <v>115</v>
      </c>
    </row>
    <row r="275" spans="2:51" s="12" customFormat="1" ht="12">
      <c r="B275" s="161"/>
      <c r="D275" s="150" t="s">
        <v>128</v>
      </c>
      <c r="E275" s="162" t="s">
        <v>1</v>
      </c>
      <c r="F275" s="163" t="s">
        <v>337</v>
      </c>
      <c r="H275" s="164">
        <v>405</v>
      </c>
      <c r="I275" s="165"/>
      <c r="L275" s="161"/>
      <c r="M275" s="166"/>
      <c r="N275" s="167"/>
      <c r="O275" s="167"/>
      <c r="P275" s="167"/>
      <c r="Q275" s="167"/>
      <c r="R275" s="167"/>
      <c r="S275" s="167"/>
      <c r="T275" s="168"/>
      <c r="AT275" s="162" t="s">
        <v>128</v>
      </c>
      <c r="AU275" s="162" t="s">
        <v>80</v>
      </c>
      <c r="AV275" s="12" t="s">
        <v>80</v>
      </c>
      <c r="AW275" s="12" t="s">
        <v>33</v>
      </c>
      <c r="AX275" s="12" t="s">
        <v>70</v>
      </c>
      <c r="AY275" s="162" t="s">
        <v>115</v>
      </c>
    </row>
    <row r="276" spans="2:51" s="13" customFormat="1" ht="12">
      <c r="B276" s="169"/>
      <c r="D276" s="150" t="s">
        <v>128</v>
      </c>
      <c r="E276" s="170" t="s">
        <v>1</v>
      </c>
      <c r="F276" s="171" t="s">
        <v>132</v>
      </c>
      <c r="H276" s="172">
        <v>405</v>
      </c>
      <c r="I276" s="173"/>
      <c r="L276" s="169"/>
      <c r="M276" s="174"/>
      <c r="N276" s="175"/>
      <c r="O276" s="175"/>
      <c r="P276" s="175"/>
      <c r="Q276" s="175"/>
      <c r="R276" s="175"/>
      <c r="S276" s="175"/>
      <c r="T276" s="176"/>
      <c r="AT276" s="170" t="s">
        <v>128</v>
      </c>
      <c r="AU276" s="170" t="s">
        <v>80</v>
      </c>
      <c r="AV276" s="13" t="s">
        <v>122</v>
      </c>
      <c r="AW276" s="13" t="s">
        <v>33</v>
      </c>
      <c r="AX276" s="13" t="s">
        <v>78</v>
      </c>
      <c r="AY276" s="170" t="s">
        <v>115</v>
      </c>
    </row>
    <row r="277" spans="2:65" s="1" customFormat="1" ht="20.45" customHeight="1">
      <c r="B277" s="137"/>
      <c r="C277" s="138" t="s">
        <v>338</v>
      </c>
      <c r="D277" s="138" t="s">
        <v>117</v>
      </c>
      <c r="E277" s="139" t="s">
        <v>339</v>
      </c>
      <c r="F277" s="140" t="s">
        <v>340</v>
      </c>
      <c r="G277" s="141" t="s">
        <v>145</v>
      </c>
      <c r="H277" s="142">
        <v>507</v>
      </c>
      <c r="I277" s="143"/>
      <c r="J277" s="144">
        <f>ROUND(I277*H277,2)</f>
        <v>0</v>
      </c>
      <c r="K277" s="140" t="s">
        <v>121</v>
      </c>
      <c r="L277" s="29"/>
      <c r="M277" s="145" t="s">
        <v>1</v>
      </c>
      <c r="N277" s="146" t="s">
        <v>41</v>
      </c>
      <c r="O277" s="48"/>
      <c r="P277" s="147">
        <f>O277*H277</f>
        <v>0</v>
      </c>
      <c r="Q277" s="147">
        <v>2.25</v>
      </c>
      <c r="R277" s="147">
        <f>Q277*H277</f>
        <v>1140.75</v>
      </c>
      <c r="S277" s="147">
        <v>0</v>
      </c>
      <c r="T277" s="148">
        <f>S277*H277</f>
        <v>0</v>
      </c>
      <c r="AR277" s="15" t="s">
        <v>122</v>
      </c>
      <c r="AT277" s="15" t="s">
        <v>117</v>
      </c>
      <c r="AU277" s="15" t="s">
        <v>80</v>
      </c>
      <c r="AY277" s="15" t="s">
        <v>115</v>
      </c>
      <c r="BE277" s="149">
        <f>IF(N277="základní",J277,0)</f>
        <v>0</v>
      </c>
      <c r="BF277" s="149">
        <f>IF(N277="snížená",J277,0)</f>
        <v>0</v>
      </c>
      <c r="BG277" s="149">
        <f>IF(N277="zákl. přenesená",J277,0)</f>
        <v>0</v>
      </c>
      <c r="BH277" s="149">
        <f>IF(N277="sníž. přenesená",J277,0)</f>
        <v>0</v>
      </c>
      <c r="BI277" s="149">
        <f>IF(N277="nulová",J277,0)</f>
        <v>0</v>
      </c>
      <c r="BJ277" s="15" t="s">
        <v>78</v>
      </c>
      <c r="BK277" s="149">
        <f>ROUND(I277*H277,2)</f>
        <v>0</v>
      </c>
      <c r="BL277" s="15" t="s">
        <v>122</v>
      </c>
      <c r="BM277" s="15" t="s">
        <v>341</v>
      </c>
    </row>
    <row r="278" spans="2:47" s="1" customFormat="1" ht="12">
      <c r="B278" s="29"/>
      <c r="D278" s="150" t="s">
        <v>124</v>
      </c>
      <c r="F278" s="151" t="s">
        <v>342</v>
      </c>
      <c r="I278" s="83"/>
      <c r="L278" s="29"/>
      <c r="M278" s="152"/>
      <c r="N278" s="48"/>
      <c r="O278" s="48"/>
      <c r="P278" s="48"/>
      <c r="Q278" s="48"/>
      <c r="R278" s="48"/>
      <c r="S278" s="48"/>
      <c r="T278" s="49"/>
      <c r="AT278" s="15" t="s">
        <v>124</v>
      </c>
      <c r="AU278" s="15" t="s">
        <v>80</v>
      </c>
    </row>
    <row r="279" spans="2:47" s="1" customFormat="1" ht="48.75">
      <c r="B279" s="29"/>
      <c r="D279" s="150" t="s">
        <v>126</v>
      </c>
      <c r="F279" s="153" t="s">
        <v>328</v>
      </c>
      <c r="I279" s="83"/>
      <c r="L279" s="29"/>
      <c r="M279" s="152"/>
      <c r="N279" s="48"/>
      <c r="O279" s="48"/>
      <c r="P279" s="48"/>
      <c r="Q279" s="48"/>
      <c r="R279" s="48"/>
      <c r="S279" s="48"/>
      <c r="T279" s="49"/>
      <c r="AT279" s="15" t="s">
        <v>126</v>
      </c>
      <c r="AU279" s="15" t="s">
        <v>80</v>
      </c>
    </row>
    <row r="280" spans="2:51" s="11" customFormat="1" ht="12">
      <c r="B280" s="154"/>
      <c r="D280" s="150" t="s">
        <v>128</v>
      </c>
      <c r="E280" s="155" t="s">
        <v>1</v>
      </c>
      <c r="F280" s="156" t="s">
        <v>129</v>
      </c>
      <c r="H280" s="155" t="s">
        <v>1</v>
      </c>
      <c r="I280" s="157"/>
      <c r="L280" s="154"/>
      <c r="M280" s="158"/>
      <c r="N280" s="159"/>
      <c r="O280" s="159"/>
      <c r="P280" s="159"/>
      <c r="Q280" s="159"/>
      <c r="R280" s="159"/>
      <c r="S280" s="159"/>
      <c r="T280" s="160"/>
      <c r="AT280" s="155" t="s">
        <v>128</v>
      </c>
      <c r="AU280" s="155" t="s">
        <v>80</v>
      </c>
      <c r="AV280" s="11" t="s">
        <v>78</v>
      </c>
      <c r="AW280" s="11" t="s">
        <v>33</v>
      </c>
      <c r="AX280" s="11" t="s">
        <v>70</v>
      </c>
      <c r="AY280" s="155" t="s">
        <v>115</v>
      </c>
    </row>
    <row r="281" spans="2:51" s="11" customFormat="1" ht="12">
      <c r="B281" s="154"/>
      <c r="D281" s="150" t="s">
        <v>128</v>
      </c>
      <c r="E281" s="155" t="s">
        <v>1</v>
      </c>
      <c r="F281" s="156" t="s">
        <v>343</v>
      </c>
      <c r="H281" s="155" t="s">
        <v>1</v>
      </c>
      <c r="I281" s="157"/>
      <c r="L281" s="154"/>
      <c r="M281" s="158"/>
      <c r="N281" s="159"/>
      <c r="O281" s="159"/>
      <c r="P281" s="159"/>
      <c r="Q281" s="159"/>
      <c r="R281" s="159"/>
      <c r="S281" s="159"/>
      <c r="T281" s="160"/>
      <c r="AT281" s="155" t="s">
        <v>128</v>
      </c>
      <c r="AU281" s="155" t="s">
        <v>80</v>
      </c>
      <c r="AV281" s="11" t="s">
        <v>78</v>
      </c>
      <c r="AW281" s="11" t="s">
        <v>33</v>
      </c>
      <c r="AX281" s="11" t="s">
        <v>70</v>
      </c>
      <c r="AY281" s="155" t="s">
        <v>115</v>
      </c>
    </row>
    <row r="282" spans="2:51" s="12" customFormat="1" ht="12">
      <c r="B282" s="161"/>
      <c r="D282" s="150" t="s">
        <v>128</v>
      </c>
      <c r="E282" s="162" t="s">
        <v>1</v>
      </c>
      <c r="F282" s="163" t="s">
        <v>344</v>
      </c>
      <c r="H282" s="164">
        <v>507</v>
      </c>
      <c r="I282" s="165"/>
      <c r="L282" s="161"/>
      <c r="M282" s="166"/>
      <c r="N282" s="167"/>
      <c r="O282" s="167"/>
      <c r="P282" s="167"/>
      <c r="Q282" s="167"/>
      <c r="R282" s="167"/>
      <c r="S282" s="167"/>
      <c r="T282" s="168"/>
      <c r="AT282" s="162" t="s">
        <v>128</v>
      </c>
      <c r="AU282" s="162" t="s">
        <v>80</v>
      </c>
      <c r="AV282" s="12" t="s">
        <v>80</v>
      </c>
      <c r="AW282" s="12" t="s">
        <v>33</v>
      </c>
      <c r="AX282" s="12" t="s">
        <v>70</v>
      </c>
      <c r="AY282" s="162" t="s">
        <v>115</v>
      </c>
    </row>
    <row r="283" spans="2:51" s="13" customFormat="1" ht="12">
      <c r="B283" s="169"/>
      <c r="D283" s="150" t="s">
        <v>128</v>
      </c>
      <c r="E283" s="170" t="s">
        <v>1</v>
      </c>
      <c r="F283" s="171" t="s">
        <v>132</v>
      </c>
      <c r="H283" s="172">
        <v>507</v>
      </c>
      <c r="I283" s="173"/>
      <c r="L283" s="169"/>
      <c r="M283" s="174"/>
      <c r="N283" s="175"/>
      <c r="O283" s="175"/>
      <c r="P283" s="175"/>
      <c r="Q283" s="175"/>
      <c r="R283" s="175"/>
      <c r="S283" s="175"/>
      <c r="T283" s="176"/>
      <c r="AT283" s="170" t="s">
        <v>128</v>
      </c>
      <c r="AU283" s="170" t="s">
        <v>80</v>
      </c>
      <c r="AV283" s="13" t="s">
        <v>122</v>
      </c>
      <c r="AW283" s="13" t="s">
        <v>33</v>
      </c>
      <c r="AX283" s="13" t="s">
        <v>78</v>
      </c>
      <c r="AY283" s="170" t="s">
        <v>115</v>
      </c>
    </row>
    <row r="284" spans="2:65" s="1" customFormat="1" ht="20.45" customHeight="1">
      <c r="B284" s="137"/>
      <c r="C284" s="138" t="s">
        <v>345</v>
      </c>
      <c r="D284" s="138" t="s">
        <v>117</v>
      </c>
      <c r="E284" s="139" t="s">
        <v>346</v>
      </c>
      <c r="F284" s="140" t="s">
        <v>347</v>
      </c>
      <c r="G284" s="141" t="s">
        <v>145</v>
      </c>
      <c r="H284" s="142">
        <v>891</v>
      </c>
      <c r="I284" s="143"/>
      <c r="J284" s="144">
        <f>ROUND(I284*H284,2)</f>
        <v>0</v>
      </c>
      <c r="K284" s="140" t="s">
        <v>121</v>
      </c>
      <c r="L284" s="29"/>
      <c r="M284" s="145" t="s">
        <v>1</v>
      </c>
      <c r="N284" s="146" t="s">
        <v>41</v>
      </c>
      <c r="O284" s="48"/>
      <c r="P284" s="147">
        <f>O284*H284</f>
        <v>0</v>
      </c>
      <c r="Q284" s="147">
        <v>1.87</v>
      </c>
      <c r="R284" s="147">
        <f>Q284*H284</f>
        <v>1666.17</v>
      </c>
      <c r="S284" s="147">
        <v>0</v>
      </c>
      <c r="T284" s="148">
        <f>S284*H284</f>
        <v>0</v>
      </c>
      <c r="AR284" s="15" t="s">
        <v>122</v>
      </c>
      <c r="AT284" s="15" t="s">
        <v>117</v>
      </c>
      <c r="AU284" s="15" t="s">
        <v>80</v>
      </c>
      <c r="AY284" s="15" t="s">
        <v>115</v>
      </c>
      <c r="BE284" s="149">
        <f>IF(N284="základní",J284,0)</f>
        <v>0</v>
      </c>
      <c r="BF284" s="149">
        <f>IF(N284="snížená",J284,0)</f>
        <v>0</v>
      </c>
      <c r="BG284" s="149">
        <f>IF(N284="zákl. přenesená",J284,0)</f>
        <v>0</v>
      </c>
      <c r="BH284" s="149">
        <f>IF(N284="sníž. přenesená",J284,0)</f>
        <v>0</v>
      </c>
      <c r="BI284" s="149">
        <f>IF(N284="nulová",J284,0)</f>
        <v>0</v>
      </c>
      <c r="BJ284" s="15" t="s">
        <v>78</v>
      </c>
      <c r="BK284" s="149">
        <f>ROUND(I284*H284,2)</f>
        <v>0</v>
      </c>
      <c r="BL284" s="15" t="s">
        <v>122</v>
      </c>
      <c r="BM284" s="15" t="s">
        <v>348</v>
      </c>
    </row>
    <row r="285" spans="2:47" s="1" customFormat="1" ht="19.5">
      <c r="B285" s="29"/>
      <c r="D285" s="150" t="s">
        <v>124</v>
      </c>
      <c r="F285" s="151" t="s">
        <v>349</v>
      </c>
      <c r="I285" s="83"/>
      <c r="L285" s="29"/>
      <c r="M285" s="152"/>
      <c r="N285" s="48"/>
      <c r="O285" s="48"/>
      <c r="P285" s="48"/>
      <c r="Q285" s="48"/>
      <c r="R285" s="48"/>
      <c r="S285" s="48"/>
      <c r="T285" s="49"/>
      <c r="AT285" s="15" t="s">
        <v>124</v>
      </c>
      <c r="AU285" s="15" t="s">
        <v>80</v>
      </c>
    </row>
    <row r="286" spans="2:47" s="1" customFormat="1" ht="19.5">
      <c r="B286" s="29"/>
      <c r="D286" s="150" t="s">
        <v>126</v>
      </c>
      <c r="F286" s="153" t="s">
        <v>350</v>
      </c>
      <c r="I286" s="83"/>
      <c r="L286" s="29"/>
      <c r="M286" s="152"/>
      <c r="N286" s="48"/>
      <c r="O286" s="48"/>
      <c r="P286" s="48"/>
      <c r="Q286" s="48"/>
      <c r="R286" s="48"/>
      <c r="S286" s="48"/>
      <c r="T286" s="49"/>
      <c r="AT286" s="15" t="s">
        <v>126</v>
      </c>
      <c r="AU286" s="15" t="s">
        <v>80</v>
      </c>
    </row>
    <row r="287" spans="2:51" s="11" customFormat="1" ht="12">
      <c r="B287" s="154"/>
      <c r="D287" s="150" t="s">
        <v>128</v>
      </c>
      <c r="E287" s="155" t="s">
        <v>1</v>
      </c>
      <c r="F287" s="156" t="s">
        <v>129</v>
      </c>
      <c r="H287" s="155" t="s">
        <v>1</v>
      </c>
      <c r="I287" s="157"/>
      <c r="L287" s="154"/>
      <c r="M287" s="158"/>
      <c r="N287" s="159"/>
      <c r="O287" s="159"/>
      <c r="P287" s="159"/>
      <c r="Q287" s="159"/>
      <c r="R287" s="159"/>
      <c r="S287" s="159"/>
      <c r="T287" s="160"/>
      <c r="AT287" s="155" t="s">
        <v>128</v>
      </c>
      <c r="AU287" s="155" t="s">
        <v>80</v>
      </c>
      <c r="AV287" s="11" t="s">
        <v>78</v>
      </c>
      <c r="AW287" s="11" t="s">
        <v>33</v>
      </c>
      <c r="AX287" s="11" t="s">
        <v>70</v>
      </c>
      <c r="AY287" s="155" t="s">
        <v>115</v>
      </c>
    </row>
    <row r="288" spans="2:51" s="12" customFormat="1" ht="12">
      <c r="B288" s="161"/>
      <c r="D288" s="150" t="s">
        <v>128</v>
      </c>
      <c r="E288" s="162" t="s">
        <v>1</v>
      </c>
      <c r="F288" s="163" t="s">
        <v>351</v>
      </c>
      <c r="H288" s="164">
        <v>891</v>
      </c>
      <c r="I288" s="165"/>
      <c r="L288" s="161"/>
      <c r="M288" s="166"/>
      <c r="N288" s="167"/>
      <c r="O288" s="167"/>
      <c r="P288" s="167"/>
      <c r="Q288" s="167"/>
      <c r="R288" s="167"/>
      <c r="S288" s="167"/>
      <c r="T288" s="168"/>
      <c r="AT288" s="162" t="s">
        <v>128</v>
      </c>
      <c r="AU288" s="162" t="s">
        <v>80</v>
      </c>
      <c r="AV288" s="12" t="s">
        <v>80</v>
      </c>
      <c r="AW288" s="12" t="s">
        <v>33</v>
      </c>
      <c r="AX288" s="12" t="s">
        <v>70</v>
      </c>
      <c r="AY288" s="162" t="s">
        <v>115</v>
      </c>
    </row>
    <row r="289" spans="2:51" s="13" customFormat="1" ht="12">
      <c r="B289" s="169"/>
      <c r="D289" s="150" t="s">
        <v>128</v>
      </c>
      <c r="E289" s="170" t="s">
        <v>1</v>
      </c>
      <c r="F289" s="171" t="s">
        <v>132</v>
      </c>
      <c r="H289" s="172">
        <v>891</v>
      </c>
      <c r="I289" s="173"/>
      <c r="L289" s="169"/>
      <c r="M289" s="174"/>
      <c r="N289" s="175"/>
      <c r="O289" s="175"/>
      <c r="P289" s="175"/>
      <c r="Q289" s="175"/>
      <c r="R289" s="175"/>
      <c r="S289" s="175"/>
      <c r="T289" s="176"/>
      <c r="AT289" s="170" t="s">
        <v>128</v>
      </c>
      <c r="AU289" s="170" t="s">
        <v>80</v>
      </c>
      <c r="AV289" s="13" t="s">
        <v>122</v>
      </c>
      <c r="AW289" s="13" t="s">
        <v>33</v>
      </c>
      <c r="AX289" s="13" t="s">
        <v>78</v>
      </c>
      <c r="AY289" s="170" t="s">
        <v>115</v>
      </c>
    </row>
    <row r="290" spans="2:65" s="1" customFormat="1" ht="20.45" customHeight="1">
      <c r="B290" s="137"/>
      <c r="C290" s="138" t="s">
        <v>352</v>
      </c>
      <c r="D290" s="138" t="s">
        <v>117</v>
      </c>
      <c r="E290" s="139" t="s">
        <v>353</v>
      </c>
      <c r="F290" s="140" t="s">
        <v>354</v>
      </c>
      <c r="G290" s="141" t="s">
        <v>145</v>
      </c>
      <c r="H290" s="142">
        <v>111</v>
      </c>
      <c r="I290" s="143"/>
      <c r="J290" s="144">
        <f>ROUND(I290*H290,2)</f>
        <v>0</v>
      </c>
      <c r="K290" s="140" t="s">
        <v>121</v>
      </c>
      <c r="L290" s="29"/>
      <c r="M290" s="145" t="s">
        <v>1</v>
      </c>
      <c r="N290" s="146" t="s">
        <v>41</v>
      </c>
      <c r="O290" s="48"/>
      <c r="P290" s="147">
        <f>O290*H290</f>
        <v>0</v>
      </c>
      <c r="Q290" s="147">
        <v>2.13408</v>
      </c>
      <c r="R290" s="147">
        <f>Q290*H290</f>
        <v>236.88288</v>
      </c>
      <c r="S290" s="147">
        <v>0</v>
      </c>
      <c r="T290" s="148">
        <f>S290*H290</f>
        <v>0</v>
      </c>
      <c r="AR290" s="15" t="s">
        <v>122</v>
      </c>
      <c r="AT290" s="15" t="s">
        <v>117</v>
      </c>
      <c r="AU290" s="15" t="s">
        <v>80</v>
      </c>
      <c r="AY290" s="15" t="s">
        <v>115</v>
      </c>
      <c r="BE290" s="149">
        <f>IF(N290="základní",J290,0)</f>
        <v>0</v>
      </c>
      <c r="BF290" s="149">
        <f>IF(N290="snížená",J290,0)</f>
        <v>0</v>
      </c>
      <c r="BG290" s="149">
        <f>IF(N290="zákl. přenesená",J290,0)</f>
        <v>0</v>
      </c>
      <c r="BH290" s="149">
        <f>IF(N290="sníž. přenesená",J290,0)</f>
        <v>0</v>
      </c>
      <c r="BI290" s="149">
        <f>IF(N290="nulová",J290,0)</f>
        <v>0</v>
      </c>
      <c r="BJ290" s="15" t="s">
        <v>78</v>
      </c>
      <c r="BK290" s="149">
        <f>ROUND(I290*H290,2)</f>
        <v>0</v>
      </c>
      <c r="BL290" s="15" t="s">
        <v>122</v>
      </c>
      <c r="BM290" s="15" t="s">
        <v>355</v>
      </c>
    </row>
    <row r="291" spans="2:47" s="1" customFormat="1" ht="19.5">
      <c r="B291" s="29"/>
      <c r="D291" s="150" t="s">
        <v>124</v>
      </c>
      <c r="F291" s="151" t="s">
        <v>356</v>
      </c>
      <c r="I291" s="83"/>
      <c r="L291" s="29"/>
      <c r="M291" s="152"/>
      <c r="N291" s="48"/>
      <c r="O291" s="48"/>
      <c r="P291" s="48"/>
      <c r="Q291" s="48"/>
      <c r="R291" s="48"/>
      <c r="S291" s="48"/>
      <c r="T291" s="49"/>
      <c r="AT291" s="15" t="s">
        <v>124</v>
      </c>
      <c r="AU291" s="15" t="s">
        <v>80</v>
      </c>
    </row>
    <row r="292" spans="2:47" s="1" customFormat="1" ht="58.5">
      <c r="B292" s="29"/>
      <c r="D292" s="150" t="s">
        <v>126</v>
      </c>
      <c r="F292" s="153" t="s">
        <v>357</v>
      </c>
      <c r="I292" s="83"/>
      <c r="L292" s="29"/>
      <c r="M292" s="152"/>
      <c r="N292" s="48"/>
      <c r="O292" s="48"/>
      <c r="P292" s="48"/>
      <c r="Q292" s="48"/>
      <c r="R292" s="48"/>
      <c r="S292" s="48"/>
      <c r="T292" s="49"/>
      <c r="AT292" s="15" t="s">
        <v>126</v>
      </c>
      <c r="AU292" s="15" t="s">
        <v>80</v>
      </c>
    </row>
    <row r="293" spans="2:51" s="11" customFormat="1" ht="12">
      <c r="B293" s="154"/>
      <c r="D293" s="150" t="s">
        <v>128</v>
      </c>
      <c r="E293" s="155" t="s">
        <v>1</v>
      </c>
      <c r="F293" s="156" t="s">
        <v>129</v>
      </c>
      <c r="H293" s="155" t="s">
        <v>1</v>
      </c>
      <c r="I293" s="157"/>
      <c r="L293" s="154"/>
      <c r="M293" s="158"/>
      <c r="N293" s="159"/>
      <c r="O293" s="159"/>
      <c r="P293" s="159"/>
      <c r="Q293" s="159"/>
      <c r="R293" s="159"/>
      <c r="S293" s="159"/>
      <c r="T293" s="160"/>
      <c r="AT293" s="155" t="s">
        <v>128</v>
      </c>
      <c r="AU293" s="155" t="s">
        <v>80</v>
      </c>
      <c r="AV293" s="11" t="s">
        <v>78</v>
      </c>
      <c r="AW293" s="11" t="s">
        <v>33</v>
      </c>
      <c r="AX293" s="11" t="s">
        <v>70</v>
      </c>
      <c r="AY293" s="155" t="s">
        <v>115</v>
      </c>
    </row>
    <row r="294" spans="2:51" s="12" customFormat="1" ht="12">
      <c r="B294" s="161"/>
      <c r="D294" s="150" t="s">
        <v>128</v>
      </c>
      <c r="E294" s="162" t="s">
        <v>1</v>
      </c>
      <c r="F294" s="163" t="s">
        <v>358</v>
      </c>
      <c r="H294" s="164">
        <v>111</v>
      </c>
      <c r="I294" s="165"/>
      <c r="L294" s="161"/>
      <c r="M294" s="166"/>
      <c r="N294" s="167"/>
      <c r="O294" s="167"/>
      <c r="P294" s="167"/>
      <c r="Q294" s="167"/>
      <c r="R294" s="167"/>
      <c r="S294" s="167"/>
      <c r="T294" s="168"/>
      <c r="AT294" s="162" t="s">
        <v>128</v>
      </c>
      <c r="AU294" s="162" t="s">
        <v>80</v>
      </c>
      <c r="AV294" s="12" t="s">
        <v>80</v>
      </c>
      <c r="AW294" s="12" t="s">
        <v>33</v>
      </c>
      <c r="AX294" s="12" t="s">
        <v>70</v>
      </c>
      <c r="AY294" s="162" t="s">
        <v>115</v>
      </c>
    </row>
    <row r="295" spans="2:51" s="13" customFormat="1" ht="12">
      <c r="B295" s="169"/>
      <c r="D295" s="150" t="s">
        <v>128</v>
      </c>
      <c r="E295" s="170" t="s">
        <v>1</v>
      </c>
      <c r="F295" s="171" t="s">
        <v>132</v>
      </c>
      <c r="H295" s="172">
        <v>111</v>
      </c>
      <c r="I295" s="173"/>
      <c r="L295" s="169"/>
      <c r="M295" s="174"/>
      <c r="N295" s="175"/>
      <c r="O295" s="175"/>
      <c r="P295" s="175"/>
      <c r="Q295" s="175"/>
      <c r="R295" s="175"/>
      <c r="S295" s="175"/>
      <c r="T295" s="176"/>
      <c r="AT295" s="170" t="s">
        <v>128</v>
      </c>
      <c r="AU295" s="170" t="s">
        <v>80</v>
      </c>
      <c r="AV295" s="13" t="s">
        <v>122</v>
      </c>
      <c r="AW295" s="13" t="s">
        <v>33</v>
      </c>
      <c r="AX295" s="13" t="s">
        <v>78</v>
      </c>
      <c r="AY295" s="170" t="s">
        <v>115</v>
      </c>
    </row>
    <row r="296" spans="2:65" s="1" customFormat="1" ht="20.45" customHeight="1">
      <c r="B296" s="137"/>
      <c r="C296" s="138" t="s">
        <v>359</v>
      </c>
      <c r="D296" s="138" t="s">
        <v>117</v>
      </c>
      <c r="E296" s="139" t="s">
        <v>360</v>
      </c>
      <c r="F296" s="140" t="s">
        <v>361</v>
      </c>
      <c r="G296" s="141" t="s">
        <v>145</v>
      </c>
      <c r="H296" s="142">
        <v>1020.56</v>
      </c>
      <c r="I296" s="143"/>
      <c r="J296" s="144">
        <f>ROUND(I296*H296,2)</f>
        <v>0</v>
      </c>
      <c r="K296" s="140" t="s">
        <v>121</v>
      </c>
      <c r="L296" s="29"/>
      <c r="M296" s="145" t="s">
        <v>1</v>
      </c>
      <c r="N296" s="146" t="s">
        <v>41</v>
      </c>
      <c r="O296" s="48"/>
      <c r="P296" s="147">
        <f>O296*H296</f>
        <v>0</v>
      </c>
      <c r="Q296" s="147">
        <v>2.13408</v>
      </c>
      <c r="R296" s="147">
        <f>Q296*H296</f>
        <v>2177.9566848</v>
      </c>
      <c r="S296" s="147">
        <v>0</v>
      </c>
      <c r="T296" s="148">
        <f>S296*H296</f>
        <v>0</v>
      </c>
      <c r="AR296" s="15" t="s">
        <v>122</v>
      </c>
      <c r="AT296" s="15" t="s">
        <v>117</v>
      </c>
      <c r="AU296" s="15" t="s">
        <v>80</v>
      </c>
      <c r="AY296" s="15" t="s">
        <v>115</v>
      </c>
      <c r="BE296" s="149">
        <f>IF(N296="základní",J296,0)</f>
        <v>0</v>
      </c>
      <c r="BF296" s="149">
        <f>IF(N296="snížená",J296,0)</f>
        <v>0</v>
      </c>
      <c r="BG296" s="149">
        <f>IF(N296="zákl. přenesená",J296,0)</f>
        <v>0</v>
      </c>
      <c r="BH296" s="149">
        <f>IF(N296="sníž. přenesená",J296,0)</f>
        <v>0</v>
      </c>
      <c r="BI296" s="149">
        <f>IF(N296="nulová",J296,0)</f>
        <v>0</v>
      </c>
      <c r="BJ296" s="15" t="s">
        <v>78</v>
      </c>
      <c r="BK296" s="149">
        <f>ROUND(I296*H296,2)</f>
        <v>0</v>
      </c>
      <c r="BL296" s="15" t="s">
        <v>122</v>
      </c>
      <c r="BM296" s="15" t="s">
        <v>362</v>
      </c>
    </row>
    <row r="297" spans="2:47" s="1" customFormat="1" ht="19.5">
      <c r="B297" s="29"/>
      <c r="D297" s="150" t="s">
        <v>124</v>
      </c>
      <c r="F297" s="151" t="s">
        <v>363</v>
      </c>
      <c r="I297" s="83"/>
      <c r="L297" s="29"/>
      <c r="M297" s="152"/>
      <c r="N297" s="48"/>
      <c r="O297" s="48"/>
      <c r="P297" s="48"/>
      <c r="Q297" s="48"/>
      <c r="R297" s="48"/>
      <c r="S297" s="48"/>
      <c r="T297" s="49"/>
      <c r="AT297" s="15" t="s">
        <v>124</v>
      </c>
      <c r="AU297" s="15" t="s">
        <v>80</v>
      </c>
    </row>
    <row r="298" spans="2:47" s="1" customFormat="1" ht="58.5">
      <c r="B298" s="29"/>
      <c r="D298" s="150" t="s">
        <v>126</v>
      </c>
      <c r="F298" s="153" t="s">
        <v>357</v>
      </c>
      <c r="I298" s="83"/>
      <c r="L298" s="29"/>
      <c r="M298" s="152"/>
      <c r="N298" s="48"/>
      <c r="O298" s="48"/>
      <c r="P298" s="48"/>
      <c r="Q298" s="48"/>
      <c r="R298" s="48"/>
      <c r="S298" s="48"/>
      <c r="T298" s="49"/>
      <c r="AT298" s="15" t="s">
        <v>126</v>
      </c>
      <c r="AU298" s="15" t="s">
        <v>80</v>
      </c>
    </row>
    <row r="299" spans="2:51" s="11" customFormat="1" ht="12">
      <c r="B299" s="154"/>
      <c r="D299" s="150" t="s">
        <v>128</v>
      </c>
      <c r="E299" s="155" t="s">
        <v>1</v>
      </c>
      <c r="F299" s="156" t="s">
        <v>129</v>
      </c>
      <c r="H299" s="155" t="s">
        <v>1</v>
      </c>
      <c r="I299" s="157"/>
      <c r="L299" s="154"/>
      <c r="M299" s="158"/>
      <c r="N299" s="159"/>
      <c r="O299" s="159"/>
      <c r="P299" s="159"/>
      <c r="Q299" s="159"/>
      <c r="R299" s="159"/>
      <c r="S299" s="159"/>
      <c r="T299" s="160"/>
      <c r="AT299" s="155" t="s">
        <v>128</v>
      </c>
      <c r="AU299" s="155" t="s">
        <v>80</v>
      </c>
      <c r="AV299" s="11" t="s">
        <v>78</v>
      </c>
      <c r="AW299" s="11" t="s">
        <v>33</v>
      </c>
      <c r="AX299" s="11" t="s">
        <v>70</v>
      </c>
      <c r="AY299" s="155" t="s">
        <v>115</v>
      </c>
    </row>
    <row r="300" spans="2:51" s="12" customFormat="1" ht="12">
      <c r="B300" s="161"/>
      <c r="D300" s="150" t="s">
        <v>128</v>
      </c>
      <c r="E300" s="162" t="s">
        <v>1</v>
      </c>
      <c r="F300" s="163" t="s">
        <v>364</v>
      </c>
      <c r="H300" s="164">
        <v>928</v>
      </c>
      <c r="I300" s="165"/>
      <c r="L300" s="161"/>
      <c r="M300" s="166"/>
      <c r="N300" s="167"/>
      <c r="O300" s="167"/>
      <c r="P300" s="167"/>
      <c r="Q300" s="167"/>
      <c r="R300" s="167"/>
      <c r="S300" s="167"/>
      <c r="T300" s="168"/>
      <c r="AT300" s="162" t="s">
        <v>128</v>
      </c>
      <c r="AU300" s="162" t="s">
        <v>80</v>
      </c>
      <c r="AV300" s="12" t="s">
        <v>80</v>
      </c>
      <c r="AW300" s="12" t="s">
        <v>33</v>
      </c>
      <c r="AX300" s="12" t="s">
        <v>70</v>
      </c>
      <c r="AY300" s="162" t="s">
        <v>115</v>
      </c>
    </row>
    <row r="301" spans="2:51" s="12" customFormat="1" ht="12">
      <c r="B301" s="161"/>
      <c r="D301" s="150" t="s">
        <v>128</v>
      </c>
      <c r="E301" s="162" t="s">
        <v>1</v>
      </c>
      <c r="F301" s="163" t="s">
        <v>365</v>
      </c>
      <c r="H301" s="164">
        <v>74</v>
      </c>
      <c r="I301" s="165"/>
      <c r="L301" s="161"/>
      <c r="M301" s="166"/>
      <c r="N301" s="167"/>
      <c r="O301" s="167"/>
      <c r="P301" s="167"/>
      <c r="Q301" s="167"/>
      <c r="R301" s="167"/>
      <c r="S301" s="167"/>
      <c r="T301" s="168"/>
      <c r="AT301" s="162" t="s">
        <v>128</v>
      </c>
      <c r="AU301" s="162" t="s">
        <v>80</v>
      </c>
      <c r="AV301" s="12" t="s">
        <v>80</v>
      </c>
      <c r="AW301" s="12" t="s">
        <v>33</v>
      </c>
      <c r="AX301" s="12" t="s">
        <v>70</v>
      </c>
      <c r="AY301" s="162" t="s">
        <v>115</v>
      </c>
    </row>
    <row r="302" spans="2:51" s="11" customFormat="1" ht="12">
      <c r="B302" s="154"/>
      <c r="D302" s="150" t="s">
        <v>128</v>
      </c>
      <c r="E302" s="155" t="s">
        <v>1</v>
      </c>
      <c r="F302" s="156" t="s">
        <v>366</v>
      </c>
      <c r="H302" s="155" t="s">
        <v>1</v>
      </c>
      <c r="I302" s="157"/>
      <c r="L302" s="154"/>
      <c r="M302" s="158"/>
      <c r="N302" s="159"/>
      <c r="O302" s="159"/>
      <c r="P302" s="159"/>
      <c r="Q302" s="159"/>
      <c r="R302" s="159"/>
      <c r="S302" s="159"/>
      <c r="T302" s="160"/>
      <c r="AT302" s="155" t="s">
        <v>128</v>
      </c>
      <c r="AU302" s="155" t="s">
        <v>80</v>
      </c>
      <c r="AV302" s="11" t="s">
        <v>78</v>
      </c>
      <c r="AW302" s="11" t="s">
        <v>33</v>
      </c>
      <c r="AX302" s="11" t="s">
        <v>70</v>
      </c>
      <c r="AY302" s="155" t="s">
        <v>115</v>
      </c>
    </row>
    <row r="303" spans="2:51" s="12" customFormat="1" ht="12">
      <c r="B303" s="161"/>
      <c r="D303" s="150" t="s">
        <v>128</v>
      </c>
      <c r="E303" s="162" t="s">
        <v>1</v>
      </c>
      <c r="F303" s="163" t="s">
        <v>367</v>
      </c>
      <c r="H303" s="164">
        <v>18.56</v>
      </c>
      <c r="I303" s="165"/>
      <c r="L303" s="161"/>
      <c r="M303" s="166"/>
      <c r="N303" s="167"/>
      <c r="O303" s="167"/>
      <c r="P303" s="167"/>
      <c r="Q303" s="167"/>
      <c r="R303" s="167"/>
      <c r="S303" s="167"/>
      <c r="T303" s="168"/>
      <c r="AT303" s="162" t="s">
        <v>128</v>
      </c>
      <c r="AU303" s="162" t="s">
        <v>80</v>
      </c>
      <c r="AV303" s="12" t="s">
        <v>80</v>
      </c>
      <c r="AW303" s="12" t="s">
        <v>33</v>
      </c>
      <c r="AX303" s="12" t="s">
        <v>70</v>
      </c>
      <c r="AY303" s="162" t="s">
        <v>115</v>
      </c>
    </row>
    <row r="304" spans="2:51" s="13" customFormat="1" ht="12">
      <c r="B304" s="169"/>
      <c r="D304" s="150" t="s">
        <v>128</v>
      </c>
      <c r="E304" s="170" t="s">
        <v>1</v>
      </c>
      <c r="F304" s="171" t="s">
        <v>132</v>
      </c>
      <c r="H304" s="172">
        <v>1020.56</v>
      </c>
      <c r="I304" s="173"/>
      <c r="L304" s="169"/>
      <c r="M304" s="174"/>
      <c r="N304" s="175"/>
      <c r="O304" s="175"/>
      <c r="P304" s="175"/>
      <c r="Q304" s="175"/>
      <c r="R304" s="175"/>
      <c r="S304" s="175"/>
      <c r="T304" s="176"/>
      <c r="AT304" s="170" t="s">
        <v>128</v>
      </c>
      <c r="AU304" s="170" t="s">
        <v>80</v>
      </c>
      <c r="AV304" s="13" t="s">
        <v>122</v>
      </c>
      <c r="AW304" s="13" t="s">
        <v>33</v>
      </c>
      <c r="AX304" s="13" t="s">
        <v>78</v>
      </c>
      <c r="AY304" s="170" t="s">
        <v>115</v>
      </c>
    </row>
    <row r="305" spans="2:65" s="1" customFormat="1" ht="14.45" customHeight="1">
      <c r="B305" s="137"/>
      <c r="C305" s="138" t="s">
        <v>368</v>
      </c>
      <c r="D305" s="138" t="s">
        <v>117</v>
      </c>
      <c r="E305" s="139" t="s">
        <v>369</v>
      </c>
      <c r="F305" s="140" t="s">
        <v>370</v>
      </c>
      <c r="G305" s="141" t="s">
        <v>145</v>
      </c>
      <c r="H305" s="142">
        <v>109.81</v>
      </c>
      <c r="I305" s="143"/>
      <c r="J305" s="144">
        <f>ROUND(I305*H305,2)</f>
        <v>0</v>
      </c>
      <c r="K305" s="140" t="s">
        <v>1</v>
      </c>
      <c r="L305" s="29"/>
      <c r="M305" s="145" t="s">
        <v>1</v>
      </c>
      <c r="N305" s="146" t="s">
        <v>41</v>
      </c>
      <c r="O305" s="48"/>
      <c r="P305" s="147">
        <f>O305*H305</f>
        <v>0</v>
      </c>
      <c r="Q305" s="147">
        <v>0.44228</v>
      </c>
      <c r="R305" s="147">
        <f>Q305*H305</f>
        <v>48.5667668</v>
      </c>
      <c r="S305" s="147">
        <v>0</v>
      </c>
      <c r="T305" s="148">
        <f>S305*H305</f>
        <v>0</v>
      </c>
      <c r="AR305" s="15" t="s">
        <v>122</v>
      </c>
      <c r="AT305" s="15" t="s">
        <v>117</v>
      </c>
      <c r="AU305" s="15" t="s">
        <v>80</v>
      </c>
      <c r="AY305" s="15" t="s">
        <v>115</v>
      </c>
      <c r="BE305" s="149">
        <f>IF(N305="základní",J305,0)</f>
        <v>0</v>
      </c>
      <c r="BF305" s="149">
        <f>IF(N305="snížená",J305,0)</f>
        <v>0</v>
      </c>
      <c r="BG305" s="149">
        <f>IF(N305="zákl. přenesená",J305,0)</f>
        <v>0</v>
      </c>
      <c r="BH305" s="149">
        <f>IF(N305="sníž. přenesená",J305,0)</f>
        <v>0</v>
      </c>
      <c r="BI305" s="149">
        <f>IF(N305="nulová",J305,0)</f>
        <v>0</v>
      </c>
      <c r="BJ305" s="15" t="s">
        <v>78</v>
      </c>
      <c r="BK305" s="149">
        <f>ROUND(I305*H305,2)</f>
        <v>0</v>
      </c>
      <c r="BL305" s="15" t="s">
        <v>122</v>
      </c>
      <c r="BM305" s="15" t="s">
        <v>371</v>
      </c>
    </row>
    <row r="306" spans="2:47" s="1" customFormat="1" ht="19.5">
      <c r="B306" s="29"/>
      <c r="D306" s="150" t="s">
        <v>124</v>
      </c>
      <c r="F306" s="151" t="s">
        <v>372</v>
      </c>
      <c r="I306" s="83"/>
      <c r="L306" s="29"/>
      <c r="M306" s="152"/>
      <c r="N306" s="48"/>
      <c r="O306" s="48"/>
      <c r="P306" s="48"/>
      <c r="Q306" s="48"/>
      <c r="R306" s="48"/>
      <c r="S306" s="48"/>
      <c r="T306" s="49"/>
      <c r="AT306" s="15" t="s">
        <v>124</v>
      </c>
      <c r="AU306" s="15" t="s">
        <v>80</v>
      </c>
    </row>
    <row r="307" spans="2:51" s="11" customFormat="1" ht="12">
      <c r="B307" s="154"/>
      <c r="D307" s="150" t="s">
        <v>128</v>
      </c>
      <c r="E307" s="155" t="s">
        <v>1</v>
      </c>
      <c r="F307" s="156" t="s">
        <v>129</v>
      </c>
      <c r="H307" s="155" t="s">
        <v>1</v>
      </c>
      <c r="I307" s="157"/>
      <c r="L307" s="154"/>
      <c r="M307" s="158"/>
      <c r="N307" s="159"/>
      <c r="O307" s="159"/>
      <c r="P307" s="159"/>
      <c r="Q307" s="159"/>
      <c r="R307" s="159"/>
      <c r="S307" s="159"/>
      <c r="T307" s="160"/>
      <c r="AT307" s="155" t="s">
        <v>128</v>
      </c>
      <c r="AU307" s="155" t="s">
        <v>80</v>
      </c>
      <c r="AV307" s="11" t="s">
        <v>78</v>
      </c>
      <c r="AW307" s="11" t="s">
        <v>33</v>
      </c>
      <c r="AX307" s="11" t="s">
        <v>70</v>
      </c>
      <c r="AY307" s="155" t="s">
        <v>115</v>
      </c>
    </row>
    <row r="308" spans="2:51" s="11" customFormat="1" ht="12">
      <c r="B308" s="154"/>
      <c r="D308" s="150" t="s">
        <v>128</v>
      </c>
      <c r="E308" s="155" t="s">
        <v>1</v>
      </c>
      <c r="F308" s="156" t="s">
        <v>373</v>
      </c>
      <c r="H308" s="155" t="s">
        <v>1</v>
      </c>
      <c r="I308" s="157"/>
      <c r="L308" s="154"/>
      <c r="M308" s="158"/>
      <c r="N308" s="159"/>
      <c r="O308" s="159"/>
      <c r="P308" s="159"/>
      <c r="Q308" s="159"/>
      <c r="R308" s="159"/>
      <c r="S308" s="159"/>
      <c r="T308" s="160"/>
      <c r="AT308" s="155" t="s">
        <v>128</v>
      </c>
      <c r="AU308" s="155" t="s">
        <v>80</v>
      </c>
      <c r="AV308" s="11" t="s">
        <v>78</v>
      </c>
      <c r="AW308" s="11" t="s">
        <v>33</v>
      </c>
      <c r="AX308" s="11" t="s">
        <v>70</v>
      </c>
      <c r="AY308" s="155" t="s">
        <v>115</v>
      </c>
    </row>
    <row r="309" spans="2:51" s="12" customFormat="1" ht="12">
      <c r="B309" s="161"/>
      <c r="D309" s="150" t="s">
        <v>128</v>
      </c>
      <c r="E309" s="162" t="s">
        <v>1</v>
      </c>
      <c r="F309" s="163" t="s">
        <v>374</v>
      </c>
      <c r="H309" s="164">
        <v>36.93</v>
      </c>
      <c r="I309" s="165"/>
      <c r="L309" s="161"/>
      <c r="M309" s="166"/>
      <c r="N309" s="167"/>
      <c r="O309" s="167"/>
      <c r="P309" s="167"/>
      <c r="Q309" s="167"/>
      <c r="R309" s="167"/>
      <c r="S309" s="167"/>
      <c r="T309" s="168"/>
      <c r="AT309" s="162" t="s">
        <v>128</v>
      </c>
      <c r="AU309" s="162" t="s">
        <v>80</v>
      </c>
      <c r="AV309" s="12" t="s">
        <v>80</v>
      </c>
      <c r="AW309" s="12" t="s">
        <v>33</v>
      </c>
      <c r="AX309" s="12" t="s">
        <v>70</v>
      </c>
      <c r="AY309" s="162" t="s">
        <v>115</v>
      </c>
    </row>
    <row r="310" spans="2:51" s="12" customFormat="1" ht="12">
      <c r="B310" s="161"/>
      <c r="D310" s="150" t="s">
        <v>128</v>
      </c>
      <c r="E310" s="162" t="s">
        <v>1</v>
      </c>
      <c r="F310" s="163" t="s">
        <v>375</v>
      </c>
      <c r="H310" s="164">
        <v>29.88</v>
      </c>
      <c r="I310" s="165"/>
      <c r="L310" s="161"/>
      <c r="M310" s="166"/>
      <c r="N310" s="167"/>
      <c r="O310" s="167"/>
      <c r="P310" s="167"/>
      <c r="Q310" s="167"/>
      <c r="R310" s="167"/>
      <c r="S310" s="167"/>
      <c r="T310" s="168"/>
      <c r="AT310" s="162" t="s">
        <v>128</v>
      </c>
      <c r="AU310" s="162" t="s">
        <v>80</v>
      </c>
      <c r="AV310" s="12" t="s">
        <v>80</v>
      </c>
      <c r="AW310" s="12" t="s">
        <v>33</v>
      </c>
      <c r="AX310" s="12" t="s">
        <v>70</v>
      </c>
      <c r="AY310" s="162" t="s">
        <v>115</v>
      </c>
    </row>
    <row r="311" spans="2:51" s="11" customFormat="1" ht="12">
      <c r="B311" s="154"/>
      <c r="D311" s="150" t="s">
        <v>128</v>
      </c>
      <c r="E311" s="155" t="s">
        <v>1</v>
      </c>
      <c r="F311" s="156" t="s">
        <v>376</v>
      </c>
      <c r="H311" s="155" t="s">
        <v>1</v>
      </c>
      <c r="I311" s="157"/>
      <c r="L311" s="154"/>
      <c r="M311" s="158"/>
      <c r="N311" s="159"/>
      <c r="O311" s="159"/>
      <c r="P311" s="159"/>
      <c r="Q311" s="159"/>
      <c r="R311" s="159"/>
      <c r="S311" s="159"/>
      <c r="T311" s="160"/>
      <c r="AT311" s="155" t="s">
        <v>128</v>
      </c>
      <c r="AU311" s="155" t="s">
        <v>80</v>
      </c>
      <c r="AV311" s="11" t="s">
        <v>78</v>
      </c>
      <c r="AW311" s="11" t="s">
        <v>33</v>
      </c>
      <c r="AX311" s="11" t="s">
        <v>70</v>
      </c>
      <c r="AY311" s="155" t="s">
        <v>115</v>
      </c>
    </row>
    <row r="312" spans="2:51" s="12" customFormat="1" ht="12">
      <c r="B312" s="161"/>
      <c r="D312" s="150" t="s">
        <v>128</v>
      </c>
      <c r="E312" s="162" t="s">
        <v>1</v>
      </c>
      <c r="F312" s="163" t="s">
        <v>377</v>
      </c>
      <c r="H312" s="164">
        <v>43</v>
      </c>
      <c r="I312" s="165"/>
      <c r="L312" s="161"/>
      <c r="M312" s="166"/>
      <c r="N312" s="167"/>
      <c r="O312" s="167"/>
      <c r="P312" s="167"/>
      <c r="Q312" s="167"/>
      <c r="R312" s="167"/>
      <c r="S312" s="167"/>
      <c r="T312" s="168"/>
      <c r="AT312" s="162" t="s">
        <v>128</v>
      </c>
      <c r="AU312" s="162" t="s">
        <v>80</v>
      </c>
      <c r="AV312" s="12" t="s">
        <v>80</v>
      </c>
      <c r="AW312" s="12" t="s">
        <v>33</v>
      </c>
      <c r="AX312" s="12" t="s">
        <v>70</v>
      </c>
      <c r="AY312" s="162" t="s">
        <v>115</v>
      </c>
    </row>
    <row r="313" spans="2:51" s="13" customFormat="1" ht="12">
      <c r="B313" s="169"/>
      <c r="D313" s="150" t="s">
        <v>128</v>
      </c>
      <c r="E313" s="170" t="s">
        <v>1</v>
      </c>
      <c r="F313" s="171" t="s">
        <v>132</v>
      </c>
      <c r="H313" s="172">
        <v>109.81</v>
      </c>
      <c r="I313" s="173"/>
      <c r="L313" s="169"/>
      <c r="M313" s="174"/>
      <c r="N313" s="175"/>
      <c r="O313" s="175"/>
      <c r="P313" s="175"/>
      <c r="Q313" s="175"/>
      <c r="R313" s="175"/>
      <c r="S313" s="175"/>
      <c r="T313" s="176"/>
      <c r="AT313" s="170" t="s">
        <v>128</v>
      </c>
      <c r="AU313" s="170" t="s">
        <v>80</v>
      </c>
      <c r="AV313" s="13" t="s">
        <v>122</v>
      </c>
      <c r="AW313" s="13" t="s">
        <v>33</v>
      </c>
      <c r="AX313" s="13" t="s">
        <v>78</v>
      </c>
      <c r="AY313" s="170" t="s">
        <v>115</v>
      </c>
    </row>
    <row r="314" spans="2:65" s="1" customFormat="1" ht="20.45" customHeight="1">
      <c r="B314" s="137"/>
      <c r="C314" s="138" t="s">
        <v>378</v>
      </c>
      <c r="D314" s="138" t="s">
        <v>117</v>
      </c>
      <c r="E314" s="139" t="s">
        <v>379</v>
      </c>
      <c r="F314" s="140" t="s">
        <v>380</v>
      </c>
      <c r="G314" s="141" t="s">
        <v>135</v>
      </c>
      <c r="H314" s="142">
        <v>40</v>
      </c>
      <c r="I314" s="143"/>
      <c r="J314" s="144">
        <f>ROUND(I314*H314,2)</f>
        <v>0</v>
      </c>
      <c r="K314" s="140" t="s">
        <v>121</v>
      </c>
      <c r="L314" s="29"/>
      <c r="M314" s="145" t="s">
        <v>1</v>
      </c>
      <c r="N314" s="146" t="s">
        <v>41</v>
      </c>
      <c r="O314" s="48"/>
      <c r="P314" s="147">
        <f>O314*H314</f>
        <v>0</v>
      </c>
      <c r="Q314" s="147">
        <v>0.14311</v>
      </c>
      <c r="R314" s="147">
        <f>Q314*H314</f>
        <v>5.724399999999999</v>
      </c>
      <c r="S314" s="147">
        <v>0</v>
      </c>
      <c r="T314" s="148">
        <f>S314*H314</f>
        <v>0</v>
      </c>
      <c r="AR314" s="15" t="s">
        <v>122</v>
      </c>
      <c r="AT314" s="15" t="s">
        <v>117</v>
      </c>
      <c r="AU314" s="15" t="s">
        <v>80</v>
      </c>
      <c r="AY314" s="15" t="s">
        <v>115</v>
      </c>
      <c r="BE314" s="149">
        <f>IF(N314="základní",J314,0)</f>
        <v>0</v>
      </c>
      <c r="BF314" s="149">
        <f>IF(N314="snížená",J314,0)</f>
        <v>0</v>
      </c>
      <c r="BG314" s="149">
        <f>IF(N314="zákl. přenesená",J314,0)</f>
        <v>0</v>
      </c>
      <c r="BH314" s="149">
        <f>IF(N314="sníž. přenesená",J314,0)</f>
        <v>0</v>
      </c>
      <c r="BI314" s="149">
        <f>IF(N314="nulová",J314,0)</f>
        <v>0</v>
      </c>
      <c r="BJ314" s="15" t="s">
        <v>78</v>
      </c>
      <c r="BK314" s="149">
        <f>ROUND(I314*H314,2)</f>
        <v>0</v>
      </c>
      <c r="BL314" s="15" t="s">
        <v>122</v>
      </c>
      <c r="BM314" s="15" t="s">
        <v>381</v>
      </c>
    </row>
    <row r="315" spans="2:47" s="1" customFormat="1" ht="19.5">
      <c r="B315" s="29"/>
      <c r="D315" s="150" t="s">
        <v>124</v>
      </c>
      <c r="F315" s="151" t="s">
        <v>382</v>
      </c>
      <c r="I315" s="83"/>
      <c r="L315" s="29"/>
      <c r="M315" s="152"/>
      <c r="N315" s="48"/>
      <c r="O315" s="48"/>
      <c r="P315" s="48"/>
      <c r="Q315" s="48"/>
      <c r="R315" s="48"/>
      <c r="S315" s="48"/>
      <c r="T315" s="49"/>
      <c r="AT315" s="15" t="s">
        <v>124</v>
      </c>
      <c r="AU315" s="15" t="s">
        <v>80</v>
      </c>
    </row>
    <row r="316" spans="2:51" s="11" customFormat="1" ht="12">
      <c r="B316" s="154"/>
      <c r="D316" s="150" t="s">
        <v>128</v>
      </c>
      <c r="E316" s="155" t="s">
        <v>1</v>
      </c>
      <c r="F316" s="156" t="s">
        <v>383</v>
      </c>
      <c r="H316" s="155" t="s">
        <v>1</v>
      </c>
      <c r="I316" s="157"/>
      <c r="L316" s="154"/>
      <c r="M316" s="158"/>
      <c r="N316" s="159"/>
      <c r="O316" s="159"/>
      <c r="P316" s="159"/>
      <c r="Q316" s="159"/>
      <c r="R316" s="159"/>
      <c r="S316" s="159"/>
      <c r="T316" s="160"/>
      <c r="AT316" s="155" t="s">
        <v>128</v>
      </c>
      <c r="AU316" s="155" t="s">
        <v>80</v>
      </c>
      <c r="AV316" s="11" t="s">
        <v>78</v>
      </c>
      <c r="AW316" s="11" t="s">
        <v>33</v>
      </c>
      <c r="AX316" s="11" t="s">
        <v>70</v>
      </c>
      <c r="AY316" s="155" t="s">
        <v>115</v>
      </c>
    </row>
    <row r="317" spans="2:51" s="11" customFormat="1" ht="12">
      <c r="B317" s="154"/>
      <c r="D317" s="150" t="s">
        <v>128</v>
      </c>
      <c r="E317" s="155" t="s">
        <v>1</v>
      </c>
      <c r="F317" s="156" t="s">
        <v>384</v>
      </c>
      <c r="H317" s="155" t="s">
        <v>1</v>
      </c>
      <c r="I317" s="157"/>
      <c r="L317" s="154"/>
      <c r="M317" s="158"/>
      <c r="N317" s="159"/>
      <c r="O317" s="159"/>
      <c r="P317" s="159"/>
      <c r="Q317" s="159"/>
      <c r="R317" s="159"/>
      <c r="S317" s="159"/>
      <c r="T317" s="160"/>
      <c r="AT317" s="155" t="s">
        <v>128</v>
      </c>
      <c r="AU317" s="155" t="s">
        <v>80</v>
      </c>
      <c r="AV317" s="11" t="s">
        <v>78</v>
      </c>
      <c r="AW317" s="11" t="s">
        <v>33</v>
      </c>
      <c r="AX317" s="11" t="s">
        <v>70</v>
      </c>
      <c r="AY317" s="155" t="s">
        <v>115</v>
      </c>
    </row>
    <row r="318" spans="2:51" s="12" customFormat="1" ht="12">
      <c r="B318" s="161"/>
      <c r="D318" s="150" t="s">
        <v>128</v>
      </c>
      <c r="E318" s="162" t="s">
        <v>1</v>
      </c>
      <c r="F318" s="163" t="s">
        <v>385</v>
      </c>
      <c r="H318" s="164">
        <v>40</v>
      </c>
      <c r="I318" s="165"/>
      <c r="L318" s="161"/>
      <c r="M318" s="166"/>
      <c r="N318" s="167"/>
      <c r="O318" s="167"/>
      <c r="P318" s="167"/>
      <c r="Q318" s="167"/>
      <c r="R318" s="167"/>
      <c r="S318" s="167"/>
      <c r="T318" s="168"/>
      <c r="AT318" s="162" t="s">
        <v>128</v>
      </c>
      <c r="AU318" s="162" t="s">
        <v>80</v>
      </c>
      <c r="AV318" s="12" t="s">
        <v>80</v>
      </c>
      <c r="AW318" s="12" t="s">
        <v>33</v>
      </c>
      <c r="AX318" s="12" t="s">
        <v>70</v>
      </c>
      <c r="AY318" s="162" t="s">
        <v>115</v>
      </c>
    </row>
    <row r="319" spans="2:51" s="13" customFormat="1" ht="12">
      <c r="B319" s="169"/>
      <c r="D319" s="150" t="s">
        <v>128</v>
      </c>
      <c r="E319" s="170" t="s">
        <v>1</v>
      </c>
      <c r="F319" s="171" t="s">
        <v>132</v>
      </c>
      <c r="H319" s="172">
        <v>40</v>
      </c>
      <c r="I319" s="173"/>
      <c r="L319" s="169"/>
      <c r="M319" s="174"/>
      <c r="N319" s="175"/>
      <c r="O319" s="175"/>
      <c r="P319" s="175"/>
      <c r="Q319" s="175"/>
      <c r="R319" s="175"/>
      <c r="S319" s="175"/>
      <c r="T319" s="176"/>
      <c r="AT319" s="170" t="s">
        <v>128</v>
      </c>
      <c r="AU319" s="170" t="s">
        <v>80</v>
      </c>
      <c r="AV319" s="13" t="s">
        <v>122</v>
      </c>
      <c r="AW319" s="13" t="s">
        <v>33</v>
      </c>
      <c r="AX319" s="13" t="s">
        <v>78</v>
      </c>
      <c r="AY319" s="170" t="s">
        <v>115</v>
      </c>
    </row>
    <row r="320" spans="2:65" s="1" customFormat="1" ht="20.45" customHeight="1">
      <c r="B320" s="137"/>
      <c r="C320" s="138" t="s">
        <v>386</v>
      </c>
      <c r="D320" s="138" t="s">
        <v>117</v>
      </c>
      <c r="E320" s="139" t="s">
        <v>387</v>
      </c>
      <c r="F320" s="140" t="s">
        <v>388</v>
      </c>
      <c r="G320" s="141" t="s">
        <v>302</v>
      </c>
      <c r="H320" s="142">
        <v>4</v>
      </c>
      <c r="I320" s="143"/>
      <c r="J320" s="144">
        <f>ROUND(I320*H320,2)</f>
        <v>0</v>
      </c>
      <c r="K320" s="140" t="s">
        <v>121</v>
      </c>
      <c r="L320" s="29"/>
      <c r="M320" s="145" t="s">
        <v>1</v>
      </c>
      <c r="N320" s="146" t="s">
        <v>41</v>
      </c>
      <c r="O320" s="48"/>
      <c r="P320" s="147">
        <f>O320*H320</f>
        <v>0</v>
      </c>
      <c r="Q320" s="147">
        <v>0.00455</v>
      </c>
      <c r="R320" s="147">
        <f>Q320*H320</f>
        <v>0.0182</v>
      </c>
      <c r="S320" s="147">
        <v>0</v>
      </c>
      <c r="T320" s="148">
        <f>S320*H320</f>
        <v>0</v>
      </c>
      <c r="AR320" s="15" t="s">
        <v>122</v>
      </c>
      <c r="AT320" s="15" t="s">
        <v>117</v>
      </c>
      <c r="AU320" s="15" t="s">
        <v>80</v>
      </c>
      <c r="AY320" s="15" t="s">
        <v>115</v>
      </c>
      <c r="BE320" s="149">
        <f>IF(N320="základní",J320,0)</f>
        <v>0</v>
      </c>
      <c r="BF320" s="149">
        <f>IF(N320="snížená",J320,0)</f>
        <v>0</v>
      </c>
      <c r="BG320" s="149">
        <f>IF(N320="zákl. přenesená",J320,0)</f>
        <v>0</v>
      </c>
      <c r="BH320" s="149">
        <f>IF(N320="sníž. přenesená",J320,0)</f>
        <v>0</v>
      </c>
      <c r="BI320" s="149">
        <f>IF(N320="nulová",J320,0)</f>
        <v>0</v>
      </c>
      <c r="BJ320" s="15" t="s">
        <v>78</v>
      </c>
      <c r="BK320" s="149">
        <f>ROUND(I320*H320,2)</f>
        <v>0</v>
      </c>
      <c r="BL320" s="15" t="s">
        <v>122</v>
      </c>
      <c r="BM320" s="15" t="s">
        <v>389</v>
      </c>
    </row>
    <row r="321" spans="2:47" s="1" customFormat="1" ht="19.5">
      <c r="B321" s="29"/>
      <c r="D321" s="150" t="s">
        <v>124</v>
      </c>
      <c r="F321" s="151" t="s">
        <v>390</v>
      </c>
      <c r="I321" s="83"/>
      <c r="L321" s="29"/>
      <c r="M321" s="152"/>
      <c r="N321" s="48"/>
      <c r="O321" s="48"/>
      <c r="P321" s="48"/>
      <c r="Q321" s="48"/>
      <c r="R321" s="48"/>
      <c r="S321" s="48"/>
      <c r="T321" s="49"/>
      <c r="AT321" s="15" t="s">
        <v>124</v>
      </c>
      <c r="AU321" s="15" t="s">
        <v>80</v>
      </c>
    </row>
    <row r="322" spans="2:47" s="1" customFormat="1" ht="19.5">
      <c r="B322" s="29"/>
      <c r="D322" s="150" t="s">
        <v>126</v>
      </c>
      <c r="F322" s="153" t="s">
        <v>391</v>
      </c>
      <c r="I322" s="83"/>
      <c r="L322" s="29"/>
      <c r="M322" s="152"/>
      <c r="N322" s="48"/>
      <c r="O322" s="48"/>
      <c r="P322" s="48"/>
      <c r="Q322" s="48"/>
      <c r="R322" s="48"/>
      <c r="S322" s="48"/>
      <c r="T322" s="49"/>
      <c r="AT322" s="15" t="s">
        <v>126</v>
      </c>
      <c r="AU322" s="15" t="s">
        <v>80</v>
      </c>
    </row>
    <row r="323" spans="2:51" s="11" customFormat="1" ht="12">
      <c r="B323" s="154"/>
      <c r="D323" s="150" t="s">
        <v>128</v>
      </c>
      <c r="E323" s="155" t="s">
        <v>1</v>
      </c>
      <c r="F323" s="156" t="s">
        <v>129</v>
      </c>
      <c r="H323" s="155" t="s">
        <v>1</v>
      </c>
      <c r="I323" s="157"/>
      <c r="L323" s="154"/>
      <c r="M323" s="158"/>
      <c r="N323" s="159"/>
      <c r="O323" s="159"/>
      <c r="P323" s="159"/>
      <c r="Q323" s="159"/>
      <c r="R323" s="159"/>
      <c r="S323" s="159"/>
      <c r="T323" s="160"/>
      <c r="AT323" s="155" t="s">
        <v>128</v>
      </c>
      <c r="AU323" s="155" t="s">
        <v>80</v>
      </c>
      <c r="AV323" s="11" t="s">
        <v>78</v>
      </c>
      <c r="AW323" s="11" t="s">
        <v>33</v>
      </c>
      <c r="AX323" s="11" t="s">
        <v>70</v>
      </c>
      <c r="AY323" s="155" t="s">
        <v>115</v>
      </c>
    </row>
    <row r="324" spans="2:51" s="12" customFormat="1" ht="12">
      <c r="B324" s="161"/>
      <c r="D324" s="150" t="s">
        <v>128</v>
      </c>
      <c r="E324" s="162" t="s">
        <v>1</v>
      </c>
      <c r="F324" s="163" t="s">
        <v>122</v>
      </c>
      <c r="H324" s="164">
        <v>4</v>
      </c>
      <c r="I324" s="165"/>
      <c r="L324" s="161"/>
      <c r="M324" s="166"/>
      <c r="N324" s="167"/>
      <c r="O324" s="167"/>
      <c r="P324" s="167"/>
      <c r="Q324" s="167"/>
      <c r="R324" s="167"/>
      <c r="S324" s="167"/>
      <c r="T324" s="168"/>
      <c r="AT324" s="162" t="s">
        <v>128</v>
      </c>
      <c r="AU324" s="162" t="s">
        <v>80</v>
      </c>
      <c r="AV324" s="12" t="s">
        <v>80</v>
      </c>
      <c r="AW324" s="12" t="s">
        <v>33</v>
      </c>
      <c r="AX324" s="12" t="s">
        <v>70</v>
      </c>
      <c r="AY324" s="162" t="s">
        <v>115</v>
      </c>
    </row>
    <row r="325" spans="2:51" s="13" customFormat="1" ht="12">
      <c r="B325" s="169"/>
      <c r="D325" s="150" t="s">
        <v>128</v>
      </c>
      <c r="E325" s="170" t="s">
        <v>1</v>
      </c>
      <c r="F325" s="171" t="s">
        <v>132</v>
      </c>
      <c r="H325" s="172">
        <v>4</v>
      </c>
      <c r="I325" s="173"/>
      <c r="L325" s="169"/>
      <c r="M325" s="174"/>
      <c r="N325" s="175"/>
      <c r="O325" s="175"/>
      <c r="P325" s="175"/>
      <c r="Q325" s="175"/>
      <c r="R325" s="175"/>
      <c r="S325" s="175"/>
      <c r="T325" s="176"/>
      <c r="AT325" s="170" t="s">
        <v>128</v>
      </c>
      <c r="AU325" s="170" t="s">
        <v>80</v>
      </c>
      <c r="AV325" s="13" t="s">
        <v>122</v>
      </c>
      <c r="AW325" s="13" t="s">
        <v>33</v>
      </c>
      <c r="AX325" s="13" t="s">
        <v>78</v>
      </c>
      <c r="AY325" s="170" t="s">
        <v>115</v>
      </c>
    </row>
    <row r="326" spans="2:63" s="10" customFormat="1" ht="22.9" customHeight="1">
      <c r="B326" s="124"/>
      <c r="D326" s="125" t="s">
        <v>69</v>
      </c>
      <c r="E326" s="135" t="s">
        <v>169</v>
      </c>
      <c r="F326" s="135" t="s">
        <v>392</v>
      </c>
      <c r="I326" s="127"/>
      <c r="J326" s="136">
        <f>BK326</f>
        <v>0</v>
      </c>
      <c r="L326" s="124"/>
      <c r="M326" s="129"/>
      <c r="N326" s="130"/>
      <c r="O326" s="130"/>
      <c r="P326" s="131">
        <f>SUM(P327:P333)</f>
        <v>0</v>
      </c>
      <c r="Q326" s="130"/>
      <c r="R326" s="131">
        <f>SUM(R327:R333)</f>
        <v>10.662876</v>
      </c>
      <c r="S326" s="130"/>
      <c r="T326" s="132">
        <f>SUM(T327:T333)</f>
        <v>0</v>
      </c>
      <c r="AR326" s="125" t="s">
        <v>78</v>
      </c>
      <c r="AT326" s="133" t="s">
        <v>69</v>
      </c>
      <c r="AU326" s="133" t="s">
        <v>78</v>
      </c>
      <c r="AY326" s="125" t="s">
        <v>115</v>
      </c>
      <c r="BK326" s="134">
        <f>SUM(BK327:BK333)</f>
        <v>0</v>
      </c>
    </row>
    <row r="327" spans="2:65" s="1" customFormat="1" ht="20.45" customHeight="1">
      <c r="B327" s="137"/>
      <c r="C327" s="138" t="s">
        <v>178</v>
      </c>
      <c r="D327" s="138" t="s">
        <v>117</v>
      </c>
      <c r="E327" s="139" t="s">
        <v>393</v>
      </c>
      <c r="F327" s="140" t="s">
        <v>394</v>
      </c>
      <c r="G327" s="141" t="s">
        <v>200</v>
      </c>
      <c r="H327" s="142">
        <v>267.24</v>
      </c>
      <c r="I327" s="143"/>
      <c r="J327" s="144">
        <f>ROUND(I327*H327,2)</f>
        <v>0</v>
      </c>
      <c r="K327" s="140" t="s">
        <v>121</v>
      </c>
      <c r="L327" s="29"/>
      <c r="M327" s="145" t="s">
        <v>1</v>
      </c>
      <c r="N327" s="146" t="s">
        <v>41</v>
      </c>
      <c r="O327" s="48"/>
      <c r="P327" s="147">
        <f>O327*H327</f>
        <v>0</v>
      </c>
      <c r="Q327" s="147">
        <v>0.0399</v>
      </c>
      <c r="R327" s="147">
        <f>Q327*H327</f>
        <v>10.662876</v>
      </c>
      <c r="S327" s="147">
        <v>0</v>
      </c>
      <c r="T327" s="148">
        <f>S327*H327</f>
        <v>0</v>
      </c>
      <c r="AR327" s="15" t="s">
        <v>122</v>
      </c>
      <c r="AT327" s="15" t="s">
        <v>117</v>
      </c>
      <c r="AU327" s="15" t="s">
        <v>80</v>
      </c>
      <c r="AY327" s="15" t="s">
        <v>115</v>
      </c>
      <c r="BE327" s="149">
        <f>IF(N327="základní",J327,0)</f>
        <v>0</v>
      </c>
      <c r="BF327" s="149">
        <f>IF(N327="snížená",J327,0)</f>
        <v>0</v>
      </c>
      <c r="BG327" s="149">
        <f>IF(N327="zákl. přenesená",J327,0)</f>
        <v>0</v>
      </c>
      <c r="BH327" s="149">
        <f>IF(N327="sníž. přenesená",J327,0)</f>
        <v>0</v>
      </c>
      <c r="BI327" s="149">
        <f>IF(N327="nulová",J327,0)</f>
        <v>0</v>
      </c>
      <c r="BJ327" s="15" t="s">
        <v>78</v>
      </c>
      <c r="BK327" s="149">
        <f>ROUND(I327*H327,2)</f>
        <v>0</v>
      </c>
      <c r="BL327" s="15" t="s">
        <v>122</v>
      </c>
      <c r="BM327" s="15" t="s">
        <v>395</v>
      </c>
    </row>
    <row r="328" spans="2:47" s="1" customFormat="1" ht="19.5">
      <c r="B328" s="29"/>
      <c r="D328" s="150" t="s">
        <v>124</v>
      </c>
      <c r="F328" s="151" t="s">
        <v>396</v>
      </c>
      <c r="I328" s="83"/>
      <c r="L328" s="29"/>
      <c r="M328" s="152"/>
      <c r="N328" s="48"/>
      <c r="O328" s="48"/>
      <c r="P328" s="48"/>
      <c r="Q328" s="48"/>
      <c r="R328" s="48"/>
      <c r="S328" s="48"/>
      <c r="T328" s="49"/>
      <c r="AT328" s="15" t="s">
        <v>124</v>
      </c>
      <c r="AU328" s="15" t="s">
        <v>80</v>
      </c>
    </row>
    <row r="329" spans="2:47" s="1" customFormat="1" ht="39">
      <c r="B329" s="29"/>
      <c r="D329" s="150" t="s">
        <v>126</v>
      </c>
      <c r="F329" s="153" t="s">
        <v>397</v>
      </c>
      <c r="I329" s="83"/>
      <c r="L329" s="29"/>
      <c r="M329" s="152"/>
      <c r="N329" s="48"/>
      <c r="O329" s="48"/>
      <c r="P329" s="48"/>
      <c r="Q329" s="48"/>
      <c r="R329" s="48"/>
      <c r="S329" s="48"/>
      <c r="T329" s="49"/>
      <c r="AT329" s="15" t="s">
        <v>126</v>
      </c>
      <c r="AU329" s="15" t="s">
        <v>80</v>
      </c>
    </row>
    <row r="330" spans="2:51" s="11" customFormat="1" ht="12">
      <c r="B330" s="154"/>
      <c r="D330" s="150" t="s">
        <v>128</v>
      </c>
      <c r="E330" s="155" t="s">
        <v>1</v>
      </c>
      <c r="F330" s="156" t="s">
        <v>140</v>
      </c>
      <c r="H330" s="155" t="s">
        <v>1</v>
      </c>
      <c r="I330" s="157"/>
      <c r="L330" s="154"/>
      <c r="M330" s="158"/>
      <c r="N330" s="159"/>
      <c r="O330" s="159"/>
      <c r="P330" s="159"/>
      <c r="Q330" s="159"/>
      <c r="R330" s="159"/>
      <c r="S330" s="159"/>
      <c r="T330" s="160"/>
      <c r="AT330" s="155" t="s">
        <v>128</v>
      </c>
      <c r="AU330" s="155" t="s">
        <v>80</v>
      </c>
      <c r="AV330" s="11" t="s">
        <v>78</v>
      </c>
      <c r="AW330" s="11" t="s">
        <v>33</v>
      </c>
      <c r="AX330" s="11" t="s">
        <v>70</v>
      </c>
      <c r="AY330" s="155" t="s">
        <v>115</v>
      </c>
    </row>
    <row r="331" spans="2:51" s="11" customFormat="1" ht="12">
      <c r="B331" s="154"/>
      <c r="D331" s="150" t="s">
        <v>128</v>
      </c>
      <c r="E331" s="155" t="s">
        <v>1</v>
      </c>
      <c r="F331" s="156" t="s">
        <v>398</v>
      </c>
      <c r="H331" s="155" t="s">
        <v>1</v>
      </c>
      <c r="I331" s="157"/>
      <c r="L331" s="154"/>
      <c r="M331" s="158"/>
      <c r="N331" s="159"/>
      <c r="O331" s="159"/>
      <c r="P331" s="159"/>
      <c r="Q331" s="159"/>
      <c r="R331" s="159"/>
      <c r="S331" s="159"/>
      <c r="T331" s="160"/>
      <c r="AT331" s="155" t="s">
        <v>128</v>
      </c>
      <c r="AU331" s="155" t="s">
        <v>80</v>
      </c>
      <c r="AV331" s="11" t="s">
        <v>78</v>
      </c>
      <c r="AW331" s="11" t="s">
        <v>33</v>
      </c>
      <c r="AX331" s="11" t="s">
        <v>70</v>
      </c>
      <c r="AY331" s="155" t="s">
        <v>115</v>
      </c>
    </row>
    <row r="332" spans="2:51" s="12" customFormat="1" ht="12">
      <c r="B332" s="161"/>
      <c r="D332" s="150" t="s">
        <v>128</v>
      </c>
      <c r="E332" s="162" t="s">
        <v>1</v>
      </c>
      <c r="F332" s="163" t="s">
        <v>399</v>
      </c>
      <c r="H332" s="164">
        <v>267.24</v>
      </c>
      <c r="I332" s="165"/>
      <c r="L332" s="161"/>
      <c r="M332" s="166"/>
      <c r="N332" s="167"/>
      <c r="O332" s="167"/>
      <c r="P332" s="167"/>
      <c r="Q332" s="167"/>
      <c r="R332" s="167"/>
      <c r="S332" s="167"/>
      <c r="T332" s="168"/>
      <c r="AT332" s="162" t="s">
        <v>128</v>
      </c>
      <c r="AU332" s="162" t="s">
        <v>80</v>
      </c>
      <c r="AV332" s="12" t="s">
        <v>80</v>
      </c>
      <c r="AW332" s="12" t="s">
        <v>33</v>
      </c>
      <c r="AX332" s="12" t="s">
        <v>70</v>
      </c>
      <c r="AY332" s="162" t="s">
        <v>115</v>
      </c>
    </row>
    <row r="333" spans="2:51" s="13" customFormat="1" ht="12">
      <c r="B333" s="169"/>
      <c r="D333" s="150" t="s">
        <v>128</v>
      </c>
      <c r="E333" s="170" t="s">
        <v>1</v>
      </c>
      <c r="F333" s="171" t="s">
        <v>132</v>
      </c>
      <c r="H333" s="172">
        <v>267.24</v>
      </c>
      <c r="I333" s="173"/>
      <c r="L333" s="169"/>
      <c r="M333" s="174"/>
      <c r="N333" s="175"/>
      <c r="O333" s="175"/>
      <c r="P333" s="175"/>
      <c r="Q333" s="175"/>
      <c r="R333" s="175"/>
      <c r="S333" s="175"/>
      <c r="T333" s="176"/>
      <c r="AT333" s="170" t="s">
        <v>128</v>
      </c>
      <c r="AU333" s="170" t="s">
        <v>80</v>
      </c>
      <c r="AV333" s="13" t="s">
        <v>122</v>
      </c>
      <c r="AW333" s="13" t="s">
        <v>33</v>
      </c>
      <c r="AX333" s="13" t="s">
        <v>78</v>
      </c>
      <c r="AY333" s="170" t="s">
        <v>115</v>
      </c>
    </row>
    <row r="334" spans="2:63" s="10" customFormat="1" ht="22.9" customHeight="1">
      <c r="B334" s="124"/>
      <c r="D334" s="125" t="s">
        <v>69</v>
      </c>
      <c r="E334" s="135" t="s">
        <v>197</v>
      </c>
      <c r="F334" s="135" t="s">
        <v>400</v>
      </c>
      <c r="I334" s="127"/>
      <c r="J334" s="136">
        <f>BK334</f>
        <v>0</v>
      </c>
      <c r="L334" s="124"/>
      <c r="M334" s="129"/>
      <c r="N334" s="130"/>
      <c r="O334" s="130"/>
      <c r="P334" s="131">
        <f>SUM(P335:P342)</f>
        <v>0</v>
      </c>
      <c r="Q334" s="130"/>
      <c r="R334" s="131">
        <f>SUM(R335:R342)</f>
        <v>0</v>
      </c>
      <c r="S334" s="130"/>
      <c r="T334" s="132">
        <f>SUM(T335:T342)</f>
        <v>0</v>
      </c>
      <c r="AR334" s="125" t="s">
        <v>78</v>
      </c>
      <c r="AT334" s="133" t="s">
        <v>69</v>
      </c>
      <c r="AU334" s="133" t="s">
        <v>78</v>
      </c>
      <c r="AY334" s="125" t="s">
        <v>115</v>
      </c>
      <c r="BK334" s="134">
        <f>SUM(BK335:BK342)</f>
        <v>0</v>
      </c>
    </row>
    <row r="335" spans="2:65" s="1" customFormat="1" ht="20.45" customHeight="1">
      <c r="B335" s="137"/>
      <c r="C335" s="138" t="s">
        <v>401</v>
      </c>
      <c r="D335" s="138" t="s">
        <v>117</v>
      </c>
      <c r="E335" s="139" t="s">
        <v>402</v>
      </c>
      <c r="F335" s="140" t="s">
        <v>403</v>
      </c>
      <c r="G335" s="141" t="s">
        <v>145</v>
      </c>
      <c r="H335" s="142">
        <v>1.956</v>
      </c>
      <c r="I335" s="143"/>
      <c r="J335" s="144">
        <f>ROUND(I335*H335,2)</f>
        <v>0</v>
      </c>
      <c r="K335" s="140" t="s">
        <v>121</v>
      </c>
      <c r="L335" s="29"/>
      <c r="M335" s="145" t="s">
        <v>1</v>
      </c>
      <c r="N335" s="146" t="s">
        <v>41</v>
      </c>
      <c r="O335" s="48"/>
      <c r="P335" s="147">
        <f>O335*H335</f>
        <v>0</v>
      </c>
      <c r="Q335" s="147">
        <v>0</v>
      </c>
      <c r="R335" s="147">
        <f>Q335*H335</f>
        <v>0</v>
      </c>
      <c r="S335" s="147">
        <v>0</v>
      </c>
      <c r="T335" s="148">
        <f>S335*H335</f>
        <v>0</v>
      </c>
      <c r="AR335" s="15" t="s">
        <v>122</v>
      </c>
      <c r="AT335" s="15" t="s">
        <v>117</v>
      </c>
      <c r="AU335" s="15" t="s">
        <v>80</v>
      </c>
      <c r="AY335" s="15" t="s">
        <v>115</v>
      </c>
      <c r="BE335" s="149">
        <f>IF(N335="základní",J335,0)</f>
        <v>0</v>
      </c>
      <c r="BF335" s="149">
        <f>IF(N335="snížená",J335,0)</f>
        <v>0</v>
      </c>
      <c r="BG335" s="149">
        <f>IF(N335="zákl. přenesená",J335,0)</f>
        <v>0</v>
      </c>
      <c r="BH335" s="149">
        <f>IF(N335="sníž. přenesená",J335,0)</f>
        <v>0</v>
      </c>
      <c r="BI335" s="149">
        <f>IF(N335="nulová",J335,0)</f>
        <v>0</v>
      </c>
      <c r="BJ335" s="15" t="s">
        <v>78</v>
      </c>
      <c r="BK335" s="149">
        <f>ROUND(I335*H335,2)</f>
        <v>0</v>
      </c>
      <c r="BL335" s="15" t="s">
        <v>122</v>
      </c>
      <c r="BM335" s="15" t="s">
        <v>404</v>
      </c>
    </row>
    <row r="336" spans="2:47" s="1" customFormat="1" ht="19.5">
      <c r="B336" s="29"/>
      <c r="D336" s="150" t="s">
        <v>124</v>
      </c>
      <c r="F336" s="151" t="s">
        <v>405</v>
      </c>
      <c r="I336" s="83"/>
      <c r="L336" s="29"/>
      <c r="M336" s="152"/>
      <c r="N336" s="48"/>
      <c r="O336" s="48"/>
      <c r="P336" s="48"/>
      <c r="Q336" s="48"/>
      <c r="R336" s="48"/>
      <c r="S336" s="48"/>
      <c r="T336" s="49"/>
      <c r="AT336" s="15" t="s">
        <v>124</v>
      </c>
      <c r="AU336" s="15" t="s">
        <v>80</v>
      </c>
    </row>
    <row r="337" spans="2:47" s="1" customFormat="1" ht="48.75">
      <c r="B337" s="29"/>
      <c r="D337" s="150" t="s">
        <v>126</v>
      </c>
      <c r="F337" s="153" t="s">
        <v>406</v>
      </c>
      <c r="I337" s="83"/>
      <c r="L337" s="29"/>
      <c r="M337" s="152"/>
      <c r="N337" s="48"/>
      <c r="O337" s="48"/>
      <c r="P337" s="48"/>
      <c r="Q337" s="48"/>
      <c r="R337" s="48"/>
      <c r="S337" s="48"/>
      <c r="T337" s="49"/>
      <c r="AT337" s="15" t="s">
        <v>126</v>
      </c>
      <c r="AU337" s="15" t="s">
        <v>80</v>
      </c>
    </row>
    <row r="338" spans="2:51" s="11" customFormat="1" ht="12">
      <c r="B338" s="154"/>
      <c r="D338" s="150" t="s">
        <v>128</v>
      </c>
      <c r="E338" s="155" t="s">
        <v>1</v>
      </c>
      <c r="F338" s="156" t="s">
        <v>140</v>
      </c>
      <c r="H338" s="155" t="s">
        <v>1</v>
      </c>
      <c r="I338" s="157"/>
      <c r="L338" s="154"/>
      <c r="M338" s="158"/>
      <c r="N338" s="159"/>
      <c r="O338" s="159"/>
      <c r="P338" s="159"/>
      <c r="Q338" s="159"/>
      <c r="R338" s="159"/>
      <c r="S338" s="159"/>
      <c r="T338" s="160"/>
      <c r="AT338" s="155" t="s">
        <v>128</v>
      </c>
      <c r="AU338" s="155" t="s">
        <v>80</v>
      </c>
      <c r="AV338" s="11" t="s">
        <v>78</v>
      </c>
      <c r="AW338" s="11" t="s">
        <v>33</v>
      </c>
      <c r="AX338" s="11" t="s">
        <v>70</v>
      </c>
      <c r="AY338" s="155" t="s">
        <v>115</v>
      </c>
    </row>
    <row r="339" spans="2:51" s="11" customFormat="1" ht="12">
      <c r="B339" s="154"/>
      <c r="D339" s="150" t="s">
        <v>128</v>
      </c>
      <c r="E339" s="155" t="s">
        <v>1</v>
      </c>
      <c r="F339" s="156" t="s">
        <v>407</v>
      </c>
      <c r="H339" s="155" t="s">
        <v>1</v>
      </c>
      <c r="I339" s="157"/>
      <c r="L339" s="154"/>
      <c r="M339" s="158"/>
      <c r="N339" s="159"/>
      <c r="O339" s="159"/>
      <c r="P339" s="159"/>
      <c r="Q339" s="159"/>
      <c r="R339" s="159"/>
      <c r="S339" s="159"/>
      <c r="T339" s="160"/>
      <c r="AT339" s="155" t="s">
        <v>128</v>
      </c>
      <c r="AU339" s="155" t="s">
        <v>80</v>
      </c>
      <c r="AV339" s="11" t="s">
        <v>78</v>
      </c>
      <c r="AW339" s="11" t="s">
        <v>33</v>
      </c>
      <c r="AX339" s="11" t="s">
        <v>70</v>
      </c>
      <c r="AY339" s="155" t="s">
        <v>115</v>
      </c>
    </row>
    <row r="340" spans="2:51" s="12" customFormat="1" ht="12">
      <c r="B340" s="161"/>
      <c r="D340" s="150" t="s">
        <v>128</v>
      </c>
      <c r="E340" s="162" t="s">
        <v>1</v>
      </c>
      <c r="F340" s="163" t="s">
        <v>408</v>
      </c>
      <c r="H340" s="164">
        <v>0.96</v>
      </c>
      <c r="I340" s="165"/>
      <c r="L340" s="161"/>
      <c r="M340" s="166"/>
      <c r="N340" s="167"/>
      <c r="O340" s="167"/>
      <c r="P340" s="167"/>
      <c r="Q340" s="167"/>
      <c r="R340" s="167"/>
      <c r="S340" s="167"/>
      <c r="T340" s="168"/>
      <c r="AT340" s="162" t="s">
        <v>128</v>
      </c>
      <c r="AU340" s="162" t="s">
        <v>80</v>
      </c>
      <c r="AV340" s="12" t="s">
        <v>80</v>
      </c>
      <c r="AW340" s="12" t="s">
        <v>33</v>
      </c>
      <c r="AX340" s="12" t="s">
        <v>70</v>
      </c>
      <c r="AY340" s="162" t="s">
        <v>115</v>
      </c>
    </row>
    <row r="341" spans="2:51" s="12" customFormat="1" ht="12">
      <c r="B341" s="161"/>
      <c r="D341" s="150" t="s">
        <v>128</v>
      </c>
      <c r="E341" s="162" t="s">
        <v>1</v>
      </c>
      <c r="F341" s="163" t="s">
        <v>409</v>
      </c>
      <c r="H341" s="164">
        <v>0.996</v>
      </c>
      <c r="I341" s="165"/>
      <c r="L341" s="161"/>
      <c r="M341" s="166"/>
      <c r="N341" s="167"/>
      <c r="O341" s="167"/>
      <c r="P341" s="167"/>
      <c r="Q341" s="167"/>
      <c r="R341" s="167"/>
      <c r="S341" s="167"/>
      <c r="T341" s="168"/>
      <c r="AT341" s="162" t="s">
        <v>128</v>
      </c>
      <c r="AU341" s="162" t="s">
        <v>80</v>
      </c>
      <c r="AV341" s="12" t="s">
        <v>80</v>
      </c>
      <c r="AW341" s="12" t="s">
        <v>33</v>
      </c>
      <c r="AX341" s="12" t="s">
        <v>70</v>
      </c>
      <c r="AY341" s="162" t="s">
        <v>115</v>
      </c>
    </row>
    <row r="342" spans="2:51" s="13" customFormat="1" ht="12">
      <c r="B342" s="169"/>
      <c r="D342" s="150" t="s">
        <v>128</v>
      </c>
      <c r="E342" s="170" t="s">
        <v>1</v>
      </c>
      <c r="F342" s="171" t="s">
        <v>132</v>
      </c>
      <c r="H342" s="172">
        <v>1.956</v>
      </c>
      <c r="I342" s="173"/>
      <c r="L342" s="169"/>
      <c r="M342" s="174"/>
      <c r="N342" s="175"/>
      <c r="O342" s="175"/>
      <c r="P342" s="175"/>
      <c r="Q342" s="175"/>
      <c r="R342" s="175"/>
      <c r="S342" s="175"/>
      <c r="T342" s="176"/>
      <c r="AT342" s="170" t="s">
        <v>128</v>
      </c>
      <c r="AU342" s="170" t="s">
        <v>80</v>
      </c>
      <c r="AV342" s="13" t="s">
        <v>122</v>
      </c>
      <c r="AW342" s="13" t="s">
        <v>33</v>
      </c>
      <c r="AX342" s="13" t="s">
        <v>78</v>
      </c>
      <c r="AY342" s="170" t="s">
        <v>115</v>
      </c>
    </row>
    <row r="343" spans="2:63" s="10" customFormat="1" ht="22.9" customHeight="1">
      <c r="B343" s="124"/>
      <c r="D343" s="125" t="s">
        <v>69</v>
      </c>
      <c r="E343" s="135" t="s">
        <v>410</v>
      </c>
      <c r="F343" s="135" t="s">
        <v>411</v>
      </c>
      <c r="I343" s="127"/>
      <c r="J343" s="136">
        <f>BK343</f>
        <v>0</v>
      </c>
      <c r="L343" s="124"/>
      <c r="M343" s="129"/>
      <c r="N343" s="130"/>
      <c r="O343" s="130"/>
      <c r="P343" s="131">
        <f>SUM(P344:P385)</f>
        <v>0</v>
      </c>
      <c r="Q343" s="130"/>
      <c r="R343" s="131">
        <f>SUM(R344:R385)</f>
        <v>0</v>
      </c>
      <c r="S343" s="130"/>
      <c r="T343" s="132">
        <f>SUM(T344:T385)</f>
        <v>0</v>
      </c>
      <c r="AR343" s="125" t="s">
        <v>78</v>
      </c>
      <c r="AT343" s="133" t="s">
        <v>69</v>
      </c>
      <c r="AU343" s="133" t="s">
        <v>78</v>
      </c>
      <c r="AY343" s="125" t="s">
        <v>115</v>
      </c>
      <c r="BK343" s="134">
        <f>SUM(BK344:BK385)</f>
        <v>0</v>
      </c>
    </row>
    <row r="344" spans="2:65" s="1" customFormat="1" ht="20.45" customHeight="1">
      <c r="B344" s="137"/>
      <c r="C344" s="138" t="s">
        <v>412</v>
      </c>
      <c r="D344" s="138" t="s">
        <v>117</v>
      </c>
      <c r="E344" s="139" t="s">
        <v>413</v>
      </c>
      <c r="F344" s="140" t="s">
        <v>414</v>
      </c>
      <c r="G344" s="141" t="s">
        <v>248</v>
      </c>
      <c r="H344" s="142">
        <v>1.764</v>
      </c>
      <c r="I344" s="143"/>
      <c r="J344" s="144">
        <f>ROUND(I344*H344,2)</f>
        <v>0</v>
      </c>
      <c r="K344" s="140" t="s">
        <v>121</v>
      </c>
      <c r="L344" s="29"/>
      <c r="M344" s="145" t="s">
        <v>1</v>
      </c>
      <c r="N344" s="146" t="s">
        <v>41</v>
      </c>
      <c r="O344" s="48"/>
      <c r="P344" s="147">
        <f>O344*H344</f>
        <v>0</v>
      </c>
      <c r="Q344" s="147">
        <v>0</v>
      </c>
      <c r="R344" s="147">
        <f>Q344*H344</f>
        <v>0</v>
      </c>
      <c r="S344" s="147">
        <v>0</v>
      </c>
      <c r="T344" s="148">
        <f>S344*H344</f>
        <v>0</v>
      </c>
      <c r="AR344" s="15" t="s">
        <v>122</v>
      </c>
      <c r="AT344" s="15" t="s">
        <v>117</v>
      </c>
      <c r="AU344" s="15" t="s">
        <v>80</v>
      </c>
      <c r="AY344" s="15" t="s">
        <v>115</v>
      </c>
      <c r="BE344" s="149">
        <f>IF(N344="základní",J344,0)</f>
        <v>0</v>
      </c>
      <c r="BF344" s="149">
        <f>IF(N344="snížená",J344,0)</f>
        <v>0</v>
      </c>
      <c r="BG344" s="149">
        <f>IF(N344="zákl. přenesená",J344,0)</f>
        <v>0</v>
      </c>
      <c r="BH344" s="149">
        <f>IF(N344="sníž. přenesená",J344,0)</f>
        <v>0</v>
      </c>
      <c r="BI344" s="149">
        <f>IF(N344="nulová",J344,0)</f>
        <v>0</v>
      </c>
      <c r="BJ344" s="15" t="s">
        <v>78</v>
      </c>
      <c r="BK344" s="149">
        <f>ROUND(I344*H344,2)</f>
        <v>0</v>
      </c>
      <c r="BL344" s="15" t="s">
        <v>122</v>
      </c>
      <c r="BM344" s="15" t="s">
        <v>415</v>
      </c>
    </row>
    <row r="345" spans="2:47" s="1" customFormat="1" ht="12">
      <c r="B345" s="29"/>
      <c r="D345" s="150" t="s">
        <v>124</v>
      </c>
      <c r="F345" s="151" t="s">
        <v>416</v>
      </c>
      <c r="I345" s="83"/>
      <c r="L345" s="29"/>
      <c r="M345" s="152"/>
      <c r="N345" s="48"/>
      <c r="O345" s="48"/>
      <c r="P345" s="48"/>
      <c r="Q345" s="48"/>
      <c r="R345" s="48"/>
      <c r="S345" s="48"/>
      <c r="T345" s="49"/>
      <c r="AT345" s="15" t="s">
        <v>124</v>
      </c>
      <c r="AU345" s="15" t="s">
        <v>80</v>
      </c>
    </row>
    <row r="346" spans="2:47" s="1" customFormat="1" ht="48.75">
      <c r="B346" s="29"/>
      <c r="D346" s="150" t="s">
        <v>126</v>
      </c>
      <c r="F346" s="153" t="s">
        <v>417</v>
      </c>
      <c r="I346" s="83"/>
      <c r="L346" s="29"/>
      <c r="M346" s="152"/>
      <c r="N346" s="48"/>
      <c r="O346" s="48"/>
      <c r="P346" s="48"/>
      <c r="Q346" s="48"/>
      <c r="R346" s="48"/>
      <c r="S346" s="48"/>
      <c r="T346" s="49"/>
      <c r="AT346" s="15" t="s">
        <v>126</v>
      </c>
      <c r="AU346" s="15" t="s">
        <v>80</v>
      </c>
    </row>
    <row r="347" spans="2:51" s="11" customFormat="1" ht="12">
      <c r="B347" s="154"/>
      <c r="D347" s="150" t="s">
        <v>128</v>
      </c>
      <c r="E347" s="155" t="s">
        <v>1</v>
      </c>
      <c r="F347" s="156" t="s">
        <v>140</v>
      </c>
      <c r="H347" s="155" t="s">
        <v>1</v>
      </c>
      <c r="I347" s="157"/>
      <c r="L347" s="154"/>
      <c r="M347" s="158"/>
      <c r="N347" s="159"/>
      <c r="O347" s="159"/>
      <c r="P347" s="159"/>
      <c r="Q347" s="159"/>
      <c r="R347" s="159"/>
      <c r="S347" s="159"/>
      <c r="T347" s="160"/>
      <c r="AT347" s="155" t="s">
        <v>128</v>
      </c>
      <c r="AU347" s="155" t="s">
        <v>80</v>
      </c>
      <c r="AV347" s="11" t="s">
        <v>78</v>
      </c>
      <c r="AW347" s="11" t="s">
        <v>33</v>
      </c>
      <c r="AX347" s="11" t="s">
        <v>70</v>
      </c>
      <c r="AY347" s="155" t="s">
        <v>115</v>
      </c>
    </row>
    <row r="348" spans="2:51" s="11" customFormat="1" ht="12">
      <c r="B348" s="154"/>
      <c r="D348" s="150" t="s">
        <v>128</v>
      </c>
      <c r="E348" s="155" t="s">
        <v>1</v>
      </c>
      <c r="F348" s="156" t="s">
        <v>418</v>
      </c>
      <c r="H348" s="155" t="s">
        <v>1</v>
      </c>
      <c r="I348" s="157"/>
      <c r="L348" s="154"/>
      <c r="M348" s="158"/>
      <c r="N348" s="159"/>
      <c r="O348" s="159"/>
      <c r="P348" s="159"/>
      <c r="Q348" s="159"/>
      <c r="R348" s="159"/>
      <c r="S348" s="159"/>
      <c r="T348" s="160"/>
      <c r="AT348" s="155" t="s">
        <v>128</v>
      </c>
      <c r="AU348" s="155" t="s">
        <v>80</v>
      </c>
      <c r="AV348" s="11" t="s">
        <v>78</v>
      </c>
      <c r="AW348" s="11" t="s">
        <v>33</v>
      </c>
      <c r="AX348" s="11" t="s">
        <v>70</v>
      </c>
      <c r="AY348" s="155" t="s">
        <v>115</v>
      </c>
    </row>
    <row r="349" spans="2:51" s="12" customFormat="1" ht="12">
      <c r="B349" s="161"/>
      <c r="D349" s="150" t="s">
        <v>128</v>
      </c>
      <c r="E349" s="162" t="s">
        <v>1</v>
      </c>
      <c r="F349" s="163" t="s">
        <v>419</v>
      </c>
      <c r="H349" s="164">
        <v>1.764</v>
      </c>
      <c r="I349" s="165"/>
      <c r="L349" s="161"/>
      <c r="M349" s="166"/>
      <c r="N349" s="167"/>
      <c r="O349" s="167"/>
      <c r="P349" s="167"/>
      <c r="Q349" s="167"/>
      <c r="R349" s="167"/>
      <c r="S349" s="167"/>
      <c r="T349" s="168"/>
      <c r="AT349" s="162" t="s">
        <v>128</v>
      </c>
      <c r="AU349" s="162" t="s">
        <v>80</v>
      </c>
      <c r="AV349" s="12" t="s">
        <v>80</v>
      </c>
      <c r="AW349" s="12" t="s">
        <v>33</v>
      </c>
      <c r="AX349" s="12" t="s">
        <v>70</v>
      </c>
      <c r="AY349" s="162" t="s">
        <v>115</v>
      </c>
    </row>
    <row r="350" spans="2:51" s="13" customFormat="1" ht="12">
      <c r="B350" s="169"/>
      <c r="D350" s="150" t="s">
        <v>128</v>
      </c>
      <c r="E350" s="170" t="s">
        <v>1</v>
      </c>
      <c r="F350" s="171" t="s">
        <v>132</v>
      </c>
      <c r="H350" s="172">
        <v>1.764</v>
      </c>
      <c r="I350" s="173"/>
      <c r="L350" s="169"/>
      <c r="M350" s="174"/>
      <c r="N350" s="175"/>
      <c r="O350" s="175"/>
      <c r="P350" s="175"/>
      <c r="Q350" s="175"/>
      <c r="R350" s="175"/>
      <c r="S350" s="175"/>
      <c r="T350" s="176"/>
      <c r="AT350" s="170" t="s">
        <v>128</v>
      </c>
      <c r="AU350" s="170" t="s">
        <v>80</v>
      </c>
      <c r="AV350" s="13" t="s">
        <v>122</v>
      </c>
      <c r="AW350" s="13" t="s">
        <v>33</v>
      </c>
      <c r="AX350" s="13" t="s">
        <v>78</v>
      </c>
      <c r="AY350" s="170" t="s">
        <v>115</v>
      </c>
    </row>
    <row r="351" spans="2:65" s="1" customFormat="1" ht="20.45" customHeight="1">
      <c r="B351" s="137"/>
      <c r="C351" s="138" t="s">
        <v>420</v>
      </c>
      <c r="D351" s="138" t="s">
        <v>117</v>
      </c>
      <c r="E351" s="139" t="s">
        <v>421</v>
      </c>
      <c r="F351" s="140" t="s">
        <v>422</v>
      </c>
      <c r="G351" s="141" t="s">
        <v>248</v>
      </c>
      <c r="H351" s="142">
        <v>451.69</v>
      </c>
      <c r="I351" s="143"/>
      <c r="J351" s="144">
        <f>ROUND(I351*H351,2)</f>
        <v>0</v>
      </c>
      <c r="K351" s="140" t="s">
        <v>121</v>
      </c>
      <c r="L351" s="29"/>
      <c r="M351" s="145" t="s">
        <v>1</v>
      </c>
      <c r="N351" s="146" t="s">
        <v>41</v>
      </c>
      <c r="O351" s="48"/>
      <c r="P351" s="147">
        <f>O351*H351</f>
        <v>0</v>
      </c>
      <c r="Q351" s="147">
        <v>0</v>
      </c>
      <c r="R351" s="147">
        <f>Q351*H351</f>
        <v>0</v>
      </c>
      <c r="S351" s="147">
        <v>0</v>
      </c>
      <c r="T351" s="148">
        <f>S351*H351</f>
        <v>0</v>
      </c>
      <c r="AR351" s="15" t="s">
        <v>122</v>
      </c>
      <c r="AT351" s="15" t="s">
        <v>117</v>
      </c>
      <c r="AU351" s="15" t="s">
        <v>80</v>
      </c>
      <c r="AY351" s="15" t="s">
        <v>115</v>
      </c>
      <c r="BE351" s="149">
        <f>IF(N351="základní",J351,0)</f>
        <v>0</v>
      </c>
      <c r="BF351" s="149">
        <f>IF(N351="snížená",J351,0)</f>
        <v>0</v>
      </c>
      <c r="BG351" s="149">
        <f>IF(N351="zákl. přenesená",J351,0)</f>
        <v>0</v>
      </c>
      <c r="BH351" s="149">
        <f>IF(N351="sníž. přenesená",J351,0)</f>
        <v>0</v>
      </c>
      <c r="BI351" s="149">
        <f>IF(N351="nulová",J351,0)</f>
        <v>0</v>
      </c>
      <c r="BJ351" s="15" t="s">
        <v>78</v>
      </c>
      <c r="BK351" s="149">
        <f>ROUND(I351*H351,2)</f>
        <v>0</v>
      </c>
      <c r="BL351" s="15" t="s">
        <v>122</v>
      </c>
      <c r="BM351" s="15" t="s">
        <v>423</v>
      </c>
    </row>
    <row r="352" spans="2:47" s="1" customFormat="1" ht="12">
      <c r="B352" s="29"/>
      <c r="D352" s="150" t="s">
        <v>124</v>
      </c>
      <c r="F352" s="151" t="s">
        <v>424</v>
      </c>
      <c r="I352" s="83"/>
      <c r="L352" s="29"/>
      <c r="M352" s="152"/>
      <c r="N352" s="48"/>
      <c r="O352" s="48"/>
      <c r="P352" s="48"/>
      <c r="Q352" s="48"/>
      <c r="R352" s="48"/>
      <c r="S352" s="48"/>
      <c r="T352" s="49"/>
      <c r="AT352" s="15" t="s">
        <v>124</v>
      </c>
      <c r="AU352" s="15" t="s">
        <v>80</v>
      </c>
    </row>
    <row r="353" spans="2:47" s="1" customFormat="1" ht="48.75">
      <c r="B353" s="29"/>
      <c r="D353" s="150" t="s">
        <v>126</v>
      </c>
      <c r="F353" s="153" t="s">
        <v>425</v>
      </c>
      <c r="I353" s="83"/>
      <c r="L353" s="29"/>
      <c r="M353" s="152"/>
      <c r="N353" s="48"/>
      <c r="O353" s="48"/>
      <c r="P353" s="48"/>
      <c r="Q353" s="48"/>
      <c r="R353" s="48"/>
      <c r="S353" s="48"/>
      <c r="T353" s="49"/>
      <c r="AT353" s="15" t="s">
        <v>126</v>
      </c>
      <c r="AU353" s="15" t="s">
        <v>80</v>
      </c>
    </row>
    <row r="354" spans="2:51" s="11" customFormat="1" ht="12">
      <c r="B354" s="154"/>
      <c r="D354" s="150" t="s">
        <v>128</v>
      </c>
      <c r="E354" s="155" t="s">
        <v>1</v>
      </c>
      <c r="F354" s="156" t="s">
        <v>140</v>
      </c>
      <c r="H354" s="155" t="s">
        <v>1</v>
      </c>
      <c r="I354" s="157"/>
      <c r="L354" s="154"/>
      <c r="M354" s="158"/>
      <c r="N354" s="159"/>
      <c r="O354" s="159"/>
      <c r="P354" s="159"/>
      <c r="Q354" s="159"/>
      <c r="R354" s="159"/>
      <c r="S354" s="159"/>
      <c r="T354" s="160"/>
      <c r="AT354" s="155" t="s">
        <v>128</v>
      </c>
      <c r="AU354" s="155" t="s">
        <v>80</v>
      </c>
      <c r="AV354" s="11" t="s">
        <v>78</v>
      </c>
      <c r="AW354" s="11" t="s">
        <v>33</v>
      </c>
      <c r="AX354" s="11" t="s">
        <v>70</v>
      </c>
      <c r="AY354" s="155" t="s">
        <v>115</v>
      </c>
    </row>
    <row r="355" spans="2:51" s="12" customFormat="1" ht="12">
      <c r="B355" s="161"/>
      <c r="D355" s="150" t="s">
        <v>128</v>
      </c>
      <c r="E355" s="162" t="s">
        <v>1</v>
      </c>
      <c r="F355" s="163" t="s">
        <v>426</v>
      </c>
      <c r="H355" s="164">
        <v>451.69</v>
      </c>
      <c r="I355" s="165"/>
      <c r="L355" s="161"/>
      <c r="M355" s="166"/>
      <c r="N355" s="167"/>
      <c r="O355" s="167"/>
      <c r="P355" s="167"/>
      <c r="Q355" s="167"/>
      <c r="R355" s="167"/>
      <c r="S355" s="167"/>
      <c r="T355" s="168"/>
      <c r="AT355" s="162" t="s">
        <v>128</v>
      </c>
      <c r="AU355" s="162" t="s">
        <v>80</v>
      </c>
      <c r="AV355" s="12" t="s">
        <v>80</v>
      </c>
      <c r="AW355" s="12" t="s">
        <v>33</v>
      </c>
      <c r="AX355" s="12" t="s">
        <v>70</v>
      </c>
      <c r="AY355" s="162" t="s">
        <v>115</v>
      </c>
    </row>
    <row r="356" spans="2:51" s="13" customFormat="1" ht="12">
      <c r="B356" s="169"/>
      <c r="D356" s="150" t="s">
        <v>128</v>
      </c>
      <c r="E356" s="170" t="s">
        <v>1</v>
      </c>
      <c r="F356" s="171" t="s">
        <v>132</v>
      </c>
      <c r="H356" s="172">
        <v>451.69</v>
      </c>
      <c r="I356" s="173"/>
      <c r="L356" s="169"/>
      <c r="M356" s="174"/>
      <c r="N356" s="175"/>
      <c r="O356" s="175"/>
      <c r="P356" s="175"/>
      <c r="Q356" s="175"/>
      <c r="R356" s="175"/>
      <c r="S356" s="175"/>
      <c r="T356" s="176"/>
      <c r="AT356" s="170" t="s">
        <v>128</v>
      </c>
      <c r="AU356" s="170" t="s">
        <v>80</v>
      </c>
      <c r="AV356" s="13" t="s">
        <v>122</v>
      </c>
      <c r="AW356" s="13" t="s">
        <v>33</v>
      </c>
      <c r="AX356" s="13" t="s">
        <v>78</v>
      </c>
      <c r="AY356" s="170" t="s">
        <v>115</v>
      </c>
    </row>
    <row r="357" spans="2:65" s="1" customFormat="1" ht="20.45" customHeight="1">
      <c r="B357" s="137"/>
      <c r="C357" s="138" t="s">
        <v>427</v>
      </c>
      <c r="D357" s="138" t="s">
        <v>117</v>
      </c>
      <c r="E357" s="139" t="s">
        <v>428</v>
      </c>
      <c r="F357" s="140" t="s">
        <v>429</v>
      </c>
      <c r="G357" s="141" t="s">
        <v>248</v>
      </c>
      <c r="H357" s="142">
        <v>1.764</v>
      </c>
      <c r="I357" s="143"/>
      <c r="J357" s="144">
        <f>ROUND(I357*H357,2)</f>
        <v>0</v>
      </c>
      <c r="K357" s="140" t="s">
        <v>121</v>
      </c>
      <c r="L357" s="29"/>
      <c r="M357" s="145" t="s">
        <v>1</v>
      </c>
      <c r="N357" s="146" t="s">
        <v>41</v>
      </c>
      <c r="O357" s="48"/>
      <c r="P357" s="147">
        <f>O357*H357</f>
        <v>0</v>
      </c>
      <c r="Q357" s="147">
        <v>0</v>
      </c>
      <c r="R357" s="147">
        <f>Q357*H357</f>
        <v>0</v>
      </c>
      <c r="S357" s="147">
        <v>0</v>
      </c>
      <c r="T357" s="148">
        <f>S357*H357</f>
        <v>0</v>
      </c>
      <c r="AR357" s="15" t="s">
        <v>122</v>
      </c>
      <c r="AT357" s="15" t="s">
        <v>117</v>
      </c>
      <c r="AU357" s="15" t="s">
        <v>80</v>
      </c>
      <c r="AY357" s="15" t="s">
        <v>115</v>
      </c>
      <c r="BE357" s="149">
        <f>IF(N357="základní",J357,0)</f>
        <v>0</v>
      </c>
      <c r="BF357" s="149">
        <f>IF(N357="snížená",J357,0)</f>
        <v>0</v>
      </c>
      <c r="BG357" s="149">
        <f>IF(N357="zákl. přenesená",J357,0)</f>
        <v>0</v>
      </c>
      <c r="BH357" s="149">
        <f>IF(N357="sníž. přenesená",J357,0)</f>
        <v>0</v>
      </c>
      <c r="BI357" s="149">
        <f>IF(N357="nulová",J357,0)</f>
        <v>0</v>
      </c>
      <c r="BJ357" s="15" t="s">
        <v>78</v>
      </c>
      <c r="BK357" s="149">
        <f>ROUND(I357*H357,2)</f>
        <v>0</v>
      </c>
      <c r="BL357" s="15" t="s">
        <v>122</v>
      </c>
      <c r="BM357" s="15" t="s">
        <v>430</v>
      </c>
    </row>
    <row r="358" spans="2:47" s="1" customFormat="1" ht="19.5">
      <c r="B358" s="29"/>
      <c r="D358" s="150" t="s">
        <v>124</v>
      </c>
      <c r="F358" s="151" t="s">
        <v>431</v>
      </c>
      <c r="I358" s="83"/>
      <c r="L358" s="29"/>
      <c r="M358" s="152"/>
      <c r="N358" s="48"/>
      <c r="O358" s="48"/>
      <c r="P358" s="48"/>
      <c r="Q358" s="48"/>
      <c r="R358" s="48"/>
      <c r="S358" s="48"/>
      <c r="T358" s="49"/>
      <c r="AT358" s="15" t="s">
        <v>124</v>
      </c>
      <c r="AU358" s="15" t="s">
        <v>80</v>
      </c>
    </row>
    <row r="359" spans="2:47" s="1" customFormat="1" ht="48.75">
      <c r="B359" s="29"/>
      <c r="D359" s="150" t="s">
        <v>126</v>
      </c>
      <c r="F359" s="153" t="s">
        <v>432</v>
      </c>
      <c r="I359" s="83"/>
      <c r="L359" s="29"/>
      <c r="M359" s="152"/>
      <c r="N359" s="48"/>
      <c r="O359" s="48"/>
      <c r="P359" s="48"/>
      <c r="Q359" s="48"/>
      <c r="R359" s="48"/>
      <c r="S359" s="48"/>
      <c r="T359" s="49"/>
      <c r="AT359" s="15" t="s">
        <v>126</v>
      </c>
      <c r="AU359" s="15" t="s">
        <v>80</v>
      </c>
    </row>
    <row r="360" spans="2:51" s="11" customFormat="1" ht="12">
      <c r="B360" s="154"/>
      <c r="D360" s="150" t="s">
        <v>128</v>
      </c>
      <c r="E360" s="155" t="s">
        <v>1</v>
      </c>
      <c r="F360" s="156" t="s">
        <v>140</v>
      </c>
      <c r="H360" s="155" t="s">
        <v>1</v>
      </c>
      <c r="I360" s="157"/>
      <c r="L360" s="154"/>
      <c r="M360" s="158"/>
      <c r="N360" s="159"/>
      <c r="O360" s="159"/>
      <c r="P360" s="159"/>
      <c r="Q360" s="159"/>
      <c r="R360" s="159"/>
      <c r="S360" s="159"/>
      <c r="T360" s="160"/>
      <c r="AT360" s="155" t="s">
        <v>128</v>
      </c>
      <c r="AU360" s="155" t="s">
        <v>80</v>
      </c>
      <c r="AV360" s="11" t="s">
        <v>78</v>
      </c>
      <c r="AW360" s="11" t="s">
        <v>33</v>
      </c>
      <c r="AX360" s="11" t="s">
        <v>70</v>
      </c>
      <c r="AY360" s="155" t="s">
        <v>115</v>
      </c>
    </row>
    <row r="361" spans="2:51" s="11" customFormat="1" ht="12">
      <c r="B361" s="154"/>
      <c r="D361" s="150" t="s">
        <v>128</v>
      </c>
      <c r="E361" s="155" t="s">
        <v>1</v>
      </c>
      <c r="F361" s="156" t="s">
        <v>433</v>
      </c>
      <c r="H361" s="155" t="s">
        <v>1</v>
      </c>
      <c r="I361" s="157"/>
      <c r="L361" s="154"/>
      <c r="M361" s="158"/>
      <c r="N361" s="159"/>
      <c r="O361" s="159"/>
      <c r="P361" s="159"/>
      <c r="Q361" s="159"/>
      <c r="R361" s="159"/>
      <c r="S361" s="159"/>
      <c r="T361" s="160"/>
      <c r="AT361" s="155" t="s">
        <v>128</v>
      </c>
      <c r="AU361" s="155" t="s">
        <v>80</v>
      </c>
      <c r="AV361" s="11" t="s">
        <v>78</v>
      </c>
      <c r="AW361" s="11" t="s">
        <v>33</v>
      </c>
      <c r="AX361" s="11" t="s">
        <v>70</v>
      </c>
      <c r="AY361" s="155" t="s">
        <v>115</v>
      </c>
    </row>
    <row r="362" spans="2:51" s="12" customFormat="1" ht="12">
      <c r="B362" s="161"/>
      <c r="D362" s="150" t="s">
        <v>128</v>
      </c>
      <c r="E362" s="162" t="s">
        <v>1</v>
      </c>
      <c r="F362" s="163" t="s">
        <v>434</v>
      </c>
      <c r="H362" s="164">
        <v>1.764</v>
      </c>
      <c r="I362" s="165"/>
      <c r="L362" s="161"/>
      <c r="M362" s="166"/>
      <c r="N362" s="167"/>
      <c r="O362" s="167"/>
      <c r="P362" s="167"/>
      <c r="Q362" s="167"/>
      <c r="R362" s="167"/>
      <c r="S362" s="167"/>
      <c r="T362" s="168"/>
      <c r="AT362" s="162" t="s">
        <v>128</v>
      </c>
      <c r="AU362" s="162" t="s">
        <v>80</v>
      </c>
      <c r="AV362" s="12" t="s">
        <v>80</v>
      </c>
      <c r="AW362" s="12" t="s">
        <v>33</v>
      </c>
      <c r="AX362" s="12" t="s">
        <v>70</v>
      </c>
      <c r="AY362" s="162" t="s">
        <v>115</v>
      </c>
    </row>
    <row r="363" spans="2:51" s="13" customFormat="1" ht="12">
      <c r="B363" s="169"/>
      <c r="D363" s="150" t="s">
        <v>128</v>
      </c>
      <c r="E363" s="170" t="s">
        <v>1</v>
      </c>
      <c r="F363" s="171" t="s">
        <v>132</v>
      </c>
      <c r="H363" s="172">
        <v>1.764</v>
      </c>
      <c r="I363" s="173"/>
      <c r="L363" s="169"/>
      <c r="M363" s="174"/>
      <c r="N363" s="175"/>
      <c r="O363" s="175"/>
      <c r="P363" s="175"/>
      <c r="Q363" s="175"/>
      <c r="R363" s="175"/>
      <c r="S363" s="175"/>
      <c r="T363" s="176"/>
      <c r="AT363" s="170" t="s">
        <v>128</v>
      </c>
      <c r="AU363" s="170" t="s">
        <v>80</v>
      </c>
      <c r="AV363" s="13" t="s">
        <v>122</v>
      </c>
      <c r="AW363" s="13" t="s">
        <v>33</v>
      </c>
      <c r="AX363" s="13" t="s">
        <v>78</v>
      </c>
      <c r="AY363" s="170" t="s">
        <v>115</v>
      </c>
    </row>
    <row r="364" spans="2:65" s="1" customFormat="1" ht="20.45" customHeight="1">
      <c r="B364" s="137"/>
      <c r="C364" s="138" t="s">
        <v>306</v>
      </c>
      <c r="D364" s="138" t="s">
        <v>117</v>
      </c>
      <c r="E364" s="139" t="s">
        <v>435</v>
      </c>
      <c r="F364" s="140" t="s">
        <v>436</v>
      </c>
      <c r="G364" s="141" t="s">
        <v>248</v>
      </c>
      <c r="H364" s="142">
        <v>19.404</v>
      </c>
      <c r="I364" s="143"/>
      <c r="J364" s="144">
        <f>ROUND(I364*H364,2)</f>
        <v>0</v>
      </c>
      <c r="K364" s="140" t="s">
        <v>121</v>
      </c>
      <c r="L364" s="29"/>
      <c r="M364" s="145" t="s">
        <v>1</v>
      </c>
      <c r="N364" s="146" t="s">
        <v>41</v>
      </c>
      <c r="O364" s="48"/>
      <c r="P364" s="147">
        <f>O364*H364</f>
        <v>0</v>
      </c>
      <c r="Q364" s="147">
        <v>0</v>
      </c>
      <c r="R364" s="147">
        <f>Q364*H364</f>
        <v>0</v>
      </c>
      <c r="S364" s="147">
        <v>0</v>
      </c>
      <c r="T364" s="148">
        <f>S364*H364</f>
        <v>0</v>
      </c>
      <c r="AR364" s="15" t="s">
        <v>122</v>
      </c>
      <c r="AT364" s="15" t="s">
        <v>117</v>
      </c>
      <c r="AU364" s="15" t="s">
        <v>80</v>
      </c>
      <c r="AY364" s="15" t="s">
        <v>115</v>
      </c>
      <c r="BE364" s="149">
        <f>IF(N364="základní",J364,0)</f>
        <v>0</v>
      </c>
      <c r="BF364" s="149">
        <f>IF(N364="snížená",J364,0)</f>
        <v>0</v>
      </c>
      <c r="BG364" s="149">
        <f>IF(N364="zákl. přenesená",J364,0)</f>
        <v>0</v>
      </c>
      <c r="BH364" s="149">
        <f>IF(N364="sníž. přenesená",J364,0)</f>
        <v>0</v>
      </c>
      <c r="BI364" s="149">
        <f>IF(N364="nulová",J364,0)</f>
        <v>0</v>
      </c>
      <c r="BJ364" s="15" t="s">
        <v>78</v>
      </c>
      <c r="BK364" s="149">
        <f>ROUND(I364*H364,2)</f>
        <v>0</v>
      </c>
      <c r="BL364" s="15" t="s">
        <v>122</v>
      </c>
      <c r="BM364" s="15" t="s">
        <v>437</v>
      </c>
    </row>
    <row r="365" spans="2:47" s="1" customFormat="1" ht="19.5">
      <c r="B365" s="29"/>
      <c r="D365" s="150" t="s">
        <v>124</v>
      </c>
      <c r="F365" s="151" t="s">
        <v>438</v>
      </c>
      <c r="I365" s="83"/>
      <c r="L365" s="29"/>
      <c r="M365" s="152"/>
      <c r="N365" s="48"/>
      <c r="O365" s="48"/>
      <c r="P365" s="48"/>
      <c r="Q365" s="48"/>
      <c r="R365" s="48"/>
      <c r="S365" s="48"/>
      <c r="T365" s="49"/>
      <c r="AT365" s="15" t="s">
        <v>124</v>
      </c>
      <c r="AU365" s="15" t="s">
        <v>80</v>
      </c>
    </row>
    <row r="366" spans="2:47" s="1" customFormat="1" ht="48.75">
      <c r="B366" s="29"/>
      <c r="D366" s="150" t="s">
        <v>126</v>
      </c>
      <c r="F366" s="153" t="s">
        <v>432</v>
      </c>
      <c r="I366" s="83"/>
      <c r="L366" s="29"/>
      <c r="M366" s="152"/>
      <c r="N366" s="48"/>
      <c r="O366" s="48"/>
      <c r="P366" s="48"/>
      <c r="Q366" s="48"/>
      <c r="R366" s="48"/>
      <c r="S366" s="48"/>
      <c r="T366" s="49"/>
      <c r="AT366" s="15" t="s">
        <v>126</v>
      </c>
      <c r="AU366" s="15" t="s">
        <v>80</v>
      </c>
    </row>
    <row r="367" spans="2:51" s="11" customFormat="1" ht="12">
      <c r="B367" s="154"/>
      <c r="D367" s="150" t="s">
        <v>128</v>
      </c>
      <c r="E367" s="155" t="s">
        <v>1</v>
      </c>
      <c r="F367" s="156" t="s">
        <v>140</v>
      </c>
      <c r="H367" s="155" t="s">
        <v>1</v>
      </c>
      <c r="I367" s="157"/>
      <c r="L367" s="154"/>
      <c r="M367" s="158"/>
      <c r="N367" s="159"/>
      <c r="O367" s="159"/>
      <c r="P367" s="159"/>
      <c r="Q367" s="159"/>
      <c r="R367" s="159"/>
      <c r="S367" s="159"/>
      <c r="T367" s="160"/>
      <c r="AT367" s="155" t="s">
        <v>128</v>
      </c>
      <c r="AU367" s="155" t="s">
        <v>80</v>
      </c>
      <c r="AV367" s="11" t="s">
        <v>78</v>
      </c>
      <c r="AW367" s="11" t="s">
        <v>33</v>
      </c>
      <c r="AX367" s="11" t="s">
        <v>70</v>
      </c>
      <c r="AY367" s="155" t="s">
        <v>115</v>
      </c>
    </row>
    <row r="368" spans="2:51" s="11" customFormat="1" ht="12">
      <c r="B368" s="154"/>
      <c r="D368" s="150" t="s">
        <v>128</v>
      </c>
      <c r="E368" s="155" t="s">
        <v>1</v>
      </c>
      <c r="F368" s="156" t="s">
        <v>439</v>
      </c>
      <c r="H368" s="155" t="s">
        <v>1</v>
      </c>
      <c r="I368" s="157"/>
      <c r="L368" s="154"/>
      <c r="M368" s="158"/>
      <c r="N368" s="159"/>
      <c r="O368" s="159"/>
      <c r="P368" s="159"/>
      <c r="Q368" s="159"/>
      <c r="R368" s="159"/>
      <c r="S368" s="159"/>
      <c r="T368" s="160"/>
      <c r="AT368" s="155" t="s">
        <v>128</v>
      </c>
      <c r="AU368" s="155" t="s">
        <v>80</v>
      </c>
      <c r="AV368" s="11" t="s">
        <v>78</v>
      </c>
      <c r="AW368" s="11" t="s">
        <v>33</v>
      </c>
      <c r="AX368" s="11" t="s">
        <v>70</v>
      </c>
      <c r="AY368" s="155" t="s">
        <v>115</v>
      </c>
    </row>
    <row r="369" spans="2:51" s="12" customFormat="1" ht="12">
      <c r="B369" s="161"/>
      <c r="D369" s="150" t="s">
        <v>128</v>
      </c>
      <c r="E369" s="162" t="s">
        <v>1</v>
      </c>
      <c r="F369" s="163" t="s">
        <v>440</v>
      </c>
      <c r="H369" s="164">
        <v>19.404</v>
      </c>
      <c r="I369" s="165"/>
      <c r="L369" s="161"/>
      <c r="M369" s="166"/>
      <c r="N369" s="167"/>
      <c r="O369" s="167"/>
      <c r="P369" s="167"/>
      <c r="Q369" s="167"/>
      <c r="R369" s="167"/>
      <c r="S369" s="167"/>
      <c r="T369" s="168"/>
      <c r="AT369" s="162" t="s">
        <v>128</v>
      </c>
      <c r="AU369" s="162" t="s">
        <v>80</v>
      </c>
      <c r="AV369" s="12" t="s">
        <v>80</v>
      </c>
      <c r="AW369" s="12" t="s">
        <v>33</v>
      </c>
      <c r="AX369" s="12" t="s">
        <v>70</v>
      </c>
      <c r="AY369" s="162" t="s">
        <v>115</v>
      </c>
    </row>
    <row r="370" spans="2:51" s="13" customFormat="1" ht="12">
      <c r="B370" s="169"/>
      <c r="D370" s="150" t="s">
        <v>128</v>
      </c>
      <c r="E370" s="170" t="s">
        <v>1</v>
      </c>
      <c r="F370" s="171" t="s">
        <v>132</v>
      </c>
      <c r="H370" s="172">
        <v>19.404</v>
      </c>
      <c r="I370" s="173"/>
      <c r="L370" s="169"/>
      <c r="M370" s="174"/>
      <c r="N370" s="175"/>
      <c r="O370" s="175"/>
      <c r="P370" s="175"/>
      <c r="Q370" s="175"/>
      <c r="R370" s="175"/>
      <c r="S370" s="175"/>
      <c r="T370" s="176"/>
      <c r="AT370" s="170" t="s">
        <v>128</v>
      </c>
      <c r="AU370" s="170" t="s">
        <v>80</v>
      </c>
      <c r="AV370" s="13" t="s">
        <v>122</v>
      </c>
      <c r="AW370" s="13" t="s">
        <v>33</v>
      </c>
      <c r="AX370" s="13" t="s">
        <v>78</v>
      </c>
      <c r="AY370" s="170" t="s">
        <v>115</v>
      </c>
    </row>
    <row r="371" spans="2:65" s="1" customFormat="1" ht="20.45" customHeight="1">
      <c r="B371" s="137"/>
      <c r="C371" s="138" t="s">
        <v>441</v>
      </c>
      <c r="D371" s="138" t="s">
        <v>117</v>
      </c>
      <c r="E371" s="139" t="s">
        <v>442</v>
      </c>
      <c r="F371" s="140" t="s">
        <v>443</v>
      </c>
      <c r="G371" s="141" t="s">
        <v>248</v>
      </c>
      <c r="H371" s="142">
        <v>451.69</v>
      </c>
      <c r="I371" s="143"/>
      <c r="J371" s="144">
        <f>ROUND(I371*H371,2)</f>
        <v>0</v>
      </c>
      <c r="K371" s="140" t="s">
        <v>121</v>
      </c>
      <c r="L371" s="29"/>
      <c r="M371" s="145" t="s">
        <v>1</v>
      </c>
      <c r="N371" s="146" t="s">
        <v>41</v>
      </c>
      <c r="O371" s="48"/>
      <c r="P371" s="147">
        <f>O371*H371</f>
        <v>0</v>
      </c>
      <c r="Q371" s="147">
        <v>0</v>
      </c>
      <c r="R371" s="147">
        <f>Q371*H371</f>
        <v>0</v>
      </c>
      <c r="S371" s="147">
        <v>0</v>
      </c>
      <c r="T371" s="148">
        <f>S371*H371</f>
        <v>0</v>
      </c>
      <c r="AR371" s="15" t="s">
        <v>122</v>
      </c>
      <c r="AT371" s="15" t="s">
        <v>117</v>
      </c>
      <c r="AU371" s="15" t="s">
        <v>80</v>
      </c>
      <c r="AY371" s="15" t="s">
        <v>115</v>
      </c>
      <c r="BE371" s="149">
        <f>IF(N371="základní",J371,0)</f>
        <v>0</v>
      </c>
      <c r="BF371" s="149">
        <f>IF(N371="snížená",J371,0)</f>
        <v>0</v>
      </c>
      <c r="BG371" s="149">
        <f>IF(N371="zákl. přenesená",J371,0)</f>
        <v>0</v>
      </c>
      <c r="BH371" s="149">
        <f>IF(N371="sníž. přenesená",J371,0)</f>
        <v>0</v>
      </c>
      <c r="BI371" s="149">
        <f>IF(N371="nulová",J371,0)</f>
        <v>0</v>
      </c>
      <c r="BJ371" s="15" t="s">
        <v>78</v>
      </c>
      <c r="BK371" s="149">
        <f>ROUND(I371*H371,2)</f>
        <v>0</v>
      </c>
      <c r="BL371" s="15" t="s">
        <v>122</v>
      </c>
      <c r="BM371" s="15" t="s">
        <v>444</v>
      </c>
    </row>
    <row r="372" spans="2:47" s="1" customFormat="1" ht="19.5">
      <c r="B372" s="29"/>
      <c r="D372" s="150" t="s">
        <v>124</v>
      </c>
      <c r="F372" s="151" t="s">
        <v>445</v>
      </c>
      <c r="I372" s="83"/>
      <c r="L372" s="29"/>
      <c r="M372" s="152"/>
      <c r="N372" s="48"/>
      <c r="O372" s="48"/>
      <c r="P372" s="48"/>
      <c r="Q372" s="48"/>
      <c r="R372" s="48"/>
      <c r="S372" s="48"/>
      <c r="T372" s="49"/>
      <c r="AT372" s="15" t="s">
        <v>124</v>
      </c>
      <c r="AU372" s="15" t="s">
        <v>80</v>
      </c>
    </row>
    <row r="373" spans="2:47" s="1" customFormat="1" ht="136.5">
      <c r="B373" s="29"/>
      <c r="D373" s="150" t="s">
        <v>126</v>
      </c>
      <c r="F373" s="153" t="s">
        <v>446</v>
      </c>
      <c r="I373" s="83"/>
      <c r="L373" s="29"/>
      <c r="M373" s="152"/>
      <c r="N373" s="48"/>
      <c r="O373" s="48"/>
      <c r="P373" s="48"/>
      <c r="Q373" s="48"/>
      <c r="R373" s="48"/>
      <c r="S373" s="48"/>
      <c r="T373" s="49"/>
      <c r="AT373" s="15" t="s">
        <v>126</v>
      </c>
      <c r="AU373" s="15" t="s">
        <v>80</v>
      </c>
    </row>
    <row r="374" spans="2:51" s="11" customFormat="1" ht="12">
      <c r="B374" s="154"/>
      <c r="D374" s="150" t="s">
        <v>128</v>
      </c>
      <c r="E374" s="155" t="s">
        <v>1</v>
      </c>
      <c r="F374" s="156" t="s">
        <v>129</v>
      </c>
      <c r="H374" s="155" t="s">
        <v>1</v>
      </c>
      <c r="I374" s="157"/>
      <c r="L374" s="154"/>
      <c r="M374" s="158"/>
      <c r="N374" s="159"/>
      <c r="O374" s="159"/>
      <c r="P374" s="159"/>
      <c r="Q374" s="159"/>
      <c r="R374" s="159"/>
      <c r="S374" s="159"/>
      <c r="T374" s="160"/>
      <c r="AT374" s="155" t="s">
        <v>128</v>
      </c>
      <c r="AU374" s="155" t="s">
        <v>80</v>
      </c>
      <c r="AV374" s="11" t="s">
        <v>78</v>
      </c>
      <c r="AW374" s="11" t="s">
        <v>33</v>
      </c>
      <c r="AX374" s="11" t="s">
        <v>70</v>
      </c>
      <c r="AY374" s="155" t="s">
        <v>115</v>
      </c>
    </row>
    <row r="375" spans="2:51" s="11" customFormat="1" ht="12">
      <c r="B375" s="154"/>
      <c r="D375" s="150" t="s">
        <v>128</v>
      </c>
      <c r="E375" s="155" t="s">
        <v>1</v>
      </c>
      <c r="F375" s="156" t="s">
        <v>447</v>
      </c>
      <c r="H375" s="155" t="s">
        <v>1</v>
      </c>
      <c r="I375" s="157"/>
      <c r="L375" s="154"/>
      <c r="M375" s="158"/>
      <c r="N375" s="159"/>
      <c r="O375" s="159"/>
      <c r="P375" s="159"/>
      <c r="Q375" s="159"/>
      <c r="R375" s="159"/>
      <c r="S375" s="159"/>
      <c r="T375" s="160"/>
      <c r="AT375" s="155" t="s">
        <v>128</v>
      </c>
      <c r="AU375" s="155" t="s">
        <v>80</v>
      </c>
      <c r="AV375" s="11" t="s">
        <v>78</v>
      </c>
      <c r="AW375" s="11" t="s">
        <v>33</v>
      </c>
      <c r="AX375" s="11" t="s">
        <v>70</v>
      </c>
      <c r="AY375" s="155" t="s">
        <v>115</v>
      </c>
    </row>
    <row r="376" spans="2:51" s="11" customFormat="1" ht="12">
      <c r="B376" s="154"/>
      <c r="D376" s="150" t="s">
        <v>128</v>
      </c>
      <c r="E376" s="155" t="s">
        <v>1</v>
      </c>
      <c r="F376" s="156" t="s">
        <v>448</v>
      </c>
      <c r="H376" s="155" t="s">
        <v>1</v>
      </c>
      <c r="I376" s="157"/>
      <c r="L376" s="154"/>
      <c r="M376" s="158"/>
      <c r="N376" s="159"/>
      <c r="O376" s="159"/>
      <c r="P376" s="159"/>
      <c r="Q376" s="159"/>
      <c r="R376" s="159"/>
      <c r="S376" s="159"/>
      <c r="T376" s="160"/>
      <c r="AT376" s="155" t="s">
        <v>128</v>
      </c>
      <c r="AU376" s="155" t="s">
        <v>80</v>
      </c>
      <c r="AV376" s="11" t="s">
        <v>78</v>
      </c>
      <c r="AW376" s="11" t="s">
        <v>33</v>
      </c>
      <c r="AX376" s="11" t="s">
        <v>70</v>
      </c>
      <c r="AY376" s="155" t="s">
        <v>115</v>
      </c>
    </row>
    <row r="377" spans="2:51" s="12" customFormat="1" ht="12">
      <c r="B377" s="161"/>
      <c r="D377" s="150" t="s">
        <v>128</v>
      </c>
      <c r="E377" s="162" t="s">
        <v>1</v>
      </c>
      <c r="F377" s="163" t="s">
        <v>449</v>
      </c>
      <c r="H377" s="164">
        <v>451.69</v>
      </c>
      <c r="I377" s="165"/>
      <c r="L377" s="161"/>
      <c r="M377" s="166"/>
      <c r="N377" s="167"/>
      <c r="O377" s="167"/>
      <c r="P377" s="167"/>
      <c r="Q377" s="167"/>
      <c r="R377" s="167"/>
      <c r="S377" s="167"/>
      <c r="T377" s="168"/>
      <c r="AT377" s="162" t="s">
        <v>128</v>
      </c>
      <c r="AU377" s="162" t="s">
        <v>80</v>
      </c>
      <c r="AV377" s="12" t="s">
        <v>80</v>
      </c>
      <c r="AW377" s="12" t="s">
        <v>33</v>
      </c>
      <c r="AX377" s="12" t="s">
        <v>70</v>
      </c>
      <c r="AY377" s="162" t="s">
        <v>115</v>
      </c>
    </row>
    <row r="378" spans="2:51" s="13" customFormat="1" ht="12">
      <c r="B378" s="169"/>
      <c r="D378" s="150" t="s">
        <v>128</v>
      </c>
      <c r="E378" s="170" t="s">
        <v>1</v>
      </c>
      <c r="F378" s="171" t="s">
        <v>132</v>
      </c>
      <c r="H378" s="172">
        <v>451.69</v>
      </c>
      <c r="I378" s="173"/>
      <c r="L378" s="169"/>
      <c r="M378" s="174"/>
      <c r="N378" s="175"/>
      <c r="O378" s="175"/>
      <c r="P378" s="175"/>
      <c r="Q378" s="175"/>
      <c r="R378" s="175"/>
      <c r="S378" s="175"/>
      <c r="T378" s="176"/>
      <c r="AT378" s="170" t="s">
        <v>128</v>
      </c>
      <c r="AU378" s="170" t="s">
        <v>80</v>
      </c>
      <c r="AV378" s="13" t="s">
        <v>122</v>
      </c>
      <c r="AW378" s="13" t="s">
        <v>33</v>
      </c>
      <c r="AX378" s="13" t="s">
        <v>78</v>
      </c>
      <c r="AY378" s="170" t="s">
        <v>115</v>
      </c>
    </row>
    <row r="379" spans="2:65" s="1" customFormat="1" ht="20.45" customHeight="1">
      <c r="B379" s="137"/>
      <c r="C379" s="138" t="s">
        <v>450</v>
      </c>
      <c r="D379" s="138" t="s">
        <v>117</v>
      </c>
      <c r="E379" s="139" t="s">
        <v>451</v>
      </c>
      <c r="F379" s="140" t="s">
        <v>452</v>
      </c>
      <c r="G379" s="141" t="s">
        <v>248</v>
      </c>
      <c r="H379" s="142">
        <v>6323.66</v>
      </c>
      <c r="I379" s="143"/>
      <c r="J379" s="144">
        <f>ROUND(I379*H379,2)</f>
        <v>0</v>
      </c>
      <c r="K379" s="140" t="s">
        <v>121</v>
      </c>
      <c r="L379" s="29"/>
      <c r="M379" s="145" t="s">
        <v>1</v>
      </c>
      <c r="N379" s="146" t="s">
        <v>41</v>
      </c>
      <c r="O379" s="48"/>
      <c r="P379" s="147">
        <f>O379*H379</f>
        <v>0</v>
      </c>
      <c r="Q379" s="147">
        <v>0</v>
      </c>
      <c r="R379" s="147">
        <f>Q379*H379</f>
        <v>0</v>
      </c>
      <c r="S379" s="147">
        <v>0</v>
      </c>
      <c r="T379" s="148">
        <f>S379*H379</f>
        <v>0</v>
      </c>
      <c r="AR379" s="15" t="s">
        <v>122</v>
      </c>
      <c r="AT379" s="15" t="s">
        <v>117</v>
      </c>
      <c r="AU379" s="15" t="s">
        <v>80</v>
      </c>
      <c r="AY379" s="15" t="s">
        <v>115</v>
      </c>
      <c r="BE379" s="149">
        <f>IF(N379="základní",J379,0)</f>
        <v>0</v>
      </c>
      <c r="BF379" s="149">
        <f>IF(N379="snížená",J379,0)</f>
        <v>0</v>
      </c>
      <c r="BG379" s="149">
        <f>IF(N379="zákl. přenesená",J379,0)</f>
        <v>0</v>
      </c>
      <c r="BH379" s="149">
        <f>IF(N379="sníž. přenesená",J379,0)</f>
        <v>0</v>
      </c>
      <c r="BI379" s="149">
        <f>IF(N379="nulová",J379,0)</f>
        <v>0</v>
      </c>
      <c r="BJ379" s="15" t="s">
        <v>78</v>
      </c>
      <c r="BK379" s="149">
        <f>ROUND(I379*H379,2)</f>
        <v>0</v>
      </c>
      <c r="BL379" s="15" t="s">
        <v>122</v>
      </c>
      <c r="BM379" s="15" t="s">
        <v>453</v>
      </c>
    </row>
    <row r="380" spans="2:47" s="1" customFormat="1" ht="19.5">
      <c r="B380" s="29"/>
      <c r="D380" s="150" t="s">
        <v>124</v>
      </c>
      <c r="F380" s="151" t="s">
        <v>454</v>
      </c>
      <c r="I380" s="83"/>
      <c r="L380" s="29"/>
      <c r="M380" s="152"/>
      <c r="N380" s="48"/>
      <c r="O380" s="48"/>
      <c r="P380" s="48"/>
      <c r="Q380" s="48"/>
      <c r="R380" s="48"/>
      <c r="S380" s="48"/>
      <c r="T380" s="49"/>
      <c r="AT380" s="15" t="s">
        <v>124</v>
      </c>
      <c r="AU380" s="15" t="s">
        <v>80</v>
      </c>
    </row>
    <row r="381" spans="2:47" s="1" customFormat="1" ht="136.5">
      <c r="B381" s="29"/>
      <c r="D381" s="150" t="s">
        <v>126</v>
      </c>
      <c r="F381" s="153" t="s">
        <v>446</v>
      </c>
      <c r="I381" s="83"/>
      <c r="L381" s="29"/>
      <c r="M381" s="152"/>
      <c r="N381" s="48"/>
      <c r="O381" s="48"/>
      <c r="P381" s="48"/>
      <c r="Q381" s="48"/>
      <c r="R381" s="48"/>
      <c r="S381" s="48"/>
      <c r="T381" s="49"/>
      <c r="AT381" s="15" t="s">
        <v>126</v>
      </c>
      <c r="AU381" s="15" t="s">
        <v>80</v>
      </c>
    </row>
    <row r="382" spans="2:51" s="11" customFormat="1" ht="12">
      <c r="B382" s="154"/>
      <c r="D382" s="150" t="s">
        <v>128</v>
      </c>
      <c r="E382" s="155" t="s">
        <v>1</v>
      </c>
      <c r="F382" s="156" t="s">
        <v>140</v>
      </c>
      <c r="H382" s="155" t="s">
        <v>1</v>
      </c>
      <c r="I382" s="157"/>
      <c r="L382" s="154"/>
      <c r="M382" s="158"/>
      <c r="N382" s="159"/>
      <c r="O382" s="159"/>
      <c r="P382" s="159"/>
      <c r="Q382" s="159"/>
      <c r="R382" s="159"/>
      <c r="S382" s="159"/>
      <c r="T382" s="160"/>
      <c r="AT382" s="155" t="s">
        <v>128</v>
      </c>
      <c r="AU382" s="155" t="s">
        <v>80</v>
      </c>
      <c r="AV382" s="11" t="s">
        <v>78</v>
      </c>
      <c r="AW382" s="11" t="s">
        <v>33</v>
      </c>
      <c r="AX382" s="11" t="s">
        <v>70</v>
      </c>
      <c r="AY382" s="155" t="s">
        <v>115</v>
      </c>
    </row>
    <row r="383" spans="2:51" s="11" customFormat="1" ht="12">
      <c r="B383" s="154"/>
      <c r="D383" s="150" t="s">
        <v>128</v>
      </c>
      <c r="E383" s="155" t="s">
        <v>1</v>
      </c>
      <c r="F383" s="156" t="s">
        <v>455</v>
      </c>
      <c r="H383" s="155" t="s">
        <v>1</v>
      </c>
      <c r="I383" s="157"/>
      <c r="L383" s="154"/>
      <c r="M383" s="158"/>
      <c r="N383" s="159"/>
      <c r="O383" s="159"/>
      <c r="P383" s="159"/>
      <c r="Q383" s="159"/>
      <c r="R383" s="159"/>
      <c r="S383" s="159"/>
      <c r="T383" s="160"/>
      <c r="AT383" s="155" t="s">
        <v>128</v>
      </c>
      <c r="AU383" s="155" t="s">
        <v>80</v>
      </c>
      <c r="AV383" s="11" t="s">
        <v>78</v>
      </c>
      <c r="AW383" s="11" t="s">
        <v>33</v>
      </c>
      <c r="AX383" s="11" t="s">
        <v>70</v>
      </c>
      <c r="AY383" s="155" t="s">
        <v>115</v>
      </c>
    </row>
    <row r="384" spans="2:51" s="12" customFormat="1" ht="12">
      <c r="B384" s="161"/>
      <c r="D384" s="150" t="s">
        <v>128</v>
      </c>
      <c r="E384" s="162" t="s">
        <v>1</v>
      </c>
      <c r="F384" s="163" t="s">
        <v>456</v>
      </c>
      <c r="H384" s="164">
        <v>6323.66</v>
      </c>
      <c r="I384" s="165"/>
      <c r="L384" s="161"/>
      <c r="M384" s="166"/>
      <c r="N384" s="167"/>
      <c r="O384" s="167"/>
      <c r="P384" s="167"/>
      <c r="Q384" s="167"/>
      <c r="R384" s="167"/>
      <c r="S384" s="167"/>
      <c r="T384" s="168"/>
      <c r="AT384" s="162" t="s">
        <v>128</v>
      </c>
      <c r="AU384" s="162" t="s">
        <v>80</v>
      </c>
      <c r="AV384" s="12" t="s">
        <v>80</v>
      </c>
      <c r="AW384" s="12" t="s">
        <v>33</v>
      </c>
      <c r="AX384" s="12" t="s">
        <v>70</v>
      </c>
      <c r="AY384" s="162" t="s">
        <v>115</v>
      </c>
    </row>
    <row r="385" spans="2:51" s="13" customFormat="1" ht="12">
      <c r="B385" s="169"/>
      <c r="D385" s="150" t="s">
        <v>128</v>
      </c>
      <c r="E385" s="170" t="s">
        <v>1</v>
      </c>
      <c r="F385" s="171" t="s">
        <v>132</v>
      </c>
      <c r="H385" s="172">
        <v>6323.66</v>
      </c>
      <c r="I385" s="173"/>
      <c r="L385" s="169"/>
      <c r="M385" s="174"/>
      <c r="N385" s="175"/>
      <c r="O385" s="175"/>
      <c r="P385" s="175"/>
      <c r="Q385" s="175"/>
      <c r="R385" s="175"/>
      <c r="S385" s="175"/>
      <c r="T385" s="176"/>
      <c r="AT385" s="170" t="s">
        <v>128</v>
      </c>
      <c r="AU385" s="170" t="s">
        <v>80</v>
      </c>
      <c r="AV385" s="13" t="s">
        <v>122</v>
      </c>
      <c r="AW385" s="13" t="s">
        <v>33</v>
      </c>
      <c r="AX385" s="13" t="s">
        <v>78</v>
      </c>
      <c r="AY385" s="170" t="s">
        <v>115</v>
      </c>
    </row>
    <row r="386" spans="2:63" s="10" customFormat="1" ht="22.9" customHeight="1">
      <c r="B386" s="124"/>
      <c r="D386" s="125" t="s">
        <v>69</v>
      </c>
      <c r="E386" s="135" t="s">
        <v>457</v>
      </c>
      <c r="F386" s="135" t="s">
        <v>458</v>
      </c>
      <c r="I386" s="127"/>
      <c r="J386" s="136">
        <f>BK386</f>
        <v>0</v>
      </c>
      <c r="L386" s="124"/>
      <c r="M386" s="129"/>
      <c r="N386" s="130"/>
      <c r="O386" s="130"/>
      <c r="P386" s="131">
        <f>SUM(P387:P389)</f>
        <v>0</v>
      </c>
      <c r="Q386" s="130"/>
      <c r="R386" s="131">
        <f>SUM(R387:R389)</f>
        <v>0</v>
      </c>
      <c r="S386" s="130"/>
      <c r="T386" s="132">
        <f>SUM(T387:T389)</f>
        <v>0</v>
      </c>
      <c r="AR386" s="125" t="s">
        <v>78</v>
      </c>
      <c r="AT386" s="133" t="s">
        <v>69</v>
      </c>
      <c r="AU386" s="133" t="s">
        <v>78</v>
      </c>
      <c r="AY386" s="125" t="s">
        <v>115</v>
      </c>
      <c r="BK386" s="134">
        <f>SUM(BK387:BK389)</f>
        <v>0</v>
      </c>
    </row>
    <row r="387" spans="2:65" s="1" customFormat="1" ht="20.45" customHeight="1">
      <c r="B387" s="137"/>
      <c r="C387" s="138" t="s">
        <v>459</v>
      </c>
      <c r="D387" s="138" t="s">
        <v>117</v>
      </c>
      <c r="E387" s="139" t="s">
        <v>460</v>
      </c>
      <c r="F387" s="140" t="s">
        <v>461</v>
      </c>
      <c r="G387" s="141" t="s">
        <v>248</v>
      </c>
      <c r="H387" s="142">
        <v>7082.79</v>
      </c>
      <c r="I387" s="143"/>
      <c r="J387" s="144">
        <f>ROUND(I387*H387,2)</f>
        <v>0</v>
      </c>
      <c r="K387" s="140" t="s">
        <v>121</v>
      </c>
      <c r="L387" s="29"/>
      <c r="M387" s="145" t="s">
        <v>1</v>
      </c>
      <c r="N387" s="146" t="s">
        <v>41</v>
      </c>
      <c r="O387" s="48"/>
      <c r="P387" s="147">
        <f>O387*H387</f>
        <v>0</v>
      </c>
      <c r="Q387" s="147">
        <v>0</v>
      </c>
      <c r="R387" s="147">
        <f>Q387*H387</f>
        <v>0</v>
      </c>
      <c r="S387" s="147">
        <v>0</v>
      </c>
      <c r="T387" s="148">
        <f>S387*H387</f>
        <v>0</v>
      </c>
      <c r="AR387" s="15" t="s">
        <v>122</v>
      </c>
      <c r="AT387" s="15" t="s">
        <v>117</v>
      </c>
      <c r="AU387" s="15" t="s">
        <v>80</v>
      </c>
      <c r="AY387" s="15" t="s">
        <v>115</v>
      </c>
      <c r="BE387" s="149">
        <f>IF(N387="základní",J387,0)</f>
        <v>0</v>
      </c>
      <c r="BF387" s="149">
        <f>IF(N387="snížená",J387,0)</f>
        <v>0</v>
      </c>
      <c r="BG387" s="149">
        <f>IF(N387="zákl. přenesená",J387,0)</f>
        <v>0</v>
      </c>
      <c r="BH387" s="149">
        <f>IF(N387="sníž. přenesená",J387,0)</f>
        <v>0</v>
      </c>
      <c r="BI387" s="149">
        <f>IF(N387="nulová",J387,0)</f>
        <v>0</v>
      </c>
      <c r="BJ387" s="15" t="s">
        <v>78</v>
      </c>
      <c r="BK387" s="149">
        <f>ROUND(I387*H387,2)</f>
        <v>0</v>
      </c>
      <c r="BL387" s="15" t="s">
        <v>122</v>
      </c>
      <c r="BM387" s="15" t="s">
        <v>462</v>
      </c>
    </row>
    <row r="388" spans="2:47" s="1" customFormat="1" ht="12">
      <c r="B388" s="29"/>
      <c r="D388" s="150" t="s">
        <v>124</v>
      </c>
      <c r="F388" s="151" t="s">
        <v>463</v>
      </c>
      <c r="I388" s="83"/>
      <c r="L388" s="29"/>
      <c r="M388" s="152"/>
      <c r="N388" s="48"/>
      <c r="O388" s="48"/>
      <c r="P388" s="48"/>
      <c r="Q388" s="48"/>
      <c r="R388" s="48"/>
      <c r="S388" s="48"/>
      <c r="T388" s="49"/>
      <c r="AT388" s="15" t="s">
        <v>124</v>
      </c>
      <c r="AU388" s="15" t="s">
        <v>80</v>
      </c>
    </row>
    <row r="389" spans="2:47" s="1" customFormat="1" ht="19.5">
      <c r="B389" s="29"/>
      <c r="D389" s="150" t="s">
        <v>126</v>
      </c>
      <c r="F389" s="153" t="s">
        <v>464</v>
      </c>
      <c r="I389" s="83"/>
      <c r="L389" s="29"/>
      <c r="M389" s="187"/>
      <c r="N389" s="188"/>
      <c r="O389" s="188"/>
      <c r="P389" s="188"/>
      <c r="Q389" s="188"/>
      <c r="R389" s="188"/>
      <c r="S389" s="188"/>
      <c r="T389" s="189"/>
      <c r="AT389" s="15" t="s">
        <v>126</v>
      </c>
      <c r="AU389" s="15" t="s">
        <v>80</v>
      </c>
    </row>
    <row r="390" spans="2:12" s="1" customFormat="1" ht="6.95" customHeight="1">
      <c r="B390" s="38"/>
      <c r="C390" s="39"/>
      <c r="D390" s="39"/>
      <c r="E390" s="39"/>
      <c r="F390" s="39"/>
      <c r="G390" s="39"/>
      <c r="H390" s="39"/>
      <c r="I390" s="99"/>
      <c r="J390" s="39"/>
      <c r="K390" s="39"/>
      <c r="L390" s="29"/>
    </row>
  </sheetData>
  <autoFilter ref="C86:K38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3"/>
  <sheetViews>
    <sheetView showGridLines="0" tabSelected="1" workbookViewId="0" topLeftCell="A128">
      <selection activeCell="F160" sqref="F160"/>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81"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202" t="s">
        <v>5</v>
      </c>
      <c r="M2" s="203"/>
      <c r="N2" s="203"/>
      <c r="O2" s="203"/>
      <c r="P2" s="203"/>
      <c r="Q2" s="203"/>
      <c r="R2" s="203"/>
      <c r="S2" s="203"/>
      <c r="T2" s="203"/>
      <c r="U2" s="203"/>
      <c r="V2" s="203"/>
      <c r="AT2" s="15" t="s">
        <v>83</v>
      </c>
    </row>
    <row r="3" spans="2:46" ht="6.95" customHeight="1">
      <c r="B3" s="16"/>
      <c r="C3" s="17"/>
      <c r="D3" s="17"/>
      <c r="E3" s="17"/>
      <c r="F3" s="17"/>
      <c r="G3" s="17"/>
      <c r="H3" s="17"/>
      <c r="I3" s="82"/>
      <c r="J3" s="17"/>
      <c r="K3" s="17"/>
      <c r="L3" s="18"/>
      <c r="AT3" s="15" t="s">
        <v>80</v>
      </c>
    </row>
    <row r="4" spans="2:46" ht="24.95" customHeight="1">
      <c r="B4" s="18"/>
      <c r="D4" s="19" t="s">
        <v>84</v>
      </c>
      <c r="L4" s="18"/>
      <c r="M4" s="20" t="s">
        <v>10</v>
      </c>
      <c r="AT4" s="15" t="s">
        <v>3</v>
      </c>
    </row>
    <row r="5" spans="2:12" ht="6.95" customHeight="1">
      <c r="B5" s="18"/>
      <c r="L5" s="18"/>
    </row>
    <row r="6" spans="2:12" ht="12" customHeight="1">
      <c r="B6" s="18"/>
      <c r="D6" s="24" t="s">
        <v>16</v>
      </c>
      <c r="L6" s="18"/>
    </row>
    <row r="7" spans="2:12" ht="14.45" customHeight="1">
      <c r="B7" s="18"/>
      <c r="E7" s="231" t="str">
        <f>'Rekapitulace stavby'!K6</f>
        <v>Trusovický potok, Bohuňovice - optimalizace toku</v>
      </c>
      <c r="F7" s="232"/>
      <c r="G7" s="232"/>
      <c r="H7" s="232"/>
      <c r="L7" s="18"/>
    </row>
    <row r="8" spans="2:12" s="1" customFormat="1" ht="12" customHeight="1">
      <c r="B8" s="29"/>
      <c r="D8" s="24" t="s">
        <v>85</v>
      </c>
      <c r="I8" s="83"/>
      <c r="L8" s="29"/>
    </row>
    <row r="9" spans="2:12" s="1" customFormat="1" ht="36.95" customHeight="1">
      <c r="B9" s="29"/>
      <c r="E9" s="210" t="s">
        <v>465</v>
      </c>
      <c r="F9" s="209"/>
      <c r="G9" s="209"/>
      <c r="H9" s="209"/>
      <c r="I9" s="83"/>
      <c r="L9" s="29"/>
    </row>
    <row r="10" spans="2:12" s="1" customFormat="1" ht="12">
      <c r="B10" s="29"/>
      <c r="I10" s="83"/>
      <c r="L10" s="29"/>
    </row>
    <row r="11" spans="2:12" s="1" customFormat="1" ht="12" customHeight="1">
      <c r="B11" s="29"/>
      <c r="D11" s="24" t="s">
        <v>18</v>
      </c>
      <c r="F11" s="15" t="s">
        <v>1</v>
      </c>
      <c r="I11" s="84" t="s">
        <v>19</v>
      </c>
      <c r="J11" s="15" t="s">
        <v>1</v>
      </c>
      <c r="L11" s="29"/>
    </row>
    <row r="12" spans="2:12" s="1" customFormat="1" ht="12" customHeight="1">
      <c r="B12" s="29"/>
      <c r="D12" s="24" t="s">
        <v>20</v>
      </c>
      <c r="F12" s="15" t="s">
        <v>21</v>
      </c>
      <c r="I12" s="84" t="s">
        <v>22</v>
      </c>
      <c r="J12" s="45" t="str">
        <f>'Rekapitulace stavby'!AN8</f>
        <v>21. 8. 2017</v>
      </c>
      <c r="L12" s="29"/>
    </row>
    <row r="13" spans="2:12" s="1" customFormat="1" ht="10.9" customHeight="1">
      <c r="B13" s="29"/>
      <c r="I13" s="83"/>
      <c r="L13" s="29"/>
    </row>
    <row r="14" spans="2:12" s="1" customFormat="1" ht="12" customHeight="1">
      <c r="B14" s="29"/>
      <c r="D14" s="24" t="s">
        <v>24</v>
      </c>
      <c r="I14" s="84" t="s">
        <v>25</v>
      </c>
      <c r="J14" s="15" t="str">
        <f>IF('Rekapitulace stavby'!AN10="","",'Rekapitulace stavby'!AN10)</f>
        <v/>
      </c>
      <c r="L14" s="29"/>
    </row>
    <row r="15" spans="2:12" s="1" customFormat="1" ht="18" customHeight="1">
      <c r="B15" s="29"/>
      <c r="E15" s="15" t="str">
        <f>IF('Rekapitulace stavby'!E11="","",'Rekapitulace stavby'!E11)</f>
        <v xml:space="preserve"> </v>
      </c>
      <c r="I15" s="84" t="s">
        <v>27</v>
      </c>
      <c r="J15" s="15" t="str">
        <f>IF('Rekapitulace stavby'!AN11="","",'Rekapitulace stavby'!AN11)</f>
        <v/>
      </c>
      <c r="L15" s="29"/>
    </row>
    <row r="16" spans="2:12" s="1" customFormat="1" ht="6.95" customHeight="1">
      <c r="B16" s="29"/>
      <c r="I16" s="83"/>
      <c r="L16" s="29"/>
    </row>
    <row r="17" spans="2:12" s="1" customFormat="1" ht="12" customHeight="1">
      <c r="B17" s="29"/>
      <c r="D17" s="24" t="s">
        <v>28</v>
      </c>
      <c r="I17" s="84" t="s">
        <v>25</v>
      </c>
      <c r="J17" s="25" t="str">
        <f>'Rekapitulace stavby'!AN13</f>
        <v>Vyplň údaj</v>
      </c>
      <c r="L17" s="29"/>
    </row>
    <row r="18" spans="2:12" s="1" customFormat="1" ht="18" customHeight="1">
      <c r="B18" s="29"/>
      <c r="E18" s="233" t="str">
        <f>'Rekapitulace stavby'!E14</f>
        <v>Vyplň údaj</v>
      </c>
      <c r="F18" s="213"/>
      <c r="G18" s="213"/>
      <c r="H18" s="213"/>
      <c r="I18" s="84" t="s">
        <v>27</v>
      </c>
      <c r="J18" s="25" t="str">
        <f>'Rekapitulace stavby'!AN14</f>
        <v>Vyplň údaj</v>
      </c>
      <c r="L18" s="29"/>
    </row>
    <row r="19" spans="2:12" s="1" customFormat="1" ht="6.95" customHeight="1">
      <c r="B19" s="29"/>
      <c r="I19" s="83"/>
      <c r="L19" s="29"/>
    </row>
    <row r="20" spans="2:12" s="1" customFormat="1" ht="12" customHeight="1">
      <c r="B20" s="29"/>
      <c r="D20" s="24" t="s">
        <v>30</v>
      </c>
      <c r="I20" s="84" t="s">
        <v>25</v>
      </c>
      <c r="J20" s="15" t="s">
        <v>31</v>
      </c>
      <c r="L20" s="29"/>
    </row>
    <row r="21" spans="2:12" s="1" customFormat="1" ht="18" customHeight="1">
      <c r="B21" s="29"/>
      <c r="E21" s="15" t="s">
        <v>32</v>
      </c>
      <c r="I21" s="84" t="s">
        <v>27</v>
      </c>
      <c r="J21" s="15" t="s">
        <v>1</v>
      </c>
      <c r="L21" s="29"/>
    </row>
    <row r="22" spans="2:12" s="1" customFormat="1" ht="6.95" customHeight="1">
      <c r="B22" s="29"/>
      <c r="I22" s="83"/>
      <c r="L22" s="29"/>
    </row>
    <row r="23" spans="2:12" s="1" customFormat="1" ht="12" customHeight="1">
      <c r="B23" s="29"/>
      <c r="D23" s="24" t="s">
        <v>34</v>
      </c>
      <c r="I23" s="84" t="s">
        <v>25</v>
      </c>
      <c r="J23" s="15" t="s">
        <v>31</v>
      </c>
      <c r="L23" s="29"/>
    </row>
    <row r="24" spans="2:12" s="1" customFormat="1" ht="18" customHeight="1">
      <c r="B24" s="29"/>
      <c r="E24" s="15" t="s">
        <v>32</v>
      </c>
      <c r="I24" s="84" t="s">
        <v>27</v>
      </c>
      <c r="J24" s="15" t="s">
        <v>1</v>
      </c>
      <c r="L24" s="29"/>
    </row>
    <row r="25" spans="2:12" s="1" customFormat="1" ht="6.95" customHeight="1">
      <c r="B25" s="29"/>
      <c r="I25" s="83"/>
      <c r="L25" s="29"/>
    </row>
    <row r="26" spans="2:12" s="1" customFormat="1" ht="12" customHeight="1">
      <c r="B26" s="29"/>
      <c r="D26" s="24" t="s">
        <v>35</v>
      </c>
      <c r="I26" s="83"/>
      <c r="L26" s="29"/>
    </row>
    <row r="27" spans="2:12" s="6" customFormat="1" ht="14.45" customHeight="1">
      <c r="B27" s="85"/>
      <c r="E27" s="217" t="s">
        <v>1</v>
      </c>
      <c r="F27" s="217"/>
      <c r="G27" s="217"/>
      <c r="H27" s="217"/>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36</v>
      </c>
      <c r="I30" s="83"/>
      <c r="J30" s="59">
        <f>ROUND(J84,2)</f>
        <v>0</v>
      </c>
      <c r="L30" s="29"/>
    </row>
    <row r="31" spans="2:12" s="1" customFormat="1" ht="6.95" customHeight="1">
      <c r="B31" s="29"/>
      <c r="D31" s="46"/>
      <c r="E31" s="46"/>
      <c r="F31" s="46"/>
      <c r="G31" s="46"/>
      <c r="H31" s="46"/>
      <c r="I31" s="87"/>
      <c r="J31" s="46"/>
      <c r="K31" s="46"/>
      <c r="L31" s="29"/>
    </row>
    <row r="32" spans="2:12" s="1" customFormat="1" ht="14.45" customHeight="1">
      <c r="B32" s="29"/>
      <c r="F32" s="32" t="s">
        <v>38</v>
      </c>
      <c r="I32" s="89" t="s">
        <v>37</v>
      </c>
      <c r="J32" s="32" t="s">
        <v>39</v>
      </c>
      <c r="L32" s="29"/>
    </row>
    <row r="33" spans="2:12" s="1" customFormat="1" ht="14.45" customHeight="1">
      <c r="B33" s="29"/>
      <c r="D33" s="24" t="s">
        <v>40</v>
      </c>
      <c r="E33" s="24" t="s">
        <v>41</v>
      </c>
      <c r="F33" s="90">
        <f>ROUND((SUM(BE84:BE162)),2)</f>
        <v>0</v>
      </c>
      <c r="I33" s="91">
        <v>0.21</v>
      </c>
      <c r="J33" s="90">
        <f>ROUND(((SUM(BE84:BE162))*I33),2)</f>
        <v>0</v>
      </c>
      <c r="L33" s="29"/>
    </row>
    <row r="34" spans="2:12" s="1" customFormat="1" ht="14.45" customHeight="1">
      <c r="B34" s="29"/>
      <c r="E34" s="24" t="s">
        <v>42</v>
      </c>
      <c r="F34" s="90">
        <f>ROUND((SUM(BF84:BF162)),2)</f>
        <v>0</v>
      </c>
      <c r="I34" s="91">
        <v>0.15</v>
      </c>
      <c r="J34" s="90">
        <f>ROUND(((SUM(BF84:BF162))*I34),2)</f>
        <v>0</v>
      </c>
      <c r="L34" s="29"/>
    </row>
    <row r="35" spans="2:12" s="1" customFormat="1" ht="14.45" customHeight="1" hidden="1">
      <c r="B35" s="29"/>
      <c r="E35" s="24" t="s">
        <v>43</v>
      </c>
      <c r="F35" s="90">
        <f>ROUND((SUM(BG84:BG162)),2)</f>
        <v>0</v>
      </c>
      <c r="I35" s="91">
        <v>0.21</v>
      </c>
      <c r="J35" s="90">
        <f>0</f>
        <v>0</v>
      </c>
      <c r="L35" s="29"/>
    </row>
    <row r="36" spans="2:12" s="1" customFormat="1" ht="14.45" customHeight="1" hidden="1">
      <c r="B36" s="29"/>
      <c r="E36" s="24" t="s">
        <v>44</v>
      </c>
      <c r="F36" s="90">
        <f>ROUND((SUM(BH84:BH162)),2)</f>
        <v>0</v>
      </c>
      <c r="I36" s="91">
        <v>0.15</v>
      </c>
      <c r="J36" s="90">
        <f>0</f>
        <v>0</v>
      </c>
      <c r="L36" s="29"/>
    </row>
    <row r="37" spans="2:12" s="1" customFormat="1" ht="14.45" customHeight="1" hidden="1">
      <c r="B37" s="29"/>
      <c r="E37" s="24" t="s">
        <v>45</v>
      </c>
      <c r="F37" s="90">
        <f>ROUND((SUM(BI84:BI162)),2)</f>
        <v>0</v>
      </c>
      <c r="I37" s="91">
        <v>0</v>
      </c>
      <c r="J37" s="90">
        <f>0</f>
        <v>0</v>
      </c>
      <c r="L37" s="29"/>
    </row>
    <row r="38" spans="2:12" s="1" customFormat="1" ht="6.95" customHeight="1">
      <c r="B38" s="29"/>
      <c r="I38" s="83"/>
      <c r="L38" s="29"/>
    </row>
    <row r="39" spans="2:12" s="1" customFormat="1" ht="25.35" customHeight="1">
      <c r="B39" s="29"/>
      <c r="C39" s="92"/>
      <c r="D39" s="93" t="s">
        <v>46</v>
      </c>
      <c r="E39" s="50"/>
      <c r="F39" s="50"/>
      <c r="G39" s="94" t="s">
        <v>47</v>
      </c>
      <c r="H39" s="95" t="s">
        <v>48</v>
      </c>
      <c r="I39" s="96"/>
      <c r="J39" s="97">
        <f>SUM(J30:J37)</f>
        <v>0</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19" t="s">
        <v>87</v>
      </c>
      <c r="I45" s="83"/>
      <c r="L45" s="29"/>
    </row>
    <row r="46" spans="2:12" s="1" customFormat="1" ht="6.95" customHeight="1">
      <c r="B46" s="29"/>
      <c r="I46" s="83"/>
      <c r="L46" s="29"/>
    </row>
    <row r="47" spans="2:12" s="1" customFormat="1" ht="12" customHeight="1">
      <c r="B47" s="29"/>
      <c r="C47" s="24" t="s">
        <v>16</v>
      </c>
      <c r="I47" s="83"/>
      <c r="L47" s="29"/>
    </row>
    <row r="48" spans="2:12" s="1" customFormat="1" ht="14.45" customHeight="1">
      <c r="B48" s="29"/>
      <c r="E48" s="231" t="str">
        <f>E7</f>
        <v>Trusovický potok, Bohuňovice - optimalizace toku</v>
      </c>
      <c r="F48" s="232"/>
      <c r="G48" s="232"/>
      <c r="H48" s="232"/>
      <c r="I48" s="83"/>
      <c r="L48" s="29"/>
    </row>
    <row r="49" spans="2:12" s="1" customFormat="1" ht="12" customHeight="1">
      <c r="B49" s="29"/>
      <c r="C49" s="24" t="s">
        <v>85</v>
      </c>
      <c r="I49" s="83"/>
      <c r="L49" s="29"/>
    </row>
    <row r="50" spans="2:12" s="1" customFormat="1" ht="14.45" customHeight="1">
      <c r="B50" s="29"/>
      <c r="E50" s="210" t="str">
        <f>E9</f>
        <v>VRN - Vedlejší rozpočtové náklady</v>
      </c>
      <c r="F50" s="209"/>
      <c r="G50" s="209"/>
      <c r="H50" s="209"/>
      <c r="I50" s="83"/>
      <c r="L50" s="29"/>
    </row>
    <row r="51" spans="2:12" s="1" customFormat="1" ht="6.95" customHeight="1">
      <c r="B51" s="29"/>
      <c r="I51" s="83"/>
      <c r="L51" s="29"/>
    </row>
    <row r="52" spans="2:12" s="1" customFormat="1" ht="12" customHeight="1">
      <c r="B52" s="29"/>
      <c r="C52" s="24" t="s">
        <v>20</v>
      </c>
      <c r="F52" s="15" t="str">
        <f>F12</f>
        <v>Trusovice, Moravská Loděnice</v>
      </c>
      <c r="I52" s="84" t="s">
        <v>22</v>
      </c>
      <c r="J52" s="45" t="str">
        <f>IF(J12="","",J12)</f>
        <v>21. 8. 2017</v>
      </c>
      <c r="L52" s="29"/>
    </row>
    <row r="53" spans="2:12" s="1" customFormat="1" ht="6.95" customHeight="1">
      <c r="B53" s="29"/>
      <c r="I53" s="83"/>
      <c r="L53" s="29"/>
    </row>
    <row r="54" spans="2:12" s="1" customFormat="1" ht="35.45" customHeight="1">
      <c r="B54" s="29"/>
      <c r="C54" s="24" t="s">
        <v>24</v>
      </c>
      <c r="F54" s="15" t="str">
        <f>E15</f>
        <v xml:space="preserve"> </v>
      </c>
      <c r="I54" s="84" t="s">
        <v>30</v>
      </c>
      <c r="J54" s="27" t="str">
        <f>E21</f>
        <v>AGPOL s.r.o., Jungmannova 153/12, 77900 Olomouc</v>
      </c>
      <c r="L54" s="29"/>
    </row>
    <row r="55" spans="2:12" s="1" customFormat="1" ht="35.45" customHeight="1">
      <c r="B55" s="29"/>
      <c r="C55" s="24" t="s">
        <v>28</v>
      </c>
      <c r="F55" s="15" t="str">
        <f>IF(E18="","",E18)</f>
        <v>Vyplň údaj</v>
      </c>
      <c r="I55" s="84" t="s">
        <v>34</v>
      </c>
      <c r="J55" s="27" t="str">
        <f>E24</f>
        <v>AGPOL s.r.o., Jungmannova 153/12, 77900 Olomouc</v>
      </c>
      <c r="L55" s="29"/>
    </row>
    <row r="56" spans="2:12" s="1" customFormat="1" ht="10.35" customHeight="1">
      <c r="B56" s="29"/>
      <c r="I56" s="83"/>
      <c r="L56" s="29"/>
    </row>
    <row r="57" spans="2:12" s="1" customFormat="1" ht="29.25" customHeight="1">
      <c r="B57" s="29"/>
      <c r="C57" s="101" t="s">
        <v>88</v>
      </c>
      <c r="D57" s="92"/>
      <c r="E57" s="92"/>
      <c r="F57" s="92"/>
      <c r="G57" s="92"/>
      <c r="H57" s="92"/>
      <c r="I57" s="102"/>
      <c r="J57" s="103" t="s">
        <v>89</v>
      </c>
      <c r="K57" s="92"/>
      <c r="L57" s="29"/>
    </row>
    <row r="58" spans="2:12" s="1" customFormat="1" ht="10.35" customHeight="1">
      <c r="B58" s="29"/>
      <c r="I58" s="83"/>
      <c r="L58" s="29"/>
    </row>
    <row r="59" spans="2:47" s="1" customFormat="1" ht="22.9" customHeight="1">
      <c r="B59" s="29"/>
      <c r="C59" s="104" t="s">
        <v>90</v>
      </c>
      <c r="I59" s="83"/>
      <c r="J59" s="59">
        <f>J84</f>
        <v>0</v>
      </c>
      <c r="L59" s="29"/>
      <c r="AU59" s="15" t="s">
        <v>91</v>
      </c>
    </row>
    <row r="60" spans="2:12" s="7" customFormat="1" ht="24.95" customHeight="1">
      <c r="B60" s="105"/>
      <c r="D60" s="106" t="s">
        <v>465</v>
      </c>
      <c r="E60" s="107"/>
      <c r="F60" s="107"/>
      <c r="G60" s="107"/>
      <c r="H60" s="107"/>
      <c r="I60" s="108"/>
      <c r="J60" s="109">
        <f>J85</f>
        <v>0</v>
      </c>
      <c r="L60" s="105"/>
    </row>
    <row r="61" spans="2:12" s="8" customFormat="1" ht="19.9" customHeight="1">
      <c r="B61" s="110"/>
      <c r="D61" s="111" t="s">
        <v>466</v>
      </c>
      <c r="E61" s="112"/>
      <c r="F61" s="112"/>
      <c r="G61" s="112"/>
      <c r="H61" s="112"/>
      <c r="I61" s="113"/>
      <c r="J61" s="114">
        <f>J86</f>
        <v>0</v>
      </c>
      <c r="L61" s="110"/>
    </row>
    <row r="62" spans="2:12" s="8" customFormat="1" ht="19.9" customHeight="1">
      <c r="B62" s="110"/>
      <c r="D62" s="111" t="s">
        <v>467</v>
      </c>
      <c r="E62" s="112"/>
      <c r="F62" s="112"/>
      <c r="G62" s="112"/>
      <c r="H62" s="112"/>
      <c r="I62" s="113"/>
      <c r="J62" s="114">
        <f>J101</f>
        <v>0</v>
      </c>
      <c r="L62" s="110"/>
    </row>
    <row r="63" spans="2:12" s="8" customFormat="1" ht="19.9" customHeight="1">
      <c r="B63" s="110"/>
      <c r="D63" s="111" t="s">
        <v>468</v>
      </c>
      <c r="E63" s="112"/>
      <c r="F63" s="112"/>
      <c r="G63" s="112"/>
      <c r="H63" s="112"/>
      <c r="I63" s="113"/>
      <c r="J63" s="114">
        <f>J123</f>
        <v>0</v>
      </c>
      <c r="L63" s="110"/>
    </row>
    <row r="64" spans="2:12" s="8" customFormat="1" ht="19.9" customHeight="1">
      <c r="B64" s="110"/>
      <c r="D64" s="111" t="s">
        <v>469</v>
      </c>
      <c r="E64" s="112"/>
      <c r="F64" s="112"/>
      <c r="G64" s="112"/>
      <c r="H64" s="112"/>
      <c r="I64" s="113"/>
      <c r="J64" s="114">
        <f>J131</f>
        <v>0</v>
      </c>
      <c r="L64" s="110"/>
    </row>
    <row r="65" spans="2:12" s="1" customFormat="1" ht="21.75" customHeight="1">
      <c r="B65" s="29"/>
      <c r="I65" s="83"/>
      <c r="L65" s="29"/>
    </row>
    <row r="66" spans="2:12" s="1" customFormat="1" ht="6.95" customHeight="1">
      <c r="B66" s="38"/>
      <c r="C66" s="39"/>
      <c r="D66" s="39"/>
      <c r="E66" s="39"/>
      <c r="F66" s="39"/>
      <c r="G66" s="39"/>
      <c r="H66" s="39"/>
      <c r="I66" s="99"/>
      <c r="J66" s="39"/>
      <c r="K66" s="39"/>
      <c r="L66" s="29"/>
    </row>
    <row r="70" spans="2:12" s="1" customFormat="1" ht="6.95" customHeight="1">
      <c r="B70" s="40"/>
      <c r="C70" s="41"/>
      <c r="D70" s="41"/>
      <c r="E70" s="41"/>
      <c r="F70" s="41"/>
      <c r="G70" s="41"/>
      <c r="H70" s="41"/>
      <c r="I70" s="100"/>
      <c r="J70" s="41"/>
      <c r="K70" s="41"/>
      <c r="L70" s="29"/>
    </row>
    <row r="71" spans="2:12" s="1" customFormat="1" ht="24.95" customHeight="1">
      <c r="B71" s="29"/>
      <c r="C71" s="19" t="s">
        <v>100</v>
      </c>
      <c r="I71" s="83"/>
      <c r="L71" s="29"/>
    </row>
    <row r="72" spans="2:12" s="1" customFormat="1" ht="6.95" customHeight="1">
      <c r="B72" s="29"/>
      <c r="I72" s="83"/>
      <c r="L72" s="29"/>
    </row>
    <row r="73" spans="2:12" s="1" customFormat="1" ht="12" customHeight="1">
      <c r="B73" s="29"/>
      <c r="C73" s="24" t="s">
        <v>16</v>
      </c>
      <c r="I73" s="83"/>
      <c r="L73" s="29"/>
    </row>
    <row r="74" spans="2:12" s="1" customFormat="1" ht="14.45" customHeight="1">
      <c r="B74" s="29"/>
      <c r="E74" s="231" t="str">
        <f>E7</f>
        <v>Trusovický potok, Bohuňovice - optimalizace toku</v>
      </c>
      <c r="F74" s="232"/>
      <c r="G74" s="232"/>
      <c r="H74" s="232"/>
      <c r="I74" s="83"/>
      <c r="L74" s="29"/>
    </row>
    <row r="75" spans="2:12" s="1" customFormat="1" ht="12" customHeight="1">
      <c r="B75" s="29"/>
      <c r="C75" s="24" t="s">
        <v>85</v>
      </c>
      <c r="I75" s="83"/>
      <c r="L75" s="29"/>
    </row>
    <row r="76" spans="2:12" s="1" customFormat="1" ht="14.45" customHeight="1">
      <c r="B76" s="29"/>
      <c r="E76" s="210" t="str">
        <f>E9</f>
        <v>VRN - Vedlejší rozpočtové náklady</v>
      </c>
      <c r="F76" s="209"/>
      <c r="G76" s="209"/>
      <c r="H76" s="209"/>
      <c r="I76" s="83"/>
      <c r="L76" s="29"/>
    </row>
    <row r="77" spans="2:12" s="1" customFormat="1" ht="6.95" customHeight="1">
      <c r="B77" s="29"/>
      <c r="I77" s="83"/>
      <c r="L77" s="29"/>
    </row>
    <row r="78" spans="2:12" s="1" customFormat="1" ht="12" customHeight="1">
      <c r="B78" s="29"/>
      <c r="C78" s="24" t="s">
        <v>20</v>
      </c>
      <c r="F78" s="15" t="str">
        <f>F12</f>
        <v>Trusovice, Moravská Loděnice</v>
      </c>
      <c r="I78" s="84" t="s">
        <v>22</v>
      </c>
      <c r="J78" s="45" t="str">
        <f>IF(J12="","",J12)</f>
        <v>21. 8. 2017</v>
      </c>
      <c r="L78" s="29"/>
    </row>
    <row r="79" spans="2:12" s="1" customFormat="1" ht="6.95" customHeight="1">
      <c r="B79" s="29"/>
      <c r="I79" s="83"/>
      <c r="L79" s="29"/>
    </row>
    <row r="80" spans="2:12" s="1" customFormat="1" ht="35.45" customHeight="1">
      <c r="B80" s="29"/>
      <c r="C80" s="24" t="s">
        <v>24</v>
      </c>
      <c r="F80" s="15" t="str">
        <f>E15</f>
        <v xml:space="preserve"> </v>
      </c>
      <c r="I80" s="84" t="s">
        <v>30</v>
      </c>
      <c r="J80" s="27" t="str">
        <f>E21</f>
        <v>AGPOL s.r.o., Jungmannova 153/12, 77900 Olomouc</v>
      </c>
      <c r="L80" s="29"/>
    </row>
    <row r="81" spans="2:12" s="1" customFormat="1" ht="35.45" customHeight="1">
      <c r="B81" s="29"/>
      <c r="C81" s="24" t="s">
        <v>28</v>
      </c>
      <c r="F81" s="15" t="str">
        <f>IF(E18="","",E18)</f>
        <v>Vyplň údaj</v>
      </c>
      <c r="I81" s="84" t="s">
        <v>34</v>
      </c>
      <c r="J81" s="27" t="str">
        <f>E24</f>
        <v>AGPOL s.r.o., Jungmannova 153/12, 77900 Olomouc</v>
      </c>
      <c r="L81" s="29"/>
    </row>
    <row r="82" spans="2:12" s="1" customFormat="1" ht="10.35" customHeight="1">
      <c r="B82" s="29"/>
      <c r="I82" s="83"/>
      <c r="L82" s="29"/>
    </row>
    <row r="83" spans="2:20" s="9" customFormat="1" ht="29.25" customHeight="1">
      <c r="B83" s="115"/>
      <c r="C83" s="116" t="s">
        <v>101</v>
      </c>
      <c r="D83" s="117" t="s">
        <v>55</v>
      </c>
      <c r="E83" s="117" t="s">
        <v>51</v>
      </c>
      <c r="F83" s="117" t="s">
        <v>52</v>
      </c>
      <c r="G83" s="117" t="s">
        <v>102</v>
      </c>
      <c r="H83" s="117" t="s">
        <v>103</v>
      </c>
      <c r="I83" s="118" t="s">
        <v>104</v>
      </c>
      <c r="J83" s="117" t="s">
        <v>89</v>
      </c>
      <c r="K83" s="119" t="s">
        <v>105</v>
      </c>
      <c r="L83" s="115"/>
      <c r="M83" s="52" t="s">
        <v>1</v>
      </c>
      <c r="N83" s="53" t="s">
        <v>40</v>
      </c>
      <c r="O83" s="53" t="s">
        <v>106</v>
      </c>
      <c r="P83" s="53" t="s">
        <v>107</v>
      </c>
      <c r="Q83" s="53" t="s">
        <v>108</v>
      </c>
      <c r="R83" s="53" t="s">
        <v>109</v>
      </c>
      <c r="S83" s="53" t="s">
        <v>110</v>
      </c>
      <c r="T83" s="54" t="s">
        <v>111</v>
      </c>
    </row>
    <row r="84" spans="2:63" s="1" customFormat="1" ht="22.9" customHeight="1">
      <c r="B84" s="29"/>
      <c r="C84" s="57" t="s">
        <v>112</v>
      </c>
      <c r="I84" s="83"/>
      <c r="J84" s="120">
        <f>BK84</f>
        <v>0</v>
      </c>
      <c r="L84" s="29"/>
      <c r="M84" s="55"/>
      <c r="N84" s="46"/>
      <c r="O84" s="46"/>
      <c r="P84" s="121">
        <f>P85</f>
        <v>0</v>
      </c>
      <c r="Q84" s="46"/>
      <c r="R84" s="121">
        <f>R85</f>
        <v>0</v>
      </c>
      <c r="S84" s="46"/>
      <c r="T84" s="122">
        <f>T85</f>
        <v>0</v>
      </c>
      <c r="AT84" s="15" t="s">
        <v>69</v>
      </c>
      <c r="AU84" s="15" t="s">
        <v>91</v>
      </c>
      <c r="BK84" s="123">
        <f>BK85</f>
        <v>0</v>
      </c>
    </row>
    <row r="85" spans="2:63" s="10" customFormat="1" ht="25.9" customHeight="1">
      <c r="B85" s="124"/>
      <c r="D85" s="125" t="s">
        <v>69</v>
      </c>
      <c r="E85" s="126" t="s">
        <v>81</v>
      </c>
      <c r="F85" s="126" t="s">
        <v>82</v>
      </c>
      <c r="I85" s="127"/>
      <c r="J85" s="128">
        <f>BK85</f>
        <v>0</v>
      </c>
      <c r="L85" s="124"/>
      <c r="M85" s="129"/>
      <c r="N85" s="130"/>
      <c r="O85" s="130"/>
      <c r="P85" s="131">
        <f>P86+P101+P123+P131</f>
        <v>0</v>
      </c>
      <c r="Q85" s="130"/>
      <c r="R85" s="131">
        <f>R86+R101+R123+R131</f>
        <v>0</v>
      </c>
      <c r="S85" s="130"/>
      <c r="T85" s="132">
        <f>T86+T101+T123+T131</f>
        <v>0</v>
      </c>
      <c r="AR85" s="125" t="s">
        <v>159</v>
      </c>
      <c r="AT85" s="133" t="s">
        <v>69</v>
      </c>
      <c r="AU85" s="133" t="s">
        <v>70</v>
      </c>
      <c r="AY85" s="125" t="s">
        <v>115</v>
      </c>
      <c r="BK85" s="134">
        <f>BK86+BK101+BK123+BK131</f>
        <v>0</v>
      </c>
    </row>
    <row r="86" spans="2:63" s="10" customFormat="1" ht="22.9" customHeight="1">
      <c r="B86" s="124"/>
      <c r="D86" s="125" t="s">
        <v>69</v>
      </c>
      <c r="E86" s="135" t="s">
        <v>470</v>
      </c>
      <c r="F86" s="135" t="s">
        <v>471</v>
      </c>
      <c r="I86" s="127"/>
      <c r="J86" s="136">
        <f>BK86</f>
        <v>0</v>
      </c>
      <c r="L86" s="124"/>
      <c r="M86" s="129"/>
      <c r="N86" s="130"/>
      <c r="O86" s="130"/>
      <c r="P86" s="131">
        <f>SUM(P87:P100)</f>
        <v>0</v>
      </c>
      <c r="Q86" s="130"/>
      <c r="R86" s="131">
        <f>SUM(R87:R100)</f>
        <v>0</v>
      </c>
      <c r="S86" s="130"/>
      <c r="T86" s="132">
        <f>SUM(T87:T100)</f>
        <v>0</v>
      </c>
      <c r="AR86" s="125" t="s">
        <v>159</v>
      </c>
      <c r="AT86" s="133" t="s">
        <v>69</v>
      </c>
      <c r="AU86" s="133" t="s">
        <v>78</v>
      </c>
      <c r="AY86" s="125" t="s">
        <v>115</v>
      </c>
      <c r="BK86" s="134">
        <f>SUM(BK87:BK100)</f>
        <v>0</v>
      </c>
    </row>
    <row r="87" spans="2:65" s="1" customFormat="1" ht="20.45" customHeight="1">
      <c r="B87" s="137"/>
      <c r="C87" s="138" t="s">
        <v>78</v>
      </c>
      <c r="D87" s="138" t="s">
        <v>117</v>
      </c>
      <c r="E87" s="139" t="s">
        <v>472</v>
      </c>
      <c r="F87" s="140" t="s">
        <v>561</v>
      </c>
      <c r="G87" s="141" t="s">
        <v>566</v>
      </c>
      <c r="H87" s="142">
        <v>1</v>
      </c>
      <c r="I87" s="143"/>
      <c r="J87" s="144">
        <f>ROUND(I87*H87,2)</f>
        <v>0</v>
      </c>
      <c r="K87" s="140" t="s">
        <v>473</v>
      </c>
      <c r="L87" s="29"/>
      <c r="M87" s="145" t="s">
        <v>1</v>
      </c>
      <c r="N87" s="146" t="s">
        <v>41</v>
      </c>
      <c r="O87" s="48"/>
      <c r="P87" s="147">
        <f>O87*H87</f>
        <v>0</v>
      </c>
      <c r="Q87" s="147">
        <v>0</v>
      </c>
      <c r="R87" s="147">
        <f>Q87*H87</f>
        <v>0</v>
      </c>
      <c r="S87" s="147">
        <v>0</v>
      </c>
      <c r="T87" s="148">
        <f>S87*H87</f>
        <v>0</v>
      </c>
      <c r="AR87" s="15" t="s">
        <v>474</v>
      </c>
      <c r="AT87" s="15" t="s">
        <v>117</v>
      </c>
      <c r="AU87" s="15" t="s">
        <v>80</v>
      </c>
      <c r="AY87" s="15" t="s">
        <v>115</v>
      </c>
      <c r="BE87" s="149">
        <f>IF(N87="základní",J87,0)</f>
        <v>0</v>
      </c>
      <c r="BF87" s="149">
        <f>IF(N87="snížená",J87,0)</f>
        <v>0</v>
      </c>
      <c r="BG87" s="149">
        <f>IF(N87="zákl. přenesená",J87,0)</f>
        <v>0</v>
      </c>
      <c r="BH87" s="149">
        <f>IF(N87="sníž. přenesená",J87,0)</f>
        <v>0</v>
      </c>
      <c r="BI87" s="149">
        <f>IF(N87="nulová",J87,0)</f>
        <v>0</v>
      </c>
      <c r="BJ87" s="15" t="s">
        <v>78</v>
      </c>
      <c r="BK87" s="149">
        <f>ROUND(I87*H87,2)</f>
        <v>0</v>
      </c>
      <c r="BL87" s="15" t="s">
        <v>474</v>
      </c>
      <c r="BM87" s="15" t="s">
        <v>475</v>
      </c>
    </row>
    <row r="88" spans="2:47" s="1" customFormat="1" ht="19.5">
      <c r="B88" s="29"/>
      <c r="D88" s="150" t="s">
        <v>124</v>
      </c>
      <c r="F88" s="151" t="s">
        <v>560</v>
      </c>
      <c r="I88" s="83"/>
      <c r="L88" s="29"/>
      <c r="M88" s="152"/>
      <c r="N88" s="48"/>
      <c r="O88" s="48"/>
      <c r="P88" s="48"/>
      <c r="Q88" s="48"/>
      <c r="R88" s="48"/>
      <c r="S88" s="48"/>
      <c r="T88" s="49"/>
      <c r="AT88" s="15" t="s">
        <v>124</v>
      </c>
      <c r="AU88" s="15" t="s">
        <v>80</v>
      </c>
    </row>
    <row r="89" spans="2:47" s="1" customFormat="1" ht="19.5">
      <c r="B89" s="29"/>
      <c r="D89" s="150" t="s">
        <v>138</v>
      </c>
      <c r="F89" s="153" t="s">
        <v>476</v>
      </c>
      <c r="I89" s="83"/>
      <c r="L89" s="29"/>
      <c r="M89" s="152"/>
      <c r="N89" s="48"/>
      <c r="O89" s="48"/>
      <c r="P89" s="48"/>
      <c r="Q89" s="48"/>
      <c r="R89" s="48"/>
      <c r="S89" s="48"/>
      <c r="T89" s="49"/>
      <c r="AT89" s="15" t="s">
        <v>138</v>
      </c>
      <c r="AU89" s="15" t="s">
        <v>80</v>
      </c>
    </row>
    <row r="90" spans="2:51" s="12" customFormat="1" ht="12">
      <c r="B90" s="161"/>
      <c r="D90" s="150" t="s">
        <v>128</v>
      </c>
      <c r="E90" s="162" t="s">
        <v>1</v>
      </c>
      <c r="F90" s="163" t="s">
        <v>78</v>
      </c>
      <c r="H90" s="164">
        <v>1</v>
      </c>
      <c r="I90" s="165"/>
      <c r="L90" s="161"/>
      <c r="M90" s="166"/>
      <c r="N90" s="167"/>
      <c r="O90" s="167"/>
      <c r="P90" s="167"/>
      <c r="Q90" s="167"/>
      <c r="R90" s="167"/>
      <c r="S90" s="167"/>
      <c r="T90" s="168"/>
      <c r="AT90" s="162" t="s">
        <v>128</v>
      </c>
      <c r="AU90" s="162" t="s">
        <v>80</v>
      </c>
      <c r="AV90" s="12" t="s">
        <v>80</v>
      </c>
      <c r="AW90" s="12" t="s">
        <v>33</v>
      </c>
      <c r="AX90" s="12" t="s">
        <v>78</v>
      </c>
      <c r="AY90" s="162" t="s">
        <v>115</v>
      </c>
    </row>
    <row r="91" spans="2:65" s="1" customFormat="1" ht="14.45" customHeight="1">
      <c r="B91" s="137"/>
      <c r="C91" s="138" t="s">
        <v>80</v>
      </c>
      <c r="D91" s="138" t="s">
        <v>117</v>
      </c>
      <c r="E91" s="139" t="s">
        <v>477</v>
      </c>
      <c r="F91" s="140" t="s">
        <v>478</v>
      </c>
      <c r="G91" s="141" t="s">
        <v>566</v>
      </c>
      <c r="H91" s="142">
        <v>1</v>
      </c>
      <c r="I91" s="143"/>
      <c r="J91" s="144">
        <f>ROUND(I91*H91,2)</f>
        <v>0</v>
      </c>
      <c r="K91" s="140" t="s">
        <v>1</v>
      </c>
      <c r="L91" s="29"/>
      <c r="M91" s="145" t="s">
        <v>1</v>
      </c>
      <c r="N91" s="146" t="s">
        <v>41</v>
      </c>
      <c r="O91" s="48"/>
      <c r="P91" s="147">
        <f>O91*H91</f>
        <v>0</v>
      </c>
      <c r="Q91" s="147">
        <v>0</v>
      </c>
      <c r="R91" s="147">
        <f>Q91*H91</f>
        <v>0</v>
      </c>
      <c r="S91" s="147">
        <v>0</v>
      </c>
      <c r="T91" s="148">
        <f>S91*H91</f>
        <v>0</v>
      </c>
      <c r="AR91" s="15" t="s">
        <v>474</v>
      </c>
      <c r="AT91" s="15" t="s">
        <v>117</v>
      </c>
      <c r="AU91" s="15" t="s">
        <v>80</v>
      </c>
      <c r="AY91" s="15" t="s">
        <v>115</v>
      </c>
      <c r="BE91" s="149">
        <f>IF(N91="základní",J91,0)</f>
        <v>0</v>
      </c>
      <c r="BF91" s="149">
        <f>IF(N91="snížená",J91,0)</f>
        <v>0</v>
      </c>
      <c r="BG91" s="149">
        <f>IF(N91="zákl. přenesená",J91,0)</f>
        <v>0</v>
      </c>
      <c r="BH91" s="149">
        <f>IF(N91="sníž. přenesená",J91,0)</f>
        <v>0</v>
      </c>
      <c r="BI91" s="149">
        <f>IF(N91="nulová",J91,0)</f>
        <v>0</v>
      </c>
      <c r="BJ91" s="15" t="s">
        <v>78</v>
      </c>
      <c r="BK91" s="149">
        <f>ROUND(I91*H91,2)</f>
        <v>0</v>
      </c>
      <c r="BL91" s="15" t="s">
        <v>474</v>
      </c>
      <c r="BM91" s="15" t="s">
        <v>479</v>
      </c>
    </row>
    <row r="92" spans="2:47" s="1" customFormat="1" ht="12">
      <c r="B92" s="29"/>
      <c r="D92" s="150" t="s">
        <v>124</v>
      </c>
      <c r="F92" s="151" t="s">
        <v>480</v>
      </c>
      <c r="I92" s="83"/>
      <c r="L92" s="29"/>
      <c r="M92" s="152"/>
      <c r="N92" s="48"/>
      <c r="O92" s="48"/>
      <c r="P92" s="48"/>
      <c r="Q92" s="48"/>
      <c r="R92" s="48"/>
      <c r="S92" s="48"/>
      <c r="T92" s="49"/>
      <c r="AT92" s="15" t="s">
        <v>124</v>
      </c>
      <c r="AU92" s="15" t="s">
        <v>80</v>
      </c>
    </row>
    <row r="93" spans="2:51" s="12" customFormat="1" ht="12">
      <c r="B93" s="161"/>
      <c r="D93" s="150" t="s">
        <v>128</v>
      </c>
      <c r="E93" s="162" t="s">
        <v>1</v>
      </c>
      <c r="F93" s="163" t="s">
        <v>78</v>
      </c>
      <c r="H93" s="164">
        <v>1</v>
      </c>
      <c r="I93" s="165"/>
      <c r="L93" s="161"/>
      <c r="M93" s="166"/>
      <c r="N93" s="167"/>
      <c r="O93" s="167"/>
      <c r="P93" s="167"/>
      <c r="Q93" s="167"/>
      <c r="R93" s="167"/>
      <c r="S93" s="167"/>
      <c r="T93" s="168"/>
      <c r="AT93" s="162" t="s">
        <v>128</v>
      </c>
      <c r="AU93" s="162" t="s">
        <v>80</v>
      </c>
      <c r="AV93" s="12" t="s">
        <v>80</v>
      </c>
      <c r="AW93" s="12" t="s">
        <v>33</v>
      </c>
      <c r="AX93" s="12" t="s">
        <v>78</v>
      </c>
      <c r="AY93" s="162" t="s">
        <v>115</v>
      </c>
    </row>
    <row r="94" spans="2:65" s="1" customFormat="1" ht="20.45" customHeight="1">
      <c r="B94" s="137"/>
      <c r="C94" s="138" t="s">
        <v>142</v>
      </c>
      <c r="D94" s="138" t="s">
        <v>117</v>
      </c>
      <c r="E94" s="139" t="s">
        <v>481</v>
      </c>
      <c r="F94" s="140" t="s">
        <v>482</v>
      </c>
      <c r="G94" s="141" t="s">
        <v>566</v>
      </c>
      <c r="H94" s="142">
        <v>1</v>
      </c>
      <c r="I94" s="143"/>
      <c r="J94" s="144">
        <f>ROUND(I94*H94,2)</f>
        <v>0</v>
      </c>
      <c r="K94" s="140" t="s">
        <v>473</v>
      </c>
      <c r="L94" s="29"/>
      <c r="M94" s="145" t="s">
        <v>1</v>
      </c>
      <c r="N94" s="146" t="s">
        <v>41</v>
      </c>
      <c r="O94" s="48"/>
      <c r="P94" s="147">
        <f>O94*H94</f>
        <v>0</v>
      </c>
      <c r="Q94" s="147">
        <v>0</v>
      </c>
      <c r="R94" s="147">
        <f>Q94*H94</f>
        <v>0</v>
      </c>
      <c r="S94" s="147">
        <v>0</v>
      </c>
      <c r="T94" s="148">
        <f>S94*H94</f>
        <v>0</v>
      </c>
      <c r="AR94" s="15" t="s">
        <v>474</v>
      </c>
      <c r="AT94" s="15" t="s">
        <v>117</v>
      </c>
      <c r="AU94" s="15" t="s">
        <v>80</v>
      </c>
      <c r="AY94" s="15" t="s">
        <v>115</v>
      </c>
      <c r="BE94" s="149">
        <f>IF(N94="základní",J94,0)</f>
        <v>0</v>
      </c>
      <c r="BF94" s="149">
        <f>IF(N94="snížená",J94,0)</f>
        <v>0</v>
      </c>
      <c r="BG94" s="149">
        <f>IF(N94="zákl. přenesená",J94,0)</f>
        <v>0</v>
      </c>
      <c r="BH94" s="149">
        <f>IF(N94="sníž. přenesená",J94,0)</f>
        <v>0</v>
      </c>
      <c r="BI94" s="149">
        <f>IF(N94="nulová",J94,0)</f>
        <v>0</v>
      </c>
      <c r="BJ94" s="15" t="s">
        <v>78</v>
      </c>
      <c r="BK94" s="149">
        <f>ROUND(I94*H94,2)</f>
        <v>0</v>
      </c>
      <c r="BL94" s="15" t="s">
        <v>474</v>
      </c>
      <c r="BM94" s="15" t="s">
        <v>483</v>
      </c>
    </row>
    <row r="95" spans="2:47" s="1" customFormat="1" ht="12">
      <c r="B95" s="29"/>
      <c r="D95" s="150" t="s">
        <v>124</v>
      </c>
      <c r="F95" s="151" t="s">
        <v>484</v>
      </c>
      <c r="I95" s="83"/>
      <c r="L95" s="29"/>
      <c r="M95" s="152"/>
      <c r="N95" s="48"/>
      <c r="O95" s="48"/>
      <c r="P95" s="48"/>
      <c r="Q95" s="48"/>
      <c r="R95" s="48"/>
      <c r="S95" s="48"/>
      <c r="T95" s="49"/>
      <c r="AT95" s="15" t="s">
        <v>124</v>
      </c>
      <c r="AU95" s="15" t="s">
        <v>80</v>
      </c>
    </row>
    <row r="96" spans="2:51" s="12" customFormat="1" ht="12">
      <c r="B96" s="161"/>
      <c r="D96" s="150" t="s">
        <v>128</v>
      </c>
      <c r="E96" s="162" t="s">
        <v>1</v>
      </c>
      <c r="F96" s="163" t="s">
        <v>78</v>
      </c>
      <c r="H96" s="164">
        <v>1</v>
      </c>
      <c r="I96" s="165"/>
      <c r="L96" s="161"/>
      <c r="M96" s="166"/>
      <c r="N96" s="167"/>
      <c r="O96" s="167"/>
      <c r="P96" s="167"/>
      <c r="Q96" s="167"/>
      <c r="R96" s="167"/>
      <c r="S96" s="167"/>
      <c r="T96" s="168"/>
      <c r="AT96" s="162" t="s">
        <v>128</v>
      </c>
      <c r="AU96" s="162" t="s">
        <v>80</v>
      </c>
      <c r="AV96" s="12" t="s">
        <v>80</v>
      </c>
      <c r="AW96" s="12" t="s">
        <v>33</v>
      </c>
      <c r="AX96" s="12" t="s">
        <v>78</v>
      </c>
      <c r="AY96" s="162" t="s">
        <v>115</v>
      </c>
    </row>
    <row r="97" spans="2:65" s="1" customFormat="1" ht="20.45" customHeight="1">
      <c r="B97" s="137"/>
      <c r="C97" s="138" t="s">
        <v>122</v>
      </c>
      <c r="D97" s="138" t="s">
        <v>117</v>
      </c>
      <c r="E97" s="139" t="s">
        <v>485</v>
      </c>
      <c r="F97" s="140" t="s">
        <v>486</v>
      </c>
      <c r="G97" s="141" t="s">
        <v>566</v>
      </c>
      <c r="H97" s="142">
        <v>1</v>
      </c>
      <c r="I97" s="143"/>
      <c r="J97" s="144">
        <f>ROUND(I97*H97,2)</f>
        <v>0</v>
      </c>
      <c r="K97" s="140" t="s">
        <v>473</v>
      </c>
      <c r="L97" s="29"/>
      <c r="M97" s="145" t="s">
        <v>1</v>
      </c>
      <c r="N97" s="146" t="s">
        <v>41</v>
      </c>
      <c r="O97" s="48"/>
      <c r="P97" s="147">
        <f>O97*H97</f>
        <v>0</v>
      </c>
      <c r="Q97" s="147">
        <v>0</v>
      </c>
      <c r="R97" s="147">
        <f>Q97*H97</f>
        <v>0</v>
      </c>
      <c r="S97" s="147">
        <v>0</v>
      </c>
      <c r="T97" s="148">
        <f>S97*H97</f>
        <v>0</v>
      </c>
      <c r="AR97" s="15" t="s">
        <v>474</v>
      </c>
      <c r="AT97" s="15" t="s">
        <v>117</v>
      </c>
      <c r="AU97" s="15" t="s">
        <v>80</v>
      </c>
      <c r="AY97" s="15" t="s">
        <v>115</v>
      </c>
      <c r="BE97" s="149">
        <f>IF(N97="základní",J97,0)</f>
        <v>0</v>
      </c>
      <c r="BF97" s="149">
        <f>IF(N97="snížená",J97,0)</f>
        <v>0</v>
      </c>
      <c r="BG97" s="149">
        <f>IF(N97="zákl. přenesená",J97,0)</f>
        <v>0</v>
      </c>
      <c r="BH97" s="149">
        <f>IF(N97="sníž. přenesená",J97,0)</f>
        <v>0</v>
      </c>
      <c r="BI97" s="149">
        <f>IF(N97="nulová",J97,0)</f>
        <v>0</v>
      </c>
      <c r="BJ97" s="15" t="s">
        <v>78</v>
      </c>
      <c r="BK97" s="149">
        <f>ROUND(I97*H97,2)</f>
        <v>0</v>
      </c>
      <c r="BL97" s="15" t="s">
        <v>474</v>
      </c>
      <c r="BM97" s="15" t="s">
        <v>487</v>
      </c>
    </row>
    <row r="98" spans="2:47" s="1" customFormat="1" ht="19.5">
      <c r="B98" s="29"/>
      <c r="D98" s="150" t="s">
        <v>124</v>
      </c>
      <c r="F98" s="151" t="s">
        <v>488</v>
      </c>
      <c r="I98" s="83"/>
      <c r="L98" s="29"/>
      <c r="M98" s="152"/>
      <c r="N98" s="48"/>
      <c r="O98" s="48"/>
      <c r="P98" s="48"/>
      <c r="Q98" s="48"/>
      <c r="R98" s="48"/>
      <c r="S98" s="48"/>
      <c r="T98" s="49"/>
      <c r="AT98" s="15" t="s">
        <v>124</v>
      </c>
      <c r="AU98" s="15" t="s">
        <v>80</v>
      </c>
    </row>
    <row r="99" spans="2:47" s="1" customFormat="1" ht="19.5">
      <c r="B99" s="29"/>
      <c r="D99" s="150" t="s">
        <v>138</v>
      </c>
      <c r="F99" s="153" t="s">
        <v>489</v>
      </c>
      <c r="I99" s="83"/>
      <c r="L99" s="29"/>
      <c r="M99" s="152"/>
      <c r="N99" s="48"/>
      <c r="O99" s="48"/>
      <c r="P99" s="48"/>
      <c r="Q99" s="48"/>
      <c r="R99" s="48"/>
      <c r="S99" s="48"/>
      <c r="T99" s="49"/>
      <c r="AT99" s="15" t="s">
        <v>138</v>
      </c>
      <c r="AU99" s="15" t="s">
        <v>80</v>
      </c>
    </row>
    <row r="100" spans="2:51" s="12" customFormat="1" ht="12">
      <c r="B100" s="161"/>
      <c r="D100" s="150" t="s">
        <v>128</v>
      </c>
      <c r="E100" s="162" t="s">
        <v>1</v>
      </c>
      <c r="F100" s="163" t="s">
        <v>78</v>
      </c>
      <c r="H100" s="164">
        <v>1</v>
      </c>
      <c r="I100" s="165"/>
      <c r="L100" s="161"/>
      <c r="M100" s="166"/>
      <c r="N100" s="167"/>
      <c r="O100" s="167"/>
      <c r="P100" s="167"/>
      <c r="Q100" s="167"/>
      <c r="R100" s="167"/>
      <c r="S100" s="167"/>
      <c r="T100" s="168"/>
      <c r="AT100" s="162" t="s">
        <v>128</v>
      </c>
      <c r="AU100" s="162" t="s">
        <v>80</v>
      </c>
      <c r="AV100" s="12" t="s">
        <v>80</v>
      </c>
      <c r="AW100" s="12" t="s">
        <v>33</v>
      </c>
      <c r="AX100" s="12" t="s">
        <v>78</v>
      </c>
      <c r="AY100" s="162" t="s">
        <v>115</v>
      </c>
    </row>
    <row r="101" spans="2:63" s="10" customFormat="1" ht="22.9" customHeight="1">
      <c r="B101" s="124"/>
      <c r="D101" s="125" t="s">
        <v>69</v>
      </c>
      <c r="E101" s="135" t="s">
        <v>490</v>
      </c>
      <c r="F101" s="135" t="s">
        <v>491</v>
      </c>
      <c r="I101" s="127"/>
      <c r="J101" s="136">
        <f>BK101</f>
        <v>0</v>
      </c>
      <c r="L101" s="124"/>
      <c r="M101" s="129"/>
      <c r="N101" s="130"/>
      <c r="O101" s="130"/>
      <c r="P101" s="131">
        <f>SUM(P102:P122)</f>
        <v>0</v>
      </c>
      <c r="Q101" s="130"/>
      <c r="R101" s="131">
        <f>SUM(R102:R122)</f>
        <v>0</v>
      </c>
      <c r="S101" s="130"/>
      <c r="T101" s="132">
        <f>SUM(T102:T122)</f>
        <v>0</v>
      </c>
      <c r="AR101" s="125" t="s">
        <v>159</v>
      </c>
      <c r="AT101" s="133" t="s">
        <v>69</v>
      </c>
      <c r="AU101" s="133" t="s">
        <v>78</v>
      </c>
      <c r="AY101" s="125" t="s">
        <v>115</v>
      </c>
      <c r="BK101" s="134">
        <f>SUM(BK102:BK122)</f>
        <v>0</v>
      </c>
    </row>
    <row r="102" spans="2:65" s="1" customFormat="1" ht="14.45" customHeight="1">
      <c r="B102" s="137"/>
      <c r="C102" s="138" t="s">
        <v>159</v>
      </c>
      <c r="D102" s="138" t="s">
        <v>117</v>
      </c>
      <c r="E102" s="139" t="s">
        <v>492</v>
      </c>
      <c r="F102" s="140" t="s">
        <v>493</v>
      </c>
      <c r="G102" s="141" t="s">
        <v>566</v>
      </c>
      <c r="H102" s="142">
        <v>1</v>
      </c>
      <c r="I102" s="143"/>
      <c r="J102" s="144">
        <f>ROUND(I102*H102,2)</f>
        <v>0</v>
      </c>
      <c r="K102" s="140" t="s">
        <v>1</v>
      </c>
      <c r="L102" s="29"/>
      <c r="M102" s="145" t="s">
        <v>1</v>
      </c>
      <c r="N102" s="146" t="s">
        <v>41</v>
      </c>
      <c r="O102" s="48"/>
      <c r="P102" s="147">
        <f>O102*H102</f>
        <v>0</v>
      </c>
      <c r="Q102" s="147">
        <v>0</v>
      </c>
      <c r="R102" s="147">
        <f>Q102*H102</f>
        <v>0</v>
      </c>
      <c r="S102" s="147">
        <v>0</v>
      </c>
      <c r="T102" s="148">
        <f>S102*H102</f>
        <v>0</v>
      </c>
      <c r="AR102" s="15" t="s">
        <v>474</v>
      </c>
      <c r="AT102" s="15" t="s">
        <v>117</v>
      </c>
      <c r="AU102" s="15" t="s">
        <v>80</v>
      </c>
      <c r="AY102" s="15" t="s">
        <v>115</v>
      </c>
      <c r="BE102" s="149">
        <f>IF(N102="základní",J102,0)</f>
        <v>0</v>
      </c>
      <c r="BF102" s="149">
        <f>IF(N102="snížená",J102,0)</f>
        <v>0</v>
      </c>
      <c r="BG102" s="149">
        <f>IF(N102="zákl. přenesená",J102,0)</f>
        <v>0</v>
      </c>
      <c r="BH102" s="149">
        <f>IF(N102="sníž. přenesená",J102,0)</f>
        <v>0</v>
      </c>
      <c r="BI102" s="149">
        <f>IF(N102="nulová",J102,0)</f>
        <v>0</v>
      </c>
      <c r="BJ102" s="15" t="s">
        <v>78</v>
      </c>
      <c r="BK102" s="149">
        <f>ROUND(I102*H102,2)</f>
        <v>0</v>
      </c>
      <c r="BL102" s="15" t="s">
        <v>474</v>
      </c>
      <c r="BM102" s="15" t="s">
        <v>494</v>
      </c>
    </row>
    <row r="103" spans="2:47" s="1" customFormat="1" ht="12">
      <c r="B103" s="29"/>
      <c r="D103" s="150" t="s">
        <v>124</v>
      </c>
      <c r="F103" s="151" t="s">
        <v>495</v>
      </c>
      <c r="I103" s="83"/>
      <c r="L103" s="29"/>
      <c r="M103" s="152"/>
      <c r="N103" s="48"/>
      <c r="O103" s="48"/>
      <c r="P103" s="48"/>
      <c r="Q103" s="48"/>
      <c r="R103" s="48"/>
      <c r="S103" s="48"/>
      <c r="T103" s="49"/>
      <c r="AT103" s="15" t="s">
        <v>124</v>
      </c>
      <c r="AU103" s="15" t="s">
        <v>80</v>
      </c>
    </row>
    <row r="104" spans="2:47" s="1" customFormat="1" ht="29.25">
      <c r="B104" s="29"/>
      <c r="D104" s="150" t="s">
        <v>138</v>
      </c>
      <c r="F104" s="153" t="s">
        <v>496</v>
      </c>
      <c r="I104" s="83"/>
      <c r="L104" s="29"/>
      <c r="M104" s="152"/>
      <c r="N104" s="48"/>
      <c r="O104" s="48"/>
      <c r="P104" s="48"/>
      <c r="Q104" s="48"/>
      <c r="R104" s="48"/>
      <c r="S104" s="48"/>
      <c r="T104" s="49"/>
      <c r="AT104" s="15" t="s">
        <v>138</v>
      </c>
      <c r="AU104" s="15" t="s">
        <v>80</v>
      </c>
    </row>
    <row r="105" spans="2:51" s="12" customFormat="1" ht="12">
      <c r="B105" s="161"/>
      <c r="D105" s="150" t="s">
        <v>128</v>
      </c>
      <c r="E105" s="162" t="s">
        <v>1</v>
      </c>
      <c r="F105" s="163" t="s">
        <v>78</v>
      </c>
      <c r="H105" s="164">
        <v>1</v>
      </c>
      <c r="I105" s="165"/>
      <c r="L105" s="161"/>
      <c r="M105" s="166"/>
      <c r="N105" s="167"/>
      <c r="O105" s="167"/>
      <c r="P105" s="167"/>
      <c r="Q105" s="167"/>
      <c r="R105" s="167"/>
      <c r="S105" s="167"/>
      <c r="T105" s="168"/>
      <c r="AT105" s="162" t="s">
        <v>128</v>
      </c>
      <c r="AU105" s="162" t="s">
        <v>80</v>
      </c>
      <c r="AV105" s="12" t="s">
        <v>80</v>
      </c>
      <c r="AW105" s="12" t="s">
        <v>33</v>
      </c>
      <c r="AX105" s="12" t="s">
        <v>78</v>
      </c>
      <c r="AY105" s="162" t="s">
        <v>115</v>
      </c>
    </row>
    <row r="106" spans="2:65" s="1" customFormat="1" ht="14.45" customHeight="1">
      <c r="B106" s="137"/>
      <c r="C106" s="138" t="s">
        <v>169</v>
      </c>
      <c r="D106" s="138" t="s">
        <v>117</v>
      </c>
      <c r="E106" s="139" t="s">
        <v>497</v>
      </c>
      <c r="F106" s="140" t="s">
        <v>498</v>
      </c>
      <c r="G106" s="141" t="s">
        <v>566</v>
      </c>
      <c r="H106" s="142">
        <v>1</v>
      </c>
      <c r="I106" s="143"/>
      <c r="J106" s="144">
        <f>ROUND(I106*H106,2)</f>
        <v>0</v>
      </c>
      <c r="K106" s="140" t="s">
        <v>1</v>
      </c>
      <c r="L106" s="29"/>
      <c r="M106" s="145" t="s">
        <v>1</v>
      </c>
      <c r="N106" s="146" t="s">
        <v>41</v>
      </c>
      <c r="O106" s="48"/>
      <c r="P106" s="147">
        <f>O106*H106</f>
        <v>0</v>
      </c>
      <c r="Q106" s="147">
        <v>0</v>
      </c>
      <c r="R106" s="147">
        <f>Q106*H106</f>
        <v>0</v>
      </c>
      <c r="S106" s="147">
        <v>0</v>
      </c>
      <c r="T106" s="148">
        <f>S106*H106</f>
        <v>0</v>
      </c>
      <c r="AR106" s="15" t="s">
        <v>474</v>
      </c>
      <c r="AT106" s="15" t="s">
        <v>117</v>
      </c>
      <c r="AU106" s="15" t="s">
        <v>80</v>
      </c>
      <c r="AY106" s="15" t="s">
        <v>115</v>
      </c>
      <c r="BE106" s="149">
        <f>IF(N106="základní",J106,0)</f>
        <v>0</v>
      </c>
      <c r="BF106" s="149">
        <f>IF(N106="snížená",J106,0)</f>
        <v>0</v>
      </c>
      <c r="BG106" s="149">
        <f>IF(N106="zákl. přenesená",J106,0)</f>
        <v>0</v>
      </c>
      <c r="BH106" s="149">
        <f>IF(N106="sníž. přenesená",J106,0)</f>
        <v>0</v>
      </c>
      <c r="BI106" s="149">
        <f>IF(N106="nulová",J106,0)</f>
        <v>0</v>
      </c>
      <c r="BJ106" s="15" t="s">
        <v>78</v>
      </c>
      <c r="BK106" s="149">
        <f>ROUND(I106*H106,2)</f>
        <v>0</v>
      </c>
      <c r="BL106" s="15" t="s">
        <v>474</v>
      </c>
      <c r="BM106" s="15" t="s">
        <v>499</v>
      </c>
    </row>
    <row r="107" spans="2:47" s="1" customFormat="1" ht="12">
      <c r="B107" s="29"/>
      <c r="D107" s="150" t="s">
        <v>124</v>
      </c>
      <c r="F107" s="151" t="s">
        <v>495</v>
      </c>
      <c r="I107" s="83"/>
      <c r="L107" s="29"/>
      <c r="M107" s="152"/>
      <c r="N107" s="48"/>
      <c r="O107" s="48"/>
      <c r="P107" s="48"/>
      <c r="Q107" s="48"/>
      <c r="R107" s="48"/>
      <c r="S107" s="48"/>
      <c r="T107" s="49"/>
      <c r="AT107" s="15" t="s">
        <v>124</v>
      </c>
      <c r="AU107" s="15" t="s">
        <v>80</v>
      </c>
    </row>
    <row r="108" spans="2:47" s="1" customFormat="1" ht="29.25">
      <c r="B108" s="29"/>
      <c r="D108" s="150" t="s">
        <v>138</v>
      </c>
      <c r="F108" s="153" t="s">
        <v>500</v>
      </c>
      <c r="I108" s="83"/>
      <c r="L108" s="29"/>
      <c r="M108" s="152"/>
      <c r="N108" s="48"/>
      <c r="O108" s="48"/>
      <c r="P108" s="48"/>
      <c r="Q108" s="48"/>
      <c r="R108" s="48"/>
      <c r="S108" s="48"/>
      <c r="T108" s="49"/>
      <c r="AT108" s="15" t="s">
        <v>138</v>
      </c>
      <c r="AU108" s="15" t="s">
        <v>80</v>
      </c>
    </row>
    <row r="109" spans="2:51" s="12" customFormat="1" ht="12">
      <c r="B109" s="161"/>
      <c r="D109" s="150" t="s">
        <v>128</v>
      </c>
      <c r="E109" s="162" t="s">
        <v>1</v>
      </c>
      <c r="F109" s="163" t="s">
        <v>78</v>
      </c>
      <c r="H109" s="164">
        <v>1</v>
      </c>
      <c r="I109" s="165"/>
      <c r="L109" s="161"/>
      <c r="M109" s="166"/>
      <c r="N109" s="167"/>
      <c r="O109" s="167"/>
      <c r="P109" s="167"/>
      <c r="Q109" s="167"/>
      <c r="R109" s="167"/>
      <c r="S109" s="167"/>
      <c r="T109" s="168"/>
      <c r="AT109" s="162" t="s">
        <v>128</v>
      </c>
      <c r="AU109" s="162" t="s">
        <v>80</v>
      </c>
      <c r="AV109" s="12" t="s">
        <v>80</v>
      </c>
      <c r="AW109" s="12" t="s">
        <v>33</v>
      </c>
      <c r="AX109" s="12" t="s">
        <v>78</v>
      </c>
      <c r="AY109" s="162" t="s">
        <v>115</v>
      </c>
    </row>
    <row r="110" spans="2:65" s="1" customFormat="1" ht="20.45" customHeight="1">
      <c r="B110" s="137"/>
      <c r="C110" s="138" t="s">
        <v>179</v>
      </c>
      <c r="D110" s="138" t="s">
        <v>117</v>
      </c>
      <c r="E110" s="139" t="s">
        <v>501</v>
      </c>
      <c r="F110" s="140" t="s">
        <v>502</v>
      </c>
      <c r="G110" s="141" t="s">
        <v>503</v>
      </c>
      <c r="H110" s="142">
        <v>1</v>
      </c>
      <c r="I110" s="143"/>
      <c r="J110" s="144">
        <f>ROUND(I110*H110,2)</f>
        <v>0</v>
      </c>
      <c r="K110" s="140" t="s">
        <v>121</v>
      </c>
      <c r="L110" s="29"/>
      <c r="M110" s="145" t="s">
        <v>1</v>
      </c>
      <c r="N110" s="146" t="s">
        <v>41</v>
      </c>
      <c r="O110" s="48"/>
      <c r="P110" s="147">
        <f>O110*H110</f>
        <v>0</v>
      </c>
      <c r="Q110" s="147">
        <v>0</v>
      </c>
      <c r="R110" s="147">
        <f>Q110*H110</f>
        <v>0</v>
      </c>
      <c r="S110" s="147">
        <v>0</v>
      </c>
      <c r="T110" s="148">
        <f>S110*H110</f>
        <v>0</v>
      </c>
      <c r="AR110" s="15" t="s">
        <v>474</v>
      </c>
      <c r="AT110" s="15" t="s">
        <v>117</v>
      </c>
      <c r="AU110" s="15" t="s">
        <v>80</v>
      </c>
      <c r="AY110" s="15" t="s">
        <v>115</v>
      </c>
      <c r="BE110" s="149">
        <f>IF(N110="základní",J110,0)</f>
        <v>0</v>
      </c>
      <c r="BF110" s="149">
        <f>IF(N110="snížená",J110,0)</f>
        <v>0</v>
      </c>
      <c r="BG110" s="149">
        <f>IF(N110="zákl. přenesená",J110,0)</f>
        <v>0</v>
      </c>
      <c r="BH110" s="149">
        <f>IF(N110="sníž. přenesená",J110,0)</f>
        <v>0</v>
      </c>
      <c r="BI110" s="149">
        <f>IF(N110="nulová",J110,0)</f>
        <v>0</v>
      </c>
      <c r="BJ110" s="15" t="s">
        <v>78</v>
      </c>
      <c r="BK110" s="149">
        <f>ROUND(I110*H110,2)</f>
        <v>0</v>
      </c>
      <c r="BL110" s="15" t="s">
        <v>474</v>
      </c>
      <c r="BM110" s="15" t="s">
        <v>504</v>
      </c>
    </row>
    <row r="111" spans="2:47" s="1" customFormat="1" ht="12">
      <c r="B111" s="29"/>
      <c r="D111" s="150" t="s">
        <v>124</v>
      </c>
      <c r="F111" s="151" t="s">
        <v>502</v>
      </c>
      <c r="I111" s="83"/>
      <c r="L111" s="29"/>
      <c r="M111" s="152"/>
      <c r="N111" s="48"/>
      <c r="O111" s="48"/>
      <c r="P111" s="48"/>
      <c r="Q111" s="48"/>
      <c r="R111" s="48"/>
      <c r="S111" s="48"/>
      <c r="T111" s="49"/>
      <c r="AT111" s="15" t="s">
        <v>124</v>
      </c>
      <c r="AU111" s="15" t="s">
        <v>80</v>
      </c>
    </row>
    <row r="112" spans="2:47" s="1" customFormat="1" ht="19.5">
      <c r="B112" s="29"/>
      <c r="D112" s="150" t="s">
        <v>138</v>
      </c>
      <c r="F112" s="153" t="s">
        <v>505</v>
      </c>
      <c r="I112" s="83"/>
      <c r="L112" s="29"/>
      <c r="M112" s="152"/>
      <c r="N112" s="48"/>
      <c r="O112" s="48"/>
      <c r="P112" s="48"/>
      <c r="Q112" s="48"/>
      <c r="R112" s="48"/>
      <c r="S112" s="48"/>
      <c r="T112" s="49"/>
      <c r="AT112" s="15" t="s">
        <v>138</v>
      </c>
      <c r="AU112" s="15" t="s">
        <v>80</v>
      </c>
    </row>
    <row r="113" spans="2:51" s="12" customFormat="1" ht="12">
      <c r="B113" s="161"/>
      <c r="D113" s="150" t="s">
        <v>128</v>
      </c>
      <c r="E113" s="162" t="s">
        <v>1</v>
      </c>
      <c r="F113" s="163" t="s">
        <v>78</v>
      </c>
      <c r="H113" s="164">
        <v>1</v>
      </c>
      <c r="I113" s="165"/>
      <c r="L113" s="161"/>
      <c r="M113" s="166"/>
      <c r="N113" s="167"/>
      <c r="O113" s="167"/>
      <c r="P113" s="167"/>
      <c r="Q113" s="167"/>
      <c r="R113" s="167"/>
      <c r="S113" s="167"/>
      <c r="T113" s="168"/>
      <c r="AT113" s="162" t="s">
        <v>128</v>
      </c>
      <c r="AU113" s="162" t="s">
        <v>80</v>
      </c>
      <c r="AV113" s="12" t="s">
        <v>80</v>
      </c>
      <c r="AW113" s="12" t="s">
        <v>33</v>
      </c>
      <c r="AX113" s="12" t="s">
        <v>70</v>
      </c>
      <c r="AY113" s="162" t="s">
        <v>115</v>
      </c>
    </row>
    <row r="114" spans="2:51" s="13" customFormat="1" ht="12">
      <c r="B114" s="169"/>
      <c r="D114" s="150" t="s">
        <v>128</v>
      </c>
      <c r="E114" s="170" t="s">
        <v>1</v>
      </c>
      <c r="F114" s="171" t="s">
        <v>132</v>
      </c>
      <c r="H114" s="172">
        <v>1</v>
      </c>
      <c r="I114" s="173"/>
      <c r="L114" s="169"/>
      <c r="M114" s="174"/>
      <c r="N114" s="175"/>
      <c r="O114" s="175"/>
      <c r="P114" s="175"/>
      <c r="Q114" s="175"/>
      <c r="R114" s="175"/>
      <c r="S114" s="175"/>
      <c r="T114" s="176"/>
      <c r="AT114" s="170" t="s">
        <v>128</v>
      </c>
      <c r="AU114" s="170" t="s">
        <v>80</v>
      </c>
      <c r="AV114" s="13" t="s">
        <v>122</v>
      </c>
      <c r="AW114" s="13" t="s">
        <v>33</v>
      </c>
      <c r="AX114" s="13" t="s">
        <v>78</v>
      </c>
      <c r="AY114" s="170" t="s">
        <v>115</v>
      </c>
    </row>
    <row r="115" spans="2:65" s="1" customFormat="1" ht="14.45" customHeight="1">
      <c r="B115" s="137"/>
      <c r="C115" s="138" t="s">
        <v>186</v>
      </c>
      <c r="D115" s="138" t="s">
        <v>117</v>
      </c>
      <c r="E115" s="139" t="s">
        <v>506</v>
      </c>
      <c r="F115" s="140" t="s">
        <v>507</v>
      </c>
      <c r="G115" s="141" t="s">
        <v>566</v>
      </c>
      <c r="H115" s="142">
        <v>1</v>
      </c>
      <c r="I115" s="143"/>
      <c r="J115" s="144">
        <f>ROUND(I115*H115,2)</f>
        <v>0</v>
      </c>
      <c r="K115" s="140" t="s">
        <v>1</v>
      </c>
      <c r="L115" s="29"/>
      <c r="M115" s="145" t="s">
        <v>1</v>
      </c>
      <c r="N115" s="146" t="s">
        <v>41</v>
      </c>
      <c r="O115" s="48"/>
      <c r="P115" s="147">
        <f>O115*H115</f>
        <v>0</v>
      </c>
      <c r="Q115" s="147">
        <v>0</v>
      </c>
      <c r="R115" s="147">
        <f>Q115*H115</f>
        <v>0</v>
      </c>
      <c r="S115" s="147">
        <v>0</v>
      </c>
      <c r="T115" s="148">
        <f>S115*H115</f>
        <v>0</v>
      </c>
      <c r="AR115" s="15" t="s">
        <v>474</v>
      </c>
      <c r="AT115" s="15" t="s">
        <v>117</v>
      </c>
      <c r="AU115" s="15" t="s">
        <v>80</v>
      </c>
      <c r="AY115" s="15" t="s">
        <v>115</v>
      </c>
      <c r="BE115" s="149">
        <f>IF(N115="základní",J115,0)</f>
        <v>0</v>
      </c>
      <c r="BF115" s="149">
        <f>IF(N115="snížená",J115,0)</f>
        <v>0</v>
      </c>
      <c r="BG115" s="149">
        <f>IF(N115="zákl. přenesená",J115,0)</f>
        <v>0</v>
      </c>
      <c r="BH115" s="149">
        <f>IF(N115="sníž. přenesená",J115,0)</f>
        <v>0</v>
      </c>
      <c r="BI115" s="149">
        <f>IF(N115="nulová",J115,0)</f>
        <v>0</v>
      </c>
      <c r="BJ115" s="15" t="s">
        <v>78</v>
      </c>
      <c r="BK115" s="149">
        <f>ROUND(I115*H115,2)</f>
        <v>0</v>
      </c>
      <c r="BL115" s="15" t="s">
        <v>474</v>
      </c>
      <c r="BM115" s="15" t="s">
        <v>508</v>
      </c>
    </row>
    <row r="116" spans="2:47" s="1" customFormat="1" ht="12">
      <c r="B116" s="29"/>
      <c r="D116" s="150" t="s">
        <v>124</v>
      </c>
      <c r="F116" s="151" t="s">
        <v>509</v>
      </c>
      <c r="I116" s="83"/>
      <c r="L116" s="29"/>
      <c r="M116" s="152"/>
      <c r="N116" s="48"/>
      <c r="O116" s="48"/>
      <c r="P116" s="48"/>
      <c r="Q116" s="48"/>
      <c r="R116" s="48"/>
      <c r="S116" s="48"/>
      <c r="T116" s="49"/>
      <c r="AT116" s="15" t="s">
        <v>124</v>
      </c>
      <c r="AU116" s="15" t="s">
        <v>80</v>
      </c>
    </row>
    <row r="117" spans="2:47" s="1" customFormat="1" ht="29.25">
      <c r="B117" s="29"/>
      <c r="D117" s="150" t="s">
        <v>138</v>
      </c>
      <c r="F117" s="153" t="s">
        <v>510</v>
      </c>
      <c r="I117" s="83"/>
      <c r="L117" s="29"/>
      <c r="M117" s="152"/>
      <c r="N117" s="48"/>
      <c r="O117" s="48"/>
      <c r="P117" s="48"/>
      <c r="Q117" s="48"/>
      <c r="R117" s="48"/>
      <c r="S117" s="48"/>
      <c r="T117" s="49"/>
      <c r="AT117" s="15" t="s">
        <v>138</v>
      </c>
      <c r="AU117" s="15" t="s">
        <v>80</v>
      </c>
    </row>
    <row r="118" spans="2:51" s="12" customFormat="1" ht="12">
      <c r="B118" s="161"/>
      <c r="D118" s="150" t="s">
        <v>128</v>
      </c>
      <c r="E118" s="162" t="s">
        <v>1</v>
      </c>
      <c r="F118" s="163" t="s">
        <v>78</v>
      </c>
      <c r="H118" s="164">
        <v>1</v>
      </c>
      <c r="I118" s="165"/>
      <c r="L118" s="161"/>
      <c r="M118" s="166"/>
      <c r="N118" s="167"/>
      <c r="O118" s="167"/>
      <c r="P118" s="167"/>
      <c r="Q118" s="167"/>
      <c r="R118" s="167"/>
      <c r="S118" s="167"/>
      <c r="T118" s="168"/>
      <c r="AT118" s="162" t="s">
        <v>128</v>
      </c>
      <c r="AU118" s="162" t="s">
        <v>80</v>
      </c>
      <c r="AV118" s="12" t="s">
        <v>80</v>
      </c>
      <c r="AW118" s="12" t="s">
        <v>33</v>
      </c>
      <c r="AX118" s="12" t="s">
        <v>78</v>
      </c>
      <c r="AY118" s="162" t="s">
        <v>115</v>
      </c>
    </row>
    <row r="119" spans="2:65" s="1" customFormat="1" ht="14.45" customHeight="1">
      <c r="B119" s="137"/>
      <c r="C119" s="138" t="s">
        <v>197</v>
      </c>
      <c r="D119" s="138" t="s">
        <v>117</v>
      </c>
      <c r="E119" s="139" t="s">
        <v>511</v>
      </c>
      <c r="F119" s="140" t="s">
        <v>512</v>
      </c>
      <c r="G119" s="141" t="s">
        <v>503</v>
      </c>
      <c r="H119" s="142">
        <v>1</v>
      </c>
      <c r="I119" s="143"/>
      <c r="J119" s="144">
        <f>ROUND(I119*H119,2)</f>
        <v>0</v>
      </c>
      <c r="K119" s="140" t="s">
        <v>1</v>
      </c>
      <c r="L119" s="29"/>
      <c r="M119" s="145" t="s">
        <v>1</v>
      </c>
      <c r="N119" s="146" t="s">
        <v>41</v>
      </c>
      <c r="O119" s="48"/>
      <c r="P119" s="147">
        <f>O119*H119</f>
        <v>0</v>
      </c>
      <c r="Q119" s="147">
        <v>0</v>
      </c>
      <c r="R119" s="147">
        <f>Q119*H119</f>
        <v>0</v>
      </c>
      <c r="S119" s="147">
        <v>0</v>
      </c>
      <c r="T119" s="148">
        <f>S119*H119</f>
        <v>0</v>
      </c>
      <c r="AR119" s="15" t="s">
        <v>474</v>
      </c>
      <c r="AT119" s="15" t="s">
        <v>117</v>
      </c>
      <c r="AU119" s="15" t="s">
        <v>80</v>
      </c>
      <c r="AY119" s="15" t="s">
        <v>115</v>
      </c>
      <c r="BE119" s="149">
        <f>IF(N119="základní",J119,0)</f>
        <v>0</v>
      </c>
      <c r="BF119" s="149">
        <f>IF(N119="snížená",J119,0)</f>
        <v>0</v>
      </c>
      <c r="BG119" s="149">
        <f>IF(N119="zákl. přenesená",J119,0)</f>
        <v>0</v>
      </c>
      <c r="BH119" s="149">
        <f>IF(N119="sníž. přenesená",J119,0)</f>
        <v>0</v>
      </c>
      <c r="BI119" s="149">
        <f>IF(N119="nulová",J119,0)</f>
        <v>0</v>
      </c>
      <c r="BJ119" s="15" t="s">
        <v>78</v>
      </c>
      <c r="BK119" s="149">
        <f>ROUND(I119*H119,2)</f>
        <v>0</v>
      </c>
      <c r="BL119" s="15" t="s">
        <v>474</v>
      </c>
      <c r="BM119" s="15" t="s">
        <v>513</v>
      </c>
    </row>
    <row r="120" spans="2:47" s="1" customFormat="1" ht="29.25">
      <c r="B120" s="29"/>
      <c r="D120" s="150" t="s">
        <v>124</v>
      </c>
      <c r="F120" s="151" t="s">
        <v>514</v>
      </c>
      <c r="I120" s="83"/>
      <c r="L120" s="29"/>
      <c r="M120" s="152"/>
      <c r="N120" s="48"/>
      <c r="O120" s="48"/>
      <c r="P120" s="48"/>
      <c r="Q120" s="48"/>
      <c r="R120" s="48"/>
      <c r="S120" s="48"/>
      <c r="T120" s="49"/>
      <c r="AT120" s="15" t="s">
        <v>124</v>
      </c>
      <c r="AU120" s="15" t="s">
        <v>80</v>
      </c>
    </row>
    <row r="121" spans="2:51" s="12" customFormat="1" ht="12">
      <c r="B121" s="161"/>
      <c r="D121" s="150" t="s">
        <v>128</v>
      </c>
      <c r="E121" s="162" t="s">
        <v>1</v>
      </c>
      <c r="F121" s="163" t="s">
        <v>78</v>
      </c>
      <c r="H121" s="164">
        <v>1</v>
      </c>
      <c r="I121" s="165"/>
      <c r="L121" s="161"/>
      <c r="M121" s="166"/>
      <c r="N121" s="167"/>
      <c r="O121" s="167"/>
      <c r="P121" s="167"/>
      <c r="Q121" s="167"/>
      <c r="R121" s="167"/>
      <c r="S121" s="167"/>
      <c r="T121" s="168"/>
      <c r="AT121" s="162" t="s">
        <v>128</v>
      </c>
      <c r="AU121" s="162" t="s">
        <v>80</v>
      </c>
      <c r="AV121" s="12" t="s">
        <v>80</v>
      </c>
      <c r="AW121" s="12" t="s">
        <v>33</v>
      </c>
      <c r="AX121" s="12" t="s">
        <v>70</v>
      </c>
      <c r="AY121" s="162" t="s">
        <v>115</v>
      </c>
    </row>
    <row r="122" spans="2:51" s="13" customFormat="1" ht="12">
      <c r="B122" s="169"/>
      <c r="D122" s="150" t="s">
        <v>128</v>
      </c>
      <c r="E122" s="170" t="s">
        <v>1</v>
      </c>
      <c r="F122" s="171" t="s">
        <v>132</v>
      </c>
      <c r="H122" s="172">
        <v>1</v>
      </c>
      <c r="I122" s="173"/>
      <c r="L122" s="169"/>
      <c r="M122" s="174"/>
      <c r="N122" s="175"/>
      <c r="O122" s="175"/>
      <c r="P122" s="175"/>
      <c r="Q122" s="175"/>
      <c r="R122" s="175"/>
      <c r="S122" s="175"/>
      <c r="T122" s="176"/>
      <c r="AT122" s="170" t="s">
        <v>128</v>
      </c>
      <c r="AU122" s="170" t="s">
        <v>80</v>
      </c>
      <c r="AV122" s="13" t="s">
        <v>122</v>
      </c>
      <c r="AW122" s="13" t="s">
        <v>33</v>
      </c>
      <c r="AX122" s="13" t="s">
        <v>78</v>
      </c>
      <c r="AY122" s="170" t="s">
        <v>115</v>
      </c>
    </row>
    <row r="123" spans="2:63" s="10" customFormat="1" ht="22.9" customHeight="1">
      <c r="B123" s="124"/>
      <c r="D123" s="125" t="s">
        <v>69</v>
      </c>
      <c r="E123" s="135" t="s">
        <v>515</v>
      </c>
      <c r="F123" s="135" t="s">
        <v>516</v>
      </c>
      <c r="I123" s="127"/>
      <c r="J123" s="136">
        <f>BK123</f>
        <v>0</v>
      </c>
      <c r="L123" s="124"/>
      <c r="M123" s="129"/>
      <c r="N123" s="130"/>
      <c r="O123" s="130"/>
      <c r="P123" s="131">
        <f>SUM(P124:P130)</f>
        <v>0</v>
      </c>
      <c r="Q123" s="130"/>
      <c r="R123" s="131">
        <f>SUM(R124:R130)</f>
        <v>0</v>
      </c>
      <c r="S123" s="130"/>
      <c r="T123" s="132">
        <f>SUM(T124:T130)</f>
        <v>0</v>
      </c>
      <c r="AR123" s="125" t="s">
        <v>159</v>
      </c>
      <c r="AT123" s="133" t="s">
        <v>69</v>
      </c>
      <c r="AU123" s="133" t="s">
        <v>78</v>
      </c>
      <c r="AY123" s="125" t="s">
        <v>115</v>
      </c>
      <c r="BK123" s="134">
        <f>SUM(BK124:BK130)</f>
        <v>0</v>
      </c>
    </row>
    <row r="124" spans="2:65" s="1" customFormat="1" ht="14.45" customHeight="1">
      <c r="B124" s="137"/>
      <c r="C124" s="138" t="s">
        <v>205</v>
      </c>
      <c r="D124" s="138" t="s">
        <v>117</v>
      </c>
      <c r="E124" s="139" t="s">
        <v>517</v>
      </c>
      <c r="F124" s="140" t="s">
        <v>518</v>
      </c>
      <c r="G124" s="141" t="s">
        <v>566</v>
      </c>
      <c r="H124" s="142">
        <v>1</v>
      </c>
      <c r="I124" s="143"/>
      <c r="J124" s="144">
        <f>ROUND(I124*H124,2)</f>
        <v>0</v>
      </c>
      <c r="K124" s="140" t="s">
        <v>1</v>
      </c>
      <c r="L124" s="29"/>
      <c r="M124" s="145" t="s">
        <v>1</v>
      </c>
      <c r="N124" s="146" t="s">
        <v>41</v>
      </c>
      <c r="O124" s="48"/>
      <c r="P124" s="147">
        <f>O124*H124</f>
        <v>0</v>
      </c>
      <c r="Q124" s="147">
        <v>0</v>
      </c>
      <c r="R124" s="147">
        <f>Q124*H124</f>
        <v>0</v>
      </c>
      <c r="S124" s="147">
        <v>0</v>
      </c>
      <c r="T124" s="148">
        <f>S124*H124</f>
        <v>0</v>
      </c>
      <c r="AR124" s="15" t="s">
        <v>474</v>
      </c>
      <c r="AT124" s="15" t="s">
        <v>117</v>
      </c>
      <c r="AU124" s="15" t="s">
        <v>80</v>
      </c>
      <c r="AY124" s="15" t="s">
        <v>115</v>
      </c>
      <c r="BE124" s="149">
        <f>IF(N124="základní",J124,0)</f>
        <v>0</v>
      </c>
      <c r="BF124" s="149">
        <f>IF(N124="snížená",J124,0)</f>
        <v>0</v>
      </c>
      <c r="BG124" s="149">
        <f>IF(N124="zákl. přenesená",J124,0)</f>
        <v>0</v>
      </c>
      <c r="BH124" s="149">
        <f>IF(N124="sníž. přenesená",J124,0)</f>
        <v>0</v>
      </c>
      <c r="BI124" s="149">
        <f>IF(N124="nulová",J124,0)</f>
        <v>0</v>
      </c>
      <c r="BJ124" s="15" t="s">
        <v>78</v>
      </c>
      <c r="BK124" s="149">
        <f>ROUND(I124*H124,2)</f>
        <v>0</v>
      </c>
      <c r="BL124" s="15" t="s">
        <v>474</v>
      </c>
      <c r="BM124" s="15" t="s">
        <v>519</v>
      </c>
    </row>
    <row r="125" spans="2:47" s="1" customFormat="1" ht="12">
      <c r="B125" s="29"/>
      <c r="D125" s="150" t="s">
        <v>124</v>
      </c>
      <c r="F125" s="151" t="s">
        <v>520</v>
      </c>
      <c r="I125" s="83"/>
      <c r="L125" s="29"/>
      <c r="M125" s="152"/>
      <c r="N125" s="48"/>
      <c r="O125" s="48"/>
      <c r="P125" s="48"/>
      <c r="Q125" s="48"/>
      <c r="R125" s="48"/>
      <c r="S125" s="48"/>
      <c r="T125" s="49"/>
      <c r="AT125" s="15" t="s">
        <v>124</v>
      </c>
      <c r="AU125" s="15" t="s">
        <v>80</v>
      </c>
    </row>
    <row r="126" spans="2:47" s="1" customFormat="1" ht="68.25">
      <c r="B126" s="29"/>
      <c r="D126" s="150" t="s">
        <v>138</v>
      </c>
      <c r="F126" s="153" t="s">
        <v>521</v>
      </c>
      <c r="I126" s="83"/>
      <c r="L126" s="29"/>
      <c r="M126" s="152"/>
      <c r="N126" s="48"/>
      <c r="O126" s="48"/>
      <c r="P126" s="48"/>
      <c r="Q126" s="48"/>
      <c r="R126" s="48"/>
      <c r="S126" s="48"/>
      <c r="T126" s="49"/>
      <c r="AT126" s="15" t="s">
        <v>138</v>
      </c>
      <c r="AU126" s="15" t="s">
        <v>80</v>
      </c>
    </row>
    <row r="127" spans="2:51" s="12" customFormat="1" ht="12">
      <c r="B127" s="161"/>
      <c r="D127" s="150" t="s">
        <v>128</v>
      </c>
      <c r="E127" s="162" t="s">
        <v>1</v>
      </c>
      <c r="F127" s="163" t="s">
        <v>78</v>
      </c>
      <c r="H127" s="164">
        <v>1</v>
      </c>
      <c r="I127" s="165"/>
      <c r="L127" s="161"/>
      <c r="M127" s="166"/>
      <c r="N127" s="167"/>
      <c r="O127" s="167"/>
      <c r="P127" s="167"/>
      <c r="Q127" s="167"/>
      <c r="R127" s="167"/>
      <c r="S127" s="167"/>
      <c r="T127" s="168"/>
      <c r="AT127" s="162" t="s">
        <v>128</v>
      </c>
      <c r="AU127" s="162" t="s">
        <v>80</v>
      </c>
      <c r="AV127" s="12" t="s">
        <v>80</v>
      </c>
      <c r="AW127" s="12" t="s">
        <v>33</v>
      </c>
      <c r="AX127" s="12" t="s">
        <v>78</v>
      </c>
      <c r="AY127" s="162" t="s">
        <v>115</v>
      </c>
    </row>
    <row r="128" spans="2:65" s="1" customFormat="1" ht="14.45" customHeight="1">
      <c r="B128" s="137"/>
      <c r="C128" s="138" t="s">
        <v>214</v>
      </c>
      <c r="D128" s="138" t="s">
        <v>117</v>
      </c>
      <c r="E128" s="139" t="s">
        <v>522</v>
      </c>
      <c r="F128" s="140" t="s">
        <v>523</v>
      </c>
      <c r="G128" s="141" t="s">
        <v>566</v>
      </c>
      <c r="H128" s="142">
        <v>1</v>
      </c>
      <c r="I128" s="143"/>
      <c r="J128" s="144">
        <f>ROUND(I128*H128,2)</f>
        <v>0</v>
      </c>
      <c r="K128" s="140" t="s">
        <v>1</v>
      </c>
      <c r="L128" s="29"/>
      <c r="M128" s="145" t="s">
        <v>1</v>
      </c>
      <c r="N128" s="146" t="s">
        <v>41</v>
      </c>
      <c r="O128" s="48"/>
      <c r="P128" s="147">
        <f>O128*H128</f>
        <v>0</v>
      </c>
      <c r="Q128" s="147">
        <v>0</v>
      </c>
      <c r="R128" s="147">
        <f>Q128*H128</f>
        <v>0</v>
      </c>
      <c r="S128" s="147">
        <v>0</v>
      </c>
      <c r="T128" s="148">
        <f>S128*H128</f>
        <v>0</v>
      </c>
      <c r="AR128" s="15" t="s">
        <v>524</v>
      </c>
      <c r="AT128" s="15" t="s">
        <v>117</v>
      </c>
      <c r="AU128" s="15" t="s">
        <v>80</v>
      </c>
      <c r="AY128" s="15" t="s">
        <v>115</v>
      </c>
      <c r="BE128" s="149">
        <f>IF(N128="základní",J128,0)</f>
        <v>0</v>
      </c>
      <c r="BF128" s="149">
        <f>IF(N128="snížená",J128,0)</f>
        <v>0</v>
      </c>
      <c r="BG128" s="149">
        <f>IF(N128="zákl. přenesená",J128,0)</f>
        <v>0</v>
      </c>
      <c r="BH128" s="149">
        <f>IF(N128="sníž. přenesená",J128,0)</f>
        <v>0</v>
      </c>
      <c r="BI128" s="149">
        <f>IF(N128="nulová",J128,0)</f>
        <v>0</v>
      </c>
      <c r="BJ128" s="15" t="s">
        <v>78</v>
      </c>
      <c r="BK128" s="149">
        <f>ROUND(I128*H128,2)</f>
        <v>0</v>
      </c>
      <c r="BL128" s="15" t="s">
        <v>524</v>
      </c>
      <c r="BM128" s="15" t="s">
        <v>525</v>
      </c>
    </row>
    <row r="129" spans="2:47" s="1" customFormat="1" ht="12">
      <c r="B129" s="29"/>
      <c r="D129" s="150" t="s">
        <v>124</v>
      </c>
      <c r="F129" s="151" t="s">
        <v>526</v>
      </c>
      <c r="I129" s="83"/>
      <c r="L129" s="29"/>
      <c r="M129" s="152"/>
      <c r="N129" s="48"/>
      <c r="O129" s="48"/>
      <c r="P129" s="48"/>
      <c r="Q129" s="48"/>
      <c r="R129" s="48"/>
      <c r="S129" s="48"/>
      <c r="T129" s="49"/>
      <c r="AT129" s="15" t="s">
        <v>124</v>
      </c>
      <c r="AU129" s="15" t="s">
        <v>80</v>
      </c>
    </row>
    <row r="130" spans="2:51" s="12" customFormat="1" ht="12">
      <c r="B130" s="161"/>
      <c r="D130" s="150" t="s">
        <v>128</v>
      </c>
      <c r="E130" s="162" t="s">
        <v>1</v>
      </c>
      <c r="F130" s="163" t="s">
        <v>78</v>
      </c>
      <c r="H130" s="164">
        <v>1</v>
      </c>
      <c r="I130" s="165"/>
      <c r="L130" s="161"/>
      <c r="M130" s="166"/>
      <c r="N130" s="167"/>
      <c r="O130" s="167"/>
      <c r="P130" s="167"/>
      <c r="Q130" s="167"/>
      <c r="R130" s="167"/>
      <c r="S130" s="167"/>
      <c r="T130" s="168"/>
      <c r="AT130" s="162" t="s">
        <v>128</v>
      </c>
      <c r="AU130" s="162" t="s">
        <v>80</v>
      </c>
      <c r="AV130" s="12" t="s">
        <v>80</v>
      </c>
      <c r="AW130" s="12" t="s">
        <v>33</v>
      </c>
      <c r="AX130" s="12" t="s">
        <v>78</v>
      </c>
      <c r="AY130" s="162" t="s">
        <v>115</v>
      </c>
    </row>
    <row r="131" spans="2:63" s="10" customFormat="1" ht="22.9" customHeight="1">
      <c r="B131" s="124"/>
      <c r="D131" s="125" t="s">
        <v>69</v>
      </c>
      <c r="E131" s="135" t="s">
        <v>527</v>
      </c>
      <c r="F131" s="135" t="s">
        <v>528</v>
      </c>
      <c r="I131" s="127"/>
      <c r="J131" s="136">
        <f>BK131</f>
        <v>0</v>
      </c>
      <c r="L131" s="124"/>
      <c r="M131" s="129"/>
      <c r="N131" s="130"/>
      <c r="O131" s="130"/>
      <c r="P131" s="131">
        <f>SUM(P132:P162)</f>
        <v>0</v>
      </c>
      <c r="Q131" s="130"/>
      <c r="R131" s="131">
        <f>SUM(R132:R162)</f>
        <v>0</v>
      </c>
      <c r="S131" s="130"/>
      <c r="T131" s="132">
        <f>SUM(T132:T162)</f>
        <v>0</v>
      </c>
      <c r="AR131" s="125" t="s">
        <v>159</v>
      </c>
      <c r="AT131" s="133" t="s">
        <v>69</v>
      </c>
      <c r="AU131" s="133" t="s">
        <v>78</v>
      </c>
      <c r="AY131" s="125" t="s">
        <v>115</v>
      </c>
      <c r="BK131" s="134">
        <f>SUM(BK132:BK162)</f>
        <v>0</v>
      </c>
    </row>
    <row r="132" spans="2:65" s="1" customFormat="1" ht="14.45" customHeight="1">
      <c r="B132" s="137"/>
      <c r="C132" s="138" t="s">
        <v>223</v>
      </c>
      <c r="D132" s="138" t="s">
        <v>117</v>
      </c>
      <c r="E132" s="139" t="s">
        <v>529</v>
      </c>
      <c r="F132" s="140" t="s">
        <v>530</v>
      </c>
      <c r="G132" s="141" t="s">
        <v>566</v>
      </c>
      <c r="H132" s="142">
        <v>1</v>
      </c>
      <c r="I132" s="143"/>
      <c r="J132" s="144">
        <f>ROUND(I132*H132,2)</f>
        <v>0</v>
      </c>
      <c r="K132" s="140" t="s">
        <v>1</v>
      </c>
      <c r="L132" s="29"/>
      <c r="M132" s="145" t="s">
        <v>1</v>
      </c>
      <c r="N132" s="146" t="s">
        <v>41</v>
      </c>
      <c r="O132" s="48"/>
      <c r="P132" s="147">
        <f>O132*H132</f>
        <v>0</v>
      </c>
      <c r="Q132" s="147">
        <v>0</v>
      </c>
      <c r="R132" s="147">
        <f>Q132*H132</f>
        <v>0</v>
      </c>
      <c r="S132" s="147">
        <v>0</v>
      </c>
      <c r="T132" s="148">
        <f>S132*H132</f>
        <v>0</v>
      </c>
      <c r="AR132" s="15" t="s">
        <v>474</v>
      </c>
      <c r="AT132" s="15" t="s">
        <v>117</v>
      </c>
      <c r="AU132" s="15" t="s">
        <v>80</v>
      </c>
      <c r="AY132" s="15" t="s">
        <v>115</v>
      </c>
      <c r="BE132" s="149">
        <f>IF(N132="základní",J132,0)</f>
        <v>0</v>
      </c>
      <c r="BF132" s="149">
        <f>IF(N132="snížená",J132,0)</f>
        <v>0</v>
      </c>
      <c r="BG132" s="149">
        <f>IF(N132="zákl. přenesená",J132,0)</f>
        <v>0</v>
      </c>
      <c r="BH132" s="149">
        <f>IF(N132="sníž. přenesená",J132,0)</f>
        <v>0</v>
      </c>
      <c r="BI132" s="149">
        <f>IF(N132="nulová",J132,0)</f>
        <v>0</v>
      </c>
      <c r="BJ132" s="15" t="s">
        <v>78</v>
      </c>
      <c r="BK132" s="149">
        <f>ROUND(I132*H132,2)</f>
        <v>0</v>
      </c>
      <c r="BL132" s="15" t="s">
        <v>474</v>
      </c>
      <c r="BM132" s="15" t="s">
        <v>531</v>
      </c>
    </row>
    <row r="133" spans="2:47" s="1" customFormat="1" ht="12">
      <c r="B133" s="29"/>
      <c r="D133" s="150" t="s">
        <v>124</v>
      </c>
      <c r="F133" s="151" t="s">
        <v>530</v>
      </c>
      <c r="I133" s="83"/>
      <c r="L133" s="29"/>
      <c r="M133" s="152"/>
      <c r="N133" s="48"/>
      <c r="O133" s="48"/>
      <c r="P133" s="48"/>
      <c r="Q133" s="48"/>
      <c r="R133" s="48"/>
      <c r="S133" s="48"/>
      <c r="T133" s="49"/>
      <c r="AT133" s="15" t="s">
        <v>124</v>
      </c>
      <c r="AU133" s="15" t="s">
        <v>80</v>
      </c>
    </row>
    <row r="134" spans="2:51" s="12" customFormat="1" ht="12">
      <c r="B134" s="161"/>
      <c r="D134" s="150" t="s">
        <v>128</v>
      </c>
      <c r="E134" s="162" t="s">
        <v>1</v>
      </c>
      <c r="F134" s="163" t="s">
        <v>78</v>
      </c>
      <c r="H134" s="164">
        <v>1</v>
      </c>
      <c r="I134" s="165"/>
      <c r="L134" s="161"/>
      <c r="M134" s="166"/>
      <c r="N134" s="167"/>
      <c r="O134" s="167"/>
      <c r="P134" s="167"/>
      <c r="Q134" s="167"/>
      <c r="R134" s="167"/>
      <c r="S134" s="167"/>
      <c r="T134" s="168"/>
      <c r="AT134" s="162" t="s">
        <v>128</v>
      </c>
      <c r="AU134" s="162" t="s">
        <v>80</v>
      </c>
      <c r="AV134" s="12" t="s">
        <v>80</v>
      </c>
      <c r="AW134" s="12" t="s">
        <v>33</v>
      </c>
      <c r="AX134" s="12" t="s">
        <v>78</v>
      </c>
      <c r="AY134" s="162" t="s">
        <v>115</v>
      </c>
    </row>
    <row r="135" spans="2:65" s="1" customFormat="1" ht="14.45" customHeight="1">
      <c r="B135" s="137"/>
      <c r="C135" s="138" t="s">
        <v>232</v>
      </c>
      <c r="D135" s="138" t="s">
        <v>117</v>
      </c>
      <c r="E135" s="139" t="s">
        <v>532</v>
      </c>
      <c r="F135" s="140" t="s">
        <v>533</v>
      </c>
      <c r="G135" s="141" t="s">
        <v>566</v>
      </c>
      <c r="H135" s="142">
        <v>1</v>
      </c>
      <c r="I135" s="143"/>
      <c r="J135" s="144">
        <f>ROUND(I135*H135,2)</f>
        <v>0</v>
      </c>
      <c r="K135" s="140" t="s">
        <v>1</v>
      </c>
      <c r="L135" s="29"/>
      <c r="M135" s="145" t="s">
        <v>1</v>
      </c>
      <c r="N135" s="146" t="s">
        <v>41</v>
      </c>
      <c r="O135" s="48"/>
      <c r="P135" s="147">
        <f>O135*H135</f>
        <v>0</v>
      </c>
      <c r="Q135" s="147">
        <v>0</v>
      </c>
      <c r="R135" s="147">
        <f>Q135*H135</f>
        <v>0</v>
      </c>
      <c r="S135" s="147">
        <v>0</v>
      </c>
      <c r="T135" s="148">
        <f>S135*H135</f>
        <v>0</v>
      </c>
      <c r="AR135" s="15" t="s">
        <v>474</v>
      </c>
      <c r="AT135" s="15" t="s">
        <v>117</v>
      </c>
      <c r="AU135" s="15" t="s">
        <v>80</v>
      </c>
      <c r="AY135" s="15" t="s">
        <v>115</v>
      </c>
      <c r="BE135" s="149">
        <f>IF(N135="základní",J135,0)</f>
        <v>0</v>
      </c>
      <c r="BF135" s="149">
        <f>IF(N135="snížená",J135,0)</f>
        <v>0</v>
      </c>
      <c r="BG135" s="149">
        <f>IF(N135="zákl. přenesená",J135,0)</f>
        <v>0</v>
      </c>
      <c r="BH135" s="149">
        <f>IF(N135="sníž. přenesená",J135,0)</f>
        <v>0</v>
      </c>
      <c r="BI135" s="149">
        <f>IF(N135="nulová",J135,0)</f>
        <v>0</v>
      </c>
      <c r="BJ135" s="15" t="s">
        <v>78</v>
      </c>
      <c r="BK135" s="149">
        <f>ROUND(I135*H135,2)</f>
        <v>0</v>
      </c>
      <c r="BL135" s="15" t="s">
        <v>474</v>
      </c>
      <c r="BM135" s="15" t="s">
        <v>534</v>
      </c>
    </row>
    <row r="136" spans="2:47" s="1" customFormat="1" ht="12">
      <c r="B136" s="29"/>
      <c r="D136" s="150" t="s">
        <v>124</v>
      </c>
      <c r="F136" s="151" t="s">
        <v>533</v>
      </c>
      <c r="I136" s="83"/>
      <c r="L136" s="29"/>
      <c r="M136" s="152"/>
      <c r="N136" s="48"/>
      <c r="O136" s="48"/>
      <c r="P136" s="48"/>
      <c r="Q136" s="48"/>
      <c r="R136" s="48"/>
      <c r="S136" s="48"/>
      <c r="T136" s="49"/>
      <c r="AT136" s="15" t="s">
        <v>124</v>
      </c>
      <c r="AU136" s="15" t="s">
        <v>80</v>
      </c>
    </row>
    <row r="137" spans="2:51" s="12" customFormat="1" ht="12">
      <c r="B137" s="161"/>
      <c r="D137" s="150" t="s">
        <v>128</v>
      </c>
      <c r="E137" s="162" t="s">
        <v>1</v>
      </c>
      <c r="F137" s="163" t="s">
        <v>78</v>
      </c>
      <c r="H137" s="164">
        <v>1</v>
      </c>
      <c r="I137" s="165"/>
      <c r="L137" s="161"/>
      <c r="M137" s="166"/>
      <c r="N137" s="167"/>
      <c r="O137" s="167"/>
      <c r="P137" s="167"/>
      <c r="Q137" s="167"/>
      <c r="R137" s="167"/>
      <c r="S137" s="167"/>
      <c r="T137" s="168"/>
      <c r="AT137" s="162" t="s">
        <v>128</v>
      </c>
      <c r="AU137" s="162" t="s">
        <v>80</v>
      </c>
      <c r="AV137" s="12" t="s">
        <v>80</v>
      </c>
      <c r="AW137" s="12" t="s">
        <v>33</v>
      </c>
      <c r="AX137" s="12" t="s">
        <v>78</v>
      </c>
      <c r="AY137" s="162" t="s">
        <v>115</v>
      </c>
    </row>
    <row r="138" spans="2:65" s="1" customFormat="1" ht="14.45" customHeight="1">
      <c r="B138" s="137"/>
      <c r="C138" s="138" t="s">
        <v>240</v>
      </c>
      <c r="D138" s="138" t="s">
        <v>117</v>
      </c>
      <c r="E138" s="139" t="s">
        <v>535</v>
      </c>
      <c r="F138" s="140" t="s">
        <v>536</v>
      </c>
      <c r="G138" s="141" t="s">
        <v>566</v>
      </c>
      <c r="H138" s="142">
        <v>1</v>
      </c>
      <c r="I138" s="143"/>
      <c r="J138" s="144">
        <f>ROUND(I138*H138,2)</f>
        <v>0</v>
      </c>
      <c r="K138" s="140" t="s">
        <v>1</v>
      </c>
      <c r="L138" s="29"/>
      <c r="M138" s="145" t="s">
        <v>1</v>
      </c>
      <c r="N138" s="146" t="s">
        <v>41</v>
      </c>
      <c r="O138" s="48"/>
      <c r="P138" s="147">
        <f>O138*H138</f>
        <v>0</v>
      </c>
      <c r="Q138" s="147">
        <v>0</v>
      </c>
      <c r="R138" s="147">
        <f>Q138*H138</f>
        <v>0</v>
      </c>
      <c r="S138" s="147">
        <v>0</v>
      </c>
      <c r="T138" s="148">
        <f>S138*H138</f>
        <v>0</v>
      </c>
      <c r="AR138" s="15" t="s">
        <v>474</v>
      </c>
      <c r="AT138" s="15" t="s">
        <v>117</v>
      </c>
      <c r="AU138" s="15" t="s">
        <v>80</v>
      </c>
      <c r="AY138" s="15" t="s">
        <v>115</v>
      </c>
      <c r="BE138" s="149">
        <f>IF(N138="základní",J138,0)</f>
        <v>0</v>
      </c>
      <c r="BF138" s="149">
        <f>IF(N138="snížená",J138,0)</f>
        <v>0</v>
      </c>
      <c r="BG138" s="149">
        <f>IF(N138="zákl. přenesená",J138,0)</f>
        <v>0</v>
      </c>
      <c r="BH138" s="149">
        <f>IF(N138="sníž. přenesená",J138,0)</f>
        <v>0</v>
      </c>
      <c r="BI138" s="149">
        <f>IF(N138="nulová",J138,0)</f>
        <v>0</v>
      </c>
      <c r="BJ138" s="15" t="s">
        <v>78</v>
      </c>
      <c r="BK138" s="149">
        <f>ROUND(I138*H138,2)</f>
        <v>0</v>
      </c>
      <c r="BL138" s="15" t="s">
        <v>474</v>
      </c>
      <c r="BM138" s="15" t="s">
        <v>537</v>
      </c>
    </row>
    <row r="139" spans="2:47" s="1" customFormat="1" ht="12">
      <c r="B139" s="29"/>
      <c r="D139" s="150" t="s">
        <v>124</v>
      </c>
      <c r="F139" s="151" t="s">
        <v>538</v>
      </c>
      <c r="I139" s="83"/>
      <c r="L139" s="29"/>
      <c r="M139" s="152"/>
      <c r="N139" s="48"/>
      <c r="O139" s="48"/>
      <c r="P139" s="48"/>
      <c r="Q139" s="48"/>
      <c r="R139" s="48"/>
      <c r="S139" s="48"/>
      <c r="T139" s="49"/>
      <c r="AT139" s="15" t="s">
        <v>124</v>
      </c>
      <c r="AU139" s="15" t="s">
        <v>80</v>
      </c>
    </row>
    <row r="140" spans="2:51" s="12" customFormat="1" ht="12">
      <c r="B140" s="161"/>
      <c r="D140" s="150" t="s">
        <v>128</v>
      </c>
      <c r="E140" s="162" t="s">
        <v>1</v>
      </c>
      <c r="F140" s="163" t="s">
        <v>78</v>
      </c>
      <c r="H140" s="164">
        <v>1</v>
      </c>
      <c r="I140" s="165"/>
      <c r="L140" s="161"/>
      <c r="M140" s="166"/>
      <c r="N140" s="167"/>
      <c r="O140" s="167"/>
      <c r="P140" s="167"/>
      <c r="Q140" s="167"/>
      <c r="R140" s="167"/>
      <c r="S140" s="167"/>
      <c r="T140" s="168"/>
      <c r="AT140" s="162" t="s">
        <v>128</v>
      </c>
      <c r="AU140" s="162" t="s">
        <v>80</v>
      </c>
      <c r="AV140" s="12" t="s">
        <v>80</v>
      </c>
      <c r="AW140" s="12" t="s">
        <v>33</v>
      </c>
      <c r="AX140" s="12" t="s">
        <v>78</v>
      </c>
      <c r="AY140" s="162" t="s">
        <v>115</v>
      </c>
    </row>
    <row r="141" spans="2:65" s="1" customFormat="1" ht="14.45" customHeight="1">
      <c r="B141" s="137"/>
      <c r="C141" s="138" t="s">
        <v>8</v>
      </c>
      <c r="D141" s="138" t="s">
        <v>117</v>
      </c>
      <c r="E141" s="139" t="s">
        <v>539</v>
      </c>
      <c r="F141" s="140" t="s">
        <v>540</v>
      </c>
      <c r="G141" s="141" t="s">
        <v>566</v>
      </c>
      <c r="H141" s="142">
        <v>1</v>
      </c>
      <c r="I141" s="143"/>
      <c r="J141" s="144">
        <f>ROUND(I141*H141,2)</f>
        <v>0</v>
      </c>
      <c r="K141" s="140" t="s">
        <v>1</v>
      </c>
      <c r="L141" s="29"/>
      <c r="M141" s="145" t="s">
        <v>1</v>
      </c>
      <c r="N141" s="146" t="s">
        <v>41</v>
      </c>
      <c r="O141" s="48"/>
      <c r="P141" s="147">
        <f>O141*H141</f>
        <v>0</v>
      </c>
      <c r="Q141" s="147">
        <v>0</v>
      </c>
      <c r="R141" s="147">
        <f>Q141*H141</f>
        <v>0</v>
      </c>
      <c r="S141" s="147">
        <v>0</v>
      </c>
      <c r="T141" s="148">
        <f>S141*H141</f>
        <v>0</v>
      </c>
      <c r="AR141" s="15" t="s">
        <v>474</v>
      </c>
      <c r="AT141" s="15" t="s">
        <v>117</v>
      </c>
      <c r="AU141" s="15" t="s">
        <v>80</v>
      </c>
      <c r="AY141" s="15" t="s">
        <v>115</v>
      </c>
      <c r="BE141" s="149">
        <f>IF(N141="základní",J141,0)</f>
        <v>0</v>
      </c>
      <c r="BF141" s="149">
        <f>IF(N141="snížená",J141,0)</f>
        <v>0</v>
      </c>
      <c r="BG141" s="149">
        <f>IF(N141="zákl. přenesená",J141,0)</f>
        <v>0</v>
      </c>
      <c r="BH141" s="149">
        <f>IF(N141="sníž. přenesená",J141,0)</f>
        <v>0</v>
      </c>
      <c r="BI141" s="149">
        <f>IF(N141="nulová",J141,0)</f>
        <v>0</v>
      </c>
      <c r="BJ141" s="15" t="s">
        <v>78</v>
      </c>
      <c r="BK141" s="149">
        <f>ROUND(I141*H141,2)</f>
        <v>0</v>
      </c>
      <c r="BL141" s="15" t="s">
        <v>474</v>
      </c>
      <c r="BM141" s="15" t="s">
        <v>541</v>
      </c>
    </row>
    <row r="142" spans="2:47" s="1" customFormat="1" ht="12">
      <c r="B142" s="29"/>
      <c r="D142" s="150" t="s">
        <v>124</v>
      </c>
      <c r="F142" s="151" t="s">
        <v>542</v>
      </c>
      <c r="I142" s="83"/>
      <c r="L142" s="29"/>
      <c r="M142" s="152"/>
      <c r="N142" s="48"/>
      <c r="O142" s="48"/>
      <c r="P142" s="48"/>
      <c r="Q142" s="48"/>
      <c r="R142" s="48"/>
      <c r="S142" s="48"/>
      <c r="T142" s="49"/>
      <c r="AT142" s="15" t="s">
        <v>124</v>
      </c>
      <c r="AU142" s="15" t="s">
        <v>80</v>
      </c>
    </row>
    <row r="143" spans="2:51" s="12" customFormat="1" ht="12">
      <c r="B143" s="161"/>
      <c r="D143" s="150" t="s">
        <v>128</v>
      </c>
      <c r="E143" s="162" t="s">
        <v>1</v>
      </c>
      <c r="F143" s="163" t="s">
        <v>78</v>
      </c>
      <c r="H143" s="164">
        <v>1</v>
      </c>
      <c r="I143" s="165"/>
      <c r="L143" s="161"/>
      <c r="M143" s="166"/>
      <c r="N143" s="167"/>
      <c r="O143" s="167"/>
      <c r="P143" s="167"/>
      <c r="Q143" s="167"/>
      <c r="R143" s="167"/>
      <c r="S143" s="167"/>
      <c r="T143" s="168"/>
      <c r="AT143" s="162" t="s">
        <v>128</v>
      </c>
      <c r="AU143" s="162" t="s">
        <v>80</v>
      </c>
      <c r="AV143" s="12" t="s">
        <v>80</v>
      </c>
      <c r="AW143" s="12" t="s">
        <v>33</v>
      </c>
      <c r="AX143" s="12" t="s">
        <v>78</v>
      </c>
      <c r="AY143" s="162" t="s">
        <v>115</v>
      </c>
    </row>
    <row r="144" spans="2:65" s="1" customFormat="1" ht="14.45" customHeight="1">
      <c r="B144" s="137"/>
      <c r="C144" s="138" t="s">
        <v>252</v>
      </c>
      <c r="D144" s="138" t="s">
        <v>117</v>
      </c>
      <c r="E144" s="139" t="s">
        <v>543</v>
      </c>
      <c r="F144" s="140" t="s">
        <v>544</v>
      </c>
      <c r="G144" s="141" t="s">
        <v>566</v>
      </c>
      <c r="H144" s="142">
        <v>1</v>
      </c>
      <c r="I144" s="143"/>
      <c r="J144" s="144">
        <f>ROUND(I144*H144,2)</f>
        <v>0</v>
      </c>
      <c r="K144" s="140" t="s">
        <v>1</v>
      </c>
      <c r="L144" s="29"/>
      <c r="M144" s="145" t="s">
        <v>1</v>
      </c>
      <c r="N144" s="146" t="s">
        <v>41</v>
      </c>
      <c r="O144" s="48"/>
      <c r="P144" s="147">
        <f>O144*H144</f>
        <v>0</v>
      </c>
      <c r="Q144" s="147">
        <v>0</v>
      </c>
      <c r="R144" s="147">
        <f>Q144*H144</f>
        <v>0</v>
      </c>
      <c r="S144" s="147">
        <v>0</v>
      </c>
      <c r="T144" s="148">
        <f>S144*H144</f>
        <v>0</v>
      </c>
      <c r="AR144" s="15" t="s">
        <v>474</v>
      </c>
      <c r="AT144" s="15" t="s">
        <v>117</v>
      </c>
      <c r="AU144" s="15" t="s">
        <v>80</v>
      </c>
      <c r="AY144" s="15" t="s">
        <v>115</v>
      </c>
      <c r="BE144" s="149">
        <f>IF(N144="základní",J144,0)</f>
        <v>0</v>
      </c>
      <c r="BF144" s="149">
        <f>IF(N144="snížená",J144,0)</f>
        <v>0</v>
      </c>
      <c r="BG144" s="149">
        <f>IF(N144="zákl. přenesená",J144,0)</f>
        <v>0</v>
      </c>
      <c r="BH144" s="149">
        <f>IF(N144="sníž. přenesená",J144,0)</f>
        <v>0</v>
      </c>
      <c r="BI144" s="149">
        <f>IF(N144="nulová",J144,0)</f>
        <v>0</v>
      </c>
      <c r="BJ144" s="15" t="s">
        <v>78</v>
      </c>
      <c r="BK144" s="149">
        <f>ROUND(I144*H144,2)</f>
        <v>0</v>
      </c>
      <c r="BL144" s="15" t="s">
        <v>474</v>
      </c>
      <c r="BM144" s="15" t="s">
        <v>545</v>
      </c>
    </row>
    <row r="145" spans="2:47" s="1" customFormat="1" ht="12">
      <c r="B145" s="29"/>
      <c r="D145" s="150" t="s">
        <v>124</v>
      </c>
      <c r="F145" s="151" t="s">
        <v>562</v>
      </c>
      <c r="I145" s="83"/>
      <c r="L145" s="29"/>
      <c r="M145" s="152"/>
      <c r="N145" s="48"/>
      <c r="O145" s="48"/>
      <c r="P145" s="48"/>
      <c r="Q145" s="48"/>
      <c r="R145" s="48"/>
      <c r="S145" s="48"/>
      <c r="T145" s="49"/>
      <c r="AT145" s="15" t="s">
        <v>124</v>
      </c>
      <c r="AU145" s="15" t="s">
        <v>80</v>
      </c>
    </row>
    <row r="146" spans="2:51" s="12" customFormat="1" ht="12">
      <c r="B146" s="161"/>
      <c r="D146" s="150" t="s">
        <v>128</v>
      </c>
      <c r="E146" s="162" t="s">
        <v>1</v>
      </c>
      <c r="F146" s="163" t="s">
        <v>78</v>
      </c>
      <c r="H146" s="164">
        <v>1</v>
      </c>
      <c r="I146" s="165"/>
      <c r="L146" s="161"/>
      <c r="M146" s="166"/>
      <c r="N146" s="167"/>
      <c r="O146" s="167"/>
      <c r="P146" s="167"/>
      <c r="Q146" s="167"/>
      <c r="R146" s="167"/>
      <c r="S146" s="167"/>
      <c r="T146" s="168"/>
      <c r="AT146" s="162" t="s">
        <v>128</v>
      </c>
      <c r="AU146" s="162" t="s">
        <v>80</v>
      </c>
      <c r="AV146" s="12" t="s">
        <v>80</v>
      </c>
      <c r="AW146" s="12" t="s">
        <v>33</v>
      </c>
      <c r="AX146" s="12" t="s">
        <v>78</v>
      </c>
      <c r="AY146" s="162" t="s">
        <v>115</v>
      </c>
    </row>
    <row r="147" spans="2:65" s="1" customFormat="1" ht="14.45" customHeight="1">
      <c r="B147" s="137"/>
      <c r="C147" s="138" t="s">
        <v>257</v>
      </c>
      <c r="D147" s="138" t="s">
        <v>117</v>
      </c>
      <c r="E147" s="139" t="s">
        <v>546</v>
      </c>
      <c r="F147" s="140" t="s">
        <v>526</v>
      </c>
      <c r="G147" s="141" t="s">
        <v>566</v>
      </c>
      <c r="H147" s="142">
        <v>1</v>
      </c>
      <c r="I147" s="143"/>
      <c r="J147" s="144">
        <f>ROUND(I147*H147,2)</f>
        <v>0</v>
      </c>
      <c r="K147" s="140" t="s">
        <v>1</v>
      </c>
      <c r="L147" s="29"/>
      <c r="M147" s="145" t="s">
        <v>1</v>
      </c>
      <c r="N147" s="146" t="s">
        <v>41</v>
      </c>
      <c r="O147" s="48"/>
      <c r="P147" s="147">
        <f>O147*H147</f>
        <v>0</v>
      </c>
      <c r="Q147" s="147">
        <v>0</v>
      </c>
      <c r="R147" s="147">
        <f>Q147*H147</f>
        <v>0</v>
      </c>
      <c r="S147" s="147">
        <v>0</v>
      </c>
      <c r="T147" s="148">
        <f>S147*H147</f>
        <v>0</v>
      </c>
      <c r="AR147" s="15" t="s">
        <v>474</v>
      </c>
      <c r="AT147" s="15" t="s">
        <v>117</v>
      </c>
      <c r="AU147" s="15" t="s">
        <v>80</v>
      </c>
      <c r="AY147" s="15" t="s">
        <v>115</v>
      </c>
      <c r="BE147" s="149">
        <f>IF(N147="základní",J147,0)</f>
        <v>0</v>
      </c>
      <c r="BF147" s="149">
        <f>IF(N147="snížená",J147,0)</f>
        <v>0</v>
      </c>
      <c r="BG147" s="149">
        <f>IF(N147="zákl. přenesená",J147,0)</f>
        <v>0</v>
      </c>
      <c r="BH147" s="149">
        <f>IF(N147="sníž. přenesená",J147,0)</f>
        <v>0</v>
      </c>
      <c r="BI147" s="149">
        <f>IF(N147="nulová",J147,0)</f>
        <v>0</v>
      </c>
      <c r="BJ147" s="15" t="s">
        <v>78</v>
      </c>
      <c r="BK147" s="149">
        <f>ROUND(I147*H147,2)</f>
        <v>0</v>
      </c>
      <c r="BL147" s="15" t="s">
        <v>474</v>
      </c>
      <c r="BM147" s="15" t="s">
        <v>547</v>
      </c>
    </row>
    <row r="148" spans="2:47" s="1" customFormat="1" ht="12">
      <c r="B148" s="29"/>
      <c r="D148" s="150" t="s">
        <v>124</v>
      </c>
      <c r="F148" s="151" t="s">
        <v>526</v>
      </c>
      <c r="I148" s="83"/>
      <c r="L148" s="29"/>
      <c r="M148" s="152"/>
      <c r="N148" s="48"/>
      <c r="O148" s="48"/>
      <c r="P148" s="48"/>
      <c r="Q148" s="48"/>
      <c r="R148" s="48"/>
      <c r="S148" s="48"/>
      <c r="T148" s="49"/>
      <c r="AT148" s="15" t="s">
        <v>124</v>
      </c>
      <c r="AU148" s="15" t="s">
        <v>80</v>
      </c>
    </row>
    <row r="149" spans="2:51" s="12" customFormat="1" ht="12">
      <c r="B149" s="161"/>
      <c r="D149" s="150" t="s">
        <v>128</v>
      </c>
      <c r="E149" s="162" t="s">
        <v>1</v>
      </c>
      <c r="F149" s="163" t="s">
        <v>78</v>
      </c>
      <c r="H149" s="164">
        <v>1</v>
      </c>
      <c r="I149" s="165"/>
      <c r="L149" s="161"/>
      <c r="M149" s="166"/>
      <c r="N149" s="167"/>
      <c r="O149" s="167"/>
      <c r="P149" s="167"/>
      <c r="Q149" s="167"/>
      <c r="R149" s="167"/>
      <c r="S149" s="167"/>
      <c r="T149" s="168"/>
      <c r="AT149" s="162" t="s">
        <v>128</v>
      </c>
      <c r="AU149" s="162" t="s">
        <v>80</v>
      </c>
      <c r="AV149" s="12" t="s">
        <v>80</v>
      </c>
      <c r="AW149" s="12" t="s">
        <v>33</v>
      </c>
      <c r="AX149" s="12" t="s">
        <v>78</v>
      </c>
      <c r="AY149" s="162" t="s">
        <v>115</v>
      </c>
    </row>
    <row r="150" spans="2:65" s="1" customFormat="1" ht="14.45" customHeight="1">
      <c r="B150" s="137"/>
      <c r="C150" s="138" t="s">
        <v>265</v>
      </c>
      <c r="D150" s="138" t="s">
        <v>117</v>
      </c>
      <c r="E150" s="139" t="s">
        <v>548</v>
      </c>
      <c r="F150" s="140" t="s">
        <v>549</v>
      </c>
      <c r="G150" s="141" t="s">
        <v>566</v>
      </c>
      <c r="H150" s="142">
        <v>1</v>
      </c>
      <c r="I150" s="143"/>
      <c r="J150" s="144">
        <f>ROUND(I150*H150,2)</f>
        <v>0</v>
      </c>
      <c r="K150" s="140" t="s">
        <v>1</v>
      </c>
      <c r="L150" s="29"/>
      <c r="M150" s="145" t="s">
        <v>1</v>
      </c>
      <c r="N150" s="146" t="s">
        <v>41</v>
      </c>
      <c r="O150" s="48"/>
      <c r="P150" s="147">
        <f>O150*H150</f>
        <v>0</v>
      </c>
      <c r="Q150" s="147">
        <v>0</v>
      </c>
      <c r="R150" s="147">
        <f>Q150*H150</f>
        <v>0</v>
      </c>
      <c r="S150" s="147">
        <v>0</v>
      </c>
      <c r="T150" s="148">
        <f>S150*H150</f>
        <v>0</v>
      </c>
      <c r="AR150" s="15" t="s">
        <v>474</v>
      </c>
      <c r="AT150" s="15" t="s">
        <v>117</v>
      </c>
      <c r="AU150" s="15" t="s">
        <v>80</v>
      </c>
      <c r="AY150" s="15" t="s">
        <v>115</v>
      </c>
      <c r="BE150" s="149">
        <f>IF(N150="základní",J150,0)</f>
        <v>0</v>
      </c>
      <c r="BF150" s="149">
        <f>IF(N150="snížená",J150,0)</f>
        <v>0</v>
      </c>
      <c r="BG150" s="149">
        <f>IF(N150="zákl. přenesená",J150,0)</f>
        <v>0</v>
      </c>
      <c r="BH150" s="149">
        <f>IF(N150="sníž. přenesená",J150,0)</f>
        <v>0</v>
      </c>
      <c r="BI150" s="149">
        <f>IF(N150="nulová",J150,0)</f>
        <v>0</v>
      </c>
      <c r="BJ150" s="15" t="s">
        <v>78</v>
      </c>
      <c r="BK150" s="149">
        <f>ROUND(I150*H150,2)</f>
        <v>0</v>
      </c>
      <c r="BL150" s="15" t="s">
        <v>474</v>
      </c>
      <c r="BM150" s="15" t="s">
        <v>550</v>
      </c>
    </row>
    <row r="151" spans="2:47" s="1" customFormat="1" ht="12">
      <c r="B151" s="29"/>
      <c r="D151" s="150" t="s">
        <v>124</v>
      </c>
      <c r="F151" s="151" t="s">
        <v>549</v>
      </c>
      <c r="I151" s="83"/>
      <c r="L151" s="29"/>
      <c r="M151" s="152"/>
      <c r="N151" s="48"/>
      <c r="O151" s="48"/>
      <c r="P151" s="48"/>
      <c r="Q151" s="48"/>
      <c r="R151" s="48"/>
      <c r="S151" s="48"/>
      <c r="T151" s="49"/>
      <c r="AT151" s="15" t="s">
        <v>124</v>
      </c>
      <c r="AU151" s="15" t="s">
        <v>80</v>
      </c>
    </row>
    <row r="152" spans="2:51" s="12" customFormat="1" ht="12">
      <c r="B152" s="161"/>
      <c r="D152" s="150" t="s">
        <v>128</v>
      </c>
      <c r="E152" s="162" t="s">
        <v>1</v>
      </c>
      <c r="F152" s="163" t="s">
        <v>78</v>
      </c>
      <c r="H152" s="164">
        <v>1</v>
      </c>
      <c r="I152" s="165"/>
      <c r="L152" s="161"/>
      <c r="M152" s="166"/>
      <c r="N152" s="167"/>
      <c r="O152" s="167"/>
      <c r="P152" s="167"/>
      <c r="Q152" s="167"/>
      <c r="R152" s="167"/>
      <c r="S152" s="167"/>
      <c r="T152" s="168"/>
      <c r="AT152" s="162" t="s">
        <v>128</v>
      </c>
      <c r="AU152" s="162" t="s">
        <v>80</v>
      </c>
      <c r="AV152" s="12" t="s">
        <v>80</v>
      </c>
      <c r="AW152" s="12" t="s">
        <v>33</v>
      </c>
      <c r="AX152" s="12" t="s">
        <v>78</v>
      </c>
      <c r="AY152" s="162" t="s">
        <v>115</v>
      </c>
    </row>
    <row r="153" spans="2:65" s="1" customFormat="1" ht="14.45" customHeight="1">
      <c r="B153" s="137"/>
      <c r="C153" s="138" t="s">
        <v>272</v>
      </c>
      <c r="D153" s="138" t="s">
        <v>117</v>
      </c>
      <c r="E153" s="139" t="s">
        <v>551</v>
      </c>
      <c r="F153" s="140" t="s">
        <v>552</v>
      </c>
      <c r="G153" s="141" t="s">
        <v>566</v>
      </c>
      <c r="H153" s="142">
        <v>1</v>
      </c>
      <c r="I153" s="143"/>
      <c r="J153" s="144">
        <f>ROUND(I153*H153,2)</f>
        <v>0</v>
      </c>
      <c r="K153" s="140" t="s">
        <v>1</v>
      </c>
      <c r="L153" s="29"/>
      <c r="M153" s="145" t="s">
        <v>1</v>
      </c>
      <c r="N153" s="146" t="s">
        <v>41</v>
      </c>
      <c r="O153" s="48"/>
      <c r="P153" s="147">
        <f>O153*H153</f>
        <v>0</v>
      </c>
      <c r="Q153" s="147">
        <v>0</v>
      </c>
      <c r="R153" s="147">
        <f>Q153*H153</f>
        <v>0</v>
      </c>
      <c r="S153" s="147">
        <v>0</v>
      </c>
      <c r="T153" s="148">
        <f>S153*H153</f>
        <v>0</v>
      </c>
      <c r="AR153" s="15" t="s">
        <v>474</v>
      </c>
      <c r="AT153" s="15" t="s">
        <v>117</v>
      </c>
      <c r="AU153" s="15" t="s">
        <v>80</v>
      </c>
      <c r="AY153" s="15" t="s">
        <v>115</v>
      </c>
      <c r="BE153" s="149">
        <f>IF(N153="základní",J153,0)</f>
        <v>0</v>
      </c>
      <c r="BF153" s="149">
        <f>IF(N153="snížená",J153,0)</f>
        <v>0</v>
      </c>
      <c r="BG153" s="149">
        <f>IF(N153="zákl. přenesená",J153,0)</f>
        <v>0</v>
      </c>
      <c r="BH153" s="149">
        <f>IF(N153="sníž. přenesená",J153,0)</f>
        <v>0</v>
      </c>
      <c r="BI153" s="149">
        <f>IF(N153="nulová",J153,0)</f>
        <v>0</v>
      </c>
      <c r="BJ153" s="15" t="s">
        <v>78</v>
      </c>
      <c r="BK153" s="149">
        <f>ROUND(I153*H153,2)</f>
        <v>0</v>
      </c>
      <c r="BL153" s="15" t="s">
        <v>474</v>
      </c>
      <c r="BM153" s="15" t="s">
        <v>553</v>
      </c>
    </row>
    <row r="154" spans="2:47" s="1" customFormat="1" ht="12">
      <c r="B154" s="29"/>
      <c r="D154" s="150" t="s">
        <v>124</v>
      </c>
      <c r="F154" s="151" t="s">
        <v>552</v>
      </c>
      <c r="I154" s="83"/>
      <c r="L154" s="29"/>
      <c r="M154" s="152"/>
      <c r="N154" s="48"/>
      <c r="O154" s="48"/>
      <c r="P154" s="48"/>
      <c r="Q154" s="48"/>
      <c r="R154" s="48"/>
      <c r="S154" s="48"/>
      <c r="T154" s="49"/>
      <c r="AT154" s="15" t="s">
        <v>124</v>
      </c>
      <c r="AU154" s="15" t="s">
        <v>80</v>
      </c>
    </row>
    <row r="155" spans="2:51" s="12" customFormat="1" ht="12">
      <c r="B155" s="161"/>
      <c r="D155" s="150" t="s">
        <v>128</v>
      </c>
      <c r="E155" s="162" t="s">
        <v>1</v>
      </c>
      <c r="F155" s="163" t="s">
        <v>78</v>
      </c>
      <c r="H155" s="164">
        <v>1</v>
      </c>
      <c r="I155" s="165"/>
      <c r="L155" s="161"/>
      <c r="M155" s="166"/>
      <c r="N155" s="167"/>
      <c r="O155" s="167"/>
      <c r="P155" s="167"/>
      <c r="Q155" s="167"/>
      <c r="R155" s="167"/>
      <c r="S155" s="167"/>
      <c r="T155" s="168"/>
      <c r="AT155" s="162" t="s">
        <v>128</v>
      </c>
      <c r="AU155" s="162" t="s">
        <v>80</v>
      </c>
      <c r="AV155" s="12" t="s">
        <v>80</v>
      </c>
      <c r="AW155" s="12" t="s">
        <v>33</v>
      </c>
      <c r="AX155" s="12" t="s">
        <v>78</v>
      </c>
      <c r="AY155" s="162" t="s">
        <v>115</v>
      </c>
    </row>
    <row r="156" spans="2:65" s="1" customFormat="1" ht="14.45" customHeight="1">
      <c r="B156" s="137"/>
      <c r="C156" s="138" t="s">
        <v>280</v>
      </c>
      <c r="D156" s="138" t="s">
        <v>117</v>
      </c>
      <c r="E156" s="139" t="s">
        <v>554</v>
      </c>
      <c r="F156" s="140" t="s">
        <v>555</v>
      </c>
      <c r="G156" s="141" t="s">
        <v>566</v>
      </c>
      <c r="H156" s="142">
        <v>1</v>
      </c>
      <c r="I156" s="143"/>
      <c r="J156" s="144">
        <f>ROUND(I156*H156,2)</f>
        <v>0</v>
      </c>
      <c r="K156" s="140" t="s">
        <v>1</v>
      </c>
      <c r="L156" s="29"/>
      <c r="M156" s="145" t="s">
        <v>1</v>
      </c>
      <c r="N156" s="146" t="s">
        <v>41</v>
      </c>
      <c r="O156" s="48"/>
      <c r="P156" s="147">
        <f>O156*H156</f>
        <v>0</v>
      </c>
      <c r="Q156" s="147">
        <v>0</v>
      </c>
      <c r="R156" s="147">
        <f>Q156*H156</f>
        <v>0</v>
      </c>
      <c r="S156" s="147">
        <v>0</v>
      </c>
      <c r="T156" s="148">
        <f>S156*H156</f>
        <v>0</v>
      </c>
      <c r="AR156" s="15" t="s">
        <v>474</v>
      </c>
      <c r="AT156" s="15" t="s">
        <v>117</v>
      </c>
      <c r="AU156" s="15" t="s">
        <v>80</v>
      </c>
      <c r="AY156" s="15" t="s">
        <v>115</v>
      </c>
      <c r="BE156" s="149">
        <f>IF(N156="základní",J156,0)</f>
        <v>0</v>
      </c>
      <c r="BF156" s="149">
        <f>IF(N156="snížená",J156,0)</f>
        <v>0</v>
      </c>
      <c r="BG156" s="149">
        <f>IF(N156="zákl. přenesená",J156,0)</f>
        <v>0</v>
      </c>
      <c r="BH156" s="149">
        <f>IF(N156="sníž. přenesená",J156,0)</f>
        <v>0</v>
      </c>
      <c r="BI156" s="149">
        <f>IF(N156="nulová",J156,0)</f>
        <v>0</v>
      </c>
      <c r="BJ156" s="15" t="s">
        <v>78</v>
      </c>
      <c r="BK156" s="149">
        <f>ROUND(I156*H156,2)</f>
        <v>0</v>
      </c>
      <c r="BL156" s="15" t="s">
        <v>474</v>
      </c>
      <c r="BM156" s="15" t="s">
        <v>556</v>
      </c>
    </row>
    <row r="157" spans="2:47" s="1" customFormat="1" ht="12">
      <c r="B157" s="29"/>
      <c r="D157" s="150" t="s">
        <v>124</v>
      </c>
      <c r="F157" s="151" t="s">
        <v>555</v>
      </c>
      <c r="I157" s="83"/>
      <c r="L157" s="29"/>
      <c r="M157" s="152"/>
      <c r="N157" s="48"/>
      <c r="O157" s="48"/>
      <c r="P157" s="48"/>
      <c r="Q157" s="48"/>
      <c r="R157" s="48"/>
      <c r="S157" s="48"/>
      <c r="T157" s="49"/>
      <c r="AT157" s="15" t="s">
        <v>124</v>
      </c>
      <c r="AU157" s="15" t="s">
        <v>80</v>
      </c>
    </row>
    <row r="158" spans="2:51" s="12" customFormat="1" ht="12">
      <c r="B158" s="161"/>
      <c r="D158" s="150" t="s">
        <v>128</v>
      </c>
      <c r="E158" s="162" t="s">
        <v>1</v>
      </c>
      <c r="F158" s="163" t="s">
        <v>78</v>
      </c>
      <c r="H158" s="164">
        <v>1</v>
      </c>
      <c r="I158" s="165"/>
      <c r="L158" s="161"/>
      <c r="M158" s="166"/>
      <c r="N158" s="167"/>
      <c r="O158" s="167"/>
      <c r="P158" s="167"/>
      <c r="Q158" s="167"/>
      <c r="R158" s="167"/>
      <c r="S158" s="167"/>
      <c r="T158" s="168"/>
      <c r="AT158" s="162" t="s">
        <v>128</v>
      </c>
      <c r="AU158" s="162" t="s">
        <v>80</v>
      </c>
      <c r="AV158" s="12" t="s">
        <v>80</v>
      </c>
      <c r="AW158" s="12" t="s">
        <v>33</v>
      </c>
      <c r="AX158" s="12" t="s">
        <v>78</v>
      </c>
      <c r="AY158" s="162" t="s">
        <v>115</v>
      </c>
    </row>
    <row r="159" spans="2:65" s="1" customFormat="1" ht="14.45" customHeight="1">
      <c r="B159" s="137"/>
      <c r="C159" s="138" t="s">
        <v>7</v>
      </c>
      <c r="D159" s="138" t="s">
        <v>117</v>
      </c>
      <c r="E159" s="139" t="s">
        <v>557</v>
      </c>
      <c r="F159" s="140" t="s">
        <v>558</v>
      </c>
      <c r="G159" s="141" t="s">
        <v>503</v>
      </c>
      <c r="H159" s="142">
        <v>1</v>
      </c>
      <c r="I159" s="143"/>
      <c r="J159" s="144">
        <f>ROUND(I159*H159,2)</f>
        <v>0</v>
      </c>
      <c r="K159" s="140" t="s">
        <v>1</v>
      </c>
      <c r="L159" s="29"/>
      <c r="M159" s="145" t="s">
        <v>1</v>
      </c>
      <c r="N159" s="146" t="s">
        <v>41</v>
      </c>
      <c r="O159" s="48"/>
      <c r="P159" s="147">
        <f>O159*H159</f>
        <v>0</v>
      </c>
      <c r="Q159" s="147">
        <v>0</v>
      </c>
      <c r="R159" s="147">
        <f>Q159*H159</f>
        <v>0</v>
      </c>
      <c r="S159" s="147">
        <v>0</v>
      </c>
      <c r="T159" s="148">
        <f>S159*H159</f>
        <v>0</v>
      </c>
      <c r="AR159" s="15" t="s">
        <v>474</v>
      </c>
      <c r="AT159" s="15" t="s">
        <v>117</v>
      </c>
      <c r="AU159" s="15" t="s">
        <v>80</v>
      </c>
      <c r="AY159" s="15" t="s">
        <v>115</v>
      </c>
      <c r="BE159" s="149">
        <f>IF(N159="základní",J159,0)</f>
        <v>0</v>
      </c>
      <c r="BF159" s="149">
        <f>IF(N159="snížená",J159,0)</f>
        <v>0</v>
      </c>
      <c r="BG159" s="149">
        <f>IF(N159="zákl. přenesená",J159,0)</f>
        <v>0</v>
      </c>
      <c r="BH159" s="149">
        <f>IF(N159="sníž. přenesená",J159,0)</f>
        <v>0</v>
      </c>
      <c r="BI159" s="149">
        <f>IF(N159="nulová",J159,0)</f>
        <v>0</v>
      </c>
      <c r="BJ159" s="15" t="s">
        <v>78</v>
      </c>
      <c r="BK159" s="149">
        <f>ROUND(I159*H159,2)</f>
        <v>0</v>
      </c>
      <c r="BL159" s="15" t="s">
        <v>474</v>
      </c>
      <c r="BM159" s="15" t="s">
        <v>559</v>
      </c>
    </row>
    <row r="160" spans="2:47" s="1" customFormat="1" ht="29.25">
      <c r="B160" s="29"/>
      <c r="D160" s="150" t="s">
        <v>124</v>
      </c>
      <c r="F160" s="151" t="s">
        <v>567</v>
      </c>
      <c r="I160" s="83"/>
      <c r="L160" s="29"/>
      <c r="M160" s="152"/>
      <c r="N160" s="48"/>
      <c r="O160" s="48"/>
      <c r="P160" s="48"/>
      <c r="Q160" s="48"/>
      <c r="R160" s="48"/>
      <c r="S160" s="48"/>
      <c r="T160" s="49"/>
      <c r="AT160" s="15" t="s">
        <v>124</v>
      </c>
      <c r="AU160" s="15" t="s">
        <v>80</v>
      </c>
    </row>
    <row r="161" spans="2:51" s="12" customFormat="1" ht="12">
      <c r="B161" s="161"/>
      <c r="D161" s="150" t="s">
        <v>128</v>
      </c>
      <c r="E161" s="162" t="s">
        <v>1</v>
      </c>
      <c r="F161" s="163" t="s">
        <v>78</v>
      </c>
      <c r="H161" s="164">
        <v>1</v>
      </c>
      <c r="I161" s="165"/>
      <c r="L161" s="161"/>
      <c r="M161" s="166"/>
      <c r="N161" s="167"/>
      <c r="O161" s="167"/>
      <c r="P161" s="167"/>
      <c r="Q161" s="167"/>
      <c r="R161" s="167"/>
      <c r="S161" s="167"/>
      <c r="T161" s="168"/>
      <c r="AT161" s="162" t="s">
        <v>128</v>
      </c>
      <c r="AU161" s="162" t="s">
        <v>80</v>
      </c>
      <c r="AV161" s="12" t="s">
        <v>80</v>
      </c>
      <c r="AW161" s="12" t="s">
        <v>33</v>
      </c>
      <c r="AX161" s="12" t="s">
        <v>70</v>
      </c>
      <c r="AY161" s="162" t="s">
        <v>115</v>
      </c>
    </row>
    <row r="162" spans="2:51" s="13" customFormat="1" ht="12">
      <c r="B162" s="169"/>
      <c r="D162" s="150" t="s">
        <v>128</v>
      </c>
      <c r="E162" s="170" t="s">
        <v>1</v>
      </c>
      <c r="F162" s="171" t="s">
        <v>132</v>
      </c>
      <c r="H162" s="172">
        <v>1</v>
      </c>
      <c r="I162" s="173"/>
      <c r="L162" s="169"/>
      <c r="M162" s="190"/>
      <c r="N162" s="191"/>
      <c r="O162" s="191"/>
      <c r="P162" s="191"/>
      <c r="Q162" s="191"/>
      <c r="R162" s="191"/>
      <c r="S162" s="191"/>
      <c r="T162" s="192"/>
      <c r="AT162" s="170" t="s">
        <v>128</v>
      </c>
      <c r="AU162" s="170" t="s">
        <v>80</v>
      </c>
      <c r="AV162" s="13" t="s">
        <v>122</v>
      </c>
      <c r="AW162" s="13" t="s">
        <v>33</v>
      </c>
      <c r="AX162" s="13" t="s">
        <v>78</v>
      </c>
      <c r="AY162" s="170" t="s">
        <v>115</v>
      </c>
    </row>
    <row r="163" spans="2:12" s="1" customFormat="1" ht="6.95" customHeight="1">
      <c r="B163" s="38"/>
      <c r="C163" s="39"/>
      <c r="D163" s="39"/>
      <c r="E163" s="39"/>
      <c r="F163" s="39"/>
      <c r="G163" s="39"/>
      <c r="H163" s="39"/>
      <c r="I163" s="99"/>
      <c r="J163" s="39"/>
      <c r="K163" s="39"/>
      <c r="L163" s="29"/>
    </row>
  </sheetData>
  <autoFilter ref="C83:K16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vaculin\pc</dc:creator>
  <cp:keywords/>
  <dc:description/>
  <cp:lastModifiedBy>Plachý Martin</cp:lastModifiedBy>
  <cp:lastPrinted>2019-06-26T08:05:24Z</cp:lastPrinted>
  <dcterms:created xsi:type="dcterms:W3CDTF">2019-04-24T06:13:41Z</dcterms:created>
  <dcterms:modified xsi:type="dcterms:W3CDTF">2019-06-26T09:25:06Z</dcterms:modified>
  <cp:category/>
  <cp:version/>
  <cp:contentType/>
  <cp:contentStatus/>
</cp:coreProperties>
</file>