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01 0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'001 001 Pol'!$A$1:$S$73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1"/>
  <c r="G19"/>
  <c r="G40"/>
  <c r="G70"/>
  <c r="Q71" l="1"/>
  <c r="O71"/>
  <c r="K71"/>
  <c r="I71"/>
  <c r="G71"/>
  <c r="M71" s="1"/>
  <c r="E33"/>
  <c r="BA62" l="1"/>
  <c r="G8"/>
  <c r="M8" s="1"/>
  <c r="M7" s="1"/>
  <c r="I8"/>
  <c r="I7" s="1"/>
  <c r="K8"/>
  <c r="K7" s="1"/>
  <c r="O8"/>
  <c r="O7" s="1"/>
  <c r="Q8"/>
  <c r="Q7" s="1"/>
  <c r="G14"/>
  <c r="I14"/>
  <c r="K14"/>
  <c r="O14"/>
  <c r="Q14"/>
  <c r="G16"/>
  <c r="I16"/>
  <c r="K16"/>
  <c r="O16"/>
  <c r="Q16"/>
  <c r="G17"/>
  <c r="M17" s="1"/>
  <c r="I17"/>
  <c r="K17"/>
  <c r="O17"/>
  <c r="Q17"/>
  <c r="G21"/>
  <c r="I21"/>
  <c r="K21"/>
  <c r="O21"/>
  <c r="Q21"/>
  <c r="G23"/>
  <c r="I23"/>
  <c r="K23"/>
  <c r="O23"/>
  <c r="Q23"/>
  <c r="G26"/>
  <c r="M26" s="1"/>
  <c r="I26"/>
  <c r="K26"/>
  <c r="O26"/>
  <c r="Q26"/>
  <c r="G27"/>
  <c r="M27" s="1"/>
  <c r="I27"/>
  <c r="K27"/>
  <c r="O27"/>
  <c r="Q27"/>
  <c r="G30"/>
  <c r="M30" s="1"/>
  <c r="I30"/>
  <c r="K30"/>
  <c r="O30"/>
  <c r="Q30"/>
  <c r="G33"/>
  <c r="M33" s="1"/>
  <c r="I33"/>
  <c r="K33"/>
  <c r="O33"/>
  <c r="Q33"/>
  <c r="G42"/>
  <c r="M42" s="1"/>
  <c r="M41" s="1"/>
  <c r="I42"/>
  <c r="I41" s="1"/>
  <c r="K42"/>
  <c r="K41" s="1"/>
  <c r="O42"/>
  <c r="O41" s="1"/>
  <c r="Q42"/>
  <c r="Q41" s="1"/>
  <c r="G44"/>
  <c r="M44" s="1"/>
  <c r="I44"/>
  <c r="K44"/>
  <c r="O44"/>
  <c r="Q44"/>
  <c r="G49"/>
  <c r="M49" s="1"/>
  <c r="I49"/>
  <c r="K49"/>
  <c r="O49"/>
  <c r="Q49"/>
  <c r="G51"/>
  <c r="M51" s="1"/>
  <c r="M50" s="1"/>
  <c r="I51"/>
  <c r="I50" s="1"/>
  <c r="K51"/>
  <c r="K50" s="1"/>
  <c r="O51"/>
  <c r="O50" s="1"/>
  <c r="Q51"/>
  <c r="Q50" s="1"/>
  <c r="G57"/>
  <c r="M57" s="1"/>
  <c r="M56" s="1"/>
  <c r="I57"/>
  <c r="I56" s="1"/>
  <c r="K57"/>
  <c r="K56" s="1"/>
  <c r="O57"/>
  <c r="O56" s="1"/>
  <c r="Q57"/>
  <c r="Q56" s="1"/>
  <c r="G59"/>
  <c r="M59" s="1"/>
  <c r="I59"/>
  <c r="K59"/>
  <c r="O59"/>
  <c r="Q59"/>
  <c r="G60"/>
  <c r="I60"/>
  <c r="K60"/>
  <c r="O60"/>
  <c r="Q60"/>
  <c r="G61"/>
  <c r="M61" s="1"/>
  <c r="I61"/>
  <c r="K61"/>
  <c r="O61"/>
  <c r="Q61"/>
  <c r="G63"/>
  <c r="M63" s="1"/>
  <c r="I63"/>
  <c r="K63"/>
  <c r="O63"/>
  <c r="Q63"/>
  <c r="G64"/>
  <c r="M64" s="1"/>
  <c r="I64"/>
  <c r="K64"/>
  <c r="O64"/>
  <c r="Q64"/>
  <c r="G65"/>
  <c r="M65" s="1"/>
  <c r="I65"/>
  <c r="K65"/>
  <c r="O65"/>
  <c r="Q65"/>
  <c r="G66"/>
  <c r="M66" s="1"/>
  <c r="I66"/>
  <c r="K66"/>
  <c r="O66"/>
  <c r="Q66"/>
  <c r="G68"/>
  <c r="G67" s="1"/>
  <c r="I57" i="1" s="1"/>
  <c r="I20" s="1"/>
  <c r="I68" i="11"/>
  <c r="I67" s="1"/>
  <c r="K68"/>
  <c r="K67" s="1"/>
  <c r="O68"/>
  <c r="O67" s="1"/>
  <c r="Q68"/>
  <c r="Q67" s="1"/>
  <c r="F42" i="1"/>
  <c r="G42"/>
  <c r="H42"/>
  <c r="I42"/>
  <c r="J39" s="1"/>
  <c r="J42" s="1"/>
  <c r="J28"/>
  <c r="J26"/>
  <c r="G38"/>
  <c r="F38"/>
  <c r="H32"/>
  <c r="J23"/>
  <c r="J24"/>
  <c r="J25"/>
  <c r="J27"/>
  <c r="E24"/>
  <c r="E26"/>
  <c r="M21" i="11" l="1"/>
  <c r="G20"/>
  <c r="I51" i="1" s="1"/>
  <c r="M14" i="11"/>
  <c r="G13"/>
  <c r="G56"/>
  <c r="I55" i="1" s="1"/>
  <c r="G50" i="11"/>
  <c r="I54" i="1" s="1"/>
  <c r="O43" i="11"/>
  <c r="Q43"/>
  <c r="G7"/>
  <c r="I49" i="1" s="1"/>
  <c r="M68" i="11"/>
  <c r="M67" s="1"/>
  <c r="I50" i="1"/>
  <c r="G58" i="11"/>
  <c r="I56" i="1" s="1"/>
  <c r="I58" i="11"/>
  <c r="K43"/>
  <c r="I13"/>
  <c r="M43"/>
  <c r="I20"/>
  <c r="Q58"/>
  <c r="K58"/>
  <c r="I43"/>
  <c r="O13"/>
  <c r="O20"/>
  <c r="Q13"/>
  <c r="K13"/>
  <c r="O58"/>
  <c r="Q20"/>
  <c r="K20"/>
  <c r="G43"/>
  <c r="I53" i="1" s="1"/>
  <c r="M60" i="11"/>
  <c r="M58" s="1"/>
  <c r="M23"/>
  <c r="M16"/>
  <c r="G41"/>
  <c r="I52" i="1" s="1"/>
  <c r="J41"/>
  <c r="J40"/>
  <c r="M20" i="11" l="1"/>
  <c r="M13"/>
  <c r="I58" i="1"/>
  <c r="J51" s="1"/>
  <c r="I16"/>
  <c r="I21" s="1"/>
  <c r="G25" s="1"/>
  <c r="J52" l="1"/>
  <c r="J54"/>
  <c r="J55"/>
  <c r="J49"/>
  <c r="J56"/>
  <c r="J50"/>
  <c r="J53"/>
  <c r="J57"/>
  <c r="G26"/>
  <c r="G29" s="1"/>
  <c r="J58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<sst xmlns="http://schemas.openxmlformats.org/spreadsheetml/2006/main" count="371" uniqueCount="192">
  <si>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</si>
  <si>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</si>
  <si>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</si>
  <si>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</si>
  <si>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</si>
  <si>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</si>
  <si>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</si>
  <si>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</si>
  <si>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</si>
  <si>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</si>
  <si>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</si>
  <si>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</si>
  <si>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</si>
  <si>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</si>
  <si>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</si>
  <si>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</si>
  <si>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</si>
  <si>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</si>
  <si>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</si>
  <si>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</si>
  <si>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</si>
  <si>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</si>
  <si>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</si>
  <si>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</si>
  <si>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</si>
  <si>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</si>
  <si>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</si>
  <si>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</si>
  <si>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</si>
  <si>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</si>
  <si>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</si>
  <si>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</si>
  <si>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</si>
  <si>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</si>
  <si>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</si>
  <si>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</si>
  <si>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</si>
  <si>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</si>
  <si>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</si>
  <si>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</si>
  <si>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</si>
  <si>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001</t>
  </si>
  <si>
    <t>VD Karolínka, sanace průsaků šachty přelivu</t>
  </si>
  <si>
    <t>Objekt:</t>
  </si>
  <si>
    <t>Rozpočet:</t>
  </si>
  <si>
    <t>2018001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</si>
  <si>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</si>
  <si>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</si>
  <si>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</si>
  <si>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</si>
  <si>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</si>
  <si>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</si>
  <si>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</si>
  <si>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</si>
  <si>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Úpravy povrchů vnější</t>
  </si>
  <si>
    <t>9</t>
  </si>
  <si>
    <t>Ostatní konstrukce, bourání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</si>
  <si>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</si>
  <si>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</si>
  <si>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</si>
  <si>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</si>
  <si>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</si>
  <si>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</si>
  <si>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</si>
  <si>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</si>
  <si>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</si>
  <si>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</si>
  <si>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</si>
  <si>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</si>
  <si>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</si>
  <si>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</si>
  <si>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</si>
  <si>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</si>
  <si>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</si>
  <si>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</si>
  <si>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</si>
  <si>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</si>
  <si>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</si>
  <si>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</si>
  <si>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</si>
  <si>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</si>
  <si>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</si>
  <si>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</si>
  <si>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</si>
  <si>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</si>
  <si>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</si>
  <si>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</si>
  <si>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</si>
  <si>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</si>
  <si>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</si>
  <si>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</si>
  <si>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</si>
  <si>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</si>
  <si>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614471715R00</t>
  </si>
  <si>
    <t>Vyspravení beton. konstrukcí - adhézní můstek</t>
  </si>
  <si>
    <t>m2</t>
  </si>
  <si>
    <t>801-4</t>
  </si>
  <si>
    <t>RTS</t>
  </si>
  <si>
    <t>POL1_</t>
  </si>
  <si>
    <t>koruna uvnitř do svislé ploše vnitřní i vnější : 12,6*4,8</t>
  </si>
  <si>
    <t>VV</t>
  </si>
  <si>
    <t>10,2*4,8</t>
  </si>
  <si>
    <t>12,6*0,8</t>
  </si>
  <si>
    <t>622474200KK</t>
  </si>
  <si>
    <t>Vlastní</t>
  </si>
  <si>
    <t>622474210KK</t>
  </si>
  <si>
    <t>624602100RKK</t>
  </si>
  <si>
    <t>Tmelení spár a děr</t>
  </si>
  <si>
    <t>m</t>
  </si>
  <si>
    <t>216903121R00</t>
  </si>
  <si>
    <t>Otryskání ploch vysokotlakým vodním paprskem, 500 bar</t>
  </si>
  <si>
    <t>800-2</t>
  </si>
  <si>
    <t>282605111R0k</t>
  </si>
  <si>
    <t>Injektování spár</t>
  </si>
  <si>
    <t>h</t>
  </si>
  <si>
    <t>pracovní spára : 8*7</t>
  </si>
  <si>
    <t>přechodová spára + otvor : 14</t>
  </si>
  <si>
    <t>910100241RR</t>
  </si>
  <si>
    <t>Stížené pracovní podmínky - práce ve výškách</t>
  </si>
  <si>
    <t>kpl</t>
  </si>
  <si>
    <t>915410214</t>
  </si>
  <si>
    <t>Montáž pakrů</t>
  </si>
  <si>
    <t>kus</t>
  </si>
  <si>
    <t>pracovní spára : 82*7</t>
  </si>
  <si>
    <t>přechodová spára + otvor : 128</t>
  </si>
  <si>
    <t>915410215</t>
  </si>
  <si>
    <t>Demontáž pakrů</t>
  </si>
  <si>
    <t>282605</t>
  </si>
  <si>
    <t>Polyuretan dle projektové dokumentace</t>
  </si>
  <si>
    <t>kg</t>
  </si>
  <si>
    <t>POL3_</t>
  </si>
  <si>
    <t xml:space="preserve">pracovní spára : </t>
  </si>
  <si>
    <t>949910100</t>
  </si>
  <si>
    <t>Pracovní plošina dle bezpečnostních podmínek, motory, lana, svařence</t>
  </si>
  <si>
    <t>POP</t>
  </si>
  <si>
    <t>962051115R0K</t>
  </si>
  <si>
    <t>Bourací práce do tl. 10 cm B 35</t>
  </si>
  <si>
    <t>964510100</t>
  </si>
  <si>
    <t>Odstranění ocelových prvků upálením</t>
  </si>
  <si>
    <t>970051020R00</t>
  </si>
  <si>
    <t>Vrtání jádrové do ŽB d 20 mm</t>
  </si>
  <si>
    <t>801-3</t>
  </si>
  <si>
    <t>pracovní spára : (41,0+41,0)*0,8*7</t>
  </si>
  <si>
    <t xml:space="preserve">přechodová spára + otvor : </t>
  </si>
  <si>
    <t>vrtání sp. : 41+33</t>
  </si>
  <si>
    <t>montážní otvor : 23+19</t>
  </si>
  <si>
    <t>998004011R00</t>
  </si>
  <si>
    <t>Přesun hmot injektování</t>
  </si>
  <si>
    <t>t</t>
  </si>
  <si>
    <t>POL7_</t>
  </si>
  <si>
    <t>979011221R00</t>
  </si>
  <si>
    <t>Svislá doprava suti a vybour. hmot za 1.PP nošením</t>
  </si>
  <si>
    <t>POL8_</t>
  </si>
  <si>
    <t>979011229R00</t>
  </si>
  <si>
    <t>Přípl.k svislé dopr.suti za každé další PP nošením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</si>
  <si>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</si>
  <si>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</si>
  <si>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</si>
  <si>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</si>
  <si>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</si>
  <si>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</si>
  <si>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</si>
  <si>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</si>
  <si>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</si>
  <si>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979990103R00</t>
  </si>
  <si>
    <t>Poplatek za skládku suti - beton</t>
  </si>
  <si>
    <t>005121 R</t>
  </si>
  <si>
    <t>Zařízení staveniště</t>
  </si>
  <si>
    <t>Soubor</t>
  </si>
  <si>
    <t>800-0</t>
  </si>
  <si>
    <t>POL99_2</t>
  </si>
  <si>
    <t>Veškeré náklady spojené s vybudováním, provozem a odstraněním zařízení staveniště.</t>
  </si>
  <si>
    <t/>
  </si>
  <si>
    <t>END</t>
  </si>
  <si>
    <t>koruna uvnitř do svislé plochy vnitřní i vnější : 12,6*4,8</t>
  </si>
  <si>
    <t>ocelové kolejnice š. 200-300 mm : 12,6*2*0,3</t>
  </si>
  <si>
    <t>Reprofilace stěn koruny dříku do tl 100 mm</t>
  </si>
  <si>
    <t>Reprofilace stěn koruny dříku do tl. 60 mm</t>
  </si>
  <si>
    <t>127,12 -50,92</t>
  </si>
  <si>
    <t>koruna + dřík : 127,12+366</t>
  </si>
  <si>
    <t>spotřeba na jeden vrt 0,5 kg : 82*0,5*7</t>
  </si>
  <si>
    <t>přechodová spára + otvor : 128*0,7</t>
  </si>
  <si>
    <t xml:space="preserve">spotřeba na jeden vrt 0,7 kg : </t>
  </si>
  <si>
    <t>nadspotřeba : 34,75</t>
  </si>
  <si>
    <t>nadspotřeba : 22,50</t>
  </si>
  <si>
    <t>Povodňový a havarijní plán</t>
  </si>
  <si>
    <t>005122 R</t>
  </si>
  <si>
    <t>005123 R</t>
  </si>
  <si>
    <t>Rezerva 15% z ceny</t>
  </si>
  <si>
    <t>Odtrhové zkoušky</t>
  </si>
  <si>
    <t>Instalace Kari sítě 150/150/6 v celé ploše reprofilace koruny přelivu</t>
  </si>
  <si>
    <t>D+M kotvy dl. 250 mm, průměr 8 mm, 5 ks/m2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</si>
</sst>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2" borderId="30" xfId="0" applyNumberFormat="1" applyFill="1" applyBorder="1" applyAlignment="1"/>
    <xf numFmtId="3" fontId="7" fillId="3" borderId="31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" borderId="30" xfId="0" applyNumberFormat="1" applyFill="1" applyBorder="1" applyAlignment="1">
      <alignment wrapText="1" shrinkToFit="1"/>
    </xf>
    <xf numFmtId="3" fontId="0" fillId="2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3" fillId="0" borderId="29" xfId="0" applyNumberFormat="1" applyFont="1" applyBorder="1" applyAlignment="1">
      <alignment vertical="center"/>
    </xf>
    <xf numFmtId="4" fontId="3" fillId="2" borderId="30" xfId="0" applyNumberFormat="1" applyFont="1" applyFill="1" applyBorder="1" applyAlignment="1"/>
    <xf numFmtId="49" fontId="3" fillId="0" borderId="31" xfId="0" applyNumberFormat="1" applyFont="1" applyBorder="1" applyAlignment="1">
      <alignment vertical="center"/>
    </xf>
    <xf numFmtId="4" fontId="3" fillId="0" borderId="2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29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2" borderId="30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17" fillId="0" borderId="29" xfId="0" applyNumberFormat="1" applyFont="1" applyBorder="1" applyAlignment="1">
      <alignment horizontal="center" vertical="top" wrapText="1" shrinkToFit="1"/>
    </xf>
    <xf numFmtId="0" fontId="0" fillId="2" borderId="30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17" fillId="0" borderId="29" xfId="0" applyNumberFormat="1" applyFont="1" applyBorder="1" applyAlignment="1">
      <alignment vertical="top" wrapText="1" shrinkToFit="1"/>
    </xf>
    <xf numFmtId="164" fontId="0" fillId="2" borderId="30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17" fillId="0" borderId="29" xfId="0" quotePrefix="1" applyNumberFormat="1" applyFont="1" applyBorder="1" applyAlignment="1">
      <alignment horizontal="left" vertical="top" wrapText="1"/>
    </xf>
    <xf numFmtId="0" fontId="0" fillId="2" borderId="30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6" fillId="0" borderId="0" xfId="0" applyNumberFormat="1" applyFont="1"/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6" fillId="0" borderId="26" xfId="0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0" xfId="0" applyFont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164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27" xfId="0" applyNumberFormat="1" applyFont="1" applyBorder="1" applyAlignment="1">
      <alignment vertical="top" wrapText="1" shrinkToFit="1"/>
    </xf>
    <xf numFmtId="0" fontId="1" fillId="0" borderId="0" xfId="0" applyFont="1"/>
    <xf numFmtId="0" fontId="16" fillId="0" borderId="29" xfId="0" applyNumberFormat="1" applyFont="1" applyBorder="1" applyAlignment="1">
      <alignment horizontal="center" vertical="top" wrapText="1" shrinkToFit="1"/>
    </xf>
    <xf numFmtId="164" fontId="16" fillId="0" borderId="29" xfId="0" applyNumberFormat="1" applyFont="1" applyBorder="1" applyAlignment="1">
      <alignment vertical="top" wrapText="1" shrinkToFit="1"/>
    </xf>
    <xf numFmtId="0" fontId="16" fillId="0" borderId="26" xfId="0" applyNumberFormat="1" applyFont="1" applyBorder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>
      <c r="A2" s="4"/>
      <c r="B2" s="81" t="s">
        <v>24</v>
      </c>
      <c r="C2" s="82"/>
      <c r="D2" s="83" t="s">
        <v>45</v>
      </c>
      <c r="E2" s="83" t="s">
        <v>42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43</v>
      </c>
      <c r="C3" s="82"/>
      <c r="D3" s="88" t="s">
        <v>41</v>
      </c>
      <c r="E3" s="88" t="s">
        <v>42</v>
      </c>
      <c r="F3" s="89"/>
      <c r="G3" s="89"/>
      <c r="H3" s="82"/>
      <c r="I3" s="90"/>
      <c r="J3" s="91"/>
    </row>
    <row r="4" spans="1:15" ht="23.25" customHeight="1">
      <c r="A4" s="4"/>
      <c r="B4" s="92" t="s">
        <v>44</v>
      </c>
      <c r="C4" s="93"/>
      <c r="D4" s="94" t="s">
        <v>41</v>
      </c>
      <c r="E4" s="94" t="s">
        <v>42</v>
      </c>
      <c r="F4" s="95"/>
      <c r="G4" s="96"/>
      <c r="H4" s="95"/>
      <c r="I4" s="96"/>
      <c r="J4" s="97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18"/>
      <c r="E11" s="218"/>
      <c r="F11" s="218"/>
      <c r="G11" s="218"/>
      <c r="H11" s="28" t="s">
        <v>36</v>
      </c>
      <c r="I11" s="33"/>
      <c r="J11" s="11"/>
    </row>
    <row r="12" spans="1:15" ht="15.75" customHeight="1">
      <c r="A12" s="4"/>
      <c r="B12" s="42"/>
      <c r="C12" s="26"/>
      <c r="D12" s="222"/>
      <c r="E12" s="222"/>
      <c r="F12" s="222"/>
      <c r="G12" s="222"/>
      <c r="H12" s="28" t="s">
        <v>37</v>
      </c>
      <c r="I12" s="33"/>
      <c r="J12" s="11"/>
    </row>
    <row r="13" spans="1:15" ht="15.75" customHeight="1">
      <c r="A13" s="4"/>
      <c r="B13" s="43"/>
      <c r="C13" s="27"/>
      <c r="D13" s="223"/>
      <c r="E13" s="223"/>
      <c r="F13" s="223"/>
      <c r="G13" s="223"/>
      <c r="H13" s="29"/>
      <c r="I13" s="35"/>
      <c r="J13" s="52"/>
    </row>
    <row r="14" spans="1:15" ht="24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17"/>
      <c r="F15" s="217"/>
      <c r="G15" s="219"/>
      <c r="H15" s="219"/>
      <c r="I15" s="219" t="s">
        <v>31</v>
      </c>
      <c r="J15" s="220"/>
    </row>
    <row r="16" spans="1:15" ht="23.25" customHeight="1">
      <c r="A16" s="157" t="s">
        <v>26</v>
      </c>
      <c r="B16" s="158" t="s">
        <v>26</v>
      </c>
      <c r="C16" s="59"/>
      <c r="D16" s="60"/>
      <c r="E16" s="206"/>
      <c r="F16" s="221"/>
      <c r="G16" s="206"/>
      <c r="H16" s="221"/>
      <c r="I16" s="206">
        <f>I49+I50+I51+I52+I53+I54+I55+I56</f>
        <v>0</v>
      </c>
      <c r="J16" s="207"/>
    </row>
    <row r="17" spans="1:10" ht="23.25" customHeight="1">
      <c r="A17" s="157" t="s">
        <v>27</v>
      </c>
      <c r="B17" s="158" t="s">
        <v>27</v>
      </c>
      <c r="C17" s="59"/>
      <c r="D17" s="60"/>
      <c r="E17" s="206"/>
      <c r="F17" s="221"/>
      <c r="G17" s="206"/>
      <c r="H17" s="221"/>
      <c r="I17" s="206">
        <v>0</v>
      </c>
      <c r="J17" s="207"/>
    </row>
    <row r="18" spans="1:10" ht="23.25" customHeight="1">
      <c r="A18" s="157" t="s">
        <v>28</v>
      </c>
      <c r="B18" s="158" t="s">
        <v>28</v>
      </c>
      <c r="C18" s="59"/>
      <c r="D18" s="60"/>
      <c r="E18" s="206"/>
      <c r="F18" s="221"/>
      <c r="G18" s="206"/>
      <c r="H18" s="221"/>
      <c r="I18" s="206">
        <v>0</v>
      </c>
      <c r="J18" s="207"/>
    </row>
    <row r="19" spans="1:10" ht="23.25" customHeight="1">
      <c r="A19" s="157" t="s">
        <v>69</v>
      </c>
      <c r="B19" s="158" t="s">
        <v>29</v>
      </c>
      <c r="C19" s="59"/>
      <c r="D19" s="60"/>
      <c r="E19" s="206"/>
      <c r="F19" s="221"/>
      <c r="G19" s="206"/>
      <c r="H19" s="221"/>
      <c r="I19" s="206">
        <v>0</v>
      </c>
      <c r="J19" s="207"/>
    </row>
    <row r="20" spans="1:10" ht="23.25" customHeight="1">
      <c r="A20" s="157" t="s">
        <v>68</v>
      </c>
      <c r="B20" s="158" t="s">
        <v>30</v>
      </c>
      <c r="C20" s="59"/>
      <c r="D20" s="60"/>
      <c r="E20" s="206"/>
      <c r="F20" s="221"/>
      <c r="G20" s="206"/>
      <c r="H20" s="221"/>
      <c r="I20" s="206">
        <f>I57</f>
        <v>0</v>
      </c>
      <c r="J20" s="207"/>
    </row>
    <row r="21" spans="1:10" ht="23.25" customHeight="1">
      <c r="A21" s="4"/>
      <c r="B21" s="75" t="s">
        <v>31</v>
      </c>
      <c r="C21" s="76"/>
      <c r="D21" s="77"/>
      <c r="E21" s="227"/>
      <c r="F21" s="236"/>
      <c r="G21" s="227"/>
      <c r="H21" s="236"/>
      <c r="I21" s="227">
        <f>SUM(I16:J20)</f>
        <v>0</v>
      </c>
      <c r="J21" s="228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225">
        <v>0</v>
      </c>
      <c r="H23" s="226"/>
      <c r="I23" s="226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38">
        <v>0</v>
      </c>
      <c r="H24" s="239"/>
      <c r="I24" s="239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225">
        <f>I21</f>
        <v>0</v>
      </c>
      <c r="H25" s="226"/>
      <c r="I25" s="226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32">
        <f>ZakladDPHZakl*0.21</f>
        <v>0</v>
      </c>
      <c r="H26" s="233"/>
      <c r="I26" s="233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234">
        <v>0</v>
      </c>
      <c r="H27" s="234"/>
      <c r="I27" s="234"/>
      <c r="J27" s="64" t="str">
        <f t="shared" si="0"/>
        <v>CZK</v>
      </c>
    </row>
    <row r="28" spans="1:10" ht="27.75" hidden="1" customHeight="1" thickBot="1">
      <c r="A28" s="4"/>
      <c r="B28" s="126" t="s">
        <v>25</v>
      </c>
      <c r="C28" s="127"/>
      <c r="D28" s="127"/>
      <c r="E28" s="128"/>
      <c r="F28" s="129"/>
      <c r="G28" s="235">
        <v>2690156.02</v>
      </c>
      <c r="H28" s="237"/>
      <c r="I28" s="237"/>
      <c r="J28" s="130" t="str">
        <f t="shared" si="0"/>
        <v>CZK</v>
      </c>
    </row>
    <row r="29" spans="1:10" ht="27.75" customHeight="1" thickBot="1">
      <c r="A29" s="4"/>
      <c r="B29" s="126" t="s">
        <v>38</v>
      </c>
      <c r="C29" s="131"/>
      <c r="D29" s="131"/>
      <c r="E29" s="131"/>
      <c r="F29" s="131"/>
      <c r="G29" s="235">
        <f>ZakladDPHZakl+DPHZakl+Zaokrouhleni</f>
        <v>0</v>
      </c>
      <c r="H29" s="235"/>
      <c r="I29" s="235"/>
      <c r="J29" s="132" t="s">
        <v>48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43308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24" t="s">
        <v>2</v>
      </c>
      <c r="E35" s="224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46</v>
      </c>
      <c r="C39" s="208"/>
      <c r="D39" s="209"/>
      <c r="E39" s="209"/>
      <c r="F39" s="117">
        <v>0</v>
      </c>
      <c r="G39" s="118">
        <v>2690156.02</v>
      </c>
      <c r="H39" s="119">
        <v>564932.76</v>
      </c>
      <c r="I39" s="119">
        <v>3255088.78</v>
      </c>
      <c r="J39" s="111">
        <f>IF(CenaCelkemVypocet=0,"",I39/CenaCelkemVypocet*100)</f>
        <v>100</v>
      </c>
    </row>
    <row r="40" spans="1:10" ht="25.5" hidden="1" customHeight="1">
      <c r="A40" s="102">
        <v>2</v>
      </c>
      <c r="B40" s="103" t="s">
        <v>41</v>
      </c>
      <c r="C40" s="210" t="s">
        <v>42</v>
      </c>
      <c r="D40" s="211"/>
      <c r="E40" s="211"/>
      <c r="F40" s="120">
        <v>0</v>
      </c>
      <c r="G40" s="121">
        <v>2690156.02</v>
      </c>
      <c r="H40" s="121">
        <v>564932.76</v>
      </c>
      <c r="I40" s="121">
        <v>3255088.78</v>
      </c>
      <c r="J40" s="104">
        <f>IF(CenaCelkemVypocet=0,"",I40/CenaCelkemVypocet*100)</f>
        <v>100</v>
      </c>
    </row>
    <row r="41" spans="1:10" ht="25.5" hidden="1" customHeight="1">
      <c r="A41" s="102">
        <v>3</v>
      </c>
      <c r="B41" s="112" t="s">
        <v>41</v>
      </c>
      <c r="C41" s="212" t="s">
        <v>42</v>
      </c>
      <c r="D41" s="213"/>
      <c r="E41" s="213"/>
      <c r="F41" s="122">
        <v>0</v>
      </c>
      <c r="G41" s="123">
        <v>2690156.02</v>
      </c>
      <c r="H41" s="123">
        <v>564932.76</v>
      </c>
      <c r="I41" s="123">
        <v>3255088.78</v>
      </c>
      <c r="J41" s="113">
        <f>IF(CenaCelkemVypocet=0,"",I41/CenaCelkemVypocet*100)</f>
        <v>100</v>
      </c>
    </row>
    <row r="42" spans="1:10" ht="25.5" hidden="1" customHeight="1">
      <c r="A42" s="102"/>
      <c r="B42" s="214" t="s">
        <v>47</v>
      </c>
      <c r="C42" s="215"/>
      <c r="D42" s="215"/>
      <c r="E42" s="216"/>
      <c r="F42" s="124">
        <f>SUMIF(A39:A41,"=1",F39:F41)</f>
        <v>0</v>
      </c>
      <c r="G42" s="125">
        <f>SUMIF(A39:A41,"=1",G39:G41)</f>
        <v>2690156.02</v>
      </c>
      <c r="H42" s="125">
        <f>SUMIF(A39:A41,"=1",H39:H41)</f>
        <v>564932.76</v>
      </c>
      <c r="I42" s="125">
        <f>SUMIF(A39:A41,"=1",I39:I41)</f>
        <v>3255088.78</v>
      </c>
      <c r="J42" s="105">
        <f>SUMIF(A39:A41,"=1",J39:J41)</f>
        <v>100</v>
      </c>
    </row>
    <row r="46" spans="1:10" ht="15.75">
      <c r="B46" s="133" t="s">
        <v>49</v>
      </c>
    </row>
    <row r="48" spans="1:10" ht="25.5" customHeight="1">
      <c r="A48" s="134"/>
      <c r="B48" s="138" t="s">
        <v>18</v>
      </c>
      <c r="C48" s="138" t="s">
        <v>6</v>
      </c>
      <c r="D48" s="139"/>
      <c r="E48" s="139"/>
      <c r="F48" s="142" t="s">
        <v>50</v>
      </c>
      <c r="G48" s="142"/>
      <c r="H48" s="142"/>
      <c r="I48" s="142" t="s">
        <v>31</v>
      </c>
      <c r="J48" s="142" t="s">
        <v>0</v>
      </c>
    </row>
    <row r="49" spans="1:10" ht="25.5" customHeight="1">
      <c r="A49" s="135"/>
      <c r="B49" s="145" t="s">
        <v>51</v>
      </c>
      <c r="C49" s="204" t="s">
        <v>52</v>
      </c>
      <c r="D49" s="205"/>
      <c r="E49" s="205"/>
      <c r="F49" s="153" t="s">
        <v>26</v>
      </c>
      <c r="G49" s="146"/>
      <c r="H49" s="146"/>
      <c r="I49" s="146">
        <f>'001 001 Pol'!G7</f>
        <v>0</v>
      </c>
      <c r="J49" s="149" t="str">
        <f>IF(I58=0,"",I49/I58*100)</f>
        <v/>
      </c>
    </row>
    <row r="50" spans="1:10" ht="25.5" customHeight="1">
      <c r="A50" s="135"/>
      <c r="B50" s="137" t="s">
        <v>53</v>
      </c>
      <c r="C50" s="200" t="s">
        <v>54</v>
      </c>
      <c r="D50" s="201"/>
      <c r="E50" s="201"/>
      <c r="F50" s="154" t="s">
        <v>26</v>
      </c>
      <c r="G50" s="143"/>
      <c r="H50" s="143"/>
      <c r="I50" s="143">
        <f>'001 001 Pol'!G13</f>
        <v>0</v>
      </c>
      <c r="J50" s="150" t="str">
        <f>IF(I58=0,"",I50/I58*100)</f>
        <v/>
      </c>
    </row>
    <row r="51" spans="1:10" ht="25.5" customHeight="1">
      <c r="A51" s="135"/>
      <c r="B51" s="137" t="s">
        <v>55</v>
      </c>
      <c r="C51" s="200" t="s">
        <v>56</v>
      </c>
      <c r="D51" s="201"/>
      <c r="E51" s="201"/>
      <c r="F51" s="154" t="s">
        <v>26</v>
      </c>
      <c r="G51" s="143"/>
      <c r="H51" s="143"/>
      <c r="I51" s="143">
        <f>'001 001 Pol'!G20</f>
        <v>0</v>
      </c>
      <c r="J51" s="150" t="str">
        <f>IF(I58=0,"",I51/I58*100)</f>
        <v/>
      </c>
    </row>
    <row r="52" spans="1:10" ht="25.5" customHeight="1">
      <c r="A52" s="135"/>
      <c r="B52" s="137" t="s">
        <v>57</v>
      </c>
      <c r="C52" s="200" t="s">
        <v>58</v>
      </c>
      <c r="D52" s="201"/>
      <c r="E52" s="201"/>
      <c r="F52" s="154" t="s">
        <v>26</v>
      </c>
      <c r="G52" s="143"/>
      <c r="H52" s="143"/>
      <c r="I52" s="143">
        <f>'001 001 Pol'!G41</f>
        <v>0</v>
      </c>
      <c r="J52" s="150" t="str">
        <f>IF(I58=0,"",I52/I58*100)</f>
        <v/>
      </c>
    </row>
    <row r="53" spans="1:10" ht="25.5" customHeight="1">
      <c r="A53" s="135"/>
      <c r="B53" s="137" t="s">
        <v>59</v>
      </c>
      <c r="C53" s="200" t="s">
        <v>60</v>
      </c>
      <c r="D53" s="201"/>
      <c r="E53" s="201"/>
      <c r="F53" s="154" t="s">
        <v>26</v>
      </c>
      <c r="G53" s="143"/>
      <c r="H53" s="143"/>
      <c r="I53" s="143">
        <f>'001 001 Pol'!G43</f>
        <v>0</v>
      </c>
      <c r="J53" s="150" t="str">
        <f>IF(I58=0,"",I53/I58*100)</f>
        <v/>
      </c>
    </row>
    <row r="54" spans="1:10" ht="25.5" customHeight="1">
      <c r="A54" s="135"/>
      <c r="B54" s="137" t="s">
        <v>61</v>
      </c>
      <c r="C54" s="200" t="s">
        <v>62</v>
      </c>
      <c r="D54" s="201"/>
      <c r="E54" s="201"/>
      <c r="F54" s="154" t="s">
        <v>26</v>
      </c>
      <c r="G54" s="143"/>
      <c r="H54" s="143"/>
      <c r="I54" s="143">
        <f>'001 001 Pol'!G50</f>
        <v>0</v>
      </c>
      <c r="J54" s="150" t="str">
        <f>IF(I58=0,"",I54/I58*100)</f>
        <v/>
      </c>
    </row>
    <row r="55" spans="1:10" ht="25.5" customHeight="1">
      <c r="A55" s="135"/>
      <c r="B55" s="137" t="s">
        <v>63</v>
      </c>
      <c r="C55" s="200" t="s">
        <v>64</v>
      </c>
      <c r="D55" s="201"/>
      <c r="E55" s="201"/>
      <c r="F55" s="154" t="s">
        <v>26</v>
      </c>
      <c r="G55" s="143"/>
      <c r="H55" s="143"/>
      <c r="I55" s="143">
        <f>'001 001 Pol'!G56</f>
        <v>0</v>
      </c>
      <c r="J55" s="150" t="str">
        <f>IF(I58=0,"",I55/I58*100)</f>
        <v/>
      </c>
    </row>
    <row r="56" spans="1:10" ht="25.5" customHeight="1">
      <c r="A56" s="135"/>
      <c r="B56" s="137" t="s">
        <v>65</v>
      </c>
      <c r="C56" s="200" t="s">
        <v>66</v>
      </c>
      <c r="D56" s="201"/>
      <c r="E56" s="201"/>
      <c r="F56" s="154" t="s">
        <v>67</v>
      </c>
      <c r="G56" s="143"/>
      <c r="H56" s="143"/>
      <c r="I56" s="143">
        <f>'001 001 Pol'!G58</f>
        <v>0</v>
      </c>
      <c r="J56" s="150" t="str">
        <f>IF(I58=0,"",I56/I58*100)</f>
        <v/>
      </c>
    </row>
    <row r="57" spans="1:10" ht="25.5" customHeight="1">
      <c r="A57" s="135"/>
      <c r="B57" s="147" t="s">
        <v>68</v>
      </c>
      <c r="C57" s="202" t="s">
        <v>30</v>
      </c>
      <c r="D57" s="203"/>
      <c r="E57" s="203"/>
      <c r="F57" s="155" t="s">
        <v>68</v>
      </c>
      <c r="G57" s="148"/>
      <c r="H57" s="148"/>
      <c r="I57" s="148">
        <f>'001 001 Pol'!G67</f>
        <v>0</v>
      </c>
      <c r="J57" s="151" t="str">
        <f>IF(I58=0,"",I57/I58*100)</f>
        <v/>
      </c>
    </row>
    <row r="58" spans="1:10" ht="25.5" customHeight="1">
      <c r="A58" s="136"/>
      <c r="B58" s="140" t="s">
        <v>1</v>
      </c>
      <c r="C58" s="140"/>
      <c r="D58" s="141"/>
      <c r="E58" s="141"/>
      <c r="F58" s="156"/>
      <c r="G58" s="144"/>
      <c r="H58" s="144"/>
      <c r="I58" s="144">
        <f>SUM(I49:I57)</f>
        <v>0</v>
      </c>
      <c r="J58" s="152">
        <f>SUM(J49:J57)</f>
        <v>0</v>
      </c>
    </row>
    <row r="59" spans="1:10">
      <c r="F59" s="99"/>
      <c r="G59" s="100"/>
      <c r="H59" s="99"/>
      <c r="I59" s="100"/>
      <c r="J59" s="101"/>
    </row>
    <row r="60" spans="1:10">
      <c r="F60" s="99"/>
      <c r="G60" s="100"/>
      <c r="H60" s="99"/>
      <c r="I60" s="100"/>
      <c r="J60" s="101"/>
    </row>
    <row r="61" spans="1:10">
      <c r="F61" s="99"/>
      <c r="G61" s="100"/>
      <c r="H61" s="99"/>
      <c r="I61" s="100"/>
      <c r="J61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55:E55"/>
    <mergeCell ref="C56:E56"/>
    <mergeCell ref="C57:E57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>
      <c r="A2" s="80" t="s">
        <v>8</v>
      </c>
      <c r="B2" s="79"/>
      <c r="C2" s="242"/>
      <c r="D2" s="242"/>
      <c r="E2" s="242"/>
      <c r="F2" s="242"/>
      <c r="G2" s="243"/>
    </row>
    <row r="3" spans="1:7" ht="24.95" customHeight="1">
      <c r="A3" s="80" t="s">
        <v>9</v>
      </c>
      <c r="B3" s="79"/>
      <c r="C3" s="242"/>
      <c r="D3" s="242"/>
      <c r="E3" s="242"/>
      <c r="F3" s="242"/>
      <c r="G3" s="243"/>
    </row>
    <row r="4" spans="1:7" ht="24.95" customHeight="1">
      <c r="A4" s="80" t="s">
        <v>10</v>
      </c>
      <c r="B4" s="79"/>
      <c r="C4" s="242"/>
      <c r="D4" s="242"/>
      <c r="E4" s="242"/>
      <c r="F4" s="242"/>
      <c r="G4" s="243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4"/>
  <sheetViews>
    <sheetView workbookViewId="0">
      <selection activeCell="W18" sqref="W18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3" max="23" width="19.140625" customWidth="1"/>
    <col min="29" max="39" width="0" hidden="1" customWidth="1"/>
    <col min="53" max="53" width="73.42578125" customWidth="1"/>
  </cols>
  <sheetData>
    <row r="1" spans="1:60" ht="15.75" customHeight="1">
      <c r="A1" s="244" t="s">
        <v>7</v>
      </c>
      <c r="B1" s="244"/>
      <c r="C1" s="244"/>
      <c r="D1" s="244"/>
      <c r="E1" s="244"/>
      <c r="F1" s="244"/>
      <c r="G1" s="244"/>
      <c r="AE1" t="s">
        <v>70</v>
      </c>
    </row>
    <row r="2" spans="1:60" ht="24.95" customHeight="1">
      <c r="A2" s="160" t="s">
        <v>8</v>
      </c>
      <c r="B2" s="79" t="s">
        <v>45</v>
      </c>
      <c r="C2" s="245" t="s">
        <v>42</v>
      </c>
      <c r="D2" s="246"/>
      <c r="E2" s="246"/>
      <c r="F2" s="246"/>
      <c r="G2" s="247"/>
      <c r="AE2" t="s">
        <v>71</v>
      </c>
    </row>
    <row r="3" spans="1:60" ht="24.95" customHeight="1">
      <c r="A3" s="160" t="s">
        <v>9</v>
      </c>
      <c r="B3" s="79" t="s">
        <v>41</v>
      </c>
      <c r="C3" s="245" t="s">
        <v>42</v>
      </c>
      <c r="D3" s="246"/>
      <c r="E3" s="246"/>
      <c r="F3" s="246"/>
      <c r="G3" s="247"/>
      <c r="AE3" t="s">
        <v>72</v>
      </c>
    </row>
    <row r="4" spans="1:60" ht="24.95" customHeight="1">
      <c r="A4" s="161" t="s">
        <v>10</v>
      </c>
      <c r="B4" s="162" t="s">
        <v>41</v>
      </c>
      <c r="C4" s="248" t="s">
        <v>42</v>
      </c>
      <c r="D4" s="249"/>
      <c r="E4" s="249"/>
      <c r="F4" s="249"/>
      <c r="G4" s="250"/>
      <c r="AE4" t="s">
        <v>73</v>
      </c>
    </row>
    <row r="5" spans="1:60">
      <c r="D5" s="159"/>
    </row>
    <row r="6" spans="1:60" ht="38.25">
      <c r="A6" s="168" t="s">
        <v>74</v>
      </c>
      <c r="B6" s="166" t="s">
        <v>75</v>
      </c>
      <c r="C6" s="166" t="s">
        <v>76</v>
      </c>
      <c r="D6" s="167" t="s">
        <v>77</v>
      </c>
      <c r="E6" s="168" t="s">
        <v>78</v>
      </c>
      <c r="F6" s="163" t="s">
        <v>79</v>
      </c>
      <c r="G6" s="168" t="s">
        <v>80</v>
      </c>
      <c r="H6" s="169" t="s">
        <v>32</v>
      </c>
      <c r="I6" s="169" t="s">
        <v>81</v>
      </c>
      <c r="J6" s="169" t="s">
        <v>33</v>
      </c>
      <c r="K6" s="169" t="s">
        <v>82</v>
      </c>
      <c r="L6" s="169" t="s">
        <v>83</v>
      </c>
      <c r="M6" s="169" t="s">
        <v>84</v>
      </c>
      <c r="N6" s="169" t="s">
        <v>85</v>
      </c>
      <c r="O6" s="169" t="s">
        <v>86</v>
      </c>
      <c r="P6" s="169" t="s">
        <v>87</v>
      </c>
      <c r="Q6" s="169" t="s">
        <v>88</v>
      </c>
      <c r="R6" s="169" t="s">
        <v>89</v>
      </c>
      <c r="S6" s="169" t="s">
        <v>90</v>
      </c>
    </row>
    <row r="7" spans="1:60">
      <c r="A7" s="171" t="s">
        <v>91</v>
      </c>
      <c r="B7" s="174" t="s">
        <v>51</v>
      </c>
      <c r="C7" s="175" t="s">
        <v>52</v>
      </c>
      <c r="D7" s="170"/>
      <c r="E7" s="181"/>
      <c r="F7" s="185"/>
      <c r="G7" s="185">
        <f>SUM(G8:G12)</f>
        <v>0</v>
      </c>
      <c r="H7" s="185"/>
      <c r="I7" s="185">
        <f>SUM(I8:I12)</f>
        <v>13673.03</v>
      </c>
      <c r="J7" s="185"/>
      <c r="K7" s="185">
        <f>SUM(K8:K12)</f>
        <v>1899.17</v>
      </c>
      <c r="L7" s="185"/>
      <c r="M7" s="185">
        <f>SUM(M8:M12)</f>
        <v>0</v>
      </c>
      <c r="N7" s="185"/>
      <c r="O7" s="185">
        <f>SUM(O8:O12)</f>
        <v>0.2</v>
      </c>
      <c r="P7" s="185"/>
      <c r="Q7" s="185">
        <f>SUM(Q8:Q12)</f>
        <v>0</v>
      </c>
      <c r="R7" s="186"/>
      <c r="S7" s="185"/>
      <c r="AE7" t="s">
        <v>92</v>
      </c>
    </row>
    <row r="8" spans="1:60" outlineLevel="1">
      <c r="A8" s="165">
        <v>1</v>
      </c>
      <c r="B8" s="176" t="s">
        <v>93</v>
      </c>
      <c r="C8" s="194" t="s">
        <v>94</v>
      </c>
      <c r="D8" s="178" t="s">
        <v>95</v>
      </c>
      <c r="E8" s="182">
        <v>127.12</v>
      </c>
      <c r="F8" s="187"/>
      <c r="G8" s="187">
        <f>ROUND(E8*F8,2)</f>
        <v>0</v>
      </c>
      <c r="H8" s="187">
        <v>107.56</v>
      </c>
      <c r="I8" s="187">
        <f>ROUND(E8*H8,2)</f>
        <v>13673.03</v>
      </c>
      <c r="J8" s="187">
        <v>14.94</v>
      </c>
      <c r="K8" s="187">
        <f>ROUND(E8*J8,2)</f>
        <v>1899.17</v>
      </c>
      <c r="L8" s="187">
        <v>21</v>
      </c>
      <c r="M8" s="187">
        <f>G8*(1+L8/100)</f>
        <v>0</v>
      </c>
      <c r="N8" s="187">
        <v>1.6000000000000001E-3</v>
      </c>
      <c r="O8" s="187">
        <f>ROUND(E8*N8,2)</f>
        <v>0.2</v>
      </c>
      <c r="P8" s="187">
        <v>0</v>
      </c>
      <c r="Q8" s="187">
        <f>ROUND(E8*P8,2)</f>
        <v>0</v>
      </c>
      <c r="R8" s="188" t="s">
        <v>96</v>
      </c>
      <c r="S8" s="187" t="s">
        <v>97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98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ht="22.5" outlineLevel="1">
      <c r="A9" s="165"/>
      <c r="B9" s="176"/>
      <c r="C9" s="195" t="s">
        <v>174</v>
      </c>
      <c r="D9" s="179"/>
      <c r="E9" s="183">
        <v>60.48</v>
      </c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8"/>
      <c r="S9" s="187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100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>
      <c r="A10" s="165"/>
      <c r="B10" s="176"/>
      <c r="C10" s="195" t="s">
        <v>101</v>
      </c>
      <c r="D10" s="179"/>
      <c r="E10" s="183">
        <v>48.96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8"/>
      <c r="S10" s="187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100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5"/>
      <c r="B11" s="176"/>
      <c r="C11" s="195" t="s">
        <v>102</v>
      </c>
      <c r="D11" s="179"/>
      <c r="E11" s="183">
        <v>10.08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8"/>
      <c r="S11" s="187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100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5"/>
      <c r="B12" s="176"/>
      <c r="C12" s="195" t="s">
        <v>175</v>
      </c>
      <c r="D12" s="179"/>
      <c r="E12" s="183">
        <v>7.6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8"/>
      <c r="S12" s="187"/>
      <c r="T12" s="164"/>
      <c r="U12" s="164"/>
      <c r="V12" s="199"/>
      <c r="W12" s="199"/>
      <c r="X12" s="164"/>
      <c r="Y12" s="164"/>
      <c r="Z12" s="164"/>
      <c r="AA12" s="164"/>
      <c r="AB12" s="164"/>
      <c r="AC12" s="164"/>
      <c r="AD12" s="164"/>
      <c r="AE12" s="164" t="s">
        <v>100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>
      <c r="A13" s="172" t="s">
        <v>91</v>
      </c>
      <c r="B13" s="177" t="s">
        <v>53</v>
      </c>
      <c r="C13" s="196" t="s">
        <v>54</v>
      </c>
      <c r="D13" s="180"/>
      <c r="E13" s="184"/>
      <c r="F13" s="189"/>
      <c r="G13" s="189">
        <f>SUM(G14:G19)</f>
        <v>0</v>
      </c>
      <c r="H13" s="189"/>
      <c r="I13" s="189">
        <f>SUM(I14:I17)</f>
        <v>94684.6</v>
      </c>
      <c r="J13" s="189"/>
      <c r="K13" s="189">
        <f>SUM(K14:K17)</f>
        <v>79030.47</v>
      </c>
      <c r="L13" s="189"/>
      <c r="M13" s="189">
        <f>SUM(M14:M17)</f>
        <v>0</v>
      </c>
      <c r="N13" s="189"/>
      <c r="O13" s="189">
        <f>SUM(O14:O17)</f>
        <v>4.49</v>
      </c>
      <c r="P13" s="189"/>
      <c r="Q13" s="189">
        <f>SUM(Q14:Q17)</f>
        <v>0</v>
      </c>
      <c r="R13" s="190"/>
      <c r="S13" s="189"/>
      <c r="AE13" t="s">
        <v>92</v>
      </c>
    </row>
    <row r="14" spans="1:60" outlineLevel="1">
      <c r="A14" s="165">
        <v>2</v>
      </c>
      <c r="B14" s="176" t="s">
        <v>103</v>
      </c>
      <c r="C14" s="194" t="s">
        <v>176</v>
      </c>
      <c r="D14" s="178" t="s">
        <v>95</v>
      </c>
      <c r="E14" s="182">
        <v>76.2</v>
      </c>
      <c r="F14" s="187"/>
      <c r="G14" s="187">
        <f>ROUND(E14*F14,2)</f>
        <v>0</v>
      </c>
      <c r="H14" s="187">
        <v>1242.58</v>
      </c>
      <c r="I14" s="187">
        <f>ROUND(E14*H14,2)</f>
        <v>94684.6</v>
      </c>
      <c r="J14" s="187">
        <v>232.92</v>
      </c>
      <c r="K14" s="187">
        <f>ROUND(E14*J14,2)</f>
        <v>17748.5</v>
      </c>
      <c r="L14" s="187">
        <v>21</v>
      </c>
      <c r="M14" s="187">
        <f>G14*(1+L14/100)</f>
        <v>0</v>
      </c>
      <c r="N14" s="187">
        <v>5.8400000000000001E-2</v>
      </c>
      <c r="O14" s="187">
        <f>ROUND(E14*N14,2)</f>
        <v>4.45</v>
      </c>
      <c r="P14" s="187">
        <v>0</v>
      </c>
      <c r="Q14" s="187">
        <f>ROUND(E14*P14,2)</f>
        <v>0</v>
      </c>
      <c r="R14" s="188"/>
      <c r="S14" s="187" t="s">
        <v>104</v>
      </c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98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>
      <c r="A15" s="165"/>
      <c r="B15" s="176"/>
      <c r="C15" s="195" t="s">
        <v>178</v>
      </c>
      <c r="D15" s="179"/>
      <c r="E15" s="183">
        <v>76.2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8"/>
      <c r="S15" s="187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100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5">
        <v>3</v>
      </c>
      <c r="B16" s="176" t="s">
        <v>105</v>
      </c>
      <c r="C16" s="194" t="s">
        <v>177</v>
      </c>
      <c r="D16" s="178" t="s">
        <v>95</v>
      </c>
      <c r="E16" s="182">
        <v>50.92</v>
      </c>
      <c r="F16" s="187"/>
      <c r="G16" s="187">
        <f>ROUND(E16*F16,2)</f>
        <v>0</v>
      </c>
      <c r="H16" s="187">
        <v>0</v>
      </c>
      <c r="I16" s="187">
        <f>ROUND(E16*H16,2)</f>
        <v>0</v>
      </c>
      <c r="J16" s="187">
        <v>974.1</v>
      </c>
      <c r="K16" s="187">
        <f>ROUND(E16*J16,2)</f>
        <v>49601.17</v>
      </c>
      <c r="L16" s="187">
        <v>21</v>
      </c>
      <c r="M16" s="187">
        <f>G16*(1+L16/100)</f>
        <v>0</v>
      </c>
      <c r="N16" s="187">
        <v>0</v>
      </c>
      <c r="O16" s="187">
        <f>ROUND(E16*N16,2)</f>
        <v>0</v>
      </c>
      <c r="P16" s="187">
        <v>0</v>
      </c>
      <c r="Q16" s="187">
        <f>ROUND(E16*P16,2)</f>
        <v>0</v>
      </c>
      <c r="R16" s="188"/>
      <c r="S16" s="187" t="s">
        <v>104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98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>
      <c r="A17" s="165">
        <v>4</v>
      </c>
      <c r="B17" s="176" t="s">
        <v>106</v>
      </c>
      <c r="C17" s="194" t="s">
        <v>107</v>
      </c>
      <c r="D17" s="178" t="s">
        <v>108</v>
      </c>
      <c r="E17" s="182">
        <v>94.2</v>
      </c>
      <c r="F17" s="187"/>
      <c r="G17" s="187">
        <f>ROUND(E17*F17,2)</f>
        <v>0</v>
      </c>
      <c r="H17" s="187">
        <v>0</v>
      </c>
      <c r="I17" s="187">
        <f>ROUND(E17*H17,2)</f>
        <v>0</v>
      </c>
      <c r="J17" s="187">
        <v>124</v>
      </c>
      <c r="K17" s="187">
        <f>ROUND(E17*J17,2)</f>
        <v>11680.8</v>
      </c>
      <c r="L17" s="187">
        <v>21</v>
      </c>
      <c r="M17" s="187">
        <f>G17*(1+L17/100)</f>
        <v>0</v>
      </c>
      <c r="N17" s="187">
        <v>3.8999999999999999E-4</v>
      </c>
      <c r="O17" s="187">
        <f>ROUND(E17*N17,2)</f>
        <v>0.04</v>
      </c>
      <c r="P17" s="187">
        <v>0</v>
      </c>
      <c r="Q17" s="187">
        <f>ROUND(E17*P17,2)</f>
        <v>0</v>
      </c>
      <c r="R17" s="188"/>
      <c r="S17" s="187" t="s">
        <v>104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98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>
      <c r="A18" s="165">
        <v>5</v>
      </c>
      <c r="B18" s="266">
        <v>620100</v>
      </c>
      <c r="C18" s="194" t="s">
        <v>190</v>
      </c>
      <c r="D18" s="178" t="s">
        <v>95</v>
      </c>
      <c r="E18" s="182">
        <v>127.12</v>
      </c>
      <c r="F18" s="187"/>
      <c r="G18" s="187">
        <f t="shared" ref="G18:G19" si="0">ROUND(E18*F18,2)</f>
        <v>0</v>
      </c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8"/>
      <c r="S18" s="187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>
      <c r="A19" s="165">
        <v>6</v>
      </c>
      <c r="B19" s="266">
        <v>621000</v>
      </c>
      <c r="C19" s="194" t="s">
        <v>191</v>
      </c>
      <c r="D19" s="178" t="s">
        <v>122</v>
      </c>
      <c r="E19" s="182">
        <v>635.6</v>
      </c>
      <c r="F19" s="187"/>
      <c r="G19" s="187">
        <f t="shared" si="0"/>
        <v>0</v>
      </c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8"/>
      <c r="S19" s="187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>
      <c r="A20" s="172" t="s">
        <v>91</v>
      </c>
      <c r="B20" s="177" t="s">
        <v>55</v>
      </c>
      <c r="C20" s="196" t="s">
        <v>56</v>
      </c>
      <c r="D20" s="180"/>
      <c r="E20" s="184"/>
      <c r="F20" s="189"/>
      <c r="G20" s="189">
        <f>SUM(G21:G40)</f>
        <v>0</v>
      </c>
      <c r="H20" s="189"/>
      <c r="I20" s="189">
        <f>SUM(I21:I39)</f>
        <v>122232.75</v>
      </c>
      <c r="J20" s="189"/>
      <c r="K20" s="189">
        <f>SUM(K21:K39)</f>
        <v>553485</v>
      </c>
      <c r="L20" s="189"/>
      <c r="M20" s="189">
        <f>SUM(M21:M39)</f>
        <v>0</v>
      </c>
      <c r="N20" s="189"/>
      <c r="O20" s="189">
        <f>SUM(O21:O39)</f>
        <v>25.98</v>
      </c>
      <c r="P20" s="189"/>
      <c r="Q20" s="189">
        <f>SUM(Q21:Q39)</f>
        <v>0</v>
      </c>
      <c r="R20" s="190"/>
      <c r="S20" s="189"/>
      <c r="AE20" t="s">
        <v>92</v>
      </c>
    </row>
    <row r="21" spans="1:60" ht="22.5" outlineLevel="1">
      <c r="A21" s="165">
        <v>7</v>
      </c>
      <c r="B21" s="176" t="s">
        <v>109</v>
      </c>
      <c r="C21" s="194" t="s">
        <v>110</v>
      </c>
      <c r="D21" s="178" t="s">
        <v>95</v>
      </c>
      <c r="E21" s="182">
        <v>494</v>
      </c>
      <c r="F21" s="187"/>
      <c r="G21" s="187">
        <f>ROUND(E21*F21,2)</f>
        <v>0</v>
      </c>
      <c r="H21" s="187">
        <v>61</v>
      </c>
      <c r="I21" s="187">
        <f>ROUND(E21*H21,2)</f>
        <v>30134</v>
      </c>
      <c r="J21" s="187">
        <v>470</v>
      </c>
      <c r="K21" s="187">
        <f>ROUND(E21*J21,2)</f>
        <v>232180</v>
      </c>
      <c r="L21" s="187">
        <v>21</v>
      </c>
      <c r="M21" s="187">
        <f>G21*(1+L21/100)</f>
        <v>0</v>
      </c>
      <c r="N21" s="187">
        <v>5.0970000000000001E-2</v>
      </c>
      <c r="O21" s="187">
        <f>ROUND(E21*N21,2)</f>
        <v>25.18</v>
      </c>
      <c r="P21" s="187">
        <v>0</v>
      </c>
      <c r="Q21" s="187">
        <f>ROUND(E21*P21,2)</f>
        <v>0</v>
      </c>
      <c r="R21" s="188" t="s">
        <v>111</v>
      </c>
      <c r="S21" s="187" t="s">
        <v>97</v>
      </c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98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65"/>
      <c r="B22" s="176"/>
      <c r="C22" s="195" t="s">
        <v>179</v>
      </c>
      <c r="D22" s="179"/>
      <c r="E22" s="183">
        <v>494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8"/>
      <c r="S22" s="187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100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5">
        <v>8</v>
      </c>
      <c r="B23" s="176" t="s">
        <v>112</v>
      </c>
      <c r="C23" s="194" t="s">
        <v>113</v>
      </c>
      <c r="D23" s="178" t="s">
        <v>114</v>
      </c>
      <c r="E23" s="182">
        <v>70</v>
      </c>
      <c r="F23" s="187"/>
      <c r="G23" s="187">
        <f>ROUND(E23*F23,2)</f>
        <v>0</v>
      </c>
      <c r="H23" s="187">
        <v>106</v>
      </c>
      <c r="I23" s="187">
        <f>ROUND(E23*H23,2)</f>
        <v>7420</v>
      </c>
      <c r="J23" s="187">
        <v>2819</v>
      </c>
      <c r="K23" s="187">
        <f>ROUND(E23*J23,2)</f>
        <v>197330</v>
      </c>
      <c r="L23" s="187">
        <v>21</v>
      </c>
      <c r="M23" s="187">
        <f>G23*(1+L23/100)</f>
        <v>0</v>
      </c>
      <c r="N23" s="187">
        <v>1.58E-3</v>
      </c>
      <c r="O23" s="187">
        <f>ROUND(E23*N23,2)</f>
        <v>0.11</v>
      </c>
      <c r="P23" s="187">
        <v>0</v>
      </c>
      <c r="Q23" s="187">
        <f>ROUND(E23*P23,2)</f>
        <v>0</v>
      </c>
      <c r="R23" s="188"/>
      <c r="S23" s="187" t="s">
        <v>104</v>
      </c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98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>
      <c r="A24" s="165"/>
      <c r="B24" s="176"/>
      <c r="C24" s="195" t="s">
        <v>115</v>
      </c>
      <c r="D24" s="179"/>
      <c r="E24" s="183">
        <v>56</v>
      </c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8"/>
      <c r="S24" s="187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100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65"/>
      <c r="B25" s="176"/>
      <c r="C25" s="195" t="s">
        <v>116</v>
      </c>
      <c r="D25" s="179"/>
      <c r="E25" s="183">
        <v>14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8"/>
      <c r="S25" s="187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100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65">
        <v>9</v>
      </c>
      <c r="B26" s="176" t="s">
        <v>117</v>
      </c>
      <c r="C26" s="194" t="s">
        <v>118</v>
      </c>
      <c r="D26" s="178" t="s">
        <v>119</v>
      </c>
      <c r="E26" s="182">
        <v>1</v>
      </c>
      <c r="F26" s="187"/>
      <c r="G26" s="187">
        <f>ROUND(E26*F26,2)</f>
        <v>0</v>
      </c>
      <c r="H26" s="187">
        <v>0</v>
      </c>
      <c r="I26" s="187">
        <f>ROUND(E26*H26,2)</f>
        <v>0</v>
      </c>
      <c r="J26" s="187">
        <v>45000</v>
      </c>
      <c r="K26" s="187">
        <f>ROUND(E26*J26,2)</f>
        <v>45000</v>
      </c>
      <c r="L26" s="187">
        <v>21</v>
      </c>
      <c r="M26" s="187">
        <f>G26*(1+L26/100)</f>
        <v>0</v>
      </c>
      <c r="N26" s="187">
        <v>0</v>
      </c>
      <c r="O26" s="187">
        <f>ROUND(E26*N26,2)</f>
        <v>0</v>
      </c>
      <c r="P26" s="187">
        <v>0</v>
      </c>
      <c r="Q26" s="187">
        <f>ROUND(E26*P26,2)</f>
        <v>0</v>
      </c>
      <c r="R26" s="188"/>
      <c r="S26" s="187" t="s">
        <v>104</v>
      </c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98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165">
        <v>10</v>
      </c>
      <c r="B27" s="176" t="s">
        <v>120</v>
      </c>
      <c r="C27" s="194" t="s">
        <v>121</v>
      </c>
      <c r="D27" s="178" t="s">
        <v>122</v>
      </c>
      <c r="E27" s="182">
        <v>702</v>
      </c>
      <c r="F27" s="187"/>
      <c r="G27" s="187">
        <f>ROUND(E27*F27,2)</f>
        <v>0</v>
      </c>
      <c r="H27" s="187">
        <v>0</v>
      </c>
      <c r="I27" s="187">
        <f>ROUND(E27*H27,2)</f>
        <v>0</v>
      </c>
      <c r="J27" s="187">
        <v>69.400000000000006</v>
      </c>
      <c r="K27" s="187">
        <f>ROUND(E27*J27,2)</f>
        <v>48718.8</v>
      </c>
      <c r="L27" s="187">
        <v>21</v>
      </c>
      <c r="M27" s="187">
        <f>G27*(1+L27/100)</f>
        <v>0</v>
      </c>
      <c r="N27" s="187">
        <v>0</v>
      </c>
      <c r="O27" s="187">
        <f>ROUND(E27*N27,2)</f>
        <v>0</v>
      </c>
      <c r="P27" s="187">
        <v>0</v>
      </c>
      <c r="Q27" s="187">
        <f>ROUND(E27*P27,2)</f>
        <v>0</v>
      </c>
      <c r="R27" s="188"/>
      <c r="S27" s="187" t="s">
        <v>104</v>
      </c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98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5"/>
      <c r="B28" s="176"/>
      <c r="C28" s="195" t="s">
        <v>123</v>
      </c>
      <c r="D28" s="179"/>
      <c r="E28" s="183">
        <v>574</v>
      </c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8"/>
      <c r="S28" s="187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100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5"/>
      <c r="B29" s="176"/>
      <c r="C29" s="195" t="s">
        <v>124</v>
      </c>
      <c r="D29" s="179"/>
      <c r="E29" s="183">
        <v>128</v>
      </c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8"/>
      <c r="S29" s="187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100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>
      <c r="A30" s="165">
        <v>11</v>
      </c>
      <c r="B30" s="176" t="s">
        <v>125</v>
      </c>
      <c r="C30" s="194" t="s">
        <v>126</v>
      </c>
      <c r="D30" s="178" t="s">
        <v>122</v>
      </c>
      <c r="E30" s="182">
        <v>702</v>
      </c>
      <c r="F30" s="187"/>
      <c r="G30" s="187">
        <f>ROUND(E30*F30,2)</f>
        <v>0</v>
      </c>
      <c r="H30" s="187">
        <v>0</v>
      </c>
      <c r="I30" s="187">
        <f>ROUND(E30*H30,2)</f>
        <v>0</v>
      </c>
      <c r="J30" s="187">
        <v>43.1</v>
      </c>
      <c r="K30" s="187">
        <f>ROUND(E30*J30,2)</f>
        <v>30256.2</v>
      </c>
      <c r="L30" s="187">
        <v>21</v>
      </c>
      <c r="M30" s="187">
        <f>G30*(1+L30/100)</f>
        <v>0</v>
      </c>
      <c r="N30" s="187">
        <v>0</v>
      </c>
      <c r="O30" s="187">
        <f>ROUND(E30*N30,2)</f>
        <v>0</v>
      </c>
      <c r="P30" s="187">
        <v>0</v>
      </c>
      <c r="Q30" s="187">
        <f>ROUND(E30*P30,2)</f>
        <v>0</v>
      </c>
      <c r="R30" s="188"/>
      <c r="S30" s="187" t="s">
        <v>104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98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5"/>
      <c r="B31" s="176"/>
      <c r="C31" s="195" t="s">
        <v>123</v>
      </c>
      <c r="D31" s="179"/>
      <c r="E31" s="183">
        <v>574</v>
      </c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8"/>
      <c r="S31" s="187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100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165"/>
      <c r="B32" s="176"/>
      <c r="C32" s="195" t="s">
        <v>124</v>
      </c>
      <c r="D32" s="179"/>
      <c r="E32" s="183">
        <v>128</v>
      </c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8"/>
      <c r="S32" s="187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100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>
      <c r="A33" s="165">
        <v>12</v>
      </c>
      <c r="B33" s="176" t="s">
        <v>127</v>
      </c>
      <c r="C33" s="194" t="s">
        <v>128</v>
      </c>
      <c r="D33" s="178" t="s">
        <v>129</v>
      </c>
      <c r="E33" s="182">
        <f>SUM(E34:E39)</f>
        <v>434.25</v>
      </c>
      <c r="F33" s="187"/>
      <c r="G33" s="187">
        <f>ROUND(E33*F33,2)</f>
        <v>0</v>
      </c>
      <c r="H33" s="187">
        <v>195</v>
      </c>
      <c r="I33" s="187">
        <f>ROUND(E33*H33,2)</f>
        <v>84678.75</v>
      </c>
      <c r="J33" s="187">
        <v>0</v>
      </c>
      <c r="K33" s="187">
        <f>ROUND(E33*J33,2)</f>
        <v>0</v>
      </c>
      <c r="L33" s="187">
        <v>21</v>
      </c>
      <c r="M33" s="187">
        <f>G33*(1+L33/100)</f>
        <v>0</v>
      </c>
      <c r="N33" s="187">
        <v>1.58E-3</v>
      </c>
      <c r="O33" s="187">
        <f>ROUND(E33*N33,2)</f>
        <v>0.69</v>
      </c>
      <c r="P33" s="187">
        <v>0</v>
      </c>
      <c r="Q33" s="187">
        <f>ROUND(E33*P33,2)</f>
        <v>0</v>
      </c>
      <c r="R33" s="188"/>
      <c r="S33" s="187" t="s">
        <v>104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130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65"/>
      <c r="B34" s="176"/>
      <c r="C34" s="195" t="s">
        <v>131</v>
      </c>
      <c r="D34" s="179"/>
      <c r="E34" s="183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8"/>
      <c r="S34" s="187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100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5"/>
      <c r="B35" s="176"/>
      <c r="C35" s="195" t="s">
        <v>180</v>
      </c>
      <c r="D35" s="179"/>
      <c r="E35" s="183">
        <v>287</v>
      </c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8"/>
      <c r="S35" s="187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100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5"/>
      <c r="B36" s="176"/>
      <c r="C36" s="195" t="s">
        <v>183</v>
      </c>
      <c r="D36" s="179"/>
      <c r="E36" s="183">
        <v>34.75</v>
      </c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8"/>
      <c r="S36" s="187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100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>
      <c r="A37" s="165"/>
      <c r="B37" s="176"/>
      <c r="C37" s="195" t="s">
        <v>181</v>
      </c>
      <c r="D37" s="179"/>
      <c r="E37" s="183">
        <v>90</v>
      </c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8"/>
      <c r="S37" s="187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100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>
      <c r="A38" s="165"/>
      <c r="B38" s="176"/>
      <c r="C38" s="195" t="s">
        <v>182</v>
      </c>
      <c r="D38" s="179"/>
      <c r="E38" s="183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8"/>
      <c r="S38" s="187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100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5"/>
      <c r="B39" s="176"/>
      <c r="C39" s="195" t="s">
        <v>184</v>
      </c>
      <c r="D39" s="179"/>
      <c r="E39" s="183">
        <v>22.5</v>
      </c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8"/>
      <c r="S39" s="187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100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s="263" customFormat="1" outlineLevel="1">
      <c r="A40" s="165">
        <v>13</v>
      </c>
      <c r="B40" s="266">
        <v>914500120</v>
      </c>
      <c r="C40" s="194" t="s">
        <v>189</v>
      </c>
      <c r="D40" s="264" t="s">
        <v>119</v>
      </c>
      <c r="E40" s="265">
        <v>8</v>
      </c>
      <c r="F40" s="187"/>
      <c r="G40" s="187">
        <f>E40*F40</f>
        <v>0</v>
      </c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8"/>
      <c r="S40" s="187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>
      <c r="A41" s="172" t="s">
        <v>91</v>
      </c>
      <c r="B41" s="177" t="s">
        <v>57</v>
      </c>
      <c r="C41" s="196" t="s">
        <v>58</v>
      </c>
      <c r="D41" s="180"/>
      <c r="E41" s="184"/>
      <c r="F41" s="189"/>
      <c r="G41" s="189">
        <f>SUM(G42:G42)</f>
        <v>0</v>
      </c>
      <c r="H41" s="189"/>
      <c r="I41" s="189">
        <f>SUM(I42:I42)</f>
        <v>0</v>
      </c>
      <c r="J41" s="189"/>
      <c r="K41" s="189">
        <f>SUM(K42:K42)</f>
        <v>625000</v>
      </c>
      <c r="L41" s="189"/>
      <c r="M41" s="189">
        <f>SUM(M42:M42)</f>
        <v>0</v>
      </c>
      <c r="N41" s="189"/>
      <c r="O41" s="189">
        <f>SUM(O42:O42)</f>
        <v>0</v>
      </c>
      <c r="P41" s="189"/>
      <c r="Q41" s="189">
        <f>SUM(Q42:Q42)</f>
        <v>0</v>
      </c>
      <c r="R41" s="190"/>
      <c r="S41" s="189"/>
      <c r="AE41" t="s">
        <v>92</v>
      </c>
    </row>
    <row r="42" spans="1:60" ht="22.5" outlineLevel="1">
      <c r="A42" s="165">
        <v>14</v>
      </c>
      <c r="B42" s="176" t="s">
        <v>132</v>
      </c>
      <c r="C42" s="194" t="s">
        <v>133</v>
      </c>
      <c r="D42" s="178" t="s">
        <v>119</v>
      </c>
      <c r="E42" s="182">
        <v>1</v>
      </c>
      <c r="F42" s="187"/>
      <c r="G42" s="187">
        <f>ROUND(E42*F42,2)</f>
        <v>0</v>
      </c>
      <c r="H42" s="187">
        <v>0</v>
      </c>
      <c r="I42" s="187">
        <f>ROUND(E42*H42,2)</f>
        <v>0</v>
      </c>
      <c r="J42" s="187">
        <v>625000</v>
      </c>
      <c r="K42" s="187">
        <f>ROUND(E42*J42,2)</f>
        <v>625000</v>
      </c>
      <c r="L42" s="187">
        <v>21</v>
      </c>
      <c r="M42" s="187">
        <f>G42*(1+L42/100)</f>
        <v>0</v>
      </c>
      <c r="N42" s="187">
        <v>0</v>
      </c>
      <c r="O42" s="187">
        <f>ROUND(E42*N42,2)</f>
        <v>0</v>
      </c>
      <c r="P42" s="187">
        <v>0</v>
      </c>
      <c r="Q42" s="187">
        <f>ROUND(E42*P42,2)</f>
        <v>0</v>
      </c>
      <c r="R42" s="188"/>
      <c r="S42" s="187" t="s">
        <v>104</v>
      </c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98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>
      <c r="A43" s="172" t="s">
        <v>91</v>
      </c>
      <c r="B43" s="177" t="s">
        <v>59</v>
      </c>
      <c r="C43" s="196" t="s">
        <v>60</v>
      </c>
      <c r="D43" s="180"/>
      <c r="E43" s="184"/>
      <c r="F43" s="189"/>
      <c r="G43" s="189">
        <f>SUM(G44:G49)</f>
        <v>0</v>
      </c>
      <c r="H43" s="189"/>
      <c r="I43" s="189">
        <f>SUM(I44:I49)</f>
        <v>3172.92</v>
      </c>
      <c r="J43" s="189"/>
      <c r="K43" s="189">
        <f>SUM(K44:K49)</f>
        <v>42992.72</v>
      </c>
      <c r="L43" s="189"/>
      <c r="M43" s="189">
        <f>SUM(M44:M49)</f>
        <v>0</v>
      </c>
      <c r="N43" s="189"/>
      <c r="O43" s="189">
        <f>SUM(O44:O49)</f>
        <v>0.09</v>
      </c>
      <c r="P43" s="189"/>
      <c r="Q43" s="189">
        <f>SUM(Q44:Q49)</f>
        <v>21.36</v>
      </c>
      <c r="R43" s="190"/>
      <c r="S43" s="189"/>
      <c r="AE43" t="s">
        <v>92</v>
      </c>
    </row>
    <row r="44" spans="1:60" outlineLevel="1">
      <c r="A44" s="165">
        <v>15</v>
      </c>
      <c r="B44" s="176" t="s">
        <v>135</v>
      </c>
      <c r="C44" s="194" t="s">
        <v>136</v>
      </c>
      <c r="D44" s="178" t="s">
        <v>95</v>
      </c>
      <c r="E44" s="182">
        <v>127.12</v>
      </c>
      <c r="F44" s="187"/>
      <c r="G44" s="187">
        <f>ROUND(E44*F44,2)</f>
        <v>0</v>
      </c>
      <c r="H44" s="187">
        <v>24.96</v>
      </c>
      <c r="I44" s="187">
        <f>ROUND(E44*H44,2)</f>
        <v>3172.92</v>
      </c>
      <c r="J44" s="187">
        <v>259.54000000000002</v>
      </c>
      <c r="K44" s="187">
        <f>ROUND(E44*J44,2)</f>
        <v>32992.720000000001</v>
      </c>
      <c r="L44" s="187">
        <v>21</v>
      </c>
      <c r="M44" s="187">
        <f>G44*(1+L44/100)</f>
        <v>0</v>
      </c>
      <c r="N44" s="187">
        <v>6.7000000000000002E-4</v>
      </c>
      <c r="O44" s="187">
        <f>ROUND(E44*N44,2)</f>
        <v>0.09</v>
      </c>
      <c r="P44" s="187">
        <v>0.16800000000000001</v>
      </c>
      <c r="Q44" s="187">
        <f>ROUND(E44*P44,2)</f>
        <v>21.36</v>
      </c>
      <c r="R44" s="188"/>
      <c r="S44" s="187" t="s">
        <v>104</v>
      </c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98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ht="22.5" outlineLevel="1">
      <c r="A45" s="165"/>
      <c r="B45" s="176"/>
      <c r="C45" s="195" t="s">
        <v>99</v>
      </c>
      <c r="D45" s="179"/>
      <c r="E45" s="183">
        <v>60.48</v>
      </c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8"/>
      <c r="S45" s="187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100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>
      <c r="A46" s="165"/>
      <c r="B46" s="176"/>
      <c r="C46" s="195" t="s">
        <v>101</v>
      </c>
      <c r="D46" s="179"/>
      <c r="E46" s="183">
        <v>48.96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8"/>
      <c r="S46" s="187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100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165"/>
      <c r="B47" s="176"/>
      <c r="C47" s="195" t="s">
        <v>102</v>
      </c>
      <c r="D47" s="179"/>
      <c r="E47" s="183">
        <v>10.08</v>
      </c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8"/>
      <c r="S47" s="187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100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5"/>
      <c r="B48" s="176"/>
      <c r="C48" s="195" t="s">
        <v>175</v>
      </c>
      <c r="D48" s="179"/>
      <c r="E48" s="183">
        <v>7.6</v>
      </c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8"/>
      <c r="S48" s="187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100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165">
        <v>16</v>
      </c>
      <c r="B49" s="176" t="s">
        <v>137</v>
      </c>
      <c r="C49" s="194" t="s">
        <v>138</v>
      </c>
      <c r="D49" s="178" t="s">
        <v>119</v>
      </c>
      <c r="E49" s="182">
        <v>1</v>
      </c>
      <c r="F49" s="187"/>
      <c r="G49" s="187">
        <f>ROUND(E49*F49,2)</f>
        <v>0</v>
      </c>
      <c r="H49" s="187">
        <v>0</v>
      </c>
      <c r="I49" s="187">
        <f>ROUND(E49*H49,2)</f>
        <v>0</v>
      </c>
      <c r="J49" s="187">
        <v>10000</v>
      </c>
      <c r="K49" s="187">
        <f>ROUND(E49*J49,2)</f>
        <v>10000</v>
      </c>
      <c r="L49" s="187">
        <v>21</v>
      </c>
      <c r="M49" s="187">
        <f>G49*(1+L49/100)</f>
        <v>0</v>
      </c>
      <c r="N49" s="187">
        <v>0</v>
      </c>
      <c r="O49" s="187">
        <f>ROUND(E49*N49,2)</f>
        <v>0</v>
      </c>
      <c r="P49" s="187">
        <v>0</v>
      </c>
      <c r="Q49" s="187">
        <f>ROUND(E49*P49,2)</f>
        <v>0</v>
      </c>
      <c r="R49" s="188"/>
      <c r="S49" s="187" t="s">
        <v>104</v>
      </c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98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>
      <c r="A50" s="172" t="s">
        <v>91</v>
      </c>
      <c r="B50" s="177" t="s">
        <v>61</v>
      </c>
      <c r="C50" s="196" t="s">
        <v>62</v>
      </c>
      <c r="D50" s="180"/>
      <c r="E50" s="184"/>
      <c r="F50" s="189"/>
      <c r="G50" s="189">
        <f>SUM(G51:G55)</f>
        <v>0</v>
      </c>
      <c r="H50" s="189"/>
      <c r="I50" s="189">
        <f>SUM(I51:I55)</f>
        <v>358924.79999999999</v>
      </c>
      <c r="J50" s="189"/>
      <c r="K50" s="189">
        <f>SUM(K51:K55)</f>
        <v>483743.2</v>
      </c>
      <c r="L50" s="189"/>
      <c r="M50" s="189">
        <f>SUM(M51:M55)</f>
        <v>0</v>
      </c>
      <c r="N50" s="189"/>
      <c r="O50" s="189">
        <f>SUM(O51:O55)</f>
        <v>0</v>
      </c>
      <c r="P50" s="189"/>
      <c r="Q50" s="189">
        <f>SUM(Q51:Q55)</f>
        <v>0.43</v>
      </c>
      <c r="R50" s="190"/>
      <c r="S50" s="189"/>
      <c r="AE50" t="s">
        <v>92</v>
      </c>
    </row>
    <row r="51" spans="1:60" outlineLevel="1">
      <c r="A51" s="165">
        <v>17</v>
      </c>
      <c r="B51" s="176" t="s">
        <v>139</v>
      </c>
      <c r="C51" s="194" t="s">
        <v>140</v>
      </c>
      <c r="D51" s="178" t="s">
        <v>108</v>
      </c>
      <c r="E51" s="182">
        <v>575.20000000000005</v>
      </c>
      <c r="F51" s="187"/>
      <c r="G51" s="187">
        <f>ROUND(E51*F51,2)</f>
        <v>0</v>
      </c>
      <c r="H51" s="187">
        <v>624</v>
      </c>
      <c r="I51" s="187">
        <f>ROUND(E51*H51,2)</f>
        <v>358924.79999999999</v>
      </c>
      <c r="J51" s="187">
        <v>841</v>
      </c>
      <c r="K51" s="187">
        <f>ROUND(E51*J51,2)</f>
        <v>483743.2</v>
      </c>
      <c r="L51" s="187">
        <v>21</v>
      </c>
      <c r="M51" s="187">
        <f>G51*(1+L51/100)</f>
        <v>0</v>
      </c>
      <c r="N51" s="187">
        <v>0</v>
      </c>
      <c r="O51" s="187">
        <f>ROUND(E51*N51,2)</f>
        <v>0</v>
      </c>
      <c r="P51" s="187">
        <v>7.5000000000000002E-4</v>
      </c>
      <c r="Q51" s="187">
        <f>ROUND(E51*P51,2)</f>
        <v>0.43</v>
      </c>
      <c r="R51" s="188" t="s">
        <v>141</v>
      </c>
      <c r="S51" s="187" t="s">
        <v>97</v>
      </c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98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>
      <c r="A52" s="165"/>
      <c r="B52" s="176"/>
      <c r="C52" s="195" t="s">
        <v>142</v>
      </c>
      <c r="D52" s="179"/>
      <c r="E52" s="183">
        <v>459.2</v>
      </c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8"/>
      <c r="S52" s="187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100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>
      <c r="A53" s="165"/>
      <c r="B53" s="176"/>
      <c r="C53" s="195" t="s">
        <v>143</v>
      </c>
      <c r="D53" s="179"/>
      <c r="E53" s="183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8"/>
      <c r="S53" s="187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100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>
      <c r="A54" s="165"/>
      <c r="B54" s="176"/>
      <c r="C54" s="195" t="s">
        <v>144</v>
      </c>
      <c r="D54" s="179"/>
      <c r="E54" s="183">
        <v>74</v>
      </c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8"/>
      <c r="S54" s="187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100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>
      <c r="A55" s="165"/>
      <c r="B55" s="176"/>
      <c r="C55" s="195" t="s">
        <v>145</v>
      </c>
      <c r="D55" s="179"/>
      <c r="E55" s="183">
        <v>42</v>
      </c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8"/>
      <c r="S55" s="187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100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>
      <c r="A56" s="172" t="s">
        <v>91</v>
      </c>
      <c r="B56" s="177" t="s">
        <v>63</v>
      </c>
      <c r="C56" s="196" t="s">
        <v>64</v>
      </c>
      <c r="D56" s="180"/>
      <c r="E56" s="184"/>
      <c r="F56" s="189"/>
      <c r="G56" s="189">
        <f>SUM(G57:G57)</f>
        <v>0</v>
      </c>
      <c r="H56" s="189"/>
      <c r="I56" s="189">
        <f>SUM(I57:I57)</f>
        <v>0</v>
      </c>
      <c r="J56" s="189"/>
      <c r="K56" s="189">
        <f>SUM(K57:K57)</f>
        <v>12487.66</v>
      </c>
      <c r="L56" s="189"/>
      <c r="M56" s="189">
        <f>SUM(M57:M57)</f>
        <v>0</v>
      </c>
      <c r="N56" s="189"/>
      <c r="O56" s="189">
        <f>SUM(O57:O57)</f>
        <v>0</v>
      </c>
      <c r="P56" s="189"/>
      <c r="Q56" s="189">
        <f>SUM(Q57:Q57)</f>
        <v>0</v>
      </c>
      <c r="R56" s="190"/>
      <c r="S56" s="189"/>
      <c r="AE56" t="s">
        <v>92</v>
      </c>
    </row>
    <row r="57" spans="1:60" outlineLevel="1">
      <c r="A57" s="165">
        <v>18</v>
      </c>
      <c r="B57" s="176" t="s">
        <v>146</v>
      </c>
      <c r="C57" s="194" t="s">
        <v>147</v>
      </c>
      <c r="D57" s="178" t="s">
        <v>148</v>
      </c>
      <c r="E57" s="182">
        <v>30.53218</v>
      </c>
      <c r="F57" s="187"/>
      <c r="G57" s="187">
        <f>ROUND(E57*F57,2)</f>
        <v>0</v>
      </c>
      <c r="H57" s="187">
        <v>0</v>
      </c>
      <c r="I57" s="187">
        <f>ROUND(E57*H57,2)</f>
        <v>0</v>
      </c>
      <c r="J57" s="187">
        <v>409</v>
      </c>
      <c r="K57" s="187">
        <f>ROUND(E57*J57,2)</f>
        <v>12487.66</v>
      </c>
      <c r="L57" s="187">
        <v>21</v>
      </c>
      <c r="M57" s="187">
        <f>G57*(1+L57/100)</f>
        <v>0</v>
      </c>
      <c r="N57" s="187">
        <v>0</v>
      </c>
      <c r="O57" s="187">
        <f>ROUND(E57*N57,2)</f>
        <v>0</v>
      </c>
      <c r="P57" s="187">
        <v>0</v>
      </c>
      <c r="Q57" s="187">
        <f>ROUND(E57*P57,2)</f>
        <v>0</v>
      </c>
      <c r="R57" s="188" t="s">
        <v>111</v>
      </c>
      <c r="S57" s="187" t="s">
        <v>97</v>
      </c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149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>
      <c r="A58" s="172" t="s">
        <v>91</v>
      </c>
      <c r="B58" s="177" t="s">
        <v>65</v>
      </c>
      <c r="C58" s="196" t="s">
        <v>66</v>
      </c>
      <c r="D58" s="180"/>
      <c r="E58" s="184"/>
      <c r="F58" s="189"/>
      <c r="G58" s="189">
        <f>SUM(G59:G66)</f>
        <v>0</v>
      </c>
      <c r="H58" s="189"/>
      <c r="I58" s="189">
        <f>SUM(I59:I66)</f>
        <v>0</v>
      </c>
      <c r="J58" s="189"/>
      <c r="K58" s="189">
        <f>SUM(K59:K66)</f>
        <v>170877.87</v>
      </c>
      <c r="L58" s="189"/>
      <c r="M58" s="189">
        <f>SUM(M59:M66)</f>
        <v>0</v>
      </c>
      <c r="N58" s="189"/>
      <c r="O58" s="189">
        <f>SUM(O59:O66)</f>
        <v>0</v>
      </c>
      <c r="P58" s="189"/>
      <c r="Q58" s="189">
        <f>SUM(Q59:Q66)</f>
        <v>0</v>
      </c>
      <c r="R58" s="190"/>
      <c r="S58" s="189"/>
      <c r="AE58" t="s">
        <v>92</v>
      </c>
    </row>
    <row r="59" spans="1:60" outlineLevel="1">
      <c r="A59" s="165">
        <v>19</v>
      </c>
      <c r="B59" s="176" t="s">
        <v>150</v>
      </c>
      <c r="C59" s="194" t="s">
        <v>151</v>
      </c>
      <c r="D59" s="178" t="s">
        <v>148</v>
      </c>
      <c r="E59" s="182">
        <v>294.74639000000002</v>
      </c>
      <c r="F59" s="187"/>
      <c r="G59" s="187">
        <f>ROUND(E59*F59,2)</f>
        <v>0</v>
      </c>
      <c r="H59" s="187">
        <v>0</v>
      </c>
      <c r="I59" s="187">
        <f>ROUND(E59*H59,2)</f>
        <v>0</v>
      </c>
      <c r="J59" s="187">
        <v>449.5</v>
      </c>
      <c r="K59" s="187">
        <f>ROUND(E59*J59,2)</f>
        <v>132488.5</v>
      </c>
      <c r="L59" s="187">
        <v>21</v>
      </c>
      <c r="M59" s="187">
        <f>G59*(1+L59/100)</f>
        <v>0</v>
      </c>
      <c r="N59" s="187">
        <v>0</v>
      </c>
      <c r="O59" s="187">
        <f>ROUND(E59*N59,2)</f>
        <v>0</v>
      </c>
      <c r="P59" s="187">
        <v>0</v>
      </c>
      <c r="Q59" s="187">
        <f>ROUND(E59*P59,2)</f>
        <v>0</v>
      </c>
      <c r="R59" s="188" t="s">
        <v>141</v>
      </c>
      <c r="S59" s="187" t="s">
        <v>97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152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>
      <c r="A60" s="165">
        <v>20</v>
      </c>
      <c r="B60" s="176" t="s">
        <v>153</v>
      </c>
      <c r="C60" s="194" t="s">
        <v>154</v>
      </c>
      <c r="D60" s="178" t="s">
        <v>148</v>
      </c>
      <c r="E60" s="182">
        <v>26.79513</v>
      </c>
      <c r="F60" s="187"/>
      <c r="G60" s="187">
        <f>ROUND(E60*F60,2)</f>
        <v>0</v>
      </c>
      <c r="H60" s="187">
        <v>0</v>
      </c>
      <c r="I60" s="187">
        <f>ROUND(E60*H60,2)</f>
        <v>0</v>
      </c>
      <c r="J60" s="187">
        <v>221</v>
      </c>
      <c r="K60" s="187">
        <f>ROUND(E60*J60,2)</f>
        <v>5921.72</v>
      </c>
      <c r="L60" s="187">
        <v>21</v>
      </c>
      <c r="M60" s="187">
        <f>G60*(1+L60/100)</f>
        <v>0</v>
      </c>
      <c r="N60" s="187">
        <v>0</v>
      </c>
      <c r="O60" s="187">
        <f>ROUND(E60*N60,2)</f>
        <v>0</v>
      </c>
      <c r="P60" s="187">
        <v>0</v>
      </c>
      <c r="Q60" s="187">
        <f>ROUND(E60*P60,2)</f>
        <v>0</v>
      </c>
      <c r="R60" s="188" t="s">
        <v>141</v>
      </c>
      <c r="S60" s="187" t="s">
        <v>97</v>
      </c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152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>
      <c r="A61" s="165">
        <v>21</v>
      </c>
      <c r="B61" s="176" t="s">
        <v>155</v>
      </c>
      <c r="C61" s="194" t="s">
        <v>156</v>
      </c>
      <c r="D61" s="178" t="s">
        <v>148</v>
      </c>
      <c r="E61" s="182">
        <v>26.79513</v>
      </c>
      <c r="F61" s="187"/>
      <c r="G61" s="187">
        <f>ROUND(E61*F61,2)</f>
        <v>0</v>
      </c>
      <c r="H61" s="187">
        <v>0</v>
      </c>
      <c r="I61" s="187">
        <f>ROUND(E61*H61,2)</f>
        <v>0</v>
      </c>
      <c r="J61" s="187">
        <v>258.5</v>
      </c>
      <c r="K61" s="187">
        <f>ROUND(E61*J61,2)</f>
        <v>6926.54</v>
      </c>
      <c r="L61" s="187">
        <v>21</v>
      </c>
      <c r="M61" s="187">
        <f>G61*(1+L61/100)</f>
        <v>0</v>
      </c>
      <c r="N61" s="187">
        <v>0</v>
      </c>
      <c r="O61" s="187">
        <f>ROUND(E61*N61,2)</f>
        <v>0</v>
      </c>
      <c r="P61" s="187">
        <v>0</v>
      </c>
      <c r="Q61" s="187">
        <f>ROUND(E61*P61,2)</f>
        <v>0</v>
      </c>
      <c r="R61" s="188" t="s">
        <v>141</v>
      </c>
      <c r="S61" s="187" t="s">
        <v>97</v>
      </c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152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5"/>
      <c r="B62" s="176"/>
      <c r="C62" s="251" t="s">
        <v>157</v>
      </c>
      <c r="D62" s="252"/>
      <c r="E62" s="253"/>
      <c r="F62" s="254"/>
      <c r="G62" s="255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8"/>
      <c r="S62" s="187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134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73" t="str">
        <f>C62</f>
        <v>Včetně naložení na dopravní prostředek a složení na skládku, bez poplatku za skládku.</v>
      </c>
      <c r="BB62" s="164"/>
      <c r="BC62" s="164"/>
      <c r="BD62" s="164"/>
      <c r="BE62" s="164"/>
      <c r="BF62" s="164"/>
      <c r="BG62" s="164"/>
      <c r="BH62" s="164"/>
    </row>
    <row r="63" spans="1:60" outlineLevel="1">
      <c r="A63" s="165">
        <v>22</v>
      </c>
      <c r="B63" s="176" t="s">
        <v>158</v>
      </c>
      <c r="C63" s="194" t="s">
        <v>159</v>
      </c>
      <c r="D63" s="178" t="s">
        <v>148</v>
      </c>
      <c r="E63" s="182">
        <v>375.13175999999999</v>
      </c>
      <c r="F63" s="187"/>
      <c r="G63" s="187">
        <f>ROUND(E63*F63,2)</f>
        <v>0</v>
      </c>
      <c r="H63" s="187">
        <v>0</v>
      </c>
      <c r="I63" s="187">
        <f>ROUND(E63*H63,2)</f>
        <v>0</v>
      </c>
      <c r="J63" s="187">
        <v>15.1</v>
      </c>
      <c r="K63" s="187">
        <f>ROUND(E63*J63,2)</f>
        <v>5664.49</v>
      </c>
      <c r="L63" s="187">
        <v>21</v>
      </c>
      <c r="M63" s="187">
        <f>G63*(1+L63/100)</f>
        <v>0</v>
      </c>
      <c r="N63" s="187">
        <v>0</v>
      </c>
      <c r="O63" s="187">
        <f>ROUND(E63*N63,2)</f>
        <v>0</v>
      </c>
      <c r="P63" s="187">
        <v>0</v>
      </c>
      <c r="Q63" s="187">
        <f>ROUND(E63*P63,2)</f>
        <v>0</v>
      </c>
      <c r="R63" s="188" t="s">
        <v>141</v>
      </c>
      <c r="S63" s="187" t="s">
        <v>97</v>
      </c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152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>
      <c r="A64" s="165">
        <v>23</v>
      </c>
      <c r="B64" s="176" t="s">
        <v>160</v>
      </c>
      <c r="C64" s="194" t="s">
        <v>161</v>
      </c>
      <c r="D64" s="178" t="s">
        <v>148</v>
      </c>
      <c r="E64" s="182">
        <v>26.79513</v>
      </c>
      <c r="F64" s="187"/>
      <c r="G64" s="187">
        <f>ROUND(E64*F64,2)</f>
        <v>0</v>
      </c>
      <c r="H64" s="187">
        <v>0</v>
      </c>
      <c r="I64" s="187">
        <f>ROUND(E64*H64,2)</f>
        <v>0</v>
      </c>
      <c r="J64" s="187">
        <v>205</v>
      </c>
      <c r="K64" s="187">
        <f>ROUND(E64*J64,2)</f>
        <v>5493</v>
      </c>
      <c r="L64" s="187">
        <v>21</v>
      </c>
      <c r="M64" s="187">
        <f>G64*(1+L64/100)</f>
        <v>0</v>
      </c>
      <c r="N64" s="187">
        <v>0</v>
      </c>
      <c r="O64" s="187">
        <f>ROUND(E64*N64,2)</f>
        <v>0</v>
      </c>
      <c r="P64" s="187">
        <v>0</v>
      </c>
      <c r="Q64" s="187">
        <f>ROUND(E64*P64,2)</f>
        <v>0</v>
      </c>
      <c r="R64" s="188" t="s">
        <v>141</v>
      </c>
      <c r="S64" s="187" t="s">
        <v>97</v>
      </c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152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>
      <c r="A65" s="165">
        <v>24</v>
      </c>
      <c r="B65" s="176" t="s">
        <v>162</v>
      </c>
      <c r="C65" s="194" t="s">
        <v>163</v>
      </c>
      <c r="D65" s="178" t="s">
        <v>148</v>
      </c>
      <c r="E65" s="182">
        <v>160.77076</v>
      </c>
      <c r="F65" s="187"/>
      <c r="G65" s="187">
        <f>ROUND(E65*F65,2)</f>
        <v>0</v>
      </c>
      <c r="H65" s="187">
        <v>0</v>
      </c>
      <c r="I65" s="187">
        <f>ROUND(E65*H65,2)</f>
        <v>0</v>
      </c>
      <c r="J65" s="187">
        <v>22.8</v>
      </c>
      <c r="K65" s="187">
        <f>ROUND(E65*J65,2)</f>
        <v>3665.57</v>
      </c>
      <c r="L65" s="187">
        <v>21</v>
      </c>
      <c r="M65" s="187">
        <f>G65*(1+L65/100)</f>
        <v>0</v>
      </c>
      <c r="N65" s="187">
        <v>0</v>
      </c>
      <c r="O65" s="187">
        <f>ROUND(E65*N65,2)</f>
        <v>0</v>
      </c>
      <c r="P65" s="187">
        <v>0</v>
      </c>
      <c r="Q65" s="187">
        <f>ROUND(E65*P65,2)</f>
        <v>0</v>
      </c>
      <c r="R65" s="188" t="s">
        <v>141</v>
      </c>
      <c r="S65" s="187" t="s">
        <v>97</v>
      </c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152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65">
        <v>25</v>
      </c>
      <c r="B66" s="176" t="s">
        <v>164</v>
      </c>
      <c r="C66" s="194" t="s">
        <v>165</v>
      </c>
      <c r="D66" s="178" t="s">
        <v>148</v>
      </c>
      <c r="E66" s="182">
        <v>26.79513</v>
      </c>
      <c r="F66" s="187"/>
      <c r="G66" s="187">
        <f>ROUND(E66*F66,2)</f>
        <v>0</v>
      </c>
      <c r="H66" s="187">
        <v>0</v>
      </c>
      <c r="I66" s="187">
        <f>ROUND(E66*H66,2)</f>
        <v>0</v>
      </c>
      <c r="J66" s="187">
        <v>400</v>
      </c>
      <c r="K66" s="187">
        <f>ROUND(E66*J66,2)</f>
        <v>10718.05</v>
      </c>
      <c r="L66" s="187">
        <v>21</v>
      </c>
      <c r="M66" s="187">
        <f>G66*(1+L66/100)</f>
        <v>0</v>
      </c>
      <c r="N66" s="187">
        <v>0</v>
      </c>
      <c r="O66" s="187">
        <f>ROUND(E66*N66,2)</f>
        <v>0</v>
      </c>
      <c r="P66" s="187">
        <v>0</v>
      </c>
      <c r="Q66" s="187">
        <f>ROUND(E66*P66,2)</f>
        <v>0</v>
      </c>
      <c r="R66" s="188" t="s">
        <v>141</v>
      </c>
      <c r="S66" s="187" t="s">
        <v>97</v>
      </c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152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>
      <c r="A67" s="172" t="s">
        <v>91</v>
      </c>
      <c r="B67" s="177" t="s">
        <v>68</v>
      </c>
      <c r="C67" s="196" t="s">
        <v>30</v>
      </c>
      <c r="D67" s="180"/>
      <c r="E67" s="184"/>
      <c r="F67" s="189"/>
      <c r="G67" s="189">
        <f>SUM(G68:G71)</f>
        <v>0</v>
      </c>
      <c r="H67" s="189"/>
      <c r="I67" s="189">
        <f>SUM(I68:I71)</f>
        <v>0</v>
      </c>
      <c r="J67" s="189"/>
      <c r="K67" s="189">
        <f>SUM(K68:K71)</f>
        <v>126101.06</v>
      </c>
      <c r="L67" s="189"/>
      <c r="M67" s="189">
        <f>SUM(M68:M71)</f>
        <v>0</v>
      </c>
      <c r="N67" s="189"/>
      <c r="O67" s="189">
        <f>SUM(O68:O71)</f>
        <v>0</v>
      </c>
      <c r="P67" s="189"/>
      <c r="Q67" s="189">
        <f>SUM(Q68:Q71)</f>
        <v>0</v>
      </c>
      <c r="R67" s="190"/>
      <c r="S67" s="189"/>
      <c r="AE67" t="s">
        <v>92</v>
      </c>
    </row>
    <row r="68" spans="1:60" outlineLevel="1">
      <c r="A68" s="165">
        <v>26</v>
      </c>
      <c r="B68" s="176" t="s">
        <v>166</v>
      </c>
      <c r="C68" s="194" t="s">
        <v>167</v>
      </c>
      <c r="D68" s="178" t="s">
        <v>168</v>
      </c>
      <c r="E68" s="182">
        <v>1</v>
      </c>
      <c r="F68" s="187"/>
      <c r="G68" s="187">
        <f>ROUND(E68*F68,2)</f>
        <v>0</v>
      </c>
      <c r="H68" s="187">
        <v>0</v>
      </c>
      <c r="I68" s="187">
        <f>ROUND(E68*H68,2)</f>
        <v>0</v>
      </c>
      <c r="J68" s="187">
        <v>63050.53</v>
      </c>
      <c r="K68" s="187">
        <f>ROUND(E68*J68,2)</f>
        <v>63050.53</v>
      </c>
      <c r="L68" s="187">
        <v>21</v>
      </c>
      <c r="M68" s="187">
        <f>G68*(1+L68/100)</f>
        <v>0</v>
      </c>
      <c r="N68" s="187">
        <v>0</v>
      </c>
      <c r="O68" s="187">
        <f>ROUND(E68*N68,2)</f>
        <v>0</v>
      </c>
      <c r="P68" s="187">
        <v>0</v>
      </c>
      <c r="Q68" s="187">
        <f>ROUND(E68*P68,2)</f>
        <v>0</v>
      </c>
      <c r="R68" s="188" t="s">
        <v>169</v>
      </c>
      <c r="S68" s="187" t="s">
        <v>97</v>
      </c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170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>
      <c r="A69" s="165"/>
      <c r="B69" s="176"/>
      <c r="C69" s="251" t="s">
        <v>171</v>
      </c>
      <c r="D69" s="252"/>
      <c r="E69" s="253"/>
      <c r="F69" s="254"/>
      <c r="G69" s="255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188"/>
      <c r="S69" s="187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s="263" customFormat="1" outlineLevel="1">
      <c r="A70" s="165">
        <v>27</v>
      </c>
      <c r="B70" s="176" t="s">
        <v>186</v>
      </c>
      <c r="C70" s="256" t="s">
        <v>188</v>
      </c>
      <c r="D70" s="178" t="s">
        <v>168</v>
      </c>
      <c r="E70" s="260">
        <v>1</v>
      </c>
      <c r="F70" s="261"/>
      <c r="G70" s="262">
        <f>E70*F70</f>
        <v>0</v>
      </c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88"/>
      <c r="S70" s="187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91">
        <v>28</v>
      </c>
      <c r="B71" s="192" t="s">
        <v>187</v>
      </c>
      <c r="C71" s="257" t="s">
        <v>185</v>
      </c>
      <c r="D71" s="258" t="s">
        <v>168</v>
      </c>
      <c r="E71" s="259">
        <v>1</v>
      </c>
      <c r="F71" s="193"/>
      <c r="G71" s="193">
        <f>ROUND(E71*F71,2)</f>
        <v>0</v>
      </c>
      <c r="H71" s="187">
        <v>0</v>
      </c>
      <c r="I71" s="187">
        <f>ROUND(E71*H71,2)</f>
        <v>0</v>
      </c>
      <c r="J71" s="187">
        <v>63050.53</v>
      </c>
      <c r="K71" s="187">
        <f>ROUND(E71*J71,2)</f>
        <v>63050.53</v>
      </c>
      <c r="L71" s="187">
        <v>21</v>
      </c>
      <c r="M71" s="187">
        <f>G71*(1+L71/100)</f>
        <v>0</v>
      </c>
      <c r="N71" s="187">
        <v>0</v>
      </c>
      <c r="O71" s="187">
        <f>ROUND(E71*N71,2)</f>
        <v>0</v>
      </c>
      <c r="P71" s="187">
        <v>0</v>
      </c>
      <c r="Q71" s="187">
        <f>ROUND(E71*P71,2)</f>
        <v>0</v>
      </c>
      <c r="R71" s="188" t="s">
        <v>169</v>
      </c>
      <c r="S71" s="187" t="s">
        <v>97</v>
      </c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170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>
      <c r="A72" s="6"/>
      <c r="B72" s="7" t="s">
        <v>172</v>
      </c>
      <c r="C72" s="197" t="s">
        <v>172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AC72">
        <v>15</v>
      </c>
      <c r="AD72">
        <v>21</v>
      </c>
    </row>
    <row r="73" spans="1:60">
      <c r="C73" s="198"/>
      <c r="D73" s="159"/>
      <c r="AE73" t="s">
        <v>173</v>
      </c>
    </row>
    <row r="74" spans="1:60">
      <c r="D74" s="159"/>
    </row>
    <row r="75" spans="1:60">
      <c r="D75" s="159"/>
    </row>
    <row r="76" spans="1:60">
      <c r="D76" s="159"/>
    </row>
    <row r="77" spans="1:60">
      <c r="D77" s="159"/>
    </row>
    <row r="78" spans="1:60">
      <c r="D78" s="159"/>
    </row>
    <row r="79" spans="1:60">
      <c r="D79" s="159"/>
    </row>
    <row r="80" spans="1:60">
      <c r="D80" s="159"/>
    </row>
    <row r="81" spans="4:4">
      <c r="D81" s="159"/>
    </row>
    <row r="82" spans="4:4">
      <c r="D82" s="159"/>
    </row>
    <row r="83" spans="4:4">
      <c r="D83" s="159"/>
    </row>
    <row r="84" spans="4:4">
      <c r="D84" s="159"/>
    </row>
    <row r="85" spans="4:4">
      <c r="D85" s="159"/>
    </row>
    <row r="86" spans="4:4">
      <c r="D86" s="159"/>
    </row>
    <row r="87" spans="4:4">
      <c r="D87" s="159"/>
    </row>
    <row r="88" spans="4:4">
      <c r="D88" s="159"/>
    </row>
    <row r="89" spans="4:4">
      <c r="D89" s="159"/>
    </row>
    <row r="90" spans="4:4">
      <c r="D90" s="159"/>
    </row>
    <row r="91" spans="4:4">
      <c r="D91" s="159"/>
    </row>
    <row r="92" spans="4:4">
      <c r="D92" s="159"/>
    </row>
    <row r="93" spans="4:4">
      <c r="D93" s="159"/>
    </row>
    <row r="94" spans="4:4">
      <c r="D94" s="159"/>
    </row>
    <row r="95" spans="4:4">
      <c r="D95" s="159"/>
    </row>
    <row r="96" spans="4:4">
      <c r="D96" s="159"/>
    </row>
    <row r="97" spans="4:4">
      <c r="D97" s="159"/>
    </row>
    <row r="98" spans="4:4">
      <c r="D98" s="159"/>
    </row>
    <row r="99" spans="4:4">
      <c r="D99" s="159"/>
    </row>
    <row r="100" spans="4:4">
      <c r="D100" s="159"/>
    </row>
    <row r="101" spans="4:4">
      <c r="D101" s="159"/>
    </row>
    <row r="102" spans="4:4">
      <c r="D102" s="159"/>
    </row>
    <row r="103" spans="4:4">
      <c r="D103" s="159"/>
    </row>
    <row r="104" spans="4:4">
      <c r="D104" s="159"/>
    </row>
    <row r="105" spans="4:4">
      <c r="D105" s="159"/>
    </row>
    <row r="106" spans="4:4">
      <c r="D106" s="159"/>
    </row>
    <row r="107" spans="4:4">
      <c r="D107" s="159"/>
    </row>
    <row r="108" spans="4:4">
      <c r="D108" s="159"/>
    </row>
    <row r="109" spans="4:4">
      <c r="D109" s="159"/>
    </row>
    <row r="110" spans="4:4">
      <c r="D110" s="159"/>
    </row>
    <row r="111" spans="4:4">
      <c r="D111" s="159"/>
    </row>
    <row r="112" spans="4:4">
      <c r="D112" s="159"/>
    </row>
    <row r="113" spans="4:4">
      <c r="D113" s="159"/>
    </row>
    <row r="114" spans="4:4">
      <c r="D114" s="159"/>
    </row>
    <row r="115" spans="4:4">
      <c r="D115" s="159"/>
    </row>
    <row r="116" spans="4:4">
      <c r="D116" s="159"/>
    </row>
    <row r="117" spans="4:4">
      <c r="D117" s="159"/>
    </row>
    <row r="118" spans="4:4">
      <c r="D118" s="159"/>
    </row>
    <row r="119" spans="4:4">
      <c r="D119" s="159"/>
    </row>
    <row r="120" spans="4:4">
      <c r="D120" s="159"/>
    </row>
    <row r="121" spans="4:4">
      <c r="D121" s="159"/>
    </row>
    <row r="122" spans="4:4">
      <c r="D122" s="159"/>
    </row>
    <row r="123" spans="4:4">
      <c r="D123" s="159"/>
    </row>
    <row r="124" spans="4:4">
      <c r="D124" s="159"/>
    </row>
    <row r="125" spans="4:4">
      <c r="D125" s="159"/>
    </row>
    <row r="126" spans="4:4">
      <c r="D126" s="159"/>
    </row>
    <row r="127" spans="4:4">
      <c r="D127" s="159"/>
    </row>
    <row r="128" spans="4:4">
      <c r="D128" s="159"/>
    </row>
    <row r="129" spans="4:4">
      <c r="D129" s="159"/>
    </row>
    <row r="130" spans="4:4">
      <c r="D130" s="159"/>
    </row>
    <row r="131" spans="4:4">
      <c r="D131" s="159"/>
    </row>
    <row r="132" spans="4:4">
      <c r="D132" s="159"/>
    </row>
    <row r="133" spans="4:4">
      <c r="D133" s="159"/>
    </row>
    <row r="134" spans="4:4">
      <c r="D134" s="159"/>
    </row>
    <row r="135" spans="4:4">
      <c r="D135" s="159"/>
    </row>
    <row r="136" spans="4:4">
      <c r="D136" s="159"/>
    </row>
    <row r="137" spans="4:4">
      <c r="D137" s="159"/>
    </row>
    <row r="138" spans="4:4">
      <c r="D138" s="159"/>
    </row>
    <row r="139" spans="4:4">
      <c r="D139" s="159"/>
    </row>
    <row r="140" spans="4:4">
      <c r="D140" s="159"/>
    </row>
    <row r="141" spans="4:4">
      <c r="D141" s="159"/>
    </row>
    <row r="142" spans="4:4">
      <c r="D142" s="159"/>
    </row>
    <row r="143" spans="4:4">
      <c r="D143" s="159"/>
    </row>
    <row r="144" spans="4:4">
      <c r="D144" s="159"/>
    </row>
    <row r="145" spans="4:4">
      <c r="D145" s="159"/>
    </row>
    <row r="146" spans="4:4">
      <c r="D146" s="159"/>
    </row>
    <row r="147" spans="4:4">
      <c r="D147" s="159"/>
    </row>
    <row r="148" spans="4:4">
      <c r="D148" s="159"/>
    </row>
    <row r="149" spans="4:4">
      <c r="D149" s="159"/>
    </row>
    <row r="150" spans="4:4">
      <c r="D150" s="159"/>
    </row>
    <row r="151" spans="4:4">
      <c r="D151" s="159"/>
    </row>
    <row r="152" spans="4:4">
      <c r="D152" s="159"/>
    </row>
    <row r="153" spans="4:4">
      <c r="D153" s="159"/>
    </row>
    <row r="154" spans="4:4">
      <c r="D154" s="159"/>
    </row>
    <row r="155" spans="4:4">
      <c r="D155" s="159"/>
    </row>
    <row r="156" spans="4:4">
      <c r="D156" s="159"/>
    </row>
    <row r="157" spans="4:4">
      <c r="D157" s="159"/>
    </row>
    <row r="158" spans="4:4">
      <c r="D158" s="159"/>
    </row>
    <row r="159" spans="4:4">
      <c r="D159" s="159"/>
    </row>
    <row r="160" spans="4:4">
      <c r="D160" s="159"/>
    </row>
    <row r="161" spans="4:4">
      <c r="D161" s="159"/>
    </row>
    <row r="162" spans="4:4">
      <c r="D162" s="159"/>
    </row>
    <row r="163" spans="4:4">
      <c r="D163" s="159"/>
    </row>
    <row r="164" spans="4:4">
      <c r="D164" s="159"/>
    </row>
    <row r="165" spans="4:4">
      <c r="D165" s="159"/>
    </row>
    <row r="166" spans="4:4">
      <c r="D166" s="159"/>
    </row>
    <row r="167" spans="4:4">
      <c r="D167" s="159"/>
    </row>
    <row r="168" spans="4:4">
      <c r="D168" s="159"/>
    </row>
    <row r="169" spans="4:4">
      <c r="D169" s="159"/>
    </row>
    <row r="170" spans="4:4">
      <c r="D170" s="159"/>
    </row>
    <row r="171" spans="4:4">
      <c r="D171" s="159"/>
    </row>
    <row r="172" spans="4:4">
      <c r="D172" s="159"/>
    </row>
    <row r="173" spans="4:4">
      <c r="D173" s="159"/>
    </row>
    <row r="174" spans="4:4">
      <c r="D174" s="159"/>
    </row>
    <row r="175" spans="4:4">
      <c r="D175" s="159"/>
    </row>
    <row r="176" spans="4:4">
      <c r="D176" s="159"/>
    </row>
    <row r="177" spans="4:4">
      <c r="D177" s="159"/>
    </row>
    <row r="178" spans="4:4">
      <c r="D178" s="159"/>
    </row>
    <row r="179" spans="4:4">
      <c r="D179" s="159"/>
    </row>
    <row r="180" spans="4:4">
      <c r="D180" s="159"/>
    </row>
    <row r="181" spans="4:4">
      <c r="D181" s="159"/>
    </row>
    <row r="182" spans="4:4">
      <c r="D182" s="159"/>
    </row>
    <row r="183" spans="4:4">
      <c r="D183" s="159"/>
    </row>
    <row r="184" spans="4:4">
      <c r="D184" s="159"/>
    </row>
    <row r="185" spans="4:4">
      <c r="D185" s="159"/>
    </row>
    <row r="186" spans="4:4">
      <c r="D186" s="159"/>
    </row>
    <row r="187" spans="4:4">
      <c r="D187" s="159"/>
    </row>
    <row r="188" spans="4:4">
      <c r="D188" s="159"/>
    </row>
    <row r="189" spans="4:4">
      <c r="D189" s="159"/>
    </row>
    <row r="190" spans="4:4">
      <c r="D190" s="159"/>
    </row>
    <row r="191" spans="4:4">
      <c r="D191" s="159"/>
    </row>
    <row r="192" spans="4:4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  <row r="4997" spans="4:4">
      <c r="D4997" s="159"/>
    </row>
    <row r="4998" spans="4:4">
      <c r="D4998" s="159"/>
    </row>
    <row r="4999" spans="4:4">
      <c r="D4999" s="159"/>
    </row>
    <row r="5000" spans="4:4">
      <c r="D5000" s="159"/>
    </row>
    <row r="5001" spans="4:4">
      <c r="D5001" s="159"/>
    </row>
    <row r="5002" spans="4:4">
      <c r="D5002" s="159"/>
    </row>
    <row r="5003" spans="4:4">
      <c r="D5003" s="159"/>
    </row>
    <row r="5004" spans="4:4">
      <c r="D5004" s="159"/>
    </row>
  </sheetData>
  <mergeCells count="6">
    <mergeCell ref="A1:G1"/>
    <mergeCell ref="C2:G2"/>
    <mergeCell ref="C3:G3"/>
    <mergeCell ref="C4:G4"/>
    <mergeCell ref="C62:G62"/>
    <mergeCell ref="C69:G6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2014-02-28T09:52:57Z</cp:lastPrinted>
  <dcterms:created xsi:type="dcterms:W3CDTF">2009-04-08T07:15:50Z</dcterms:created>
  <dcterms:modified xsi:type="dcterms:W3CDTF">2018-07-27T07:47:07Z</dcterms:modified>
</cp:coreProperties>
</file>