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590" activeTab="0"/>
  </bookViews>
  <sheets>
    <sheet name="Rekapitulace stavby" sheetId="1" r:id="rId1"/>
    <sheet name="008-Ku - Jez Blížnovice -..." sheetId="2" r:id="rId2"/>
  </sheets>
  <definedNames>
    <definedName name="_xlnm._FilterDatabase" localSheetId="1" hidden="1">'008-Ku - Jez Blížnovice -...'!$C$118:$K$144</definedName>
    <definedName name="_xlnm.Print_Area" localSheetId="1">'008-Ku - Jez Blížnovice -...'!$C$4:$J$76,'008-Ku - Jez Blížnovice -...'!$C$82:$J$102,'008-Ku - Jez Blížnovice -...'!$C$108:$K$144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'008-Ku - Jez Blížnovice -...'!$118:$118</definedName>
  </definedNames>
  <calcPr calcId="162913"/>
</workbook>
</file>

<file path=xl/sharedStrings.xml><?xml version="1.0" encoding="utf-8"?>
<sst xmlns="http://schemas.openxmlformats.org/spreadsheetml/2006/main" count="487" uniqueCount="192">
  <si>
    <t>Export Komplet</t>
  </si>
  <si>
    <t/>
  </si>
  <si>
    <t>2.0</t>
  </si>
  <si>
    <t>ZAMOK</t>
  </si>
  <si>
    <t>False</t>
  </si>
  <si>
    <t>{f721ad66-39cc-4757-ad1f-2332b8ff3556}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</si>
  <si>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</si>
  <si>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</si>
  <si>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</si>
  <si>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</si>
  <si>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</si>
  <si>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</si>
  <si>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</si>
  <si>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</si>
  <si>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008-Ku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</si>
  <si>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</si>
  <si>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</si>
  <si>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Jez Blížnovice - oprava stavidel</t>
  </si>
  <si>
    <t>KSO:</t>
  </si>
  <si>
    <t>CC-CZ:</t>
  </si>
  <si>
    <t>Místo:</t>
  </si>
  <si>
    <t>Blížňovice</t>
  </si>
  <si>
    <t>Datum:</t>
  </si>
  <si>
    <t>13.5.2019</t>
  </si>
  <si>
    <t>Zadavatel:</t>
  </si>
  <si>
    <t>IČ:</t>
  </si>
  <si>
    <t>70890005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</si>
  <si>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</si>
  <si>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</si>
  <si>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</si>
  <si>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</si>
  <si>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</si>
  <si>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</si>
  <si>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</si>
  <si>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</si>
  <si>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Kubík,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</si>
  <si>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</si>
  <si>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</si>
  <si>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</si>
  <si>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</si>
  <si>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</si>
  <si>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</si>
  <si>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</si>
  <si>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</si>
  <si>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</si>
  <si>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</si>
  <si>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</si>
  <si>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</si>
  <si>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</si>
  <si>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</si>
  <si>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</si>
  <si>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</si>
  <si>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</si>
  <si>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</si>
  <si>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</si>
  <si>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</si>
  <si>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</si>
  <si>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</si>
  <si>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</si>
  <si>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</si>
  <si>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</si>
  <si>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</si>
  <si>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</si>
  <si>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</si>
  <si>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</si>
  <si>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</si>
  <si>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</si>
  <si>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</si>
  <si>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</si>
  <si>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</si>
  <si>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</si>
  <si>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</si>
  <si>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</si>
  <si>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</si>
  <si>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</si>
  <si>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</si>
  <si>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</si>
  <si>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</si>
  <si>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</si>
  <si>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</si>
  <si>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</si>
  <si>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</si>
  <si>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</si>
  <si>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</si>
  <si>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</si>
  <si>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</si>
  <si>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</si>
  <si>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</si>
  <si>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</si>
  <si>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</si>
  <si>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</si>
  <si>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</si>
  <si>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</si>
  <si>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</si>
  <si>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762 - Konstrukce tesařské</t>
  </si>
  <si>
    <t xml:space="preserve">    767 - Konstrukce zámečnické</t>
  </si>
  <si>
    <t>VRN - Vedlejší rozpočtové náklady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</si>
  <si>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</si>
  <si>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</si>
  <si>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</si>
  <si>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</si>
  <si>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</si>
  <si>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</si>
  <si>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</si>
  <si>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</si>
  <si>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</si>
  <si>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</si>
  <si>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</si>
  <si>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</si>
  <si>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</si>
  <si>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</si>
  <si>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</si>
  <si>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</si>
  <si>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</si>
  <si>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</si>
  <si>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</si>
  <si>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</si>
  <si>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934956221</t>
  </si>
  <si>
    <t>Stavidlové tabule z dubového dřeva tl 80 mm</t>
  </si>
  <si>
    <t>m2</t>
  </si>
  <si>
    <t>4</t>
  </si>
  <si>
    <t>1753234483</t>
  </si>
  <si>
    <t>P</t>
  </si>
  <si>
    <t>Poznámka k položce:
položka obsahuje práci i náklady na materiál (řezivo a spojovací prostředky) vč. nátěru.</t>
  </si>
  <si>
    <t>PSV</t>
  </si>
  <si>
    <t>Práce a dodávky PSV</t>
  </si>
  <si>
    <t>762</t>
  </si>
  <si>
    <t>Konstrukce tesařské</t>
  </si>
  <si>
    <t>16</t>
  </si>
  <si>
    <t>762731815</t>
  </si>
  <si>
    <t>Demontáž prostorových vázaných kcí z kulatiny nebo půlkulatiny průřezové plochy přes 450 cm2</t>
  </si>
  <si>
    <t>m</t>
  </si>
  <si>
    <t>1838187353</t>
  </si>
  <si>
    <t xml:space="preserve">Poznámka k položce:
4 stavidla x 2,5 m  -  10m
</t>
  </si>
  <si>
    <t>6</t>
  </si>
  <si>
    <t>998762101</t>
  </si>
  <si>
    <t>Přesun hmot tonážní pro kce tesařské v objektech v do 6 m</t>
  </si>
  <si>
    <t>t</t>
  </si>
  <si>
    <t>-277065658</t>
  </si>
  <si>
    <t>19</t>
  </si>
  <si>
    <t>998762199</t>
  </si>
  <si>
    <t>Příplatek k přesunu hmot tonážní 762 za zvětšený přesun ZKD 1000 m přes 1000 m</t>
  </si>
  <si>
    <t>1296083937</t>
  </si>
  <si>
    <t>767</t>
  </si>
  <si>
    <t>Konstrukce zámečnické</t>
  </si>
  <si>
    <t>11</t>
  </si>
  <si>
    <t>M</t>
  </si>
  <si>
    <t>11131211</t>
  </si>
  <si>
    <t>mazivo plastické pro kluzná uložení podvozků</t>
  </si>
  <si>
    <t>kg</t>
  </si>
  <si>
    <t>32</t>
  </si>
  <si>
    <t>1116471579</t>
  </si>
  <si>
    <t>767996704</t>
  </si>
  <si>
    <t>Demontáž atypických zámečnických konstrukcí řezáním hmotnosti jednotlivých dílů do 500 kg</t>
  </si>
  <si>
    <t>-905099538</t>
  </si>
  <si>
    <t>Poznámka k položce:
demontáž elektromotorů a záměčnických k-cí</t>
  </si>
  <si>
    <t>12</t>
  </si>
  <si>
    <t>R001</t>
  </si>
  <si>
    <t>Jeřábnické práce</t>
  </si>
  <si>
    <t>h</t>
  </si>
  <si>
    <t>429690364</t>
  </si>
  <si>
    <t>13</t>
  </si>
  <si>
    <t>R002</t>
  </si>
  <si>
    <t>doprava jeřábu</t>
  </si>
  <si>
    <t>km</t>
  </si>
  <si>
    <t>1387198483</t>
  </si>
  <si>
    <t>14</t>
  </si>
  <si>
    <t>R003</t>
  </si>
  <si>
    <t>tesařské zapravení stavidlových tabulí na místě</t>
  </si>
  <si>
    <t>ks</t>
  </si>
  <si>
    <t>-1584359697</t>
  </si>
  <si>
    <t>Poznámka k položce:
finální drobné úpravy stavidlové konstrukce na místě.</t>
  </si>
  <si>
    <t>R004</t>
  </si>
  <si>
    <t>montáž a demontáž představidla</t>
  </si>
  <si>
    <t>850255559</t>
  </si>
  <si>
    <t>Poznámka k položce:
Při výměně stávajícího stavidla, bude použito tabule umístěné před vyměňované stavidlo, a to z důvodu možné výměny při vzduté hladině.
vč. nákladů na výrobu představidlové tabule</t>
  </si>
  <si>
    <t>17</t>
  </si>
  <si>
    <t>R005</t>
  </si>
  <si>
    <t>zpětná montáž el. pohonů vč. zapojení</t>
  </si>
  <si>
    <t>-1181517649</t>
  </si>
  <si>
    <t>Poznámka k položce:
Zpětné zapojení a instalace pohonů.</t>
  </si>
  <si>
    <t>VRN</t>
  </si>
  <si>
    <t>Vedlejší rozpočtové náklady</t>
  </si>
  <si>
    <t>5</t>
  </si>
  <si>
    <t>VRN6</t>
  </si>
  <si>
    <t>Územní vlivy</t>
  </si>
  <si>
    <t>7</t>
  </si>
  <si>
    <t>062002000</t>
  </si>
  <si>
    <t>Ztížené dopravní podmínky</t>
  </si>
  <si>
    <t>kpl</t>
  </si>
  <si>
    <t>1024</t>
  </si>
  <si>
    <t>63046915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</si>
</sst>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6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19"/>
      <c r="AQ5" s="19"/>
      <c r="AR5" s="17"/>
      <c r="BE5" s="232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65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19"/>
      <c r="AQ6" s="19"/>
      <c r="AR6" s="17"/>
      <c r="BE6" s="233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3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3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3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33"/>
      <c r="BS10" s="14" t="s">
        <v>6</v>
      </c>
    </row>
    <row r="11" spans="2:71" s="1" customFormat="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33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3"/>
      <c r="BS12" s="14" t="s">
        <v>6</v>
      </c>
    </row>
    <row r="13" spans="2:71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19"/>
      <c r="AR13" s="17"/>
      <c r="BE13" s="233"/>
      <c r="BS13" s="14" t="s">
        <v>6</v>
      </c>
    </row>
    <row r="14" spans="2:71" ht="12.75">
      <c r="B14" s="18"/>
      <c r="C14" s="19"/>
      <c r="D14" s="19"/>
      <c r="E14" s="266" t="s">
        <v>30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33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3"/>
      <c r="BS15" s="14" t="s">
        <v>4</v>
      </c>
    </row>
    <row r="16" spans="2:71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3"/>
      <c r="BS16" s="14" t="s">
        <v>4</v>
      </c>
    </row>
    <row r="17" spans="2:71" s="1" customFormat="1" ht="18.4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33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3"/>
      <c r="BS18" s="14" t="s">
        <v>6</v>
      </c>
    </row>
    <row r="19" spans="2:71" s="1" customFormat="1" ht="12" customHeight="1">
      <c r="B19" s="18"/>
      <c r="C19" s="19"/>
      <c r="D19" s="26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3"/>
      <c r="BS19" s="14" t="s">
        <v>6</v>
      </c>
    </row>
    <row r="20" spans="2:71" s="1" customFormat="1" ht="18.4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33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3"/>
    </row>
    <row r="22" spans="2:57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3"/>
    </row>
    <row r="23" spans="2:57" s="1" customFormat="1" ht="16.5" customHeight="1">
      <c r="B23" s="18"/>
      <c r="C23" s="19"/>
      <c r="D23" s="19"/>
      <c r="E23" s="268" t="s">
        <v>1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19"/>
      <c r="AP23" s="19"/>
      <c r="AQ23" s="19"/>
      <c r="AR23" s="17"/>
      <c r="BE23" s="233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3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3"/>
    </row>
    <row r="26" spans="1:57" s="2" customFormat="1" ht="25.9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5">
        <f>ROUND(AG94,2)</f>
        <v>0</v>
      </c>
      <c r="AL26" s="236"/>
      <c r="AM26" s="236"/>
      <c r="AN26" s="236"/>
      <c r="AO26" s="236"/>
      <c r="AP26" s="33"/>
      <c r="AQ26" s="33"/>
      <c r="AR26" s="36"/>
      <c r="BE26" s="233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3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9" t="s">
        <v>38</v>
      </c>
      <c r="M28" s="269"/>
      <c r="N28" s="269"/>
      <c r="O28" s="269"/>
      <c r="P28" s="269"/>
      <c r="Q28" s="33"/>
      <c r="R28" s="33"/>
      <c r="S28" s="33"/>
      <c r="T28" s="33"/>
      <c r="U28" s="33"/>
      <c r="V28" s="33"/>
      <c r="W28" s="269" t="s">
        <v>39</v>
      </c>
      <c r="X28" s="269"/>
      <c r="Y28" s="269"/>
      <c r="Z28" s="269"/>
      <c r="AA28" s="269"/>
      <c r="AB28" s="269"/>
      <c r="AC28" s="269"/>
      <c r="AD28" s="269"/>
      <c r="AE28" s="269"/>
      <c r="AF28" s="33"/>
      <c r="AG28" s="33"/>
      <c r="AH28" s="33"/>
      <c r="AI28" s="33"/>
      <c r="AJ28" s="33"/>
      <c r="AK28" s="269" t="s">
        <v>40</v>
      </c>
      <c r="AL28" s="269"/>
      <c r="AM28" s="269"/>
      <c r="AN28" s="269"/>
      <c r="AO28" s="269"/>
      <c r="AP28" s="33"/>
      <c r="AQ28" s="33"/>
      <c r="AR28" s="36"/>
      <c r="BE28" s="233"/>
    </row>
    <row r="29" spans="2:57" s="3" customFormat="1" ht="14.45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70">
        <v>0.21</v>
      </c>
      <c r="M29" s="231"/>
      <c r="N29" s="231"/>
      <c r="O29" s="231"/>
      <c r="P29" s="231"/>
      <c r="Q29" s="38"/>
      <c r="R29" s="38"/>
      <c r="S29" s="38"/>
      <c r="T29" s="38"/>
      <c r="U29" s="38"/>
      <c r="V29" s="38"/>
      <c r="W29" s="230">
        <f>ROUND(AZ94,2)</f>
        <v>0</v>
      </c>
      <c r="X29" s="231"/>
      <c r="Y29" s="231"/>
      <c r="Z29" s="231"/>
      <c r="AA29" s="231"/>
      <c r="AB29" s="231"/>
      <c r="AC29" s="231"/>
      <c r="AD29" s="231"/>
      <c r="AE29" s="231"/>
      <c r="AF29" s="38"/>
      <c r="AG29" s="38"/>
      <c r="AH29" s="38"/>
      <c r="AI29" s="38"/>
      <c r="AJ29" s="38"/>
      <c r="AK29" s="230">
        <f>ROUND(AV94,2)</f>
        <v>0</v>
      </c>
      <c r="AL29" s="231"/>
      <c r="AM29" s="231"/>
      <c r="AN29" s="231"/>
      <c r="AO29" s="231"/>
      <c r="AP29" s="38"/>
      <c r="AQ29" s="38"/>
      <c r="AR29" s="39"/>
      <c r="BE29" s="234"/>
    </row>
    <row r="30" spans="2:57" s="3" customFormat="1" ht="14.45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70">
        <v>0.15</v>
      </c>
      <c r="M30" s="231"/>
      <c r="N30" s="231"/>
      <c r="O30" s="231"/>
      <c r="P30" s="231"/>
      <c r="Q30" s="38"/>
      <c r="R30" s="38"/>
      <c r="S30" s="38"/>
      <c r="T30" s="38"/>
      <c r="U30" s="38"/>
      <c r="V30" s="38"/>
      <c r="W30" s="230">
        <f>ROUND(BA94,2)</f>
        <v>0</v>
      </c>
      <c r="X30" s="231"/>
      <c r="Y30" s="231"/>
      <c r="Z30" s="231"/>
      <c r="AA30" s="231"/>
      <c r="AB30" s="231"/>
      <c r="AC30" s="231"/>
      <c r="AD30" s="231"/>
      <c r="AE30" s="231"/>
      <c r="AF30" s="38"/>
      <c r="AG30" s="38"/>
      <c r="AH30" s="38"/>
      <c r="AI30" s="38"/>
      <c r="AJ30" s="38"/>
      <c r="AK30" s="230">
        <f>ROUND(AW94,2)</f>
        <v>0</v>
      </c>
      <c r="AL30" s="231"/>
      <c r="AM30" s="231"/>
      <c r="AN30" s="231"/>
      <c r="AO30" s="231"/>
      <c r="AP30" s="38"/>
      <c r="AQ30" s="38"/>
      <c r="AR30" s="39"/>
      <c r="BE30" s="234"/>
    </row>
    <row r="31" spans="2:57" s="3" customFormat="1" ht="14.45" customHeight="1" hidden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70">
        <v>0.21</v>
      </c>
      <c r="M31" s="231"/>
      <c r="N31" s="231"/>
      <c r="O31" s="231"/>
      <c r="P31" s="231"/>
      <c r="Q31" s="38"/>
      <c r="R31" s="38"/>
      <c r="S31" s="38"/>
      <c r="T31" s="38"/>
      <c r="U31" s="38"/>
      <c r="V31" s="38"/>
      <c r="W31" s="230">
        <f>ROUND(BB94,2)</f>
        <v>0</v>
      </c>
      <c r="X31" s="231"/>
      <c r="Y31" s="231"/>
      <c r="Z31" s="231"/>
      <c r="AA31" s="231"/>
      <c r="AB31" s="231"/>
      <c r="AC31" s="231"/>
      <c r="AD31" s="231"/>
      <c r="AE31" s="231"/>
      <c r="AF31" s="38"/>
      <c r="AG31" s="38"/>
      <c r="AH31" s="38"/>
      <c r="AI31" s="38"/>
      <c r="AJ31" s="38"/>
      <c r="AK31" s="230">
        <v>0</v>
      </c>
      <c r="AL31" s="231"/>
      <c r="AM31" s="231"/>
      <c r="AN31" s="231"/>
      <c r="AO31" s="231"/>
      <c r="AP31" s="38"/>
      <c r="AQ31" s="38"/>
      <c r="AR31" s="39"/>
      <c r="BE31" s="234"/>
    </row>
    <row r="32" spans="2:57" s="3" customFormat="1" ht="14.45" customHeight="1" hidden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70">
        <v>0.15</v>
      </c>
      <c r="M32" s="231"/>
      <c r="N32" s="231"/>
      <c r="O32" s="231"/>
      <c r="P32" s="231"/>
      <c r="Q32" s="38"/>
      <c r="R32" s="38"/>
      <c r="S32" s="38"/>
      <c r="T32" s="38"/>
      <c r="U32" s="38"/>
      <c r="V32" s="38"/>
      <c r="W32" s="230">
        <f>ROUND(BC94,2)</f>
        <v>0</v>
      </c>
      <c r="X32" s="231"/>
      <c r="Y32" s="231"/>
      <c r="Z32" s="231"/>
      <c r="AA32" s="231"/>
      <c r="AB32" s="231"/>
      <c r="AC32" s="231"/>
      <c r="AD32" s="231"/>
      <c r="AE32" s="231"/>
      <c r="AF32" s="38"/>
      <c r="AG32" s="38"/>
      <c r="AH32" s="38"/>
      <c r="AI32" s="38"/>
      <c r="AJ32" s="38"/>
      <c r="AK32" s="230">
        <v>0</v>
      </c>
      <c r="AL32" s="231"/>
      <c r="AM32" s="231"/>
      <c r="AN32" s="231"/>
      <c r="AO32" s="231"/>
      <c r="AP32" s="38"/>
      <c r="AQ32" s="38"/>
      <c r="AR32" s="39"/>
      <c r="BE32" s="234"/>
    </row>
    <row r="33" spans="2:57" s="3" customFormat="1" ht="14.45" customHeight="1" hidden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70">
        <v>0</v>
      </c>
      <c r="M33" s="231"/>
      <c r="N33" s="231"/>
      <c r="O33" s="231"/>
      <c r="P33" s="231"/>
      <c r="Q33" s="38"/>
      <c r="R33" s="38"/>
      <c r="S33" s="38"/>
      <c r="T33" s="38"/>
      <c r="U33" s="38"/>
      <c r="V33" s="38"/>
      <c r="W33" s="230">
        <f>ROUND(BD94,2)</f>
        <v>0</v>
      </c>
      <c r="X33" s="231"/>
      <c r="Y33" s="231"/>
      <c r="Z33" s="231"/>
      <c r="AA33" s="231"/>
      <c r="AB33" s="231"/>
      <c r="AC33" s="231"/>
      <c r="AD33" s="231"/>
      <c r="AE33" s="231"/>
      <c r="AF33" s="38"/>
      <c r="AG33" s="38"/>
      <c r="AH33" s="38"/>
      <c r="AI33" s="38"/>
      <c r="AJ33" s="38"/>
      <c r="AK33" s="230">
        <v>0</v>
      </c>
      <c r="AL33" s="231"/>
      <c r="AM33" s="231"/>
      <c r="AN33" s="231"/>
      <c r="AO33" s="231"/>
      <c r="AP33" s="38"/>
      <c r="AQ33" s="38"/>
      <c r="AR33" s="39"/>
      <c r="BE33" s="234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3"/>
    </row>
    <row r="35" spans="1:57" s="2" customFormat="1" ht="25.9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37" t="s">
        <v>49</v>
      </c>
      <c r="Y35" s="238"/>
      <c r="Z35" s="238"/>
      <c r="AA35" s="238"/>
      <c r="AB35" s="238"/>
      <c r="AC35" s="42"/>
      <c r="AD35" s="42"/>
      <c r="AE35" s="42"/>
      <c r="AF35" s="42"/>
      <c r="AG35" s="42"/>
      <c r="AH35" s="42"/>
      <c r="AI35" s="42"/>
      <c r="AJ35" s="42"/>
      <c r="AK35" s="239">
        <f>SUM(AK26:AK33)</f>
        <v>0</v>
      </c>
      <c r="AL35" s="238"/>
      <c r="AM35" s="238"/>
      <c r="AN35" s="238"/>
      <c r="AO35" s="240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008-Ku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44" t="str">
        <f>K6</f>
        <v>Jez Blížnovice - oprava stavidel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Blížňovice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6" t="str">
        <f>IF(AN8="","",AN8)</f>
        <v>13.5.2019</v>
      </c>
      <c r="AN87" s="246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Povodí Labe, státní podnik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42" t="str">
        <f>IF(E17="","",E17)</f>
        <v xml:space="preserve"> </v>
      </c>
      <c r="AN89" s="243"/>
      <c r="AO89" s="243"/>
      <c r="AP89" s="243"/>
      <c r="AQ89" s="33"/>
      <c r="AR89" s="36"/>
      <c r="AS89" s="247" t="s">
        <v>57</v>
      </c>
      <c r="AT89" s="248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34</v>
      </c>
      <c r="AJ90" s="33"/>
      <c r="AK90" s="33"/>
      <c r="AL90" s="33"/>
      <c r="AM90" s="242" t="str">
        <f>IF(E20="","",E20)</f>
        <v>Michal Kubík, DiS.</v>
      </c>
      <c r="AN90" s="243"/>
      <c r="AO90" s="243"/>
      <c r="AP90" s="243"/>
      <c r="AQ90" s="33"/>
      <c r="AR90" s="36"/>
      <c r="AS90" s="249"/>
      <c r="AT90" s="250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1"/>
      <c r="AT91" s="252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3" t="s">
        <v>58</v>
      </c>
      <c r="D92" s="254"/>
      <c r="E92" s="254"/>
      <c r="F92" s="254"/>
      <c r="G92" s="254"/>
      <c r="H92" s="70"/>
      <c r="I92" s="255" t="s">
        <v>59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6" t="s">
        <v>60</v>
      </c>
      <c r="AH92" s="254"/>
      <c r="AI92" s="254"/>
      <c r="AJ92" s="254"/>
      <c r="AK92" s="254"/>
      <c r="AL92" s="254"/>
      <c r="AM92" s="254"/>
      <c r="AN92" s="255" t="s">
        <v>61</v>
      </c>
      <c r="AO92" s="254"/>
      <c r="AP92" s="257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1">
        <f>ROUND(AG95,2)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76</v>
      </c>
      <c r="BT94" s="88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0" s="7" customFormat="1" ht="16.5" customHeight="1">
      <c r="A95" s="89" t="s">
        <v>80</v>
      </c>
      <c r="B95" s="90"/>
      <c r="C95" s="91"/>
      <c r="D95" s="260" t="s">
        <v>14</v>
      </c>
      <c r="E95" s="260"/>
      <c r="F95" s="260"/>
      <c r="G95" s="260"/>
      <c r="H95" s="260"/>
      <c r="I95" s="92"/>
      <c r="J95" s="260" t="s">
        <v>17</v>
      </c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58">
        <f>'008-Ku - Jez Blížnovice -...'!J28</f>
        <v>0</v>
      </c>
      <c r="AH95" s="259"/>
      <c r="AI95" s="259"/>
      <c r="AJ95" s="259"/>
      <c r="AK95" s="259"/>
      <c r="AL95" s="259"/>
      <c r="AM95" s="259"/>
      <c r="AN95" s="258">
        <f>SUM(AG95,AT95)</f>
        <v>0</v>
      </c>
      <c r="AO95" s="259"/>
      <c r="AP95" s="259"/>
      <c r="AQ95" s="93" t="s">
        <v>81</v>
      </c>
      <c r="AR95" s="94"/>
      <c r="AS95" s="95">
        <v>0</v>
      </c>
      <c r="AT95" s="96">
        <f>ROUND(SUM(AV95:AW95),2)</f>
        <v>0</v>
      </c>
      <c r="AU95" s="97">
        <f>'008-Ku - Jez Blížnovice -...'!P119</f>
        <v>0</v>
      </c>
      <c r="AV95" s="96">
        <f>'008-Ku - Jez Blížnovice -...'!J31</f>
        <v>0</v>
      </c>
      <c r="AW95" s="96">
        <f>'008-Ku - Jez Blížnovice -...'!J32</f>
        <v>0</v>
      </c>
      <c r="AX95" s="96">
        <f>'008-Ku - Jez Blížnovice -...'!J33</f>
        <v>0</v>
      </c>
      <c r="AY95" s="96">
        <f>'008-Ku - Jez Blížnovice -...'!J34</f>
        <v>0</v>
      </c>
      <c r="AZ95" s="96">
        <f>'008-Ku - Jez Blížnovice -...'!F31</f>
        <v>0</v>
      </c>
      <c r="BA95" s="96">
        <f>'008-Ku - Jez Blížnovice -...'!F32</f>
        <v>0</v>
      </c>
      <c r="BB95" s="96">
        <f>'008-Ku - Jez Blížnovice -...'!F33</f>
        <v>0</v>
      </c>
      <c r="BC95" s="96">
        <f>'008-Ku - Jez Blížnovice -...'!F34</f>
        <v>0</v>
      </c>
      <c r="BD95" s="98">
        <f>'008-Ku - Jez Blížnovice -...'!F35</f>
        <v>0</v>
      </c>
      <c r="BT95" s="99" t="s">
        <v>82</v>
      </c>
      <c r="BU95" s="99" t="s">
        <v>83</v>
      </c>
      <c r="BV95" s="99" t="s">
        <v>78</v>
      </c>
      <c r="BW95" s="99" t="s">
        <v>5</v>
      </c>
      <c r="BX95" s="99" t="s">
        <v>79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pjw1S+uK1jJnhXeJSeirQcupHBalmUKu/DxjaO2+WFcYRqrDftFZuXURr1e2h9SAF/rkge2O3MYB6AUmggJUKw==" saltValue="Zz7roVfe9kuU1iWnN0XBEUVb9s3cXt9B6FP3/2dhpHHL2DGoP4CzxWNbQRbmzzJ03sn7pfV6Az9C/RdqzXx/tA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08-Ku - Jez Blížnovice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4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84</v>
      </c>
    </row>
    <row r="4" spans="2:46" s="1" customFormat="1" ht="24.95" customHeight="1">
      <c r="B4" s="17"/>
      <c r="D4" s="104" t="s">
        <v>85</v>
      </c>
      <c r="I4" s="100"/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71" t="s">
        <v>17</v>
      </c>
      <c r="F7" s="272"/>
      <c r="G7" s="272"/>
      <c r="H7" s="272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 t="str">
        <f>'Rekapitulace stavby'!AN8</f>
        <v>13.5.2019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24</v>
      </c>
      <c r="E12" s="31"/>
      <c r="F12" s="31"/>
      <c r="G12" s="31"/>
      <c r="H12" s="31"/>
      <c r="I12" s="109" t="s">
        <v>25</v>
      </c>
      <c r="J12" s="108" t="s">
        <v>26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">
        <v>27</v>
      </c>
      <c r="F13" s="31"/>
      <c r="G13" s="31"/>
      <c r="H13" s="31"/>
      <c r="I13" s="109" t="s">
        <v>28</v>
      </c>
      <c r="J13" s="108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29</v>
      </c>
      <c r="E15" s="31"/>
      <c r="F15" s="31"/>
      <c r="G15" s="31"/>
      <c r="H15" s="31"/>
      <c r="I15" s="109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73" t="str">
        <f>'Rekapitulace stavby'!E14</f>
        <v>Vyplň údaj</v>
      </c>
      <c r="F16" s="274"/>
      <c r="G16" s="274"/>
      <c r="H16" s="274"/>
      <c r="I16" s="109" t="s">
        <v>28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31</v>
      </c>
      <c r="E18" s="31"/>
      <c r="F18" s="31"/>
      <c r="G18" s="31"/>
      <c r="H18" s="31"/>
      <c r="I18" s="109" t="s">
        <v>25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28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34</v>
      </c>
      <c r="E21" s="31"/>
      <c r="F21" s="31"/>
      <c r="G21" s="31"/>
      <c r="H21" s="31"/>
      <c r="I21" s="109" t="s">
        <v>25</v>
      </c>
      <c r="J21" s="108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">
        <v>35</v>
      </c>
      <c r="F22" s="31"/>
      <c r="G22" s="31"/>
      <c r="H22" s="31"/>
      <c r="I22" s="109" t="s">
        <v>28</v>
      </c>
      <c r="J22" s="108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36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75" t="s">
        <v>1</v>
      </c>
      <c r="F25" s="275"/>
      <c r="G25" s="275"/>
      <c r="H25" s="275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37</v>
      </c>
      <c r="E28" s="31"/>
      <c r="F28" s="31"/>
      <c r="G28" s="31"/>
      <c r="H28" s="31"/>
      <c r="I28" s="107"/>
      <c r="J28" s="118">
        <f>ROUND(J119,2)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39</v>
      </c>
      <c r="G30" s="31"/>
      <c r="H30" s="31"/>
      <c r="I30" s="120" t="s">
        <v>38</v>
      </c>
      <c r="J30" s="119" t="s">
        <v>40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41</v>
      </c>
      <c r="E31" s="106" t="s">
        <v>42</v>
      </c>
      <c r="F31" s="122">
        <f>ROUND((SUM(BE119:BE144)),2)</f>
        <v>0</v>
      </c>
      <c r="G31" s="31"/>
      <c r="H31" s="31"/>
      <c r="I31" s="123">
        <v>0.21</v>
      </c>
      <c r="J31" s="122">
        <f>ROUND(((SUM(BE119:BE144))*I31),2)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43</v>
      </c>
      <c r="F32" s="122">
        <f>ROUND((SUM(BF119:BF144)),2)</f>
        <v>0</v>
      </c>
      <c r="G32" s="31"/>
      <c r="H32" s="31"/>
      <c r="I32" s="123">
        <v>0.15</v>
      </c>
      <c r="J32" s="122">
        <f>ROUND(((SUM(BF119:BF144))*I32),2)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44</v>
      </c>
      <c r="F33" s="122">
        <f>ROUND((SUM(BG119:BG144)),2)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45</v>
      </c>
      <c r="F34" s="122">
        <f>ROUND((SUM(BH119:BH144)),2)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46</v>
      </c>
      <c r="F35" s="122">
        <f>ROUND((SUM(BI119:BI144)),2)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47</v>
      </c>
      <c r="E37" s="126"/>
      <c r="F37" s="126"/>
      <c r="G37" s="127" t="s">
        <v>48</v>
      </c>
      <c r="H37" s="128" t="s">
        <v>49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50</v>
      </c>
      <c r="E50" s="133"/>
      <c r="F50" s="133"/>
      <c r="G50" s="132" t="s">
        <v>51</v>
      </c>
      <c r="H50" s="133"/>
      <c r="I50" s="134"/>
      <c r="J50" s="133"/>
      <c r="K50" s="133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5" t="s">
        <v>52</v>
      </c>
      <c r="E61" s="136"/>
      <c r="F61" s="137" t="s">
        <v>53</v>
      </c>
      <c r="G61" s="135" t="s">
        <v>52</v>
      </c>
      <c r="H61" s="136"/>
      <c r="I61" s="138"/>
      <c r="J61" s="139" t="s">
        <v>53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2" t="s">
        <v>54</v>
      </c>
      <c r="E65" s="140"/>
      <c r="F65" s="140"/>
      <c r="G65" s="132" t="s">
        <v>55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5" t="s">
        <v>52</v>
      </c>
      <c r="E76" s="136"/>
      <c r="F76" s="137" t="s">
        <v>53</v>
      </c>
      <c r="G76" s="135" t="s">
        <v>52</v>
      </c>
      <c r="H76" s="136"/>
      <c r="I76" s="138"/>
      <c r="J76" s="139" t="s">
        <v>53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86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44" t="str">
        <f>E7</f>
        <v>Jez Blížnovice - oprava stavidel</v>
      </c>
      <c r="F85" s="276"/>
      <c r="G85" s="276"/>
      <c r="H85" s="276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Blížňovice</v>
      </c>
      <c r="G87" s="33"/>
      <c r="H87" s="33"/>
      <c r="I87" s="109" t="s">
        <v>22</v>
      </c>
      <c r="J87" s="63" t="str">
        <f>IF(J10="","",J10)</f>
        <v>13.5.2019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Povodí Labe, státní podnik</v>
      </c>
      <c r="G89" s="33"/>
      <c r="H89" s="33"/>
      <c r="I89" s="109" t="s">
        <v>31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29</v>
      </c>
      <c r="D90" s="33"/>
      <c r="E90" s="33"/>
      <c r="F90" s="24" t="str">
        <f>IF(E16="","",E16)</f>
        <v>Vyplň údaj</v>
      </c>
      <c r="G90" s="33"/>
      <c r="H90" s="33"/>
      <c r="I90" s="109" t="s">
        <v>34</v>
      </c>
      <c r="J90" s="29" t="str">
        <f>E22</f>
        <v>Michal Kubík, DiS.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48" t="s">
        <v>87</v>
      </c>
      <c r="D92" s="149"/>
      <c r="E92" s="149"/>
      <c r="F92" s="149"/>
      <c r="G92" s="149"/>
      <c r="H92" s="149"/>
      <c r="I92" s="150"/>
      <c r="J92" s="151" t="s">
        <v>88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89</v>
      </c>
      <c r="D94" s="33"/>
      <c r="E94" s="33"/>
      <c r="F94" s="33"/>
      <c r="G94" s="33"/>
      <c r="H94" s="33"/>
      <c r="I94" s="107"/>
      <c r="J94" s="81">
        <f>J119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90</v>
      </c>
    </row>
    <row r="95" spans="2:12" s="9" customFormat="1" ht="24.95" customHeight="1">
      <c r="B95" s="153"/>
      <c r="C95" s="154"/>
      <c r="D95" s="155" t="s">
        <v>91</v>
      </c>
      <c r="E95" s="156"/>
      <c r="F95" s="156"/>
      <c r="G95" s="156"/>
      <c r="H95" s="156"/>
      <c r="I95" s="157"/>
      <c r="J95" s="158">
        <f>J120</f>
        <v>0</v>
      </c>
      <c r="K95" s="154"/>
      <c r="L95" s="159"/>
    </row>
    <row r="96" spans="2:12" s="10" customFormat="1" ht="19.9" customHeight="1">
      <c r="B96" s="160"/>
      <c r="C96" s="161"/>
      <c r="D96" s="162" t="s">
        <v>92</v>
      </c>
      <c r="E96" s="163"/>
      <c r="F96" s="163"/>
      <c r="G96" s="163"/>
      <c r="H96" s="163"/>
      <c r="I96" s="164"/>
      <c r="J96" s="165">
        <f>J121</f>
        <v>0</v>
      </c>
      <c r="K96" s="161"/>
      <c r="L96" s="166"/>
    </row>
    <row r="97" spans="2:12" s="9" customFormat="1" ht="24.95" customHeight="1">
      <c r="B97" s="153"/>
      <c r="C97" s="154"/>
      <c r="D97" s="155" t="s">
        <v>93</v>
      </c>
      <c r="E97" s="156"/>
      <c r="F97" s="156"/>
      <c r="G97" s="156"/>
      <c r="H97" s="156"/>
      <c r="I97" s="157"/>
      <c r="J97" s="158">
        <f>J124</f>
        <v>0</v>
      </c>
      <c r="K97" s="154"/>
      <c r="L97" s="159"/>
    </row>
    <row r="98" spans="2:12" s="10" customFormat="1" ht="19.9" customHeight="1">
      <c r="B98" s="160"/>
      <c r="C98" s="161"/>
      <c r="D98" s="162" t="s">
        <v>94</v>
      </c>
      <c r="E98" s="163"/>
      <c r="F98" s="163"/>
      <c r="G98" s="163"/>
      <c r="H98" s="163"/>
      <c r="I98" s="164"/>
      <c r="J98" s="165">
        <f>J125</f>
        <v>0</v>
      </c>
      <c r="K98" s="161"/>
      <c r="L98" s="166"/>
    </row>
    <row r="99" spans="2:12" s="10" customFormat="1" ht="19.9" customHeight="1">
      <c r="B99" s="160"/>
      <c r="C99" s="161"/>
      <c r="D99" s="162" t="s">
        <v>95</v>
      </c>
      <c r="E99" s="163"/>
      <c r="F99" s="163"/>
      <c r="G99" s="163"/>
      <c r="H99" s="163"/>
      <c r="I99" s="164"/>
      <c r="J99" s="165">
        <f>J130</f>
        <v>0</v>
      </c>
      <c r="K99" s="161"/>
      <c r="L99" s="166"/>
    </row>
    <row r="100" spans="2:12" s="9" customFormat="1" ht="24.95" customHeight="1">
      <c r="B100" s="153"/>
      <c r="C100" s="154"/>
      <c r="D100" s="155" t="s">
        <v>96</v>
      </c>
      <c r="E100" s="156"/>
      <c r="F100" s="156"/>
      <c r="G100" s="156"/>
      <c r="H100" s="156"/>
      <c r="I100" s="157"/>
      <c r="J100" s="158">
        <f>J142</f>
        <v>0</v>
      </c>
      <c r="K100" s="154"/>
      <c r="L100" s="159"/>
    </row>
    <row r="101" spans="2:12" s="10" customFormat="1" ht="19.9" customHeight="1">
      <c r="B101" s="160"/>
      <c r="C101" s="161"/>
      <c r="D101" s="162" t="s">
        <v>97</v>
      </c>
      <c r="E101" s="163"/>
      <c r="F101" s="163"/>
      <c r="G101" s="163"/>
      <c r="H101" s="163"/>
      <c r="I101" s="164"/>
      <c r="J101" s="165">
        <f>J143</f>
        <v>0</v>
      </c>
      <c r="K101" s="161"/>
      <c r="L101" s="166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107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144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147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98</v>
      </c>
      <c r="D108" s="33"/>
      <c r="E108" s="33"/>
      <c r="F108" s="33"/>
      <c r="G108" s="33"/>
      <c r="H108" s="33"/>
      <c r="I108" s="107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107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107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44" t="str">
        <f>E7</f>
        <v>Jez Blížnovice - oprava stavidel</v>
      </c>
      <c r="F111" s="276"/>
      <c r="G111" s="276"/>
      <c r="H111" s="276"/>
      <c r="I111" s="107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07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3"/>
      <c r="E113" s="33"/>
      <c r="F113" s="24" t="str">
        <f>F10</f>
        <v>Blížňovice</v>
      </c>
      <c r="G113" s="33"/>
      <c r="H113" s="33"/>
      <c r="I113" s="109" t="s">
        <v>22</v>
      </c>
      <c r="J113" s="63" t="str">
        <f>IF(J10="","",J10)</f>
        <v>13.5.2019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107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24</v>
      </c>
      <c r="D115" s="33"/>
      <c r="E115" s="33"/>
      <c r="F115" s="24" t="str">
        <f>E13</f>
        <v>Povodí Labe, státní podnik</v>
      </c>
      <c r="G115" s="33"/>
      <c r="H115" s="33"/>
      <c r="I115" s="109" t="s">
        <v>31</v>
      </c>
      <c r="J115" s="29" t="str">
        <f>E19</f>
        <v xml:space="preserve"> 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29</v>
      </c>
      <c r="D116" s="33"/>
      <c r="E116" s="33"/>
      <c r="F116" s="24" t="str">
        <f>IF(E16="","",E16)</f>
        <v>Vyplň údaj</v>
      </c>
      <c r="G116" s="33"/>
      <c r="H116" s="33"/>
      <c r="I116" s="109" t="s">
        <v>34</v>
      </c>
      <c r="J116" s="29" t="str">
        <f>E22</f>
        <v>Michal Kubík, DiS.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3"/>
      <c r="D117" s="33"/>
      <c r="E117" s="33"/>
      <c r="F117" s="33"/>
      <c r="G117" s="33"/>
      <c r="H117" s="33"/>
      <c r="I117" s="107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67"/>
      <c r="B118" s="168"/>
      <c r="C118" s="169" t="s">
        <v>99</v>
      </c>
      <c r="D118" s="170" t="s">
        <v>62</v>
      </c>
      <c r="E118" s="170" t="s">
        <v>58</v>
      </c>
      <c r="F118" s="170" t="s">
        <v>59</v>
      </c>
      <c r="G118" s="170" t="s">
        <v>100</v>
      </c>
      <c r="H118" s="170" t="s">
        <v>101</v>
      </c>
      <c r="I118" s="171" t="s">
        <v>102</v>
      </c>
      <c r="J118" s="172" t="s">
        <v>88</v>
      </c>
      <c r="K118" s="173" t="s">
        <v>103</v>
      </c>
      <c r="L118" s="174"/>
      <c r="M118" s="72" t="s">
        <v>1</v>
      </c>
      <c r="N118" s="73" t="s">
        <v>41</v>
      </c>
      <c r="O118" s="73" t="s">
        <v>104</v>
      </c>
      <c r="P118" s="73" t="s">
        <v>105</v>
      </c>
      <c r="Q118" s="73" t="s">
        <v>106</v>
      </c>
      <c r="R118" s="73" t="s">
        <v>107</v>
      </c>
      <c r="S118" s="73" t="s">
        <v>108</v>
      </c>
      <c r="T118" s="74" t="s">
        <v>109</v>
      </c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</row>
    <row r="119" spans="1:63" s="2" customFormat="1" ht="22.9" customHeight="1">
      <c r="A119" s="31"/>
      <c r="B119" s="32"/>
      <c r="C119" s="79" t="s">
        <v>110</v>
      </c>
      <c r="D119" s="33"/>
      <c r="E119" s="33"/>
      <c r="F119" s="33"/>
      <c r="G119" s="33"/>
      <c r="H119" s="33"/>
      <c r="I119" s="107"/>
      <c r="J119" s="175">
        <f>BK119</f>
        <v>0</v>
      </c>
      <c r="K119" s="33"/>
      <c r="L119" s="36"/>
      <c r="M119" s="75"/>
      <c r="N119" s="176"/>
      <c r="O119" s="76"/>
      <c r="P119" s="177">
        <f>P120+P124+P142</f>
        <v>0</v>
      </c>
      <c r="Q119" s="76"/>
      <c r="R119" s="177">
        <f>R120+R124+R142</f>
        <v>2.9835215</v>
      </c>
      <c r="S119" s="76"/>
      <c r="T119" s="178">
        <f>T120+T124+T142</f>
        <v>2.05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76</v>
      </c>
      <c r="AU119" s="14" t="s">
        <v>90</v>
      </c>
      <c r="BK119" s="179">
        <f>BK120+BK124+BK142</f>
        <v>0</v>
      </c>
    </row>
    <row r="120" spans="2:63" s="12" customFormat="1" ht="25.9" customHeight="1">
      <c r="B120" s="180"/>
      <c r="C120" s="181"/>
      <c r="D120" s="182" t="s">
        <v>76</v>
      </c>
      <c r="E120" s="183" t="s">
        <v>111</v>
      </c>
      <c r="F120" s="183" t="s">
        <v>112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P121</f>
        <v>0</v>
      </c>
      <c r="Q120" s="188"/>
      <c r="R120" s="189">
        <f>R121</f>
        <v>1.2973125</v>
      </c>
      <c r="S120" s="188"/>
      <c r="T120" s="190">
        <f>T121</f>
        <v>0</v>
      </c>
      <c r="AR120" s="191" t="s">
        <v>82</v>
      </c>
      <c r="AT120" s="192" t="s">
        <v>76</v>
      </c>
      <c r="AU120" s="192" t="s">
        <v>77</v>
      </c>
      <c r="AY120" s="191" t="s">
        <v>113</v>
      </c>
      <c r="BK120" s="193">
        <f>BK121</f>
        <v>0</v>
      </c>
    </row>
    <row r="121" spans="2:63" s="12" customFormat="1" ht="22.9" customHeight="1">
      <c r="B121" s="180"/>
      <c r="C121" s="181"/>
      <c r="D121" s="182" t="s">
        <v>76</v>
      </c>
      <c r="E121" s="194" t="s">
        <v>114</v>
      </c>
      <c r="F121" s="194" t="s">
        <v>115</v>
      </c>
      <c r="G121" s="181"/>
      <c r="H121" s="181"/>
      <c r="I121" s="184"/>
      <c r="J121" s="195">
        <f>BK121</f>
        <v>0</v>
      </c>
      <c r="K121" s="181"/>
      <c r="L121" s="186"/>
      <c r="M121" s="187"/>
      <c r="N121" s="188"/>
      <c r="O121" s="188"/>
      <c r="P121" s="189">
        <f>SUM(P122:P123)</f>
        <v>0</v>
      </c>
      <c r="Q121" s="188"/>
      <c r="R121" s="189">
        <f>SUM(R122:R123)</f>
        <v>1.2973125</v>
      </c>
      <c r="S121" s="188"/>
      <c r="T121" s="190">
        <f>SUM(T122:T123)</f>
        <v>0</v>
      </c>
      <c r="AR121" s="191" t="s">
        <v>82</v>
      </c>
      <c r="AT121" s="192" t="s">
        <v>76</v>
      </c>
      <c r="AU121" s="192" t="s">
        <v>82</v>
      </c>
      <c r="AY121" s="191" t="s">
        <v>113</v>
      </c>
      <c r="BK121" s="193">
        <f>SUM(BK122:BK123)</f>
        <v>0</v>
      </c>
    </row>
    <row r="122" spans="1:65" s="2" customFormat="1" ht="16.5" customHeight="1">
      <c r="A122" s="31"/>
      <c r="B122" s="32"/>
      <c r="C122" s="196" t="s">
        <v>84</v>
      </c>
      <c r="D122" s="196" t="s">
        <v>116</v>
      </c>
      <c r="E122" s="197" t="s">
        <v>117</v>
      </c>
      <c r="F122" s="198" t="s">
        <v>118</v>
      </c>
      <c r="G122" s="199" t="s">
        <v>119</v>
      </c>
      <c r="H122" s="200">
        <v>13.75</v>
      </c>
      <c r="I122" s="201"/>
      <c r="J122" s="202">
        <f>ROUND(I122*H122,2)</f>
        <v>0</v>
      </c>
      <c r="K122" s="203"/>
      <c r="L122" s="36"/>
      <c r="M122" s="204" t="s">
        <v>1</v>
      </c>
      <c r="N122" s="205" t="s">
        <v>42</v>
      </c>
      <c r="O122" s="68"/>
      <c r="P122" s="206">
        <f>O122*H122</f>
        <v>0</v>
      </c>
      <c r="Q122" s="206">
        <v>0.09435</v>
      </c>
      <c r="R122" s="206">
        <f>Q122*H122</f>
        <v>1.2973125</v>
      </c>
      <c r="S122" s="206">
        <v>0</v>
      </c>
      <c r="T122" s="207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08" t="s">
        <v>120</v>
      </c>
      <c r="AT122" s="208" t="s">
        <v>116</v>
      </c>
      <c r="AU122" s="208" t="s">
        <v>84</v>
      </c>
      <c r="AY122" s="14" t="s">
        <v>113</v>
      </c>
      <c r="BE122" s="209">
        <f>IF(N122="základní",J122,0)</f>
        <v>0</v>
      </c>
      <c r="BF122" s="209">
        <f>IF(N122="snížená",J122,0)</f>
        <v>0</v>
      </c>
      <c r="BG122" s="209">
        <f>IF(N122="zákl. přenesená",J122,0)</f>
        <v>0</v>
      </c>
      <c r="BH122" s="209">
        <f>IF(N122="sníž. přenesená",J122,0)</f>
        <v>0</v>
      </c>
      <c r="BI122" s="209">
        <f>IF(N122="nulová",J122,0)</f>
        <v>0</v>
      </c>
      <c r="BJ122" s="14" t="s">
        <v>82</v>
      </c>
      <c r="BK122" s="209">
        <f>ROUND(I122*H122,2)</f>
        <v>0</v>
      </c>
      <c r="BL122" s="14" t="s">
        <v>120</v>
      </c>
      <c r="BM122" s="208" t="s">
        <v>121</v>
      </c>
    </row>
    <row r="123" spans="1:47" s="2" customFormat="1" ht="48.75">
      <c r="A123" s="31"/>
      <c r="B123" s="32"/>
      <c r="C123" s="33"/>
      <c r="D123" s="210" t="s">
        <v>122</v>
      </c>
      <c r="E123" s="33"/>
      <c r="F123" s="211" t="s">
        <v>123</v>
      </c>
      <c r="G123" s="33"/>
      <c r="H123" s="33"/>
      <c r="I123" s="107"/>
      <c r="J123" s="33"/>
      <c r="K123" s="33"/>
      <c r="L123" s="36"/>
      <c r="M123" s="212"/>
      <c r="N123" s="213"/>
      <c r="O123" s="68"/>
      <c r="P123" s="68"/>
      <c r="Q123" s="68"/>
      <c r="R123" s="68"/>
      <c r="S123" s="68"/>
      <c r="T123" s="69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122</v>
      </c>
      <c r="AU123" s="14" t="s">
        <v>84</v>
      </c>
    </row>
    <row r="124" spans="2:63" s="12" customFormat="1" ht="25.9" customHeight="1">
      <c r="B124" s="180"/>
      <c r="C124" s="181"/>
      <c r="D124" s="182" t="s">
        <v>76</v>
      </c>
      <c r="E124" s="183" t="s">
        <v>124</v>
      </c>
      <c r="F124" s="183" t="s">
        <v>125</v>
      </c>
      <c r="G124" s="181"/>
      <c r="H124" s="181"/>
      <c r="I124" s="184"/>
      <c r="J124" s="185">
        <f>BK124</f>
        <v>0</v>
      </c>
      <c r="K124" s="181"/>
      <c r="L124" s="186"/>
      <c r="M124" s="187"/>
      <c r="N124" s="188"/>
      <c r="O124" s="188"/>
      <c r="P124" s="189">
        <f>P125+P130</f>
        <v>0</v>
      </c>
      <c r="Q124" s="188"/>
      <c r="R124" s="189">
        <f>R125+R130</f>
        <v>1.6862089999999998</v>
      </c>
      <c r="S124" s="188"/>
      <c r="T124" s="190">
        <f>T125+T130</f>
        <v>2.05</v>
      </c>
      <c r="AR124" s="191" t="s">
        <v>84</v>
      </c>
      <c r="AT124" s="192" t="s">
        <v>76</v>
      </c>
      <c r="AU124" s="192" t="s">
        <v>77</v>
      </c>
      <c r="AY124" s="191" t="s">
        <v>113</v>
      </c>
      <c r="BK124" s="193">
        <f>BK125+BK130</f>
        <v>0</v>
      </c>
    </row>
    <row r="125" spans="2:63" s="12" customFormat="1" ht="22.9" customHeight="1">
      <c r="B125" s="180"/>
      <c r="C125" s="181"/>
      <c r="D125" s="182" t="s">
        <v>76</v>
      </c>
      <c r="E125" s="194" t="s">
        <v>126</v>
      </c>
      <c r="F125" s="194" t="s">
        <v>127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SUM(P126:P129)</f>
        <v>0</v>
      </c>
      <c r="Q125" s="188"/>
      <c r="R125" s="189">
        <f>SUM(R126:R129)</f>
        <v>1.6822089999999998</v>
      </c>
      <c r="S125" s="188"/>
      <c r="T125" s="190">
        <f>SUM(T126:T129)</f>
        <v>1.2</v>
      </c>
      <c r="AR125" s="191" t="s">
        <v>84</v>
      </c>
      <c r="AT125" s="192" t="s">
        <v>76</v>
      </c>
      <c r="AU125" s="192" t="s">
        <v>82</v>
      </c>
      <c r="AY125" s="191" t="s">
        <v>113</v>
      </c>
      <c r="BK125" s="193">
        <f>SUM(BK126:BK129)</f>
        <v>0</v>
      </c>
    </row>
    <row r="126" spans="1:65" s="2" customFormat="1" ht="24" customHeight="1">
      <c r="A126" s="31"/>
      <c r="B126" s="32"/>
      <c r="C126" s="196" t="s">
        <v>128</v>
      </c>
      <c r="D126" s="196" t="s">
        <v>116</v>
      </c>
      <c r="E126" s="197" t="s">
        <v>129</v>
      </c>
      <c r="F126" s="198" t="s">
        <v>130</v>
      </c>
      <c r="G126" s="199" t="s">
        <v>131</v>
      </c>
      <c r="H126" s="200">
        <v>10</v>
      </c>
      <c r="I126" s="201"/>
      <c r="J126" s="202">
        <f>ROUND(I126*H126,2)</f>
        <v>0</v>
      </c>
      <c r="K126" s="203"/>
      <c r="L126" s="36"/>
      <c r="M126" s="204" t="s">
        <v>1</v>
      </c>
      <c r="N126" s="205" t="s">
        <v>42</v>
      </c>
      <c r="O126" s="68"/>
      <c r="P126" s="206">
        <f>O126*H126</f>
        <v>0</v>
      </c>
      <c r="Q126" s="206">
        <v>0</v>
      </c>
      <c r="R126" s="206">
        <f>Q126*H126</f>
        <v>0</v>
      </c>
      <c r="S126" s="206">
        <v>0.12</v>
      </c>
      <c r="T126" s="207">
        <f>S126*H126</f>
        <v>1.2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8" t="s">
        <v>128</v>
      </c>
      <c r="AT126" s="208" t="s">
        <v>116</v>
      </c>
      <c r="AU126" s="208" t="s">
        <v>84</v>
      </c>
      <c r="AY126" s="14" t="s">
        <v>113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4" t="s">
        <v>82</v>
      </c>
      <c r="BK126" s="209">
        <f>ROUND(I126*H126,2)</f>
        <v>0</v>
      </c>
      <c r="BL126" s="14" t="s">
        <v>128</v>
      </c>
      <c r="BM126" s="208" t="s">
        <v>132</v>
      </c>
    </row>
    <row r="127" spans="1:47" s="2" customFormat="1" ht="48.75">
      <c r="A127" s="31"/>
      <c r="B127" s="32"/>
      <c r="C127" s="33"/>
      <c r="D127" s="210" t="s">
        <v>122</v>
      </c>
      <c r="E127" s="33"/>
      <c r="F127" s="211" t="s">
        <v>133</v>
      </c>
      <c r="G127" s="33"/>
      <c r="H127" s="33"/>
      <c r="I127" s="107"/>
      <c r="J127" s="33"/>
      <c r="K127" s="33"/>
      <c r="L127" s="36"/>
      <c r="M127" s="212"/>
      <c r="N127" s="213"/>
      <c r="O127" s="68"/>
      <c r="P127" s="68"/>
      <c r="Q127" s="68"/>
      <c r="R127" s="68"/>
      <c r="S127" s="68"/>
      <c r="T127" s="69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122</v>
      </c>
      <c r="AU127" s="14" t="s">
        <v>84</v>
      </c>
    </row>
    <row r="128" spans="1:65" s="2" customFormat="1" ht="24" customHeight="1">
      <c r="A128" s="31"/>
      <c r="B128" s="32"/>
      <c r="C128" s="196" t="s">
        <v>134</v>
      </c>
      <c r="D128" s="196" t="s">
        <v>116</v>
      </c>
      <c r="E128" s="197" t="s">
        <v>135</v>
      </c>
      <c r="F128" s="198" t="s">
        <v>136</v>
      </c>
      <c r="G128" s="199" t="s">
        <v>137</v>
      </c>
      <c r="H128" s="200">
        <v>1.297</v>
      </c>
      <c r="I128" s="201"/>
      <c r="J128" s="202">
        <f>ROUND(I128*H128,2)</f>
        <v>0</v>
      </c>
      <c r="K128" s="203"/>
      <c r="L128" s="36"/>
      <c r="M128" s="204" t="s">
        <v>1</v>
      </c>
      <c r="N128" s="205" t="s">
        <v>42</v>
      </c>
      <c r="O128" s="68"/>
      <c r="P128" s="206">
        <f>O128*H128</f>
        <v>0</v>
      </c>
      <c r="Q128" s="206">
        <v>1.297</v>
      </c>
      <c r="R128" s="206">
        <f>Q128*H128</f>
        <v>1.6822089999999998</v>
      </c>
      <c r="S128" s="206">
        <v>0</v>
      </c>
      <c r="T128" s="207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8" t="s">
        <v>128</v>
      </c>
      <c r="AT128" s="208" t="s">
        <v>116</v>
      </c>
      <c r="AU128" s="208" t="s">
        <v>84</v>
      </c>
      <c r="AY128" s="14" t="s">
        <v>113</v>
      </c>
      <c r="BE128" s="209">
        <f>IF(N128="základní",J128,0)</f>
        <v>0</v>
      </c>
      <c r="BF128" s="209">
        <f>IF(N128="snížená",J128,0)</f>
        <v>0</v>
      </c>
      <c r="BG128" s="209">
        <f>IF(N128="zákl. přenesená",J128,0)</f>
        <v>0</v>
      </c>
      <c r="BH128" s="209">
        <f>IF(N128="sníž. přenesená",J128,0)</f>
        <v>0</v>
      </c>
      <c r="BI128" s="209">
        <f>IF(N128="nulová",J128,0)</f>
        <v>0</v>
      </c>
      <c r="BJ128" s="14" t="s">
        <v>82</v>
      </c>
      <c r="BK128" s="209">
        <f>ROUND(I128*H128,2)</f>
        <v>0</v>
      </c>
      <c r="BL128" s="14" t="s">
        <v>128</v>
      </c>
      <c r="BM128" s="208" t="s">
        <v>138</v>
      </c>
    </row>
    <row r="129" spans="1:65" s="2" customFormat="1" ht="24" customHeight="1">
      <c r="A129" s="31"/>
      <c r="B129" s="32"/>
      <c r="C129" s="196" t="s">
        <v>139</v>
      </c>
      <c r="D129" s="196" t="s">
        <v>116</v>
      </c>
      <c r="E129" s="197" t="s">
        <v>140</v>
      </c>
      <c r="F129" s="198" t="s">
        <v>141</v>
      </c>
      <c r="G129" s="199" t="s">
        <v>137</v>
      </c>
      <c r="H129" s="200">
        <v>84.1</v>
      </c>
      <c r="I129" s="201"/>
      <c r="J129" s="202">
        <f>ROUND(I129*H129,2)</f>
        <v>0</v>
      </c>
      <c r="K129" s="203"/>
      <c r="L129" s="36"/>
      <c r="M129" s="204" t="s">
        <v>1</v>
      </c>
      <c r="N129" s="205" t="s">
        <v>42</v>
      </c>
      <c r="O129" s="68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8" t="s">
        <v>128</v>
      </c>
      <c r="AT129" s="208" t="s">
        <v>116</v>
      </c>
      <c r="AU129" s="208" t="s">
        <v>84</v>
      </c>
      <c r="AY129" s="14" t="s">
        <v>113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4" t="s">
        <v>82</v>
      </c>
      <c r="BK129" s="209">
        <f>ROUND(I129*H129,2)</f>
        <v>0</v>
      </c>
      <c r="BL129" s="14" t="s">
        <v>128</v>
      </c>
      <c r="BM129" s="208" t="s">
        <v>142</v>
      </c>
    </row>
    <row r="130" spans="2:63" s="12" customFormat="1" ht="22.9" customHeight="1">
      <c r="B130" s="180"/>
      <c r="C130" s="181"/>
      <c r="D130" s="182" t="s">
        <v>76</v>
      </c>
      <c r="E130" s="194" t="s">
        <v>143</v>
      </c>
      <c r="F130" s="194" t="s">
        <v>144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SUM(P131:P141)</f>
        <v>0</v>
      </c>
      <c r="Q130" s="188"/>
      <c r="R130" s="189">
        <f>SUM(R131:R141)</f>
        <v>0.004</v>
      </c>
      <c r="S130" s="188"/>
      <c r="T130" s="190">
        <f>SUM(T131:T141)</f>
        <v>0.85</v>
      </c>
      <c r="AR130" s="191" t="s">
        <v>84</v>
      </c>
      <c r="AT130" s="192" t="s">
        <v>76</v>
      </c>
      <c r="AU130" s="192" t="s">
        <v>82</v>
      </c>
      <c r="AY130" s="191" t="s">
        <v>113</v>
      </c>
      <c r="BK130" s="193">
        <f>SUM(BK131:BK141)</f>
        <v>0</v>
      </c>
    </row>
    <row r="131" spans="1:65" s="2" customFormat="1" ht="16.5" customHeight="1">
      <c r="A131" s="31"/>
      <c r="B131" s="32"/>
      <c r="C131" s="214" t="s">
        <v>145</v>
      </c>
      <c r="D131" s="214" t="s">
        <v>146</v>
      </c>
      <c r="E131" s="215" t="s">
        <v>147</v>
      </c>
      <c r="F131" s="216" t="s">
        <v>148</v>
      </c>
      <c r="G131" s="217" t="s">
        <v>149</v>
      </c>
      <c r="H131" s="218">
        <v>4</v>
      </c>
      <c r="I131" s="219"/>
      <c r="J131" s="220">
        <f>ROUND(I131*H131,2)</f>
        <v>0</v>
      </c>
      <c r="K131" s="221"/>
      <c r="L131" s="222"/>
      <c r="M131" s="223" t="s">
        <v>1</v>
      </c>
      <c r="N131" s="224" t="s">
        <v>42</v>
      </c>
      <c r="O131" s="68"/>
      <c r="P131" s="206">
        <f>O131*H131</f>
        <v>0</v>
      </c>
      <c r="Q131" s="206">
        <v>0.001</v>
      </c>
      <c r="R131" s="206">
        <f>Q131*H131</f>
        <v>0.004</v>
      </c>
      <c r="S131" s="206">
        <v>0</v>
      </c>
      <c r="T131" s="207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8" t="s">
        <v>150</v>
      </c>
      <c r="AT131" s="208" t="s">
        <v>146</v>
      </c>
      <c r="AU131" s="208" t="s">
        <v>84</v>
      </c>
      <c r="AY131" s="14" t="s">
        <v>113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4" t="s">
        <v>82</v>
      </c>
      <c r="BK131" s="209">
        <f>ROUND(I131*H131,2)</f>
        <v>0</v>
      </c>
      <c r="BL131" s="14" t="s">
        <v>128</v>
      </c>
      <c r="BM131" s="208" t="s">
        <v>151</v>
      </c>
    </row>
    <row r="132" spans="1:65" s="2" customFormat="1" ht="24" customHeight="1">
      <c r="A132" s="31"/>
      <c r="B132" s="32"/>
      <c r="C132" s="196" t="s">
        <v>114</v>
      </c>
      <c r="D132" s="196" t="s">
        <v>116</v>
      </c>
      <c r="E132" s="197" t="s">
        <v>152</v>
      </c>
      <c r="F132" s="198" t="s">
        <v>153</v>
      </c>
      <c r="G132" s="199" t="s">
        <v>149</v>
      </c>
      <c r="H132" s="200">
        <v>850</v>
      </c>
      <c r="I132" s="201"/>
      <c r="J132" s="202">
        <f>ROUND(I132*H132,2)</f>
        <v>0</v>
      </c>
      <c r="K132" s="203"/>
      <c r="L132" s="36"/>
      <c r="M132" s="204" t="s">
        <v>1</v>
      </c>
      <c r="N132" s="205" t="s">
        <v>42</v>
      </c>
      <c r="O132" s="68"/>
      <c r="P132" s="206">
        <f>O132*H132</f>
        <v>0</v>
      </c>
      <c r="Q132" s="206">
        <v>0</v>
      </c>
      <c r="R132" s="206">
        <f>Q132*H132</f>
        <v>0</v>
      </c>
      <c r="S132" s="206">
        <v>0.001</v>
      </c>
      <c r="T132" s="207">
        <f>S132*H132</f>
        <v>0.85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8" t="s">
        <v>128</v>
      </c>
      <c r="AT132" s="208" t="s">
        <v>116</v>
      </c>
      <c r="AU132" s="208" t="s">
        <v>84</v>
      </c>
      <c r="AY132" s="14" t="s">
        <v>113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4" t="s">
        <v>82</v>
      </c>
      <c r="BK132" s="209">
        <f>ROUND(I132*H132,2)</f>
        <v>0</v>
      </c>
      <c r="BL132" s="14" t="s">
        <v>128</v>
      </c>
      <c r="BM132" s="208" t="s">
        <v>154</v>
      </c>
    </row>
    <row r="133" spans="1:47" s="2" customFormat="1" ht="39">
      <c r="A133" s="31"/>
      <c r="B133" s="32"/>
      <c r="C133" s="33"/>
      <c r="D133" s="210" t="s">
        <v>122</v>
      </c>
      <c r="E133" s="33"/>
      <c r="F133" s="211" t="s">
        <v>155</v>
      </c>
      <c r="G133" s="33"/>
      <c r="H133" s="33"/>
      <c r="I133" s="107"/>
      <c r="J133" s="33"/>
      <c r="K133" s="33"/>
      <c r="L133" s="36"/>
      <c r="M133" s="212"/>
      <c r="N133" s="213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122</v>
      </c>
      <c r="AU133" s="14" t="s">
        <v>84</v>
      </c>
    </row>
    <row r="134" spans="1:65" s="2" customFormat="1" ht="16.5" customHeight="1">
      <c r="A134" s="31"/>
      <c r="B134" s="32"/>
      <c r="C134" s="196" t="s">
        <v>156</v>
      </c>
      <c r="D134" s="196" t="s">
        <v>116</v>
      </c>
      <c r="E134" s="197" t="s">
        <v>157</v>
      </c>
      <c r="F134" s="198" t="s">
        <v>158</v>
      </c>
      <c r="G134" s="199" t="s">
        <v>159</v>
      </c>
      <c r="H134" s="200">
        <v>10</v>
      </c>
      <c r="I134" s="201"/>
      <c r="J134" s="202">
        <f>ROUND(I134*H134,2)</f>
        <v>0</v>
      </c>
      <c r="K134" s="203"/>
      <c r="L134" s="36"/>
      <c r="M134" s="204" t="s">
        <v>1</v>
      </c>
      <c r="N134" s="205" t="s">
        <v>42</v>
      </c>
      <c r="O134" s="68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8" t="s">
        <v>128</v>
      </c>
      <c r="AT134" s="208" t="s">
        <v>116</v>
      </c>
      <c r="AU134" s="208" t="s">
        <v>84</v>
      </c>
      <c r="AY134" s="14" t="s">
        <v>113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4" t="s">
        <v>82</v>
      </c>
      <c r="BK134" s="209">
        <f>ROUND(I134*H134,2)</f>
        <v>0</v>
      </c>
      <c r="BL134" s="14" t="s">
        <v>128</v>
      </c>
      <c r="BM134" s="208" t="s">
        <v>160</v>
      </c>
    </row>
    <row r="135" spans="1:65" s="2" customFormat="1" ht="16.5" customHeight="1">
      <c r="A135" s="31"/>
      <c r="B135" s="32"/>
      <c r="C135" s="196" t="s">
        <v>161</v>
      </c>
      <c r="D135" s="196" t="s">
        <v>116</v>
      </c>
      <c r="E135" s="197" t="s">
        <v>162</v>
      </c>
      <c r="F135" s="198" t="s">
        <v>163</v>
      </c>
      <c r="G135" s="199" t="s">
        <v>164</v>
      </c>
      <c r="H135" s="200">
        <v>80</v>
      </c>
      <c r="I135" s="201"/>
      <c r="J135" s="202">
        <f>ROUND(I135*H135,2)</f>
        <v>0</v>
      </c>
      <c r="K135" s="203"/>
      <c r="L135" s="36"/>
      <c r="M135" s="204" t="s">
        <v>1</v>
      </c>
      <c r="N135" s="205" t="s">
        <v>42</v>
      </c>
      <c r="O135" s="68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8" t="s">
        <v>128</v>
      </c>
      <c r="AT135" s="208" t="s">
        <v>116</v>
      </c>
      <c r="AU135" s="208" t="s">
        <v>84</v>
      </c>
      <c r="AY135" s="14" t="s">
        <v>113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4" t="s">
        <v>82</v>
      </c>
      <c r="BK135" s="209">
        <f>ROUND(I135*H135,2)</f>
        <v>0</v>
      </c>
      <c r="BL135" s="14" t="s">
        <v>128</v>
      </c>
      <c r="BM135" s="208" t="s">
        <v>165</v>
      </c>
    </row>
    <row r="136" spans="1:65" s="2" customFormat="1" ht="16.5" customHeight="1">
      <c r="A136" s="31"/>
      <c r="B136" s="32"/>
      <c r="C136" s="196" t="s">
        <v>166</v>
      </c>
      <c r="D136" s="196" t="s">
        <v>116</v>
      </c>
      <c r="E136" s="197" t="s">
        <v>167</v>
      </c>
      <c r="F136" s="198" t="s">
        <v>168</v>
      </c>
      <c r="G136" s="199" t="s">
        <v>169</v>
      </c>
      <c r="H136" s="200">
        <v>4</v>
      </c>
      <c r="I136" s="201"/>
      <c r="J136" s="202">
        <f>ROUND(I136*H136,2)</f>
        <v>0</v>
      </c>
      <c r="K136" s="203"/>
      <c r="L136" s="36"/>
      <c r="M136" s="204" t="s">
        <v>1</v>
      </c>
      <c r="N136" s="205" t="s">
        <v>42</v>
      </c>
      <c r="O136" s="68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8" t="s">
        <v>128</v>
      </c>
      <c r="AT136" s="208" t="s">
        <v>116</v>
      </c>
      <c r="AU136" s="208" t="s">
        <v>84</v>
      </c>
      <c r="AY136" s="14" t="s">
        <v>113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4" t="s">
        <v>82</v>
      </c>
      <c r="BK136" s="209">
        <f>ROUND(I136*H136,2)</f>
        <v>0</v>
      </c>
      <c r="BL136" s="14" t="s">
        <v>128</v>
      </c>
      <c r="BM136" s="208" t="s">
        <v>170</v>
      </c>
    </row>
    <row r="137" spans="1:47" s="2" customFormat="1" ht="39">
      <c r="A137" s="31"/>
      <c r="B137" s="32"/>
      <c r="C137" s="33"/>
      <c r="D137" s="210" t="s">
        <v>122</v>
      </c>
      <c r="E137" s="33"/>
      <c r="F137" s="211" t="s">
        <v>171</v>
      </c>
      <c r="G137" s="33"/>
      <c r="H137" s="33"/>
      <c r="I137" s="107"/>
      <c r="J137" s="33"/>
      <c r="K137" s="33"/>
      <c r="L137" s="36"/>
      <c r="M137" s="212"/>
      <c r="N137" s="213"/>
      <c r="O137" s="68"/>
      <c r="P137" s="68"/>
      <c r="Q137" s="68"/>
      <c r="R137" s="68"/>
      <c r="S137" s="68"/>
      <c r="T137" s="69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122</v>
      </c>
      <c r="AU137" s="14" t="s">
        <v>84</v>
      </c>
    </row>
    <row r="138" spans="1:65" s="2" customFormat="1" ht="16.5" customHeight="1">
      <c r="A138" s="31"/>
      <c r="B138" s="32"/>
      <c r="C138" s="196" t="s">
        <v>8</v>
      </c>
      <c r="D138" s="196" t="s">
        <v>116</v>
      </c>
      <c r="E138" s="197" t="s">
        <v>172</v>
      </c>
      <c r="F138" s="198" t="s">
        <v>173</v>
      </c>
      <c r="G138" s="199" t="s">
        <v>169</v>
      </c>
      <c r="H138" s="200">
        <v>4</v>
      </c>
      <c r="I138" s="201"/>
      <c r="J138" s="202">
        <f>ROUND(I138*H138,2)</f>
        <v>0</v>
      </c>
      <c r="K138" s="203"/>
      <c r="L138" s="36"/>
      <c r="M138" s="204" t="s">
        <v>1</v>
      </c>
      <c r="N138" s="205" t="s">
        <v>42</v>
      </c>
      <c r="O138" s="68"/>
      <c r="P138" s="206">
        <f>O138*H138</f>
        <v>0</v>
      </c>
      <c r="Q138" s="206">
        <v>0</v>
      </c>
      <c r="R138" s="206">
        <f>Q138*H138</f>
        <v>0</v>
      </c>
      <c r="S138" s="206">
        <v>0</v>
      </c>
      <c r="T138" s="207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8" t="s">
        <v>128</v>
      </c>
      <c r="AT138" s="208" t="s">
        <v>116</v>
      </c>
      <c r="AU138" s="208" t="s">
        <v>84</v>
      </c>
      <c r="AY138" s="14" t="s">
        <v>113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4" t="s">
        <v>82</v>
      </c>
      <c r="BK138" s="209">
        <f>ROUND(I138*H138,2)</f>
        <v>0</v>
      </c>
      <c r="BL138" s="14" t="s">
        <v>128</v>
      </c>
      <c r="BM138" s="208" t="s">
        <v>174</v>
      </c>
    </row>
    <row r="139" spans="1:47" s="2" customFormat="1" ht="78">
      <c r="A139" s="31"/>
      <c r="B139" s="32"/>
      <c r="C139" s="33"/>
      <c r="D139" s="210" t="s">
        <v>122</v>
      </c>
      <c r="E139" s="33"/>
      <c r="F139" s="211" t="s">
        <v>175</v>
      </c>
      <c r="G139" s="33"/>
      <c r="H139" s="33"/>
      <c r="I139" s="107"/>
      <c r="J139" s="33"/>
      <c r="K139" s="33"/>
      <c r="L139" s="36"/>
      <c r="M139" s="212"/>
      <c r="N139" s="213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122</v>
      </c>
      <c r="AU139" s="14" t="s">
        <v>84</v>
      </c>
    </row>
    <row r="140" spans="1:65" s="2" customFormat="1" ht="16.5" customHeight="1">
      <c r="A140" s="31"/>
      <c r="B140" s="32"/>
      <c r="C140" s="196" t="s">
        <v>176</v>
      </c>
      <c r="D140" s="196" t="s">
        <v>116</v>
      </c>
      <c r="E140" s="197" t="s">
        <v>177</v>
      </c>
      <c r="F140" s="198" t="s">
        <v>178</v>
      </c>
      <c r="G140" s="199" t="s">
        <v>169</v>
      </c>
      <c r="H140" s="200">
        <v>4</v>
      </c>
      <c r="I140" s="201"/>
      <c r="J140" s="202">
        <f>ROUND(I140*H140,2)</f>
        <v>0</v>
      </c>
      <c r="K140" s="203"/>
      <c r="L140" s="36"/>
      <c r="M140" s="204" t="s">
        <v>1</v>
      </c>
      <c r="N140" s="205" t="s">
        <v>42</v>
      </c>
      <c r="O140" s="68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8" t="s">
        <v>120</v>
      </c>
      <c r="AT140" s="208" t="s">
        <v>116</v>
      </c>
      <c r="AU140" s="208" t="s">
        <v>84</v>
      </c>
      <c r="AY140" s="14" t="s">
        <v>113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4" t="s">
        <v>82</v>
      </c>
      <c r="BK140" s="209">
        <f>ROUND(I140*H140,2)</f>
        <v>0</v>
      </c>
      <c r="BL140" s="14" t="s">
        <v>120</v>
      </c>
      <c r="BM140" s="208" t="s">
        <v>179</v>
      </c>
    </row>
    <row r="141" spans="1:47" s="2" customFormat="1" ht="39">
      <c r="A141" s="31"/>
      <c r="B141" s="32"/>
      <c r="C141" s="33"/>
      <c r="D141" s="210" t="s">
        <v>122</v>
      </c>
      <c r="E141" s="33"/>
      <c r="F141" s="211" t="s">
        <v>180</v>
      </c>
      <c r="G141" s="33"/>
      <c r="H141" s="33"/>
      <c r="I141" s="107"/>
      <c r="J141" s="33"/>
      <c r="K141" s="33"/>
      <c r="L141" s="36"/>
      <c r="M141" s="212"/>
      <c r="N141" s="213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122</v>
      </c>
      <c r="AU141" s="14" t="s">
        <v>84</v>
      </c>
    </row>
    <row r="142" spans="2:63" s="12" customFormat="1" ht="25.9" customHeight="1">
      <c r="B142" s="180"/>
      <c r="C142" s="181"/>
      <c r="D142" s="182" t="s">
        <v>76</v>
      </c>
      <c r="E142" s="183" t="s">
        <v>181</v>
      </c>
      <c r="F142" s="183" t="s">
        <v>182</v>
      </c>
      <c r="G142" s="181"/>
      <c r="H142" s="181"/>
      <c r="I142" s="184"/>
      <c r="J142" s="185">
        <f>BK142</f>
        <v>0</v>
      </c>
      <c r="K142" s="181"/>
      <c r="L142" s="186"/>
      <c r="M142" s="187"/>
      <c r="N142" s="188"/>
      <c r="O142" s="188"/>
      <c r="P142" s="189">
        <f>P143</f>
        <v>0</v>
      </c>
      <c r="Q142" s="188"/>
      <c r="R142" s="189">
        <f>R143</f>
        <v>0</v>
      </c>
      <c r="S142" s="188"/>
      <c r="T142" s="190">
        <f>T143</f>
        <v>0</v>
      </c>
      <c r="AR142" s="191" t="s">
        <v>183</v>
      </c>
      <c r="AT142" s="192" t="s">
        <v>76</v>
      </c>
      <c r="AU142" s="192" t="s">
        <v>77</v>
      </c>
      <c r="AY142" s="191" t="s">
        <v>113</v>
      </c>
      <c r="BK142" s="193">
        <f>BK143</f>
        <v>0</v>
      </c>
    </row>
    <row r="143" spans="2:63" s="12" customFormat="1" ht="22.9" customHeight="1">
      <c r="B143" s="180"/>
      <c r="C143" s="181"/>
      <c r="D143" s="182" t="s">
        <v>76</v>
      </c>
      <c r="E143" s="194" t="s">
        <v>184</v>
      </c>
      <c r="F143" s="194" t="s">
        <v>185</v>
      </c>
      <c r="G143" s="181"/>
      <c r="H143" s="181"/>
      <c r="I143" s="184"/>
      <c r="J143" s="195">
        <f>BK143</f>
        <v>0</v>
      </c>
      <c r="K143" s="181"/>
      <c r="L143" s="186"/>
      <c r="M143" s="187"/>
      <c r="N143" s="188"/>
      <c r="O143" s="188"/>
      <c r="P143" s="189">
        <f>P144</f>
        <v>0</v>
      </c>
      <c r="Q143" s="188"/>
      <c r="R143" s="189">
        <f>R144</f>
        <v>0</v>
      </c>
      <c r="S143" s="188"/>
      <c r="T143" s="190">
        <f>T144</f>
        <v>0</v>
      </c>
      <c r="AR143" s="191" t="s">
        <v>183</v>
      </c>
      <c r="AT143" s="192" t="s">
        <v>76</v>
      </c>
      <c r="AU143" s="192" t="s">
        <v>82</v>
      </c>
      <c r="AY143" s="191" t="s">
        <v>113</v>
      </c>
      <c r="BK143" s="193">
        <f>BK144</f>
        <v>0</v>
      </c>
    </row>
    <row r="144" spans="1:65" s="2" customFormat="1" ht="16.5" customHeight="1">
      <c r="A144" s="31"/>
      <c r="B144" s="32"/>
      <c r="C144" s="196" t="s">
        <v>186</v>
      </c>
      <c r="D144" s="196" t="s">
        <v>116</v>
      </c>
      <c r="E144" s="197" t="s">
        <v>187</v>
      </c>
      <c r="F144" s="198" t="s">
        <v>188</v>
      </c>
      <c r="G144" s="199" t="s">
        <v>189</v>
      </c>
      <c r="H144" s="200">
        <v>1</v>
      </c>
      <c r="I144" s="201"/>
      <c r="J144" s="202">
        <f>ROUND(I144*H144,2)</f>
        <v>0</v>
      </c>
      <c r="K144" s="203"/>
      <c r="L144" s="36"/>
      <c r="M144" s="225" t="s">
        <v>1</v>
      </c>
      <c r="N144" s="226" t="s">
        <v>42</v>
      </c>
      <c r="O144" s="227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8" t="s">
        <v>190</v>
      </c>
      <c r="AT144" s="208" t="s">
        <v>116</v>
      </c>
      <c r="AU144" s="208" t="s">
        <v>84</v>
      </c>
      <c r="AY144" s="14" t="s">
        <v>113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4" t="s">
        <v>82</v>
      </c>
      <c r="BK144" s="209">
        <f>ROUND(I144*H144,2)</f>
        <v>0</v>
      </c>
      <c r="BL144" s="14" t="s">
        <v>190</v>
      </c>
      <c r="BM144" s="208" t="s">
        <v>191</v>
      </c>
    </row>
    <row r="145" spans="1:31" s="2" customFormat="1" ht="6.95" customHeight="1">
      <c r="A145" s="31"/>
      <c r="B145" s="51"/>
      <c r="C145" s="52"/>
      <c r="D145" s="52"/>
      <c r="E145" s="52"/>
      <c r="F145" s="52"/>
      <c r="G145" s="52"/>
      <c r="H145" s="52"/>
      <c r="I145" s="144"/>
      <c r="J145" s="52"/>
      <c r="K145" s="52"/>
      <c r="L145" s="36"/>
      <c r="M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</sheetData>
  <sheetProtection algorithmName="SHA-512" hashValue="kjt90sqtWudl25zVkHYd9JofZvOGBAmvCUFI/Nh+cVoKOgJzbwQb5PiqHLSJrDMIh5U1dG9/Zx4puHd5oc/Rxw==" saltValue="6Fhbz2TqUKJsqrqgjJeWgg+w+REcUKPpzTSInIGUKrk1yBHkjYjEt7e8oLXYUmOehIZ9XU/DlAynQBeyiCslqA==" spinCount="100000" sheet="1" objects="1" scenarios="1" formatColumns="0" formatRows="0" autoFilter="0"/>
  <autoFilter ref="C118:K144"/>
  <mergeCells count="6">
    <mergeCell ref="L2:V2"/>
    <mergeCell ref="E7:H7"/>
    <mergeCell ref="E16:H16"/>
    <mergeCell ref="E25:H25"/>
    <mergeCell ref="E85:H85"/>
    <mergeCell ref="E111:H111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Ing. Václav Nádvorník</cp:lastModifiedBy>
  <dcterms:created xsi:type="dcterms:W3CDTF">2019-08-13T05:27:13Z</dcterms:created>
  <dcterms:modified xsi:type="dcterms:W3CDTF">2019-08-13T06:31:09Z</dcterms:modified>
  <cp:category/>
  <cp:version/>
  <cp:contentType/>
  <cp:contentStatus/>
</cp:coreProperties>
</file>