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1755" windowWidth="11415" windowHeight="510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<sst xmlns="http://schemas.openxmlformats.org/spreadsheetml/2006/main" count="194" uniqueCount="72">
  <si>
    <t>Návrh monitoringu biodiverzity - vinice</t>
  </si>
  <si>
    <t>Denní motýli</t>
  </si>
  <si>
    <t>počet transektů</t>
  </si>
  <si>
    <t>konvenční vinice</t>
  </si>
  <si>
    <t>IP vinice</t>
  </si>
  <si>
    <t>bio vinice</t>
  </si>
  <si>
    <t>přír. blízká lesostep</t>
  </si>
  <si>
    <t>celkem</t>
  </si>
  <si>
    <t>počet</t>
  </si>
  <si>
    <t>pozorování /rok (7 pozorování/transekt a lokalitu/rok)</t>
  </si>
  <si>
    <t>Kč</t>
  </si>
  <si>
    <t>cena (600 Kč/hod pozorování</t>
  </si>
  <si>
    <t>čas celkem (1,5 hod/transekt/pozorování/rok)</t>
  </si>
  <si>
    <t>hod</t>
  </si>
  <si>
    <t>transektů celkem</t>
  </si>
  <si>
    <t>cena pozorování</t>
  </si>
  <si>
    <t>cesta - vzdálenost</t>
  </si>
  <si>
    <t>cestovné (6 Kč/km)</t>
  </si>
  <si>
    <t>km/sérii 4 pozorování/1 termín</t>
  </si>
  <si>
    <t>km/sérii 4 pozor/rok (tj. 7 termínů)</t>
  </si>
  <si>
    <t>diety</t>
  </si>
  <si>
    <t>Kč/den</t>
  </si>
  <si>
    <t>Kč/rok</t>
  </si>
  <si>
    <t xml:space="preserve">celkem pozorování + cestovné + diety </t>
  </si>
  <si>
    <t>celkem (bez DPH)</t>
  </si>
  <si>
    <t>střevlíci</t>
  </si>
  <si>
    <t>základní struktura - metodika</t>
  </si>
  <si>
    <t>15 % zprac. Zpráv etc. (15 %) pozorování</t>
  </si>
  <si>
    <t>20 % management</t>
  </si>
  <si>
    <t>1 transekt = 7 návštěv x 1,5 hod/pozorování + 120 km/pozorování  + diety + 15 % na zprac zprávy + 20 % na management</t>
  </si>
  <si>
    <t>1 transekt (5 pastí) = 5 návštěv x 4 hod/determinaci + 120 km/pozorování  + diety + zprac zprávy(viz motýli) + management (viz motýli)</t>
  </si>
  <si>
    <t>ptáci</t>
  </si>
  <si>
    <t>3 vinice</t>
  </si>
  <si>
    <t>5 vinic</t>
  </si>
  <si>
    <t>8 vinic</t>
  </si>
  <si>
    <t>8 vinic + 3 sady</t>
  </si>
  <si>
    <t xml:space="preserve">série </t>
  </si>
  <si>
    <t>rostliny</t>
  </si>
  <si>
    <t>1 transekt =  5 km x 50 m (= min 25 ha) = 2,5 hod/pozorování x 4 pozorování/transekt/rok</t>
  </si>
  <si>
    <t>1 transekt = 1 km, 60 ploch po 1m2 = 2,5 hod/pozorování x 5 pozorování/transekt/rok</t>
  </si>
  <si>
    <t>1 transekt =  2,5 km x 100 m (= min 25 ha) = 2 hod/pozorování x 4 pozorování/transekt/rok</t>
  </si>
  <si>
    <t>definitivní podoba</t>
  </si>
  <si>
    <t>1 transekt = 7 návštěv x 1,5 hod/pozorování + 120 km/pozorování + diety + 15 % na zprac zprávy + 20 % na management</t>
  </si>
  <si>
    <t>km/sérii-2 pozorování/1 termín</t>
  </si>
  <si>
    <t>Kč (6 Kč/km)</t>
  </si>
  <si>
    <t xml:space="preserve">km/sérii /rok </t>
  </si>
  <si>
    <t>cestovné celkem při  (6 Kč/km)</t>
  </si>
  <si>
    <t>diety (do 5 hod 0,-, 5 - 12 hod 58,-)</t>
  </si>
  <si>
    <t>pozorování /rok a lokalitu</t>
  </si>
  <si>
    <t>15 % management</t>
  </si>
  <si>
    <t>1 transekt (5 pastí) = 5 x 4 hod/determinaci + 1 x 120 km/založení pastí + zprac zprávy(viz motýli) + management (viz motýli)</t>
  </si>
  <si>
    <r>
      <t xml:space="preserve">ptáci  (3 x 4) = 12 lokalit = 12 transektů po 2 km x 100 m (po 2 hod/transekt x 4 pozorování/sezónu) = 96 hod celkem x 500 Kč/hod = 48.000,- Kč + cestovné (120 km x 4 termíny x 6 cest (vždy po 2 transektech/cestu) = 2880 km x 6 kč/km = </t>
    </r>
    <r>
      <rPr>
        <b/>
        <sz val="11"/>
        <color indexed="10"/>
        <rFont val="Calibri"/>
        <family val="2"/>
      </rPr>
      <t>17.280</t>
    </r>
    <r>
      <rPr>
        <sz val="11"/>
        <color theme="1"/>
        <rFont val="Calibri"/>
        <family val="2"/>
      </rPr>
      <t xml:space="preserve"> + 9.450 (zprac. Zprávy) + 8.000,- (managerovi jednotl. skupin) = CELKEM 82.730,- Kč/rok</t>
    </r>
  </si>
  <si>
    <t>518.000 - navrženo a schváleno Ministeriem</t>
  </si>
  <si>
    <t>1 transekt = 7 návštěv x 1,5 hod/pozorování + 120 km/pozorování (dvou transektů) + 15 % na zprac zprávy + 15 % na management</t>
  </si>
  <si>
    <t>cena (450 Kč/hod pozorování)</t>
  </si>
  <si>
    <t>1 transekt =  1 km x 100 m (= min 10 ha) = 2 hod/pozorování x 4 pozorování/transekt/rok</t>
  </si>
  <si>
    <t>1 transekt = 1 km (30 ploch po 1m2) = 5 hod/pozorování x 3 pozorování/transekt/rok = 40 hod</t>
  </si>
  <si>
    <t>1 transekt (5 pastí) = 6 x 3,5 hod/determinaci + 1 x 120 km/založení pastí + zprac zprávy(viz motýli) + management (viz motýli)</t>
  </si>
  <si>
    <t xml:space="preserve">1 transekt = 7 návštěv x 1,5 hod/pozorování </t>
  </si>
  <si>
    <t xml:space="preserve">1 transekt (5 pastí) = 6 x 3,5 hod/determinaci </t>
  </si>
  <si>
    <t>půdní edafon</t>
  </si>
  <si>
    <r>
      <t>1 transekt = 1 km (30 ploch po 1m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) </t>
    </r>
  </si>
  <si>
    <t>celkem cena</t>
  </si>
  <si>
    <t xml:space="preserve">cena monitoringu </t>
  </si>
  <si>
    <t>3 sady</t>
  </si>
  <si>
    <t>konvenční sad</t>
  </si>
  <si>
    <t>IP sad</t>
  </si>
  <si>
    <t>bio sad</t>
  </si>
  <si>
    <t>Sledovaná složka</t>
  </si>
  <si>
    <t>specifikace</t>
  </si>
  <si>
    <t>denní motýli</t>
  </si>
  <si>
    <t>Příloha č.: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</si>
</sst>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/>
    </xf>
    <xf numFmtId="6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3" fillId="0" borderId="17" xfId="0" applyFont="1" applyBorder="1" applyAlignment="1">
      <alignment/>
    </xf>
    <xf numFmtId="0" fontId="23" fillId="33" borderId="13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3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0" xfId="0" applyFill="1" applyBorder="1" applyAlignment="1">
      <alignment/>
    </xf>
    <xf numFmtId="0" fontId="23" fillId="33" borderId="21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0" borderId="23" xfId="0" applyBorder="1" applyAlignment="1">
      <alignment/>
    </xf>
    <xf numFmtId="0" fontId="23" fillId="0" borderId="18" xfId="0" applyFont="1" applyBorder="1" applyAlignment="1">
      <alignment/>
    </xf>
    <xf numFmtId="0" fontId="23" fillId="0" borderId="24" xfId="0" applyFont="1" applyBorder="1" applyAlignment="1">
      <alignment/>
    </xf>
    <xf numFmtId="0" fontId="23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3" fillId="0" borderId="27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zoomScale="90" zoomScaleNormal="90" zoomScalePageLayoutView="0" workbookViewId="0" topLeftCell="A1">
      <selection activeCell="Y14" sqref="Y14:AJ17"/>
    </sheetView>
  </sheetViews>
  <sheetFormatPr defaultColWidth="9.140625" defaultRowHeight="15"/>
  <cols>
    <col min="1" max="1" width="2.421875" style="0" customWidth="1"/>
    <col min="2" max="3" width="13.00390625" style="0" customWidth="1"/>
    <col min="8" max="8" width="15.00390625" style="0" bestFit="1" customWidth="1"/>
    <col min="11" max="11" width="9.140625" style="1" customWidth="1"/>
    <col min="13" max="13" width="10.00390625" style="0" customWidth="1"/>
    <col min="15" max="15" width="9.140625" style="1" customWidth="1"/>
    <col min="17" max="20" width="9.140625" style="1" customWidth="1"/>
    <col min="22" max="22" width="9.140625" style="1" customWidth="1"/>
  </cols>
  <sheetData>
    <row r="1" spans="1:11" ht="15">
      <c r="A1" t="s">
        <v>0</v>
      </c>
      <c r="I1" t="s">
        <v>8</v>
      </c>
      <c r="K1" s="1" t="s">
        <v>15</v>
      </c>
    </row>
    <row r="2" spans="4:25" ht="15">
      <c r="D2" t="s">
        <v>2</v>
      </c>
      <c r="I2" t="s">
        <v>9</v>
      </c>
      <c r="J2" t="s">
        <v>12</v>
      </c>
      <c r="K2" s="1" t="s">
        <v>11</v>
      </c>
      <c r="M2" t="s">
        <v>16</v>
      </c>
      <c r="O2" s="1" t="s">
        <v>17</v>
      </c>
      <c r="P2" t="s">
        <v>20</v>
      </c>
      <c r="R2" s="1" t="s">
        <v>23</v>
      </c>
      <c r="V2" s="1" t="s">
        <v>24</v>
      </c>
      <c r="Y2" t="s">
        <v>26</v>
      </c>
    </row>
    <row r="3" spans="3:22" ht="15">
      <c r="C3" t="s">
        <v>36</v>
      </c>
      <c r="D3" t="s">
        <v>3</v>
      </c>
      <c r="E3" t="s">
        <v>4</v>
      </c>
      <c r="F3" t="s">
        <v>5</v>
      </c>
      <c r="G3" t="s">
        <v>6</v>
      </c>
      <c r="H3" t="s">
        <v>14</v>
      </c>
      <c r="I3" t="s">
        <v>7</v>
      </c>
      <c r="J3" t="s">
        <v>13</v>
      </c>
      <c r="K3" s="1" t="s">
        <v>10</v>
      </c>
      <c r="M3" t="s">
        <v>18</v>
      </c>
      <c r="N3" t="s">
        <v>19</v>
      </c>
      <c r="O3" s="2" t="s">
        <v>10</v>
      </c>
      <c r="P3" t="s">
        <v>21</v>
      </c>
      <c r="Q3" s="1" t="s">
        <v>22</v>
      </c>
      <c r="S3" s="1" t="s">
        <v>27</v>
      </c>
      <c r="T3" s="1" t="s">
        <v>28</v>
      </c>
      <c r="V3" s="1" t="s">
        <v>10</v>
      </c>
    </row>
    <row r="4" spans="1:25" ht="15">
      <c r="A4">
        <v>1</v>
      </c>
      <c r="B4" t="s">
        <v>1</v>
      </c>
      <c r="C4" t="s">
        <v>32</v>
      </c>
      <c r="D4">
        <v>3</v>
      </c>
      <c r="E4">
        <v>3</v>
      </c>
      <c r="F4">
        <v>3</v>
      </c>
      <c r="G4">
        <v>3</v>
      </c>
      <c r="H4">
        <v>12</v>
      </c>
      <c r="I4">
        <f>H4*7</f>
        <v>84</v>
      </c>
      <c r="J4">
        <f>I4*1.5</f>
        <v>126</v>
      </c>
      <c r="K4" s="1">
        <f>J4*600</f>
        <v>75600</v>
      </c>
      <c r="M4">
        <v>120</v>
      </c>
      <c r="N4">
        <f>M4*7</f>
        <v>840</v>
      </c>
      <c r="O4" s="1">
        <f>N4*6</f>
        <v>5040</v>
      </c>
      <c r="P4">
        <v>69</v>
      </c>
      <c r="Q4" s="1">
        <f>P4*7</f>
        <v>483</v>
      </c>
      <c r="R4" s="1">
        <f>K4+O4+Q4</f>
        <v>81123</v>
      </c>
      <c r="S4" s="1">
        <f>K4*0.15</f>
        <v>11340</v>
      </c>
      <c r="T4" s="1">
        <f>(R4+S4)*0.2</f>
        <v>18492.600000000002</v>
      </c>
      <c r="V4" s="3">
        <f>K4+O4+Q4+S4+T4</f>
        <v>110955.6</v>
      </c>
      <c r="Y4" t="s">
        <v>29</v>
      </c>
    </row>
    <row r="5" spans="1:25" ht="15">
      <c r="A5">
        <v>2</v>
      </c>
      <c r="B5" t="s">
        <v>25</v>
      </c>
      <c r="C5" t="s">
        <v>32</v>
      </c>
      <c r="D5">
        <v>3</v>
      </c>
      <c r="E5">
        <v>3</v>
      </c>
      <c r="F5">
        <v>3</v>
      </c>
      <c r="G5">
        <v>3</v>
      </c>
      <c r="H5">
        <v>12</v>
      </c>
      <c r="I5">
        <f>H5*5</f>
        <v>60</v>
      </c>
      <c r="J5">
        <f>I5*4</f>
        <v>240</v>
      </c>
      <c r="K5" s="1">
        <f>J5*600</f>
        <v>144000</v>
      </c>
      <c r="M5">
        <v>120</v>
      </c>
      <c r="N5">
        <f>M5*5</f>
        <v>600</v>
      </c>
      <c r="O5" s="1">
        <f>N5*6</f>
        <v>3600</v>
      </c>
      <c r="P5">
        <v>69</v>
      </c>
      <c r="Q5" s="1">
        <f>P5*5</f>
        <v>345</v>
      </c>
      <c r="R5" s="1">
        <f>K5+O5+Q5</f>
        <v>147945</v>
      </c>
      <c r="S5" s="1">
        <v>11340</v>
      </c>
      <c r="T5" s="1">
        <v>18493</v>
      </c>
      <c r="V5" s="3">
        <f>K5+O5+Q5+S5+T5</f>
        <v>177778</v>
      </c>
      <c r="Y5" t="s">
        <v>50</v>
      </c>
    </row>
    <row r="6" spans="1:25" ht="15">
      <c r="A6">
        <v>3</v>
      </c>
      <c r="B6" t="s">
        <v>31</v>
      </c>
      <c r="C6" t="s">
        <v>32</v>
      </c>
      <c r="D6">
        <v>3</v>
      </c>
      <c r="E6">
        <v>3</v>
      </c>
      <c r="F6">
        <v>3</v>
      </c>
      <c r="G6">
        <v>3</v>
      </c>
      <c r="H6">
        <v>12</v>
      </c>
      <c r="I6">
        <f>H6*4</f>
        <v>48</v>
      </c>
      <c r="J6">
        <v>96</v>
      </c>
      <c r="K6" s="1">
        <f>J6*600</f>
        <v>57600</v>
      </c>
      <c r="M6">
        <v>120</v>
      </c>
      <c r="N6">
        <f>M6*4</f>
        <v>480</v>
      </c>
      <c r="O6" s="1">
        <f>N6*6</f>
        <v>2880</v>
      </c>
      <c r="P6">
        <v>69</v>
      </c>
      <c r="Q6" s="1">
        <f>P6*4</f>
        <v>276</v>
      </c>
      <c r="R6" s="1">
        <f>K6+O6+Q6</f>
        <v>60756</v>
      </c>
      <c r="S6" s="1">
        <v>11340</v>
      </c>
      <c r="T6" s="1">
        <v>18493</v>
      </c>
      <c r="V6" s="3">
        <f>K6+O6+Q6+S6+T6</f>
        <v>90589</v>
      </c>
      <c r="Y6" t="s">
        <v>40</v>
      </c>
    </row>
    <row r="7" spans="1:25" ht="15">
      <c r="A7">
        <v>4</v>
      </c>
      <c r="B7" t="s">
        <v>37</v>
      </c>
      <c r="C7" t="s">
        <v>32</v>
      </c>
      <c r="D7">
        <v>3</v>
      </c>
      <c r="E7">
        <v>3</v>
      </c>
      <c r="F7">
        <v>3</v>
      </c>
      <c r="G7">
        <v>3</v>
      </c>
      <c r="H7">
        <v>12</v>
      </c>
      <c r="I7">
        <f>H7*5</f>
        <v>60</v>
      </c>
      <c r="J7">
        <f>I7*2.5</f>
        <v>150</v>
      </c>
      <c r="K7" s="1">
        <f>J7*600</f>
        <v>90000</v>
      </c>
      <c r="M7">
        <v>120</v>
      </c>
      <c r="N7">
        <f>M7*5</f>
        <v>600</v>
      </c>
      <c r="O7" s="1">
        <f>N7*6</f>
        <v>3600</v>
      </c>
      <c r="P7">
        <v>69</v>
      </c>
      <c r="Q7" s="1">
        <f>69*5</f>
        <v>345</v>
      </c>
      <c r="R7" s="1">
        <f>K7+O7+Q7</f>
        <v>93945</v>
      </c>
      <c r="S7" s="1">
        <v>11340</v>
      </c>
      <c r="T7" s="1">
        <v>18493</v>
      </c>
      <c r="V7" s="3">
        <f>K7+O7+Q7+S7+T7</f>
        <v>123778</v>
      </c>
      <c r="Y7" t="s">
        <v>39</v>
      </c>
    </row>
    <row r="8" spans="2:25" ht="15">
      <c r="B8" t="s">
        <v>7</v>
      </c>
      <c r="C8" t="s">
        <v>32</v>
      </c>
      <c r="D8" s="3">
        <f>V4+V5+V6+V7</f>
        <v>503100.6</v>
      </c>
      <c r="F8" s="4">
        <v>518000</v>
      </c>
      <c r="G8">
        <f>F8*0.2</f>
        <v>103600</v>
      </c>
      <c r="U8" s="4"/>
      <c r="V8" s="3">
        <f>V4+V5+V6+V7</f>
        <v>503100.6</v>
      </c>
      <c r="Y8" t="s">
        <v>30</v>
      </c>
    </row>
    <row r="9" spans="4:22" ht="15">
      <c r="D9" s="3"/>
      <c r="F9" s="4"/>
      <c r="U9" s="4"/>
      <c r="V9" s="3"/>
    </row>
    <row r="10" spans="4:22" ht="15">
      <c r="D10" s="3"/>
      <c r="E10" s="4"/>
      <c r="F10" s="4"/>
      <c r="V10" s="3"/>
    </row>
    <row r="11" spans="9:11" ht="15">
      <c r="I11" t="s">
        <v>8</v>
      </c>
      <c r="K11" s="1" t="s">
        <v>15</v>
      </c>
    </row>
    <row r="12" spans="2:22" ht="15">
      <c r="B12" t="s">
        <v>41</v>
      </c>
      <c r="D12" t="s">
        <v>2</v>
      </c>
      <c r="I12" t="s">
        <v>48</v>
      </c>
      <c r="J12" t="s">
        <v>12</v>
      </c>
      <c r="K12" s="1" t="s">
        <v>54</v>
      </c>
      <c r="M12" t="s">
        <v>16</v>
      </c>
      <c r="O12" s="1" t="s">
        <v>46</v>
      </c>
      <c r="P12" t="s">
        <v>47</v>
      </c>
      <c r="R12" s="1" t="s">
        <v>23</v>
      </c>
      <c r="V12" s="1" t="s">
        <v>24</v>
      </c>
    </row>
    <row r="13" spans="3:22" ht="15">
      <c r="C13" t="s">
        <v>36</v>
      </c>
      <c r="D13" t="s">
        <v>3</v>
      </c>
      <c r="E13" t="s">
        <v>4</v>
      </c>
      <c r="F13" t="s">
        <v>5</v>
      </c>
      <c r="G13" t="s">
        <v>6</v>
      </c>
      <c r="H13" t="s">
        <v>14</v>
      </c>
      <c r="I13" t="s">
        <v>7</v>
      </c>
      <c r="J13" t="s">
        <v>13</v>
      </c>
      <c r="K13" s="1" t="s">
        <v>10</v>
      </c>
      <c r="M13" t="s">
        <v>43</v>
      </c>
      <c r="N13" t="s">
        <v>45</v>
      </c>
      <c r="O13" s="2" t="s">
        <v>44</v>
      </c>
      <c r="P13" t="s">
        <v>21</v>
      </c>
      <c r="Q13" s="1" t="s">
        <v>22</v>
      </c>
      <c r="S13" s="1" t="s">
        <v>27</v>
      </c>
      <c r="T13" s="1" t="s">
        <v>49</v>
      </c>
      <c r="V13" s="1" t="s">
        <v>10</v>
      </c>
    </row>
    <row r="14" spans="1:25" ht="15">
      <c r="A14">
        <v>1</v>
      </c>
      <c r="B14" s="5" t="s">
        <v>1</v>
      </c>
      <c r="C14" s="5" t="s">
        <v>32</v>
      </c>
      <c r="D14" s="5">
        <v>3</v>
      </c>
      <c r="E14" s="5">
        <v>3</v>
      </c>
      <c r="F14" s="5">
        <v>3</v>
      </c>
      <c r="G14" s="5">
        <v>3</v>
      </c>
      <c r="H14" s="5">
        <v>12</v>
      </c>
      <c r="I14">
        <f>H14*7</f>
        <v>84</v>
      </c>
      <c r="J14">
        <f>I14*1.5</f>
        <v>126</v>
      </c>
      <c r="K14" s="1">
        <f>J14*450</f>
        <v>56700</v>
      </c>
      <c r="M14">
        <v>120</v>
      </c>
      <c r="N14">
        <f>M14*6*7</f>
        <v>5040</v>
      </c>
      <c r="O14" s="1">
        <f>N14*6</f>
        <v>30240</v>
      </c>
      <c r="P14">
        <v>0</v>
      </c>
      <c r="Q14" s="1">
        <f>P14*7*6</f>
        <v>0</v>
      </c>
      <c r="R14" s="1">
        <f>K14+O14+Q14</f>
        <v>86940</v>
      </c>
      <c r="S14" s="1">
        <v>8500</v>
      </c>
      <c r="T14" s="1">
        <v>14300</v>
      </c>
      <c r="V14" s="3">
        <f>K14+O14+Q14+S14+T14</f>
        <v>109740</v>
      </c>
      <c r="Y14" t="s">
        <v>53</v>
      </c>
    </row>
    <row r="15" spans="1:25" ht="15">
      <c r="A15">
        <v>2</v>
      </c>
      <c r="B15" s="5" t="s">
        <v>25</v>
      </c>
      <c r="C15" s="5" t="s">
        <v>32</v>
      </c>
      <c r="D15" s="5">
        <v>3</v>
      </c>
      <c r="E15" s="5">
        <v>3</v>
      </c>
      <c r="F15" s="5">
        <v>3</v>
      </c>
      <c r="G15" s="5">
        <v>3</v>
      </c>
      <c r="H15" s="5">
        <v>12</v>
      </c>
      <c r="I15">
        <f>H15*5</f>
        <v>60</v>
      </c>
      <c r="J15">
        <f>I15*3.5</f>
        <v>210</v>
      </c>
      <c r="K15" s="1">
        <f>J15*450</f>
        <v>94500</v>
      </c>
      <c r="M15">
        <v>120</v>
      </c>
      <c r="N15">
        <f>M15*6</f>
        <v>720</v>
      </c>
      <c r="O15" s="1">
        <f>N15*6</f>
        <v>4320</v>
      </c>
      <c r="P15">
        <v>0</v>
      </c>
      <c r="Q15" s="1">
        <f>P15*5</f>
        <v>0</v>
      </c>
      <c r="R15" s="1">
        <f>K15+O15+Q15</f>
        <v>98820</v>
      </c>
      <c r="S15" s="1">
        <v>8500</v>
      </c>
      <c r="T15" s="1">
        <v>14300</v>
      </c>
      <c r="V15" s="3">
        <f>K15+O15+Q15+S15+T15</f>
        <v>121620</v>
      </c>
      <c r="Y15" t="s">
        <v>57</v>
      </c>
    </row>
    <row r="16" spans="1:25" ht="15">
      <c r="A16">
        <v>3</v>
      </c>
      <c r="B16" s="5" t="s">
        <v>31</v>
      </c>
      <c r="C16" s="5" t="s">
        <v>32</v>
      </c>
      <c r="D16" s="5">
        <v>3</v>
      </c>
      <c r="E16" s="5">
        <v>3</v>
      </c>
      <c r="F16" s="5">
        <v>3</v>
      </c>
      <c r="G16" s="5">
        <v>3</v>
      </c>
      <c r="H16" s="5">
        <v>12</v>
      </c>
      <c r="I16">
        <f>H16*4</f>
        <v>48</v>
      </c>
      <c r="J16">
        <f>I16*2</f>
        <v>96</v>
      </c>
      <c r="K16" s="1">
        <f>J16*500</f>
        <v>48000</v>
      </c>
      <c r="M16">
        <v>120</v>
      </c>
      <c r="N16">
        <f>M16*6*4</f>
        <v>2880</v>
      </c>
      <c r="O16" s="1">
        <f>N16*6</f>
        <v>17280</v>
      </c>
      <c r="P16">
        <v>0</v>
      </c>
      <c r="Q16" s="1">
        <f>P16*4*6</f>
        <v>0</v>
      </c>
      <c r="R16" s="1">
        <f>K16+O16+Q16</f>
        <v>65280</v>
      </c>
      <c r="S16" s="1">
        <v>8500</v>
      </c>
      <c r="T16" s="1">
        <v>14300</v>
      </c>
      <c r="V16" s="3">
        <f>K16+O16+Q16+S16+T16</f>
        <v>88080</v>
      </c>
      <c r="Y16" t="s">
        <v>55</v>
      </c>
    </row>
    <row r="17" spans="1:25" ht="15">
      <c r="A17">
        <v>4</v>
      </c>
      <c r="B17" s="5" t="s">
        <v>37</v>
      </c>
      <c r="C17" s="5" t="s">
        <v>32</v>
      </c>
      <c r="D17" s="5">
        <v>3</v>
      </c>
      <c r="E17" s="5">
        <v>3</v>
      </c>
      <c r="F17" s="5">
        <v>3</v>
      </c>
      <c r="G17" s="5">
        <v>3</v>
      </c>
      <c r="H17" s="5">
        <v>12</v>
      </c>
      <c r="I17">
        <f>H17*3</f>
        <v>36</v>
      </c>
      <c r="J17">
        <f>I17*12</f>
        <v>432</v>
      </c>
      <c r="K17" s="1">
        <f>J17*350</f>
        <v>151200</v>
      </c>
      <c r="M17">
        <v>120</v>
      </c>
      <c r="N17">
        <f>M17*12*3</f>
        <v>4320</v>
      </c>
      <c r="O17" s="1">
        <f>N17*6</f>
        <v>25920</v>
      </c>
      <c r="P17">
        <v>0</v>
      </c>
      <c r="Q17" s="1">
        <v>0</v>
      </c>
      <c r="R17" s="1">
        <f>K17+O17+Q17</f>
        <v>177120</v>
      </c>
      <c r="S17" s="1">
        <v>8500</v>
      </c>
      <c r="T17" s="1">
        <v>14300</v>
      </c>
      <c r="V17" s="3">
        <f>K17+O17+Q17+S17+T17</f>
        <v>199920</v>
      </c>
      <c r="Y17" t="s">
        <v>56</v>
      </c>
    </row>
    <row r="18" spans="2:24" ht="15">
      <c r="B18" s="5"/>
      <c r="C18" s="5"/>
      <c r="D18" s="5"/>
      <c r="E18" s="5"/>
      <c r="F18" s="5"/>
      <c r="G18" s="5"/>
      <c r="H18" s="5"/>
      <c r="V18" s="3">
        <f>SUM(V14:V17)</f>
        <v>519360</v>
      </c>
      <c r="X18" t="s">
        <v>52</v>
      </c>
    </row>
    <row r="19" spans="2:8" ht="15">
      <c r="B19" s="5" t="s">
        <v>7</v>
      </c>
      <c r="C19" s="5"/>
      <c r="D19" s="5"/>
      <c r="E19" s="5"/>
      <c r="F19" s="5"/>
      <c r="G19" s="5"/>
      <c r="H19" s="5"/>
    </row>
    <row r="21" ht="15">
      <c r="B21" t="s">
        <v>51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0">
      <selection activeCell="D23" sqref="D23"/>
    </sheetView>
  </sheetViews>
  <sheetFormatPr defaultColWidth="9.140625" defaultRowHeight="15"/>
  <sheetData>
    <row r="1" spans="1:22" ht="15">
      <c r="A1" t="s">
        <v>0</v>
      </c>
      <c r="I1" t="s">
        <v>8</v>
      </c>
      <c r="K1" s="1" t="s">
        <v>15</v>
      </c>
      <c r="O1" s="1"/>
      <c r="Q1" s="1"/>
      <c r="R1" s="1"/>
      <c r="S1" s="1"/>
      <c r="T1" s="1"/>
      <c r="V1" s="1"/>
    </row>
    <row r="2" spans="4:25" ht="15">
      <c r="D2" t="s">
        <v>2</v>
      </c>
      <c r="I2" t="s">
        <v>9</v>
      </c>
      <c r="J2" t="s">
        <v>12</v>
      </c>
      <c r="K2" s="1" t="s">
        <v>11</v>
      </c>
      <c r="M2" t="s">
        <v>16</v>
      </c>
      <c r="O2" s="1" t="s">
        <v>17</v>
      </c>
      <c r="P2" t="s">
        <v>20</v>
      </c>
      <c r="Q2" s="1"/>
      <c r="R2" s="1" t="s">
        <v>23</v>
      </c>
      <c r="S2" s="1"/>
      <c r="T2" s="1"/>
      <c r="V2" s="1" t="s">
        <v>24</v>
      </c>
      <c r="Y2" t="s">
        <v>26</v>
      </c>
    </row>
    <row r="3" spans="3:22" ht="15">
      <c r="C3" t="s">
        <v>36</v>
      </c>
      <c r="D3" t="s">
        <v>3</v>
      </c>
      <c r="E3" t="s">
        <v>4</v>
      </c>
      <c r="F3" t="s">
        <v>5</v>
      </c>
      <c r="G3" t="s">
        <v>6</v>
      </c>
      <c r="H3" t="s">
        <v>14</v>
      </c>
      <c r="I3" t="s">
        <v>7</v>
      </c>
      <c r="J3" t="s">
        <v>13</v>
      </c>
      <c r="K3" s="1" t="s">
        <v>10</v>
      </c>
      <c r="M3" t="s">
        <v>18</v>
      </c>
      <c r="N3" t="s">
        <v>19</v>
      </c>
      <c r="O3" s="2" t="s">
        <v>10</v>
      </c>
      <c r="P3" t="s">
        <v>21</v>
      </c>
      <c r="Q3" s="1" t="s">
        <v>22</v>
      </c>
      <c r="R3" s="1"/>
      <c r="S3" s="1" t="s">
        <v>27</v>
      </c>
      <c r="T3" s="1" t="s">
        <v>28</v>
      </c>
      <c r="V3" s="1" t="s">
        <v>10</v>
      </c>
    </row>
    <row r="4" spans="1:25" ht="15">
      <c r="A4">
        <v>1</v>
      </c>
      <c r="B4" t="s">
        <v>1</v>
      </c>
      <c r="C4" t="s">
        <v>32</v>
      </c>
      <c r="D4">
        <v>3</v>
      </c>
      <c r="E4">
        <v>3</v>
      </c>
      <c r="F4">
        <v>3</v>
      </c>
      <c r="G4">
        <v>3</v>
      </c>
      <c r="H4">
        <v>12</v>
      </c>
      <c r="I4">
        <f>H4*7</f>
        <v>84</v>
      </c>
      <c r="J4">
        <f>I4*1.5</f>
        <v>126</v>
      </c>
      <c r="K4" s="1">
        <f>J4*600</f>
        <v>75600</v>
      </c>
      <c r="M4">
        <v>120</v>
      </c>
      <c r="N4">
        <f>M4*7</f>
        <v>840</v>
      </c>
      <c r="O4" s="1">
        <f>N4*6</f>
        <v>5040</v>
      </c>
      <c r="P4">
        <v>69</v>
      </c>
      <c r="Q4" s="1">
        <f>P4*7</f>
        <v>483</v>
      </c>
      <c r="R4" s="1">
        <f>K4+O4+Q4</f>
        <v>81123</v>
      </c>
      <c r="S4" s="1">
        <f>K4*0.15</f>
        <v>11340</v>
      </c>
      <c r="T4" s="1">
        <f>(R4+S4)*0.2</f>
        <v>18492.600000000002</v>
      </c>
      <c r="V4" s="3">
        <f>K4+O4+Q4+S4+T4</f>
        <v>110955.6</v>
      </c>
      <c r="Y4" t="s">
        <v>29</v>
      </c>
    </row>
    <row r="5" spans="3:22" ht="15">
      <c r="C5" t="s">
        <v>33</v>
      </c>
      <c r="D5">
        <v>5</v>
      </c>
      <c r="E5">
        <v>5</v>
      </c>
      <c r="F5">
        <v>5</v>
      </c>
      <c r="G5">
        <v>5</v>
      </c>
      <c r="H5">
        <v>20</v>
      </c>
      <c r="I5">
        <f>H5*7</f>
        <v>140</v>
      </c>
      <c r="J5">
        <f>I5*1.5</f>
        <v>210</v>
      </c>
      <c r="K5" s="1">
        <f>J5*600</f>
        <v>126000</v>
      </c>
      <c r="O5" s="1">
        <f>O4/3*5</f>
        <v>8400</v>
      </c>
      <c r="Q5" s="1">
        <f>Q4/3*5</f>
        <v>805</v>
      </c>
      <c r="R5" s="1"/>
      <c r="S5" s="1">
        <f>S4/3*5</f>
        <v>18900</v>
      </c>
      <c r="T5" s="1">
        <f>T4/3*5</f>
        <v>30821.000000000004</v>
      </c>
      <c r="V5" s="3">
        <f>V4/3*5</f>
        <v>184926.00000000003</v>
      </c>
    </row>
    <row r="6" spans="3:22" ht="15">
      <c r="C6" t="s">
        <v>34</v>
      </c>
      <c r="D6">
        <v>8</v>
      </c>
      <c r="E6">
        <v>8</v>
      </c>
      <c r="F6">
        <v>8</v>
      </c>
      <c r="G6">
        <v>8</v>
      </c>
      <c r="H6">
        <v>32</v>
      </c>
      <c r="I6">
        <f>H6*7</f>
        <v>224</v>
      </c>
      <c r="J6">
        <f>I6*1.5</f>
        <v>336</v>
      </c>
      <c r="K6" s="1">
        <f>J6*600</f>
        <v>201600</v>
      </c>
      <c r="O6" s="1">
        <f>O4/3*8</f>
        <v>13440</v>
      </c>
      <c r="Q6" s="1">
        <f>Q4/3*8</f>
        <v>1288</v>
      </c>
      <c r="R6" s="1"/>
      <c r="S6" s="1">
        <f>S4/3*8</f>
        <v>30240</v>
      </c>
      <c r="T6" s="1">
        <f>T4/3*8</f>
        <v>49313.600000000006</v>
      </c>
      <c r="V6" s="3">
        <f>V4/3*8</f>
        <v>295881.60000000003</v>
      </c>
    </row>
    <row r="7" spans="3:22" ht="15">
      <c r="C7" t="s">
        <v>35</v>
      </c>
      <c r="D7">
        <v>11</v>
      </c>
      <c r="E7">
        <v>11</v>
      </c>
      <c r="F7">
        <v>11</v>
      </c>
      <c r="G7">
        <v>11</v>
      </c>
      <c r="H7">
        <v>44</v>
      </c>
      <c r="I7">
        <f>H7*7</f>
        <v>308</v>
      </c>
      <c r="J7">
        <f>I7*1.5</f>
        <v>462</v>
      </c>
      <c r="K7" s="1">
        <f>J7*600</f>
        <v>277200</v>
      </c>
      <c r="O7" s="1">
        <f>O4/3*11</f>
        <v>18480</v>
      </c>
      <c r="Q7" s="1">
        <f>Q4/3*11</f>
        <v>1771</v>
      </c>
      <c r="R7" s="1"/>
      <c r="S7" s="1">
        <f>S4/3*11</f>
        <v>41580</v>
      </c>
      <c r="T7" s="1">
        <f>T4/3*11</f>
        <v>67806.20000000001</v>
      </c>
      <c r="V7" s="3">
        <f>V4/3*11</f>
        <v>406837.20000000007</v>
      </c>
    </row>
    <row r="8" spans="11:22" ht="15">
      <c r="K8" s="1"/>
      <c r="O8" s="1"/>
      <c r="Q8" s="1"/>
      <c r="R8" s="1"/>
      <c r="S8" s="1"/>
      <c r="T8" s="1"/>
      <c r="V8" s="3"/>
    </row>
    <row r="9" spans="1:25" ht="15">
      <c r="A9">
        <v>2</v>
      </c>
      <c r="B9" t="s">
        <v>25</v>
      </c>
      <c r="C9" t="s">
        <v>32</v>
      </c>
      <c r="D9">
        <v>3</v>
      </c>
      <c r="E9">
        <v>3</v>
      </c>
      <c r="F9">
        <v>3</v>
      </c>
      <c r="G9">
        <v>3</v>
      </c>
      <c r="H9">
        <v>12</v>
      </c>
      <c r="I9">
        <f>H9*5</f>
        <v>60</v>
      </c>
      <c r="J9">
        <f>I9*4</f>
        <v>240</v>
      </c>
      <c r="K9" s="1">
        <f>J9*600</f>
        <v>144000</v>
      </c>
      <c r="M9">
        <v>120</v>
      </c>
      <c r="N9">
        <f>M9*5</f>
        <v>600</v>
      </c>
      <c r="O9" s="1">
        <f>N9*6</f>
        <v>3600</v>
      </c>
      <c r="P9">
        <v>69</v>
      </c>
      <c r="Q9" s="1">
        <f>P9*5</f>
        <v>345</v>
      </c>
      <c r="R9" s="1">
        <f>K9+O9+Q9</f>
        <v>147945</v>
      </c>
      <c r="S9" s="1">
        <v>11340</v>
      </c>
      <c r="T9" s="1">
        <v>18493</v>
      </c>
      <c r="V9" s="3">
        <f>K9+O9+Q9+S9+T9</f>
        <v>177778</v>
      </c>
      <c r="Y9" t="s">
        <v>30</v>
      </c>
    </row>
    <row r="10" spans="3:22" ht="15">
      <c r="C10" t="s">
        <v>33</v>
      </c>
      <c r="D10">
        <v>5</v>
      </c>
      <c r="E10">
        <v>5</v>
      </c>
      <c r="F10">
        <v>5</v>
      </c>
      <c r="G10">
        <v>5</v>
      </c>
      <c r="H10">
        <v>20</v>
      </c>
      <c r="I10">
        <f>H10*5</f>
        <v>100</v>
      </c>
      <c r="J10">
        <f>I10*4</f>
        <v>400</v>
      </c>
      <c r="K10" s="1">
        <f>J10*600</f>
        <v>240000</v>
      </c>
      <c r="O10" s="1">
        <f>O9/3*5</f>
        <v>6000</v>
      </c>
      <c r="Q10" s="1">
        <f>Q9/3*5</f>
        <v>575</v>
      </c>
      <c r="R10" s="1"/>
      <c r="S10" s="1">
        <f>S9/3*5</f>
        <v>18900</v>
      </c>
      <c r="T10" s="1">
        <f>T9/3*5</f>
        <v>30821.666666666664</v>
      </c>
      <c r="V10" s="3">
        <f>K10+O10+Q10+S10+T10</f>
        <v>296296.6666666667</v>
      </c>
    </row>
    <row r="11" spans="3:22" ht="15">
      <c r="C11" t="s">
        <v>34</v>
      </c>
      <c r="D11">
        <v>8</v>
      </c>
      <c r="E11">
        <v>8</v>
      </c>
      <c r="F11">
        <v>8</v>
      </c>
      <c r="G11">
        <v>8</v>
      </c>
      <c r="H11">
        <v>32</v>
      </c>
      <c r="I11">
        <f>H11*5</f>
        <v>160</v>
      </c>
      <c r="J11">
        <f>I11*4</f>
        <v>640</v>
      </c>
      <c r="K11" s="1">
        <f>J11*600</f>
        <v>384000</v>
      </c>
      <c r="O11" s="1">
        <f>O9/3*8</f>
        <v>9600</v>
      </c>
      <c r="Q11" s="1">
        <f>Q9/3*8</f>
        <v>920</v>
      </c>
      <c r="R11" s="1"/>
      <c r="S11" s="1">
        <f>S9/3*8</f>
        <v>30240</v>
      </c>
      <c r="T11" s="1">
        <f>T9/3*8</f>
        <v>49314.666666666664</v>
      </c>
      <c r="V11" s="3">
        <f>K11+O11+Q11+S11+T11</f>
        <v>474074.6666666667</v>
      </c>
    </row>
    <row r="12" spans="3:22" ht="15">
      <c r="C12" t="s">
        <v>35</v>
      </c>
      <c r="D12">
        <v>11</v>
      </c>
      <c r="E12">
        <v>11</v>
      </c>
      <c r="F12">
        <v>11</v>
      </c>
      <c r="G12">
        <v>11</v>
      </c>
      <c r="H12">
        <v>44</v>
      </c>
      <c r="I12">
        <f>H12*5</f>
        <v>220</v>
      </c>
      <c r="J12">
        <f>I12*4</f>
        <v>880</v>
      </c>
      <c r="K12" s="1">
        <f>J12*600</f>
        <v>528000</v>
      </c>
      <c r="O12" s="1">
        <f>O9/3*11</f>
        <v>13200</v>
      </c>
      <c r="Q12" s="1">
        <f>Q9/3*11</f>
        <v>1265</v>
      </c>
      <c r="R12" s="1"/>
      <c r="S12" s="1">
        <f>S9/3*11</f>
        <v>41580</v>
      </c>
      <c r="T12" s="1">
        <f>T9/3*11</f>
        <v>67807.66666666666</v>
      </c>
      <c r="V12" s="3">
        <f>K12+O12+Q12+S12+T12</f>
        <v>651852.6666666666</v>
      </c>
    </row>
    <row r="13" spans="11:22" ht="15">
      <c r="K13" s="1"/>
      <c r="O13" s="1"/>
      <c r="Q13" s="1"/>
      <c r="R13" s="1"/>
      <c r="S13" s="1"/>
      <c r="T13" s="1"/>
      <c r="V13" s="3"/>
    </row>
    <row r="14" spans="1:25" ht="15">
      <c r="A14">
        <v>3</v>
      </c>
      <c r="B14" t="s">
        <v>31</v>
      </c>
      <c r="C14" t="s">
        <v>32</v>
      </c>
      <c r="D14">
        <v>3</v>
      </c>
      <c r="E14">
        <v>3</v>
      </c>
      <c r="F14">
        <v>3</v>
      </c>
      <c r="G14">
        <v>3</v>
      </c>
      <c r="H14">
        <v>12</v>
      </c>
      <c r="I14">
        <f>H14*4</f>
        <v>48</v>
      </c>
      <c r="J14">
        <v>96</v>
      </c>
      <c r="K14" s="1">
        <f>J14*600</f>
        <v>57600</v>
      </c>
      <c r="M14">
        <v>120</v>
      </c>
      <c r="N14">
        <f>M14*4</f>
        <v>480</v>
      </c>
      <c r="O14" s="1">
        <f>N14*6</f>
        <v>2880</v>
      </c>
      <c r="P14">
        <v>69</v>
      </c>
      <c r="Q14" s="1">
        <f>P14*4</f>
        <v>276</v>
      </c>
      <c r="R14" s="1">
        <f>K14+O14+Q14</f>
        <v>60756</v>
      </c>
      <c r="S14" s="1">
        <v>11340</v>
      </c>
      <c r="T14" s="1">
        <v>18493</v>
      </c>
      <c r="V14" s="3">
        <f>K14+O14+Q14+S14+T14</f>
        <v>90589</v>
      </c>
      <c r="Y14" t="s">
        <v>40</v>
      </c>
    </row>
    <row r="15" spans="3:22" ht="15">
      <c r="C15" t="s">
        <v>33</v>
      </c>
      <c r="D15">
        <v>5</v>
      </c>
      <c r="E15">
        <v>5</v>
      </c>
      <c r="F15">
        <v>5</v>
      </c>
      <c r="G15">
        <v>5</v>
      </c>
      <c r="H15">
        <v>20</v>
      </c>
      <c r="I15">
        <f>H15*4</f>
        <v>80</v>
      </c>
      <c r="J15">
        <f>I15*2.5</f>
        <v>200</v>
      </c>
      <c r="K15" s="1">
        <f>J15*600</f>
        <v>120000</v>
      </c>
      <c r="O15" s="1">
        <f>O14/3*5</f>
        <v>4800</v>
      </c>
      <c r="Q15" s="1">
        <f>Q14/3*5</f>
        <v>460</v>
      </c>
      <c r="R15" s="1"/>
      <c r="S15" s="1">
        <f>S14/3*5</f>
        <v>18900</v>
      </c>
      <c r="T15" s="1">
        <f>T14/3*5</f>
        <v>30821.666666666664</v>
      </c>
      <c r="V15" s="3">
        <f>K15+O15+Q15+S15+T15</f>
        <v>174981.66666666666</v>
      </c>
    </row>
    <row r="16" spans="3:22" ht="15">
      <c r="C16" t="s">
        <v>34</v>
      </c>
      <c r="D16">
        <v>8</v>
      </c>
      <c r="E16">
        <v>8</v>
      </c>
      <c r="F16">
        <v>8</v>
      </c>
      <c r="G16">
        <v>8</v>
      </c>
      <c r="H16">
        <v>32</v>
      </c>
      <c r="I16">
        <f>H16*4</f>
        <v>128</v>
      </c>
      <c r="J16">
        <f>I16*2.5</f>
        <v>320</v>
      </c>
      <c r="K16" s="1">
        <f>J16*600</f>
        <v>192000</v>
      </c>
      <c r="O16" s="1">
        <f>O14/3*8</f>
        <v>7680</v>
      </c>
      <c r="Q16" s="1">
        <f>Q14/3*8</f>
        <v>736</v>
      </c>
      <c r="R16" s="1"/>
      <c r="S16" s="1">
        <f>S14/3*8</f>
        <v>30240</v>
      </c>
      <c r="T16" s="1">
        <f>T14/3*8</f>
        <v>49314.666666666664</v>
      </c>
      <c r="V16" s="3">
        <f>K16+O16+Q16+S16+T16</f>
        <v>279970.6666666667</v>
      </c>
    </row>
    <row r="17" spans="3:22" ht="15">
      <c r="C17" t="s">
        <v>35</v>
      </c>
      <c r="D17">
        <v>11</v>
      </c>
      <c r="E17">
        <v>11</v>
      </c>
      <c r="F17">
        <v>11</v>
      </c>
      <c r="G17">
        <v>11</v>
      </c>
      <c r="H17">
        <v>44</v>
      </c>
      <c r="I17">
        <f>H17*4</f>
        <v>176</v>
      </c>
      <c r="J17">
        <f>I17*2.5</f>
        <v>440</v>
      </c>
      <c r="K17" s="1">
        <f>J17*600</f>
        <v>264000</v>
      </c>
      <c r="O17" s="1">
        <f>O14/3*11</f>
        <v>10560</v>
      </c>
      <c r="Q17" s="1">
        <f>Q14/3*11</f>
        <v>1012</v>
      </c>
      <c r="R17" s="1"/>
      <c r="S17" s="1">
        <f>S14/3*11</f>
        <v>41580</v>
      </c>
      <c r="T17" s="1">
        <f>T14/3*11</f>
        <v>67807.66666666666</v>
      </c>
      <c r="V17" s="3">
        <f>K17+O17+Q17+S17+T17</f>
        <v>384959.6666666666</v>
      </c>
    </row>
    <row r="18" spans="11:22" ht="15">
      <c r="K18" s="1"/>
      <c r="O18" s="1"/>
      <c r="Q18" s="1"/>
      <c r="R18" s="1"/>
      <c r="S18" s="1"/>
      <c r="T18" s="1"/>
      <c r="V18" s="3"/>
    </row>
    <row r="19" spans="1:25" ht="15">
      <c r="A19">
        <v>4</v>
      </c>
      <c r="B19" t="s">
        <v>37</v>
      </c>
      <c r="C19" t="s">
        <v>32</v>
      </c>
      <c r="D19">
        <v>3</v>
      </c>
      <c r="E19">
        <v>3</v>
      </c>
      <c r="F19">
        <v>3</v>
      </c>
      <c r="G19">
        <v>3</v>
      </c>
      <c r="H19">
        <v>12</v>
      </c>
      <c r="I19">
        <f>H19*5</f>
        <v>60</v>
      </c>
      <c r="J19">
        <f>I19*2.5</f>
        <v>150</v>
      </c>
      <c r="K19" s="1">
        <f>J19*600</f>
        <v>90000</v>
      </c>
      <c r="M19">
        <v>120</v>
      </c>
      <c r="N19">
        <f>M19*5</f>
        <v>600</v>
      </c>
      <c r="O19" s="1">
        <f>N19*6</f>
        <v>3600</v>
      </c>
      <c r="P19">
        <v>69</v>
      </c>
      <c r="Q19" s="1">
        <f>69*5</f>
        <v>345</v>
      </c>
      <c r="R19" s="1">
        <f>K19+O19+Q19</f>
        <v>93945</v>
      </c>
      <c r="S19" s="1">
        <v>11340</v>
      </c>
      <c r="T19" s="1">
        <v>18493</v>
      </c>
      <c r="V19" s="3">
        <f>K19+O19+Q19+S19+T19</f>
        <v>123778</v>
      </c>
      <c r="Y19" t="s">
        <v>39</v>
      </c>
    </row>
    <row r="20" spans="3:22" ht="15">
      <c r="C20" t="s">
        <v>33</v>
      </c>
      <c r="D20">
        <v>5</v>
      </c>
      <c r="E20">
        <v>5</v>
      </c>
      <c r="F20">
        <v>5</v>
      </c>
      <c r="G20">
        <v>5</v>
      </c>
      <c r="H20">
        <v>20</v>
      </c>
      <c r="I20">
        <f>H20*5</f>
        <v>100</v>
      </c>
      <c r="J20">
        <f>I20*2.5</f>
        <v>250</v>
      </c>
      <c r="K20" s="1">
        <f>J20*600</f>
        <v>150000</v>
      </c>
      <c r="O20" s="1">
        <f>O19/3*5</f>
        <v>6000</v>
      </c>
      <c r="Q20" s="1">
        <f>Q19/3*5</f>
        <v>575</v>
      </c>
      <c r="R20" s="1"/>
      <c r="S20" s="1">
        <f>S19/3*5</f>
        <v>18900</v>
      </c>
      <c r="T20" s="1">
        <f>T19/3*5</f>
        <v>30821.666666666664</v>
      </c>
      <c r="V20" s="3">
        <f>K20+O20+Q20+S20+T20</f>
        <v>206296.66666666666</v>
      </c>
    </row>
    <row r="21" spans="3:22" ht="15">
      <c r="C21" t="s">
        <v>34</v>
      </c>
      <c r="D21">
        <v>8</v>
      </c>
      <c r="E21">
        <v>8</v>
      </c>
      <c r="F21">
        <v>8</v>
      </c>
      <c r="G21">
        <v>8</v>
      </c>
      <c r="H21">
        <v>32</v>
      </c>
      <c r="I21">
        <f>H21*5</f>
        <v>160</v>
      </c>
      <c r="J21">
        <f>I21*2.5</f>
        <v>400</v>
      </c>
      <c r="K21" s="1">
        <f>J21*600</f>
        <v>240000</v>
      </c>
      <c r="O21" s="1">
        <f>O19/3*8</f>
        <v>9600</v>
      </c>
      <c r="Q21" s="1">
        <f>Q19/3*8</f>
        <v>920</v>
      </c>
      <c r="R21" s="1"/>
      <c r="S21" s="1">
        <f>S19/3*8</f>
        <v>30240</v>
      </c>
      <c r="T21" s="1">
        <f>T19/3*8</f>
        <v>49314.666666666664</v>
      </c>
      <c r="V21" s="3">
        <f>K21+O21+Q21+S21+T21</f>
        <v>330074.6666666667</v>
      </c>
    </row>
    <row r="22" spans="3:22" ht="15">
      <c r="C22" t="s">
        <v>35</v>
      </c>
      <c r="D22">
        <v>11</v>
      </c>
      <c r="E22">
        <v>11</v>
      </c>
      <c r="F22">
        <v>11</v>
      </c>
      <c r="G22">
        <v>11</v>
      </c>
      <c r="H22">
        <v>44</v>
      </c>
      <c r="I22">
        <f>H22*5</f>
        <v>220</v>
      </c>
      <c r="J22">
        <f>I22*2.5</f>
        <v>550</v>
      </c>
      <c r="K22" s="1">
        <f>J22*600</f>
        <v>330000</v>
      </c>
      <c r="O22" s="1">
        <f>O19/3*11</f>
        <v>13200</v>
      </c>
      <c r="Q22" s="1">
        <f>Q19/3*11</f>
        <v>1265</v>
      </c>
      <c r="R22" s="1"/>
      <c r="S22" s="1">
        <f>S19/3*11</f>
        <v>41580</v>
      </c>
      <c r="T22" s="1">
        <f>T19/3*11</f>
        <v>67807.66666666666</v>
      </c>
      <c r="V22" s="3">
        <f>K22+O22+Q22+S22+T22</f>
        <v>453852.6666666666</v>
      </c>
    </row>
    <row r="23" spans="11:25" ht="15">
      <c r="K23" s="1"/>
      <c r="O23" s="1"/>
      <c r="Q23" s="1"/>
      <c r="R23" s="1"/>
      <c r="S23" s="1"/>
      <c r="T23" s="1"/>
      <c r="V23" s="3"/>
      <c r="Y23" t="s">
        <v>42</v>
      </c>
    </row>
    <row r="24" spans="2:25" ht="15">
      <c r="B24" t="s">
        <v>7</v>
      </c>
      <c r="C24" t="s">
        <v>32</v>
      </c>
      <c r="D24" s="3">
        <f>V4+V9+V14+V19</f>
        <v>503100.6</v>
      </c>
      <c r="F24" s="4">
        <v>518000</v>
      </c>
      <c r="G24">
        <f>F24*0.2</f>
        <v>103600</v>
      </c>
      <c r="K24" s="1"/>
      <c r="O24" s="1"/>
      <c r="Q24" s="1"/>
      <c r="R24" s="1"/>
      <c r="S24" s="1"/>
      <c r="T24" s="1"/>
      <c r="U24" s="4"/>
      <c r="V24" s="3">
        <f>V4+V9+V14+V19</f>
        <v>503100.6</v>
      </c>
      <c r="Y24" t="s">
        <v>30</v>
      </c>
    </row>
    <row r="25" spans="3:25" ht="15">
      <c r="C25" t="s">
        <v>33</v>
      </c>
      <c r="D25" s="3">
        <f>V5+V10+V15+V20</f>
        <v>862501</v>
      </c>
      <c r="F25" s="4">
        <v>863000</v>
      </c>
      <c r="G25">
        <f>F25*0.2</f>
        <v>172600</v>
      </c>
      <c r="K25" s="1"/>
      <c r="O25" s="1"/>
      <c r="Q25" s="1"/>
      <c r="R25" s="1"/>
      <c r="S25" s="1"/>
      <c r="T25" s="1"/>
      <c r="V25" s="3">
        <f>V5+V10+V15+V20</f>
        <v>862501</v>
      </c>
      <c r="Y25" t="s">
        <v>38</v>
      </c>
    </row>
    <row r="26" spans="3:25" ht="15">
      <c r="C26" t="s">
        <v>34</v>
      </c>
      <c r="D26" s="3">
        <f>V6+V11+V16+V21</f>
        <v>1380001.6</v>
      </c>
      <c r="F26" s="4">
        <v>1380000</v>
      </c>
      <c r="G26">
        <f>F26*0.2</f>
        <v>276000</v>
      </c>
      <c r="K26" s="1"/>
      <c r="O26" s="1"/>
      <c r="Q26" s="1"/>
      <c r="R26" s="1"/>
      <c r="S26" s="1"/>
      <c r="T26" s="1"/>
      <c r="V26" s="3">
        <f>V6+V11+V16+V21</f>
        <v>1380001.6</v>
      </c>
      <c r="Y26" t="s">
        <v>39</v>
      </c>
    </row>
    <row r="27" spans="3:22" ht="15">
      <c r="C27" t="s">
        <v>35</v>
      </c>
      <c r="D27" s="3">
        <f>V7+V12+V17+V22</f>
        <v>1897502.1999999997</v>
      </c>
      <c r="F27" s="4">
        <v>1898000</v>
      </c>
      <c r="G27">
        <f>F27*0.2</f>
        <v>379600</v>
      </c>
      <c r="K27" s="1"/>
      <c r="O27" s="1"/>
      <c r="Q27" s="1"/>
      <c r="R27" s="1"/>
      <c r="S27" s="1"/>
      <c r="T27" s="1"/>
      <c r="V27" s="3">
        <f>V7+V12+V17+V22</f>
        <v>1897502.1999999997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2" max="2" width="16.140625" style="0" bestFit="1" customWidth="1"/>
    <col min="3" max="3" width="7.00390625" style="0" bestFit="1" customWidth="1"/>
    <col min="4" max="4" width="15.8515625" style="0" bestFit="1" customWidth="1"/>
    <col min="5" max="5" width="8.421875" style="0" bestFit="1" customWidth="1"/>
    <col min="6" max="6" width="9.57421875" style="0" bestFit="1" customWidth="1"/>
    <col min="7" max="7" width="18.28125" style="0" bestFit="1" customWidth="1"/>
    <col min="8" max="8" width="16.421875" style="0" bestFit="1" customWidth="1"/>
    <col min="9" max="9" width="17.28125" style="0" bestFit="1" customWidth="1"/>
  </cols>
  <sheetData>
    <row r="1" ht="15">
      <c r="A1" s="34" t="s">
        <v>71</v>
      </c>
    </row>
    <row r="2" ht="15.75" thickBot="1"/>
    <row r="3" spans="1:14" ht="15.75" thickTop="1">
      <c r="A3" s="36"/>
      <c r="B3" s="37"/>
      <c r="C3" s="38"/>
      <c r="D3" s="35" t="s">
        <v>2</v>
      </c>
      <c r="E3" s="35"/>
      <c r="F3" s="35"/>
      <c r="G3" s="35"/>
      <c r="H3" s="35"/>
      <c r="I3" s="39"/>
      <c r="J3" s="37"/>
      <c r="K3" s="37"/>
      <c r="L3" s="37"/>
      <c r="M3" s="37"/>
      <c r="N3" s="40"/>
    </row>
    <row r="4" spans="1:14" ht="15.75" thickBot="1">
      <c r="A4" s="26"/>
      <c r="B4" s="32" t="s">
        <v>68</v>
      </c>
      <c r="C4" s="33" t="s">
        <v>36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14</v>
      </c>
      <c r="I4" s="33" t="s">
        <v>63</v>
      </c>
      <c r="J4" s="41" t="s">
        <v>69</v>
      </c>
      <c r="K4" s="42"/>
      <c r="L4" s="42"/>
      <c r="M4" s="42"/>
      <c r="N4" s="43"/>
    </row>
    <row r="5" spans="1:14" ht="15.75" thickTop="1">
      <c r="A5" s="15">
        <v>1</v>
      </c>
      <c r="B5" s="27" t="s">
        <v>70</v>
      </c>
      <c r="C5" s="28" t="s">
        <v>32</v>
      </c>
      <c r="D5" s="28">
        <v>3</v>
      </c>
      <c r="E5" s="28">
        <v>3</v>
      </c>
      <c r="F5" s="28">
        <v>3</v>
      </c>
      <c r="G5" s="28">
        <v>3</v>
      </c>
      <c r="H5" s="28">
        <v>12</v>
      </c>
      <c r="I5" s="29"/>
      <c r="J5" s="30" t="s">
        <v>58</v>
      </c>
      <c r="K5" s="30"/>
      <c r="L5" s="30"/>
      <c r="M5" s="30"/>
      <c r="N5" s="31"/>
    </row>
    <row r="6" spans="1:14" ht="15">
      <c r="A6" s="15">
        <v>2</v>
      </c>
      <c r="B6" s="16" t="s">
        <v>25</v>
      </c>
      <c r="C6" s="11" t="s">
        <v>32</v>
      </c>
      <c r="D6" s="11">
        <v>3</v>
      </c>
      <c r="E6" s="11">
        <v>3</v>
      </c>
      <c r="F6" s="11">
        <v>3</v>
      </c>
      <c r="G6" s="11">
        <v>3</v>
      </c>
      <c r="H6" s="11">
        <v>12</v>
      </c>
      <c r="I6" s="12"/>
      <c r="J6" s="9" t="s">
        <v>59</v>
      </c>
      <c r="K6" s="9"/>
      <c r="L6" s="9"/>
      <c r="M6" s="9"/>
      <c r="N6" s="10"/>
    </row>
    <row r="7" spans="1:14" ht="15.75" thickBot="1">
      <c r="A7" s="15">
        <v>3</v>
      </c>
      <c r="B7" s="19" t="s">
        <v>60</v>
      </c>
      <c r="C7" s="20" t="s">
        <v>32</v>
      </c>
      <c r="D7" s="20">
        <v>3</v>
      </c>
      <c r="E7" s="20">
        <v>3</v>
      </c>
      <c r="F7" s="20">
        <v>3</v>
      </c>
      <c r="G7" s="20">
        <v>3</v>
      </c>
      <c r="H7" s="20">
        <v>12</v>
      </c>
      <c r="I7" s="21"/>
      <c r="J7" s="9"/>
      <c r="K7" s="9"/>
      <c r="L7" s="9"/>
      <c r="M7" s="9"/>
      <c r="N7" s="10"/>
    </row>
    <row r="8" spans="1:14" ht="16.5" thickBot="1" thickTop="1">
      <c r="A8" s="17"/>
      <c r="B8" s="22" t="s">
        <v>62</v>
      </c>
      <c r="C8" s="23"/>
      <c r="D8" s="23"/>
      <c r="E8" s="23"/>
      <c r="F8" s="23"/>
      <c r="G8" s="23"/>
      <c r="H8" s="23"/>
      <c r="I8" s="24"/>
      <c r="J8" s="18"/>
      <c r="K8" s="13"/>
      <c r="L8" s="13"/>
      <c r="M8" s="13"/>
      <c r="N8" s="14"/>
    </row>
    <row r="9" ht="15.75" thickTop="1"/>
    <row r="14" ht="15.75" thickBot="1"/>
    <row r="15" spans="1:14" ht="15.75" thickTop="1">
      <c r="A15" s="6"/>
      <c r="B15" s="7"/>
      <c r="C15" s="7"/>
      <c r="D15" s="35" t="s">
        <v>2</v>
      </c>
      <c r="E15" s="35"/>
      <c r="F15" s="35"/>
      <c r="G15" s="35"/>
      <c r="H15" s="35"/>
      <c r="I15" s="7"/>
      <c r="J15" s="7"/>
      <c r="K15" s="7"/>
      <c r="L15" s="7"/>
      <c r="M15" s="7"/>
      <c r="N15" s="8"/>
    </row>
    <row r="16" spans="1:14" ht="15.75" thickBot="1">
      <c r="A16" s="26"/>
      <c r="B16" s="32" t="s">
        <v>68</v>
      </c>
      <c r="C16" s="33" t="s">
        <v>36</v>
      </c>
      <c r="D16" s="33" t="s">
        <v>65</v>
      </c>
      <c r="E16" s="33" t="s">
        <v>66</v>
      </c>
      <c r="F16" s="33" t="s">
        <v>67</v>
      </c>
      <c r="G16" s="33" t="s">
        <v>6</v>
      </c>
      <c r="H16" s="33" t="s">
        <v>14</v>
      </c>
      <c r="I16" s="33" t="s">
        <v>63</v>
      </c>
      <c r="J16" s="41" t="s">
        <v>69</v>
      </c>
      <c r="K16" s="42"/>
      <c r="L16" s="42"/>
      <c r="M16" s="42"/>
      <c r="N16" s="43"/>
    </row>
    <row r="17" spans="1:14" ht="15.75" thickTop="1">
      <c r="A17" s="15">
        <v>1</v>
      </c>
      <c r="B17" s="27" t="s">
        <v>70</v>
      </c>
      <c r="C17" s="28" t="s">
        <v>64</v>
      </c>
      <c r="D17" s="28">
        <v>3</v>
      </c>
      <c r="E17" s="28">
        <v>3</v>
      </c>
      <c r="F17" s="28">
        <v>3</v>
      </c>
      <c r="G17" s="28">
        <v>3</v>
      </c>
      <c r="H17" s="28">
        <v>12</v>
      </c>
      <c r="I17" s="29"/>
      <c r="J17" s="30" t="s">
        <v>58</v>
      </c>
      <c r="K17" s="30"/>
      <c r="L17" s="30"/>
      <c r="M17" s="30"/>
      <c r="N17" s="31"/>
    </row>
    <row r="18" spans="1:14" ht="15">
      <c r="A18" s="15">
        <v>2</v>
      </c>
      <c r="B18" s="16" t="s">
        <v>25</v>
      </c>
      <c r="C18" s="11" t="s">
        <v>64</v>
      </c>
      <c r="D18" s="11">
        <v>3</v>
      </c>
      <c r="E18" s="11">
        <v>3</v>
      </c>
      <c r="F18" s="11">
        <v>3</v>
      </c>
      <c r="G18" s="11">
        <v>3</v>
      </c>
      <c r="H18" s="11">
        <v>12</v>
      </c>
      <c r="I18" s="12"/>
      <c r="J18" s="9" t="s">
        <v>59</v>
      </c>
      <c r="K18" s="9"/>
      <c r="L18" s="9"/>
      <c r="M18" s="9"/>
      <c r="N18" s="10"/>
    </row>
    <row r="19" spans="1:14" ht="17.25">
      <c r="A19" s="15">
        <v>3</v>
      </c>
      <c r="B19" s="16" t="s">
        <v>37</v>
      </c>
      <c r="C19" s="11" t="s">
        <v>64</v>
      </c>
      <c r="D19" s="11">
        <v>3</v>
      </c>
      <c r="E19" s="11">
        <v>3</v>
      </c>
      <c r="F19" s="11">
        <v>3</v>
      </c>
      <c r="G19" s="11">
        <v>3</v>
      </c>
      <c r="H19" s="11">
        <v>12</v>
      </c>
      <c r="I19" s="12"/>
      <c r="J19" s="9" t="s">
        <v>61</v>
      </c>
      <c r="K19" s="9"/>
      <c r="L19" s="9"/>
      <c r="M19" s="9"/>
      <c r="N19" s="10"/>
    </row>
    <row r="20" spans="1:14" ht="15.75" thickBot="1">
      <c r="A20" s="15">
        <v>4</v>
      </c>
      <c r="B20" s="19" t="s">
        <v>60</v>
      </c>
      <c r="C20" s="20" t="s">
        <v>64</v>
      </c>
      <c r="D20" s="20">
        <v>3</v>
      </c>
      <c r="E20" s="20">
        <v>3</v>
      </c>
      <c r="F20" s="20">
        <v>3</v>
      </c>
      <c r="G20" s="20">
        <v>3</v>
      </c>
      <c r="H20" s="20">
        <v>12</v>
      </c>
      <c r="I20" s="21"/>
      <c r="J20" s="9"/>
      <c r="K20" s="9"/>
      <c r="L20" s="9"/>
      <c r="M20" s="9"/>
      <c r="N20" s="10"/>
    </row>
    <row r="21" spans="1:14" ht="16.5" thickBot="1" thickTop="1">
      <c r="A21" s="25"/>
      <c r="B21" s="22" t="s">
        <v>62</v>
      </c>
      <c r="C21" s="23"/>
      <c r="D21" s="23"/>
      <c r="E21" s="23"/>
      <c r="F21" s="23"/>
      <c r="G21" s="23"/>
      <c r="H21" s="23"/>
      <c r="I21" s="24"/>
      <c r="J21" s="18"/>
      <c r="K21" s="13"/>
      <c r="L21" s="13"/>
      <c r="M21" s="13"/>
      <c r="N21" s="14"/>
    </row>
    <row r="22" ht="15.75" thickTop="1"/>
  </sheetData>
  <sheetProtection/>
  <mergeCells count="6">
    <mergeCell ref="D3:H3"/>
    <mergeCell ref="D15:H15"/>
    <mergeCell ref="A3:C3"/>
    <mergeCell ref="I3:N3"/>
    <mergeCell ref="J4:N4"/>
    <mergeCell ref="J16:N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Biocont</dc:creator>
  <cp:keywords/>
  <dc:description/>
  <cp:lastModifiedBy>10002551</cp:lastModifiedBy>
  <cp:lastPrinted>2009-03-09T10:48:23Z</cp:lastPrinted>
  <dcterms:created xsi:type="dcterms:W3CDTF">2007-11-13T14:01:17Z</dcterms:created>
  <dcterms:modified xsi:type="dcterms:W3CDTF">2010-03-05T14:30:06Z</dcterms:modified>
  <cp:category/>
  <cp:version/>
  <cp:contentType/>
  <cp:contentStatus/>
</cp:coreProperties>
</file>