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Data\Dotace\Dokumentace_Akce_PLa\119170024_Malý labský náhon, Hradec Králové, odstranění nánosů, ř.km 5,645-7,748\ADMINISTRACE REALIZACE\SOUPIS PRACÍ A DODÁVEK\"/>
    </mc:Choice>
  </mc:AlternateContent>
  <bookViews>
    <workbookView xWindow="630" yWindow="570" windowWidth="27495" windowHeight="13995" activeTab="1"/>
  </bookViews>
  <sheets>
    <sheet name="Rekapitulace stavby" sheetId="1" r:id="rId1"/>
    <sheet name="SO 01 - Odtěžení sediment..." sheetId="2" r:id="rId2"/>
    <sheet name="SO 02 - Kácení" sheetId="3" r:id="rId3"/>
    <sheet name="VON - Vedlejší a ostatní ..." sheetId="4" r:id="rId4"/>
  </sheets>
  <definedNames>
    <definedName name="_xlnm._FilterDatabase" localSheetId="1" hidden="1">'SO 01 - Odtěžení sediment...'!$C$118:$K$205</definedName>
    <definedName name="_xlnm._FilterDatabase" localSheetId="2" hidden="1">'SO 02 - Kácení'!$C$118:$K$345</definedName>
    <definedName name="_xlnm._FilterDatabase" localSheetId="3" hidden="1">'VON - Vedlejší a ostatní ...'!$C$120:$K$154</definedName>
    <definedName name="_xlnm.Print_Titles" localSheetId="0">'Rekapitulace stavby'!$92:$92</definedName>
    <definedName name="_xlnm.Print_Titles" localSheetId="1">'SO 01 - Odtěžení sediment...'!$118:$118</definedName>
    <definedName name="_xlnm.Print_Titles" localSheetId="2">'SO 02 - Kácení'!$118:$118</definedName>
    <definedName name="_xlnm.Print_Titles" localSheetId="3">'VON - Vedlejší a ostatní ...'!$120:$120</definedName>
    <definedName name="_xlnm.Print_Area" localSheetId="0">'Rekapitulace stavby'!$D$4:$AO$76,'Rekapitulace stavby'!$C$82:$AQ$98</definedName>
    <definedName name="_xlnm.Print_Area" localSheetId="1">'SO 01 - Odtěžení sediment...'!$C$4:$J$76,'SO 01 - Odtěžení sediment...'!$C$82:$J$100,'SO 01 - Odtěžení sediment...'!$C$106:$K$205</definedName>
    <definedName name="_xlnm.Print_Area" localSheetId="2">'SO 02 - Kácení'!$C$4:$J$76,'SO 02 - Kácení'!$C$82:$J$100,'SO 02 - Kácení'!$C$106:$K$345</definedName>
    <definedName name="_xlnm.Print_Area" localSheetId="3">'VON - Vedlejší a ostatní ...'!$C$4:$J$76,'VON - Vedlejší a ostatní ...'!$C$82:$J$102,'VON - Vedlejší a ostatní ...'!$C$108:$K$154</definedName>
  </definedNames>
  <calcPr calcId="152511"/>
</workbook>
</file>

<file path=xl/calcChain.xml><?xml version="1.0" encoding="utf-8"?>
<calcChain xmlns="http://schemas.openxmlformats.org/spreadsheetml/2006/main">
  <c r="BK164" i="2" l="1"/>
  <c r="BI164" i="2"/>
  <c r="BH164" i="2"/>
  <c r="BG164" i="2"/>
  <c r="BF164" i="2"/>
  <c r="T164" i="2"/>
  <c r="R164" i="2"/>
  <c r="P164" i="2"/>
  <c r="J164" i="2"/>
  <c r="BE164" i="2" s="1"/>
  <c r="J37" i="4" l="1"/>
  <c r="J36" i="4"/>
  <c r="AY97" i="1"/>
  <c r="J35" i="4"/>
  <c r="AX97" i="1" s="1"/>
  <c r="BI153" i="4"/>
  <c r="BH153" i="4"/>
  <c r="BG153" i="4"/>
  <c r="BF153" i="4"/>
  <c r="T153" i="4"/>
  <c r="T152" i="4" s="1"/>
  <c r="R153" i="4"/>
  <c r="R152" i="4" s="1"/>
  <c r="P153" i="4"/>
  <c r="P152" i="4" s="1"/>
  <c r="BK153" i="4"/>
  <c r="BK152" i="4" s="1"/>
  <c r="J152" i="4" s="1"/>
  <c r="J101" i="4" s="1"/>
  <c r="J153" i="4"/>
  <c r="BE153" i="4" s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T149" i="4"/>
  <c r="R149" i="4"/>
  <c r="P149" i="4"/>
  <c r="BK149" i="4"/>
  <c r="J149" i="4"/>
  <c r="BE149" i="4" s="1"/>
  <c r="BI147" i="4"/>
  <c r="BH147" i="4"/>
  <c r="BG147" i="4"/>
  <c r="BF147" i="4"/>
  <c r="T147" i="4"/>
  <c r="R147" i="4"/>
  <c r="P147" i="4"/>
  <c r="BK147" i="4"/>
  <c r="J147" i="4"/>
  <c r="BE147" i="4" s="1"/>
  <c r="BI144" i="4"/>
  <c r="BH144" i="4"/>
  <c r="BG144" i="4"/>
  <c r="BF144" i="4"/>
  <c r="T144" i="4"/>
  <c r="R144" i="4"/>
  <c r="P144" i="4"/>
  <c r="BK144" i="4"/>
  <c r="J144" i="4"/>
  <c r="BE144" i="4" s="1"/>
  <c r="BI143" i="4"/>
  <c r="BH143" i="4"/>
  <c r="BG143" i="4"/>
  <c r="BF143" i="4"/>
  <c r="T143" i="4"/>
  <c r="R143" i="4"/>
  <c r="P143" i="4"/>
  <c r="BK143" i="4"/>
  <c r="J143" i="4"/>
  <c r="BE143" i="4" s="1"/>
  <c r="BI141" i="4"/>
  <c r="BH141" i="4"/>
  <c r="BG141" i="4"/>
  <c r="BF141" i="4"/>
  <c r="T141" i="4"/>
  <c r="R141" i="4"/>
  <c r="P141" i="4"/>
  <c r="BK141" i="4"/>
  <c r="J141" i="4"/>
  <c r="BE141" i="4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T138" i="4"/>
  <c r="R138" i="4"/>
  <c r="P138" i="4"/>
  <c r="BK138" i="4"/>
  <c r="J138" i="4"/>
  <c r="BE138" i="4" s="1"/>
  <c r="BI136" i="4"/>
  <c r="BH136" i="4"/>
  <c r="BG136" i="4"/>
  <c r="BF136" i="4"/>
  <c r="T136" i="4"/>
  <c r="R136" i="4"/>
  <c r="P136" i="4"/>
  <c r="BK136" i="4"/>
  <c r="J136" i="4"/>
  <c r="BE136" i="4" s="1"/>
  <c r="BI133" i="4"/>
  <c r="BH133" i="4"/>
  <c r="BG133" i="4"/>
  <c r="BF133" i="4"/>
  <c r="T133" i="4"/>
  <c r="R133" i="4"/>
  <c r="P133" i="4"/>
  <c r="BK133" i="4"/>
  <c r="J133" i="4"/>
  <c r="BE133" i="4" s="1"/>
  <c r="BI131" i="4"/>
  <c r="BH131" i="4"/>
  <c r="BG131" i="4"/>
  <c r="BF131" i="4"/>
  <c r="T131" i="4"/>
  <c r="R131" i="4"/>
  <c r="P131" i="4"/>
  <c r="BK131" i="4"/>
  <c r="J131" i="4"/>
  <c r="BE131" i="4" s="1"/>
  <c r="BI128" i="4"/>
  <c r="BH128" i="4"/>
  <c r="BG128" i="4"/>
  <c r="BF128" i="4"/>
  <c r="T128" i="4"/>
  <c r="T127" i="4" s="1"/>
  <c r="R128" i="4"/>
  <c r="R127" i="4" s="1"/>
  <c r="P128" i="4"/>
  <c r="P127" i="4" s="1"/>
  <c r="BK128" i="4"/>
  <c r="BK127" i="4" s="1"/>
  <c r="J127" i="4" s="1"/>
  <c r="J99" i="4" s="1"/>
  <c r="J128" i="4"/>
  <c r="BE128" i="4" s="1"/>
  <c r="BI125" i="4"/>
  <c r="BH125" i="4"/>
  <c r="BG125" i="4"/>
  <c r="F35" i="4" s="1"/>
  <c r="BB97" i="1" s="1"/>
  <c r="BF125" i="4"/>
  <c r="T125" i="4"/>
  <c r="R125" i="4"/>
  <c r="P125" i="4"/>
  <c r="BK125" i="4"/>
  <c r="J125" i="4"/>
  <c r="BE125" i="4" s="1"/>
  <c r="BI124" i="4"/>
  <c r="F37" i="4" s="1"/>
  <c r="BD97" i="1" s="1"/>
  <c r="BH124" i="4"/>
  <c r="BG124" i="4"/>
  <c r="BF124" i="4"/>
  <c r="T124" i="4"/>
  <c r="T123" i="4" s="1"/>
  <c r="R124" i="4"/>
  <c r="R123" i="4" s="1"/>
  <c r="P124" i="4"/>
  <c r="P123" i="4" s="1"/>
  <c r="BK124" i="4"/>
  <c r="BK123" i="4" s="1"/>
  <c r="J123" i="4" s="1"/>
  <c r="J98" i="4" s="1"/>
  <c r="J124" i="4"/>
  <c r="BE124" i="4" s="1"/>
  <c r="J117" i="4"/>
  <c r="F117" i="4"/>
  <c r="F115" i="4"/>
  <c r="E113" i="4"/>
  <c r="J91" i="4"/>
  <c r="F91" i="4"/>
  <c r="F89" i="4"/>
  <c r="E87" i="4"/>
  <c r="J24" i="4"/>
  <c r="E24" i="4"/>
  <c r="J92" i="4" s="1"/>
  <c r="J118" i="4"/>
  <c r="J23" i="4"/>
  <c r="J18" i="4"/>
  <c r="E18" i="4"/>
  <c r="F118" i="4" s="1"/>
  <c r="J17" i="4"/>
  <c r="J12" i="4"/>
  <c r="J115" i="4" s="1"/>
  <c r="E7" i="4"/>
  <c r="E85" i="4" s="1"/>
  <c r="J37" i="3"/>
  <c r="J36" i="3"/>
  <c r="AY96" i="1" s="1"/>
  <c r="J35" i="3"/>
  <c r="AX96" i="1"/>
  <c r="BI340" i="3"/>
  <c r="BH340" i="3"/>
  <c r="BG340" i="3"/>
  <c r="BF340" i="3"/>
  <c r="T340" i="3"/>
  <c r="T333" i="3" s="1"/>
  <c r="R340" i="3"/>
  <c r="P340" i="3"/>
  <c r="BK340" i="3"/>
  <c r="J340" i="3"/>
  <c r="BE340" i="3"/>
  <c r="BI334" i="3"/>
  <c r="BH334" i="3"/>
  <c r="BG334" i="3"/>
  <c r="BF334" i="3"/>
  <c r="T334" i="3"/>
  <c r="R334" i="3"/>
  <c r="P334" i="3"/>
  <c r="P333" i="3"/>
  <c r="BK334" i="3"/>
  <c r="BK333" i="3"/>
  <c r="J333" i="3" s="1"/>
  <c r="J99" i="3" s="1"/>
  <c r="J334" i="3"/>
  <c r="BE334" i="3"/>
  <c r="BI332" i="3"/>
  <c r="BH332" i="3"/>
  <c r="BG332" i="3"/>
  <c r="BF332" i="3"/>
  <c r="T332" i="3"/>
  <c r="R332" i="3"/>
  <c r="P332" i="3"/>
  <c r="BK332" i="3"/>
  <c r="J332" i="3"/>
  <c r="BE332" i="3"/>
  <c r="BI330" i="3"/>
  <c r="BH330" i="3"/>
  <c r="BG330" i="3"/>
  <c r="BF330" i="3"/>
  <c r="T330" i="3"/>
  <c r="R330" i="3"/>
  <c r="P330" i="3"/>
  <c r="BK330" i="3"/>
  <c r="J330" i="3"/>
  <c r="BE330" i="3"/>
  <c r="BI328" i="3"/>
  <c r="BH328" i="3"/>
  <c r="BG328" i="3"/>
  <c r="BF328" i="3"/>
  <c r="T328" i="3"/>
  <c r="R328" i="3"/>
  <c r="P328" i="3"/>
  <c r="BK328" i="3"/>
  <c r="J328" i="3"/>
  <c r="BE328" i="3"/>
  <c r="BI326" i="3"/>
  <c r="BH326" i="3"/>
  <c r="BG326" i="3"/>
  <c r="BF326" i="3"/>
  <c r="T326" i="3"/>
  <c r="R326" i="3"/>
  <c r="P326" i="3"/>
  <c r="BK326" i="3"/>
  <c r="J326" i="3"/>
  <c r="BE326" i="3"/>
  <c r="BI325" i="3"/>
  <c r="BH325" i="3"/>
  <c r="BG325" i="3"/>
  <c r="BF325" i="3"/>
  <c r="T325" i="3"/>
  <c r="R325" i="3"/>
  <c r="P325" i="3"/>
  <c r="BK325" i="3"/>
  <c r="J325" i="3"/>
  <c r="BE325" i="3"/>
  <c r="BI324" i="3"/>
  <c r="BH324" i="3"/>
  <c r="BG324" i="3"/>
  <c r="BF324" i="3"/>
  <c r="T324" i="3"/>
  <c r="R324" i="3"/>
  <c r="P324" i="3"/>
  <c r="BK324" i="3"/>
  <c r="J324" i="3"/>
  <c r="BE324" i="3"/>
  <c r="BI320" i="3"/>
  <c r="BH320" i="3"/>
  <c r="BG320" i="3"/>
  <c r="BF320" i="3"/>
  <c r="T320" i="3"/>
  <c r="R320" i="3"/>
  <c r="P320" i="3"/>
  <c r="BK320" i="3"/>
  <c r="J320" i="3"/>
  <c r="BE320" i="3"/>
  <c r="BI314" i="3"/>
  <c r="BH314" i="3"/>
  <c r="BG314" i="3"/>
  <c r="BF314" i="3"/>
  <c r="T314" i="3"/>
  <c r="R314" i="3"/>
  <c r="P314" i="3"/>
  <c r="BK314" i="3"/>
  <c r="J314" i="3"/>
  <c r="BE314" i="3"/>
  <c r="BI313" i="3"/>
  <c r="BH313" i="3"/>
  <c r="BG313" i="3"/>
  <c r="BF313" i="3"/>
  <c r="T313" i="3"/>
  <c r="R313" i="3"/>
  <c r="P313" i="3"/>
  <c r="BK313" i="3"/>
  <c r="J313" i="3"/>
  <c r="BE313" i="3"/>
  <c r="BI312" i="3"/>
  <c r="BH312" i="3"/>
  <c r="BG312" i="3"/>
  <c r="BF312" i="3"/>
  <c r="T312" i="3"/>
  <c r="R312" i="3"/>
  <c r="P312" i="3"/>
  <c r="BK312" i="3"/>
  <c r="J312" i="3"/>
  <c r="BE312" i="3"/>
  <c r="BI311" i="3"/>
  <c r="BH311" i="3"/>
  <c r="BG311" i="3"/>
  <c r="BF311" i="3"/>
  <c r="T311" i="3"/>
  <c r="R311" i="3"/>
  <c r="P311" i="3"/>
  <c r="BK311" i="3"/>
  <c r="J311" i="3"/>
  <c r="BE311" i="3"/>
  <c r="BI310" i="3"/>
  <c r="BH310" i="3"/>
  <c r="BG310" i="3"/>
  <c r="BF310" i="3"/>
  <c r="T310" i="3"/>
  <c r="R310" i="3"/>
  <c r="P310" i="3"/>
  <c r="BK310" i="3"/>
  <c r="J310" i="3"/>
  <c r="BE310" i="3"/>
  <c r="BI304" i="3"/>
  <c r="BH304" i="3"/>
  <c r="BG304" i="3"/>
  <c r="BF304" i="3"/>
  <c r="T304" i="3"/>
  <c r="R304" i="3"/>
  <c r="P304" i="3"/>
  <c r="BK304" i="3"/>
  <c r="J304" i="3"/>
  <c r="BE304" i="3"/>
  <c r="BI298" i="3"/>
  <c r="BH298" i="3"/>
  <c r="BG298" i="3"/>
  <c r="BF298" i="3"/>
  <c r="T298" i="3"/>
  <c r="R298" i="3"/>
  <c r="P298" i="3"/>
  <c r="BK298" i="3"/>
  <c r="J298" i="3"/>
  <c r="BE298" i="3"/>
  <c r="BI293" i="3"/>
  <c r="BH293" i="3"/>
  <c r="BG293" i="3"/>
  <c r="BF293" i="3"/>
  <c r="T293" i="3"/>
  <c r="R293" i="3"/>
  <c r="P293" i="3"/>
  <c r="BK293" i="3"/>
  <c r="J293" i="3"/>
  <c r="BE293" i="3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/>
  <c r="BI276" i="3"/>
  <c r="BH276" i="3"/>
  <c r="BG276" i="3"/>
  <c r="BF276" i="3"/>
  <c r="T276" i="3"/>
  <c r="R276" i="3"/>
  <c r="P276" i="3"/>
  <c r="BK276" i="3"/>
  <c r="J276" i="3"/>
  <c r="BE276" i="3"/>
  <c r="BI270" i="3"/>
  <c r="BH270" i="3"/>
  <c r="BG270" i="3"/>
  <c r="BF270" i="3"/>
  <c r="T270" i="3"/>
  <c r="R270" i="3"/>
  <c r="P270" i="3"/>
  <c r="BK270" i="3"/>
  <c r="J270" i="3"/>
  <c r="BE270" i="3"/>
  <c r="BI264" i="3"/>
  <c r="BH264" i="3"/>
  <c r="BG264" i="3"/>
  <c r="BF264" i="3"/>
  <c r="T264" i="3"/>
  <c r="R264" i="3"/>
  <c r="P264" i="3"/>
  <c r="BK264" i="3"/>
  <c r="J264" i="3"/>
  <c r="BE264" i="3"/>
  <c r="BI258" i="3"/>
  <c r="BH258" i="3"/>
  <c r="BG258" i="3"/>
  <c r="BF258" i="3"/>
  <c r="T258" i="3"/>
  <c r="R258" i="3"/>
  <c r="P258" i="3"/>
  <c r="BK258" i="3"/>
  <c r="J258" i="3"/>
  <c r="BE258" i="3"/>
  <c r="BI252" i="3"/>
  <c r="BH252" i="3"/>
  <c r="BG252" i="3"/>
  <c r="BF252" i="3"/>
  <c r="T252" i="3"/>
  <c r="R252" i="3"/>
  <c r="P252" i="3"/>
  <c r="BK252" i="3"/>
  <c r="J252" i="3"/>
  <c r="BE252" i="3"/>
  <c r="BI246" i="3"/>
  <c r="BH246" i="3"/>
  <c r="BG246" i="3"/>
  <c r="BF246" i="3"/>
  <c r="T246" i="3"/>
  <c r="R246" i="3"/>
  <c r="P246" i="3"/>
  <c r="BK246" i="3"/>
  <c r="J246" i="3"/>
  <c r="BE246" i="3"/>
  <c r="BI240" i="3"/>
  <c r="BH240" i="3"/>
  <c r="BG240" i="3"/>
  <c r="BF240" i="3"/>
  <c r="T240" i="3"/>
  <c r="R240" i="3"/>
  <c r="P240" i="3"/>
  <c r="BK240" i="3"/>
  <c r="J240" i="3"/>
  <c r="BE240" i="3"/>
  <c r="BI235" i="3"/>
  <c r="BH235" i="3"/>
  <c r="BG235" i="3"/>
  <c r="BF235" i="3"/>
  <c r="T235" i="3"/>
  <c r="R235" i="3"/>
  <c r="P235" i="3"/>
  <c r="BK235" i="3"/>
  <c r="J235" i="3"/>
  <c r="BE235" i="3"/>
  <c r="BI230" i="3"/>
  <c r="BH230" i="3"/>
  <c r="BG230" i="3"/>
  <c r="BF230" i="3"/>
  <c r="T230" i="3"/>
  <c r="R230" i="3"/>
  <c r="P230" i="3"/>
  <c r="BK230" i="3"/>
  <c r="J230" i="3"/>
  <c r="BE230" i="3"/>
  <c r="BI225" i="3"/>
  <c r="BH225" i="3"/>
  <c r="BG225" i="3"/>
  <c r="BF225" i="3"/>
  <c r="T225" i="3"/>
  <c r="R225" i="3"/>
  <c r="P225" i="3"/>
  <c r="BK225" i="3"/>
  <c r="J225" i="3"/>
  <c r="BE225" i="3"/>
  <c r="BI219" i="3"/>
  <c r="BH219" i="3"/>
  <c r="BG219" i="3"/>
  <c r="BF219" i="3"/>
  <c r="T219" i="3"/>
  <c r="R219" i="3"/>
  <c r="P219" i="3"/>
  <c r="BK219" i="3"/>
  <c r="J219" i="3"/>
  <c r="BE219" i="3"/>
  <c r="BI213" i="3"/>
  <c r="BH213" i="3"/>
  <c r="BG213" i="3"/>
  <c r="BF213" i="3"/>
  <c r="T213" i="3"/>
  <c r="R213" i="3"/>
  <c r="P213" i="3"/>
  <c r="BK213" i="3"/>
  <c r="J213" i="3"/>
  <c r="BE213" i="3"/>
  <c r="BI207" i="3"/>
  <c r="BH207" i="3"/>
  <c r="BG207" i="3"/>
  <c r="BF207" i="3"/>
  <c r="T207" i="3"/>
  <c r="R207" i="3"/>
  <c r="P207" i="3"/>
  <c r="BK207" i="3"/>
  <c r="J207" i="3"/>
  <c r="BE207" i="3"/>
  <c r="BI201" i="3"/>
  <c r="BH201" i="3"/>
  <c r="BG201" i="3"/>
  <c r="BF201" i="3"/>
  <c r="T201" i="3"/>
  <c r="R201" i="3"/>
  <c r="P201" i="3"/>
  <c r="BK201" i="3"/>
  <c r="J201" i="3"/>
  <c r="BE20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83" i="3"/>
  <c r="BH183" i="3"/>
  <c r="BG183" i="3"/>
  <c r="BF183" i="3"/>
  <c r="T183" i="3"/>
  <c r="R183" i="3"/>
  <c r="P183" i="3"/>
  <c r="BK183" i="3"/>
  <c r="J183" i="3"/>
  <c r="BE183" i="3"/>
  <c r="BI177" i="3"/>
  <c r="BH177" i="3"/>
  <c r="BG177" i="3"/>
  <c r="BF177" i="3"/>
  <c r="T177" i="3"/>
  <c r="R177" i="3"/>
  <c r="P177" i="3"/>
  <c r="BK177" i="3"/>
  <c r="J177" i="3"/>
  <c r="BE177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3" i="3"/>
  <c r="BH153" i="3"/>
  <c r="BG153" i="3"/>
  <c r="BF153" i="3"/>
  <c r="T153" i="3"/>
  <c r="R153" i="3"/>
  <c r="P153" i="3"/>
  <c r="BK153" i="3"/>
  <c r="J153" i="3"/>
  <c r="BE153" i="3"/>
  <c r="BI147" i="3"/>
  <c r="BH147" i="3"/>
  <c r="BG147" i="3"/>
  <c r="BF147" i="3"/>
  <c r="T147" i="3"/>
  <c r="R147" i="3"/>
  <c r="P147" i="3"/>
  <c r="BK147" i="3"/>
  <c r="J147" i="3"/>
  <c r="BE147" i="3"/>
  <c r="BI141" i="3"/>
  <c r="BH141" i="3"/>
  <c r="BG141" i="3"/>
  <c r="BF141" i="3"/>
  <c r="T141" i="3"/>
  <c r="R141" i="3"/>
  <c r="P141" i="3"/>
  <c r="BK141" i="3"/>
  <c r="J141" i="3"/>
  <c r="BE141" i="3"/>
  <c r="BI133" i="3"/>
  <c r="BH133" i="3"/>
  <c r="BG133" i="3"/>
  <c r="BF133" i="3"/>
  <c r="T133" i="3"/>
  <c r="R133" i="3"/>
  <c r="P133" i="3"/>
  <c r="BK133" i="3"/>
  <c r="J133" i="3"/>
  <c r="BE133" i="3"/>
  <c r="BI127" i="3"/>
  <c r="BH127" i="3"/>
  <c r="BG127" i="3"/>
  <c r="BF127" i="3"/>
  <c r="T127" i="3"/>
  <c r="R127" i="3"/>
  <c r="P127" i="3"/>
  <c r="P121" i="3" s="1"/>
  <c r="P120" i="3" s="1"/>
  <c r="P119" i="3" s="1"/>
  <c r="AU96" i="1" s="1"/>
  <c r="BK127" i="3"/>
  <c r="J127" i="3"/>
  <c r="BE127" i="3"/>
  <c r="BI122" i="3"/>
  <c r="BH122" i="3"/>
  <c r="BG122" i="3"/>
  <c r="BF122" i="3"/>
  <c r="J34" i="3" s="1"/>
  <c r="AW96" i="1" s="1"/>
  <c r="T122" i="3"/>
  <c r="R122" i="3"/>
  <c r="P122" i="3"/>
  <c r="BK122" i="3"/>
  <c r="J122" i="3"/>
  <c r="BE122" i="3" s="1"/>
  <c r="J115" i="3"/>
  <c r="F115" i="3"/>
  <c r="F113" i="3"/>
  <c r="E111" i="3"/>
  <c r="J91" i="3"/>
  <c r="F91" i="3"/>
  <c r="F89" i="3"/>
  <c r="E87" i="3"/>
  <c r="J24" i="3"/>
  <c r="E24" i="3"/>
  <c r="J116" i="3" s="1"/>
  <c r="J92" i="3"/>
  <c r="J23" i="3"/>
  <c r="J18" i="3"/>
  <c r="E18" i="3"/>
  <c r="F92" i="3" s="1"/>
  <c r="F116" i="3"/>
  <c r="J17" i="3"/>
  <c r="J12" i="3"/>
  <c r="J89" i="3" s="1"/>
  <c r="E7" i="3"/>
  <c r="E85" i="3" s="1"/>
  <c r="J37" i="2"/>
  <c r="J36" i="2"/>
  <c r="AY95" i="1" s="1"/>
  <c r="J35" i="2"/>
  <c r="AX95" i="1" s="1"/>
  <c r="BI203" i="2"/>
  <c r="BH203" i="2"/>
  <c r="BG203" i="2"/>
  <c r="BF203" i="2"/>
  <c r="T203" i="2"/>
  <c r="T202" i="2" s="1"/>
  <c r="R203" i="2"/>
  <c r="R202" i="2" s="1"/>
  <c r="P203" i="2"/>
  <c r="P202" i="2" s="1"/>
  <c r="BK203" i="2"/>
  <c r="BK202" i="2" s="1"/>
  <c r="J202" i="2" s="1"/>
  <c r="J99" i="2" s="1"/>
  <c r="J203" i="2"/>
  <c r="BE203" i="2" s="1"/>
  <c r="BI196" i="2"/>
  <c r="BH196" i="2"/>
  <c r="BG196" i="2"/>
  <c r="BF196" i="2"/>
  <c r="T196" i="2"/>
  <c r="R196" i="2"/>
  <c r="P196" i="2"/>
  <c r="BK196" i="2"/>
  <c r="J196" i="2"/>
  <c r="BE196" i="2" s="1"/>
  <c r="BI190" i="2"/>
  <c r="BH190" i="2"/>
  <c r="BG190" i="2"/>
  <c r="BF190" i="2"/>
  <c r="T190" i="2"/>
  <c r="R190" i="2"/>
  <c r="P190" i="2"/>
  <c r="BK190" i="2"/>
  <c r="J190" i="2"/>
  <c r="BE190" i="2" s="1"/>
  <c r="BI187" i="2"/>
  <c r="BH187" i="2"/>
  <c r="BG187" i="2"/>
  <c r="BF187" i="2"/>
  <c r="T187" i="2"/>
  <c r="R187" i="2"/>
  <c r="P187" i="2"/>
  <c r="BK187" i="2"/>
  <c r="J187" i="2"/>
  <c r="BE187" i="2" s="1"/>
  <c r="BI180" i="2"/>
  <c r="BH180" i="2"/>
  <c r="BG180" i="2"/>
  <c r="BF180" i="2"/>
  <c r="T180" i="2"/>
  <c r="R180" i="2"/>
  <c r="P180" i="2"/>
  <c r="BK180" i="2"/>
  <c r="J180" i="2"/>
  <c r="BE180" i="2" s="1"/>
  <c r="BI174" i="2"/>
  <c r="BH174" i="2"/>
  <c r="BG174" i="2"/>
  <c r="BF174" i="2"/>
  <c r="T174" i="2"/>
  <c r="R174" i="2"/>
  <c r="P174" i="2"/>
  <c r="BK174" i="2"/>
  <c r="J174" i="2"/>
  <c r="BE174" i="2" s="1"/>
  <c r="BI169" i="2"/>
  <c r="BH169" i="2"/>
  <c r="BG169" i="2"/>
  <c r="BF169" i="2"/>
  <c r="T169" i="2"/>
  <c r="R169" i="2"/>
  <c r="P169" i="2"/>
  <c r="BK169" i="2"/>
  <c r="J169" i="2"/>
  <c r="BE169" i="2" s="1"/>
  <c r="BI156" i="2"/>
  <c r="BH156" i="2"/>
  <c r="BG156" i="2"/>
  <c r="BF156" i="2"/>
  <c r="T156" i="2"/>
  <c r="R156" i="2"/>
  <c r="P156" i="2"/>
  <c r="BK156" i="2"/>
  <c r="J156" i="2"/>
  <c r="BE156" i="2" s="1"/>
  <c r="BI147" i="2"/>
  <c r="BH147" i="2"/>
  <c r="BG147" i="2"/>
  <c r="BF147" i="2"/>
  <c r="T147" i="2"/>
  <c r="R147" i="2"/>
  <c r="P147" i="2"/>
  <c r="BK147" i="2"/>
  <c r="J147" i="2"/>
  <c r="BE147" i="2" s="1"/>
  <c r="BI141" i="2"/>
  <c r="BH141" i="2"/>
  <c r="BG141" i="2"/>
  <c r="BF141" i="2"/>
  <c r="T141" i="2"/>
  <c r="R141" i="2"/>
  <c r="P141" i="2"/>
  <c r="BK141" i="2"/>
  <c r="J141" i="2"/>
  <c r="BE141" i="2" s="1"/>
  <c r="BI134" i="2"/>
  <c r="BH134" i="2"/>
  <c r="BG134" i="2"/>
  <c r="BF134" i="2"/>
  <c r="T134" i="2"/>
  <c r="R134" i="2"/>
  <c r="P134" i="2"/>
  <c r="BK134" i="2"/>
  <c r="J134" i="2"/>
  <c r="BE134" i="2" s="1"/>
  <c r="BI128" i="2"/>
  <c r="BH128" i="2"/>
  <c r="BG128" i="2"/>
  <c r="BF128" i="2"/>
  <c r="T128" i="2"/>
  <c r="R128" i="2"/>
  <c r="P128" i="2"/>
  <c r="BK128" i="2"/>
  <c r="J128" i="2"/>
  <c r="BE128" i="2" s="1"/>
  <c r="BI122" i="2"/>
  <c r="BH122" i="2"/>
  <c r="BG122" i="2"/>
  <c r="BF122" i="2"/>
  <c r="T122" i="2"/>
  <c r="R122" i="2"/>
  <c r="P122" i="2"/>
  <c r="BK122" i="2"/>
  <c r="J122" i="2"/>
  <c r="BE122" i="2" s="1"/>
  <c r="J115" i="2"/>
  <c r="F115" i="2"/>
  <c r="F113" i="2"/>
  <c r="E111" i="2"/>
  <c r="J91" i="2"/>
  <c r="F91" i="2"/>
  <c r="F89" i="2"/>
  <c r="E87" i="2"/>
  <c r="J24" i="2"/>
  <c r="E24" i="2"/>
  <c r="J92" i="2" s="1"/>
  <c r="J23" i="2"/>
  <c r="J18" i="2"/>
  <c r="E18" i="2"/>
  <c r="F116" i="2" s="1"/>
  <c r="J17" i="2"/>
  <c r="J12" i="2"/>
  <c r="J113" i="2" s="1"/>
  <c r="E7" i="2"/>
  <c r="E85" i="2" s="1"/>
  <c r="AS94" i="1"/>
  <c r="L90" i="1"/>
  <c r="AM90" i="1"/>
  <c r="AM89" i="1"/>
  <c r="L89" i="1"/>
  <c r="AM87" i="1"/>
  <c r="L87" i="1"/>
  <c r="L85" i="1"/>
  <c r="L84" i="1"/>
  <c r="E109" i="3" l="1"/>
  <c r="F37" i="3"/>
  <c r="BD96" i="1" s="1"/>
  <c r="F35" i="3"/>
  <c r="BB96" i="1" s="1"/>
  <c r="T121" i="3"/>
  <c r="T120" i="3" s="1"/>
  <c r="T119" i="3" s="1"/>
  <c r="R130" i="4"/>
  <c r="J113" i="3"/>
  <c r="E111" i="4"/>
  <c r="J34" i="4"/>
  <c r="AW97" i="1" s="1"/>
  <c r="F36" i="4"/>
  <c r="BC97" i="1" s="1"/>
  <c r="BK130" i="4"/>
  <c r="J130" i="4" s="1"/>
  <c r="J100" i="4" s="1"/>
  <c r="J33" i="4"/>
  <c r="AV97" i="1" s="1"/>
  <c r="T130" i="4"/>
  <c r="T122" i="4" s="1"/>
  <c r="T121" i="4" s="1"/>
  <c r="P130" i="4"/>
  <c r="P122" i="4" s="1"/>
  <c r="P121" i="4" s="1"/>
  <c r="AU97" i="1" s="1"/>
  <c r="BK121" i="3"/>
  <c r="R121" i="3"/>
  <c r="R120" i="3" s="1"/>
  <c r="R119" i="3" s="1"/>
  <c r="F36" i="3"/>
  <c r="BC96" i="1" s="1"/>
  <c r="F34" i="3"/>
  <c r="BA96" i="1" s="1"/>
  <c r="R333" i="3"/>
  <c r="F34" i="4"/>
  <c r="BA97" i="1" s="1"/>
  <c r="BK121" i="2"/>
  <c r="J121" i="2" s="1"/>
  <c r="J98" i="2" s="1"/>
  <c r="T121" i="2"/>
  <c r="T120" i="2" s="1"/>
  <c r="T119" i="2" s="1"/>
  <c r="P121" i="2"/>
  <c r="P120" i="2" s="1"/>
  <c r="P119" i="2" s="1"/>
  <c r="AU95" i="1" s="1"/>
  <c r="F34" i="2"/>
  <c r="BA95" i="1" s="1"/>
  <c r="F36" i="2"/>
  <c r="BC95" i="1" s="1"/>
  <c r="BC94" i="1" s="1"/>
  <c r="F37" i="2"/>
  <c r="BD95" i="1" s="1"/>
  <c r="BD94" i="1" s="1"/>
  <c r="W33" i="1" s="1"/>
  <c r="R121" i="2"/>
  <c r="R120" i="2" s="1"/>
  <c r="R119" i="2" s="1"/>
  <c r="F35" i="2"/>
  <c r="BB95" i="1" s="1"/>
  <c r="BB94" i="1" s="1"/>
  <c r="J34" i="2"/>
  <c r="AW95" i="1" s="1"/>
  <c r="E109" i="2"/>
  <c r="J116" i="2"/>
  <c r="F33" i="4"/>
  <c r="AZ97" i="1" s="1"/>
  <c r="F33" i="2"/>
  <c r="AZ95" i="1" s="1"/>
  <c r="J33" i="2"/>
  <c r="AV95" i="1" s="1"/>
  <c r="J33" i="3"/>
  <c r="AV96" i="1" s="1"/>
  <c r="AT96" i="1" s="1"/>
  <c r="F33" i="3"/>
  <c r="AZ96" i="1" s="1"/>
  <c r="R122" i="4"/>
  <c r="R121" i="4" s="1"/>
  <c r="BK120" i="3"/>
  <c r="J121" i="3"/>
  <c r="J98" i="3" s="1"/>
  <c r="F92" i="2"/>
  <c r="F92" i="4"/>
  <c r="BK122" i="4"/>
  <c r="J89" i="2"/>
  <c r="J89" i="4"/>
  <c r="BA94" i="1" l="1"/>
  <c r="W30" i="1" s="1"/>
  <c r="AT97" i="1"/>
  <c r="AU94" i="1"/>
  <c r="BK120" i="2"/>
  <c r="J120" i="2" s="1"/>
  <c r="J97" i="2" s="1"/>
  <c r="AT95" i="1"/>
  <c r="J120" i="3"/>
  <c r="J97" i="3" s="1"/>
  <c r="BK119" i="3"/>
  <c r="J119" i="3" s="1"/>
  <c r="AZ94" i="1"/>
  <c r="AW94" i="1"/>
  <c r="AK30" i="1" s="1"/>
  <c r="AX94" i="1"/>
  <c r="W31" i="1"/>
  <c r="W32" i="1"/>
  <c r="AY94" i="1"/>
  <c r="J122" i="4"/>
  <c r="J97" i="4" s="1"/>
  <c r="BK121" i="4"/>
  <c r="J121" i="4" s="1"/>
  <c r="BK119" i="2" l="1"/>
  <c r="J119" i="2" s="1"/>
  <c r="J96" i="2" s="1"/>
  <c r="AV94" i="1"/>
  <c r="W29" i="1"/>
  <c r="J96" i="3"/>
  <c r="J30" i="3"/>
  <c r="J96" i="4"/>
  <c r="J30" i="4"/>
  <c r="J30" i="2" l="1"/>
  <c r="J39" i="2" s="1"/>
  <c r="AG97" i="1"/>
  <c r="AN97" i="1" s="1"/>
  <c r="J39" i="4"/>
  <c r="AT94" i="1"/>
  <c r="AK29" i="1"/>
  <c r="J39" i="3"/>
  <c r="AG96" i="1"/>
  <c r="AN96" i="1" s="1"/>
  <c r="AG95" i="1" l="1"/>
  <c r="AN95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<sst xmlns="http://schemas.openxmlformats.org/spreadsheetml/2006/main" count="3565" uniqueCount="570">
  <si>
    <t>Export Komplet</t>
  </si>
  <si>
    <t/>
  </si>
  <si>
    <t>2.0</t>
  </si>
  <si>
    <t>False</t>
  </si>
  <si>
    <t>{a247ac8a-98e9-4ef4-ba61-a0a517177842}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</si>
  <si>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</si>
  <si>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</si>
  <si>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</si>
  <si>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</si>
  <si>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</si>
  <si>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</si>
  <si>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</si>
  <si>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</si>
  <si>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</si>
  <si>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(ES_07)a_2018_10_10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</si>
  <si>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</si>
  <si>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</si>
  <si>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Malý labský náhon, Hradec Králové, odstranění nánosů, ř. km 5,645 - 7,748</t>
  </si>
  <si>
    <t>KSO:</t>
  </si>
  <si>
    <t>833 2</t>
  </si>
  <si>
    <t>CC-CZ:</t>
  </si>
  <si>
    <t>Místo:</t>
  </si>
  <si>
    <t xml:space="preserve"> </t>
  </si>
  <si>
    <t>Datum:</t>
  </si>
  <si>
    <t>10. 10. 2018</t>
  </si>
  <si>
    <t>Zadavatel:</t>
  </si>
  <si>
    <t>IČ:</t>
  </si>
  <si>
    <t>70890005</t>
  </si>
  <si>
    <t>Povodí Labe, státní podnik, Hradec Králové</t>
  </si>
  <si>
    <t>DIČ:</t>
  </si>
  <si>
    <t>CZ70890005</t>
  </si>
  <si>
    <t>Uchazeč:</t>
  </si>
  <si>
    <t>Vyplň údaj</t>
  </si>
  <si>
    <t>Projektant:</t>
  </si>
  <si>
    <t>48585904</t>
  </si>
  <si>
    <t xml:space="preserve">ENVISYSTEM, s.r.o., U Nikolajky 15, 150 00  Praha </t>
  </si>
  <si>
    <t>CZ48585904</t>
  </si>
  <si>
    <t>True</t>
  </si>
  <si>
    <t>Zpracovatel: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</si>
  <si>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</si>
  <si>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 sloupci "Cenová soustava" uveden žádný údaj, nepochází z Cenové soustavy ÚRS._x000D_
Cenová úroveň CU 2018/II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</si>
  <si>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</si>
  <si>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</si>
  <si>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</si>
  <si>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</si>
  <si>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</si>
  <si>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</si>
  <si>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</si>
  <si>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</si>
  <si>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</si>
  <si>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</si>
  <si>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</si>
  <si>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</si>
  <si>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</si>
  <si>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</si>
  <si>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</si>
  <si>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</si>
  <si>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</si>
  <si>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</si>
  <si>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</si>
  <si>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</si>
  <si>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</si>
  <si>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</si>
  <si>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</si>
  <si>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</si>
  <si>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</si>
  <si>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</si>
  <si>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</si>
  <si>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</si>
  <si>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</si>
  <si>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</si>
  <si>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</si>
  <si>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</si>
  <si>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</si>
  <si>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</si>
  <si>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</si>
  <si>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</si>
  <si>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</si>
  <si>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</si>
  <si>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</si>
  <si>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</si>
  <si>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</si>
  <si>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</si>
  <si>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</si>
  <si>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</si>
  <si>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</si>
  <si>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</si>
  <si>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Odtěžení sedimentu z koryta</t>
  </si>
  <si>
    <t>STA</t>
  </si>
  <si>
    <t>1</t>
  </si>
  <si>
    <t>{ac3c347d-9274-4710-bcac-5fe889621852}</t>
  </si>
  <si>
    <t>2</t>
  </si>
  <si>
    <t>SO 02</t>
  </si>
  <si>
    <t>Kácení</t>
  </si>
  <si>
    <t>{efb3c626-d993-4b92-8b2e-f83121be2013}</t>
  </si>
  <si>
    <t>VON</t>
  </si>
  <si>
    <t>Vedlejší a ostatní náklady</t>
  </si>
  <si>
    <t>{db24cbaf-1a41-47a4-8248-dd8c3497fe90}</t>
  </si>
  <si>
    <t>KRYCÍ LIST SOUPISU PRACÍ</t>
  </si>
  <si>
    <t>Objekt:</t>
  </si>
  <si>
    <t>SO 01 - Odtěžení sedimentu z koryta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</si>
  <si>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</si>
  <si>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</si>
  <si>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</si>
  <si>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</si>
  <si>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</si>
  <si>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</si>
  <si>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</si>
  <si>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</si>
  <si>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</si>
  <si>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</si>
  <si>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</si>
  <si>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</si>
  <si>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</si>
  <si>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</si>
  <si>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</si>
  <si>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</si>
  <si>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</si>
  <si>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</si>
  <si>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</si>
  <si>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</si>
  <si>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</si>
  <si>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</si>
  <si>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</si>
  <si>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</si>
  <si>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</si>
  <si>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</si>
  <si>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</si>
  <si>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</si>
  <si>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</si>
  <si>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2018 02</t>
  </si>
  <si>
    <t>4</t>
  </si>
  <si>
    <t>1875306157</t>
  </si>
  <si>
    <t>PP</t>
  </si>
  <si>
    <t>Sejmutí ornice nebo lesní půdy  s vodorovným přemístěním na hromady v místě upotřebení nebo na dočasné či trvalé skládky se složením, na vzdálenost do 50 m</t>
  </si>
  <si>
    <t>PSC</t>
  </si>
  <si>
    <t xml:space="preserve">Poznámka k souboru cen:_x000D_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</si>
  <si>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VV</t>
  </si>
  <si>
    <t>viz Tabulka 1, sejmutí ornice tl. 200 mm</t>
  </si>
  <si>
    <t>35"m2"*0,2"m"</t>
  </si>
  <si>
    <t>Součet</t>
  </si>
  <si>
    <t>121101103</t>
  </si>
  <si>
    <t>Sejmutí ornice s přemístěním na vzdálenost do 250 m</t>
  </si>
  <si>
    <t>-1037069830</t>
  </si>
  <si>
    <t>Sejmutí ornice nebo lesní půdy  s vodorovným přemístěním na hromady v místě upotřebení nebo na dočasné či trvalé skládky se složením, na vzdálenost přes 100 do 250 m</t>
  </si>
  <si>
    <t>(485+470+155+200+500)"m2"*0,2"m"</t>
  </si>
  <si>
    <t>3</t>
  </si>
  <si>
    <t>124103103</t>
  </si>
  <si>
    <t>Vykopávky přes 5000 do 20000 m3 pro koryta vodotečí v hornině tř. 1 a 2</t>
  </si>
  <si>
    <t>535603294</t>
  </si>
  <si>
    <t>Vykopávky pro koryta vodotečí  s přehozením výkopku na vzdálenost do 3 m nebo s naložením na dopravní prostředek v horninách tř. 1 a 2 přes 5 000 do 20 000 m3</t>
  </si>
  <si>
    <t xml:space="preserve">Poznámka k souboru cen:_x000D_
1. Ceny lze použít i pro nezapažené odkopávky a prokopávky při úpravě území kolem vodotečí vně svislých ploch proložených projektovanými břehovými čarami souvisejí-li tyto odkopávky a prokopávky s prováděnými vykopávkami pro koryta vodotečí. 2. Ceny nelze použít pro: a) vykopávky koryt vodotečí, které jsou dle projektu pod úrovní pracovní hladiny vody; tyto zemní práce se oceňují cenami souboru cen 127 . 0-11 Vykopávky pod vodou strojně části A 01 tohoto katalogu, b) vykopávky koryt vodotečí v prostorách s rozepřeným nebo vzepřeným pažením; tyto zemní práce se oceňují cenami souboru cen 131 . 0-12 Hloubení zapažených jam a zářezů části A 01 tohoto katalogu, štětová stěna vzepřená nebo rozepřená, se z hlediska ocenění považuje za vzepřené nebo rozepřené pažení; c) vykopávky pod obrysem výkopu pro koryta vodotečí (pro opěrné zdi, patky, soustřeďovací stavby apod.); tyto zemní práce se oceňují podle své povahy cenami souboru cen 131 . 0-11 Hloubení nezapažených jam, 131 . 0-12 Hloubení zapažených jam, 132 . 0-11 Hloubení rýh do 600 mm, 132 . 0-12 Hloubení rýh do 2000 mm, 132 . 0-14 Hloubená vykopávka pod základy ručně 133 . 0- . 0 Hloubení zapažených i nezapažených šachet části A01 tohoto katalogu, d) hloubení zatrubněných nebo zastropených koryt vodotečí; tyto práce se oceňují cenami souboru cen 123 . 0-21 Vykopávky zářezů se šikmými stěnami pro podzemní vedení části A 02 3. V cenách jsou započteny náklady na svislé přemístění výkopku do 4 m. Svislé přemístění z hloubky přes 4 m se oceňuje podle projektu (rampy, přehození apod.). 4. Předepisuje-li projekt rozprostřít výkopek získaný vykopávkou pro koryta vodotečí, oceňuje se toto rozprostření cenou 171 20-1101 Uložení sypaniny do nezhutněných násypů a vodorovné přemístění výkopku cenami souboru cen 162 .0-31 Vodorovné přemístění výkopku z rýh podzemních stěn části A 01 tohoto katalogu. 5. Pro volbu ceny je rozhodující součet vykopávek pro koryta vodotečí, oceňovaných cenami tohoto souboru cen, zatrubněných koryt vodotečí, oceňovaných podle pozn. č. 2 odst. d) i zapažených vykopávek oceňovaných podle pozn. č. 2 odst. b) tohoto souboru cen. </t>
  </si>
  <si>
    <t>viz Tabulka 1</t>
  </si>
  <si>
    <t>6551,16"m3"    "výkop</t>
  </si>
  <si>
    <t>-192,83"m3"    "odpočet, ruční výkop</t>
  </si>
  <si>
    <t>131103101</t>
  </si>
  <si>
    <t>Hloubení jam ručním nebo pneum nářadím v soudržných horninách tř. 1 a 2</t>
  </si>
  <si>
    <t>1160662762</t>
  </si>
  <si>
    <t>Hloubení zapažených i nezapažených jam ručním nebo pneumatickým nářadím  s urovnáním dna do předepsaného profilu a spádu v horninách tř. 1 a 2 soudržných</t>
  </si>
  <si>
    <t xml:space="preserve">Poznámka k souboru cen:_x000D_
1. V cenách jsou započteny i náklady na přehození výkopku na přilehlém terénu na vzdálenost do 3 m od okraje jámy nebo naložení na dopravní prostředek. 2. V cenách 10-3101 až 40-3102 jsou započteny i náklady na svislý přesun horniny po házečkách do 2 metrů. </t>
  </si>
  <si>
    <t>viz Tabulka 2</t>
  </si>
  <si>
    <t>193"m3"</t>
  </si>
  <si>
    <t>5</t>
  </si>
  <si>
    <t>162201102</t>
  </si>
  <si>
    <t>Vodorovné přemístění do 50 m výkopku/sypaniny z horniny tř. 1 až 4</t>
  </si>
  <si>
    <t>-1184340627</t>
  </si>
  <si>
    <t>Vodorovné přemístění výkopku nebo sypaniny po suchu  na obvyklém dopravním prostředku, bez naložení výkopku, avšak se složením bez rozhrnutí z horniny tř. 1 až 4 na vzdálenost přes 20 do 50 m</t>
  </si>
  <si>
    <t xml:space="preserve">Poznámka k souboru cen:_x000D_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</si>
  <si>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P</t>
  </si>
  <si>
    <t>Poznámka k položce:_x000D_
u ornice, která se dováží ze vzdálenosti do 50m se naložení nezapočítává</t>
  </si>
  <si>
    <t>vod. přemístění ornice z mezideponie, zpětné využití</t>
  </si>
  <si>
    <t>vod. přemístění sedimentu na mezideponii</t>
  </si>
  <si>
    <t>216,18"m3"</t>
  </si>
  <si>
    <t>6</t>
  </si>
  <si>
    <t>162301101</t>
  </si>
  <si>
    <t>Vodorovné přemístění do 500 m výkopku/sypaniny z horniny tř. 1 až 4</t>
  </si>
  <si>
    <t>583650050</t>
  </si>
  <si>
    <t>Vodorovné přemístění výkopku nebo sypaniny po suchu  na obvyklém dopravním prostředku, bez naložení výkopku, avšak se složením bez rozhrnutí z horniny tř. 1 až 4 na vzdálenost přes 50 do 500 m</t>
  </si>
  <si>
    <t>6551,16-216,18</t>
  </si>
  <si>
    <t>7</t>
  </si>
  <si>
    <t>2084075614</t>
  </si>
  <si>
    <t>8</t>
  </si>
  <si>
    <t>9</t>
  </si>
  <si>
    <t>10</t>
  </si>
  <si>
    <t>167101102</t>
  </si>
  <si>
    <t>Nakládání výkopku z hornin tř. 1 až 4 přes 100 m3</t>
  </si>
  <si>
    <t>1676886941</t>
  </si>
  <si>
    <t>Nakládání, skládání a překládání neulehlého výkopku nebo sypaniny  nakládání, množství přes 100 m3, z hornin tř. 1 až 4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</si>
  <si>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</si>
  <si>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naložení ornice na mezideponii, ornice se zpětně rozprostře</t>
  </si>
  <si>
    <t>1845"m2"*0,2"m"</t>
  </si>
  <si>
    <t>6551,16"m3"/1,12"koeficient zvodnělé zeminy"</t>
  </si>
  <si>
    <t>11</t>
  </si>
  <si>
    <t>171201201</t>
  </si>
  <si>
    <t>Uložení sypaniny na skládky</t>
  </si>
  <si>
    <t>-670710490</t>
  </si>
  <si>
    <t>Uložení sypaniny  na skládky</t>
  </si>
  <si>
    <t xml:space="preserve">Poznámka k souboru cen:_x000D_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</si>
  <si>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 xml:space="preserve">uložení sedimentu na mezideponii, bude ponechán na vysáknutí </t>
  </si>
  <si>
    <t>6551,16"m3"</t>
  </si>
  <si>
    <t>12</t>
  </si>
  <si>
    <t>t</t>
  </si>
  <si>
    <t>R-položka</t>
  </si>
  <si>
    <t>13</t>
  </si>
  <si>
    <t>14</t>
  </si>
  <si>
    <t>181411123</t>
  </si>
  <si>
    <t>Založení lučního trávníku výsevem plochy do 1000 m2 ve svahu do 1:1</t>
  </si>
  <si>
    <t>m2</t>
  </si>
  <si>
    <t>973013831</t>
  </si>
  <si>
    <t>Založení trávníku na půdě předem připravené plochy do 1000 m2 výsevem včetně utažení lučního na svahu přes 1:2 do 1:1</t>
  </si>
  <si>
    <t xml:space="preserve">Poznámka k souboru cen:_x000D_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</si>
  <si>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1845"m2"    "zpětné osetí plochy, kde byla ornice sejmuta</t>
  </si>
  <si>
    <t>3275-1845     "plocha pouze oseta</t>
  </si>
  <si>
    <t>16</t>
  </si>
  <si>
    <t>M</t>
  </si>
  <si>
    <t>00572100</t>
  </si>
  <si>
    <t>osivo jetelotráva intenzivní víceletá</t>
  </si>
  <si>
    <t>kg</t>
  </si>
  <si>
    <t>1843460161</t>
  </si>
  <si>
    <t>3275*0,015 'Přepočtené koeficientem množství</t>
  </si>
  <si>
    <t>17</t>
  </si>
  <si>
    <t>182101101</t>
  </si>
  <si>
    <t>Svahování v zářezech v hornině tř. 1 až 4</t>
  </si>
  <si>
    <t>-2069580080</t>
  </si>
  <si>
    <t>Svahování trvalých svahů do projektovaných profilů  s potřebným přemístěním výkopku při svahování v zářezech v hornině tř. 1 až 4</t>
  </si>
  <si>
    <t xml:space="preserve">Poznámka k souboru cen:_x000D_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</si>
  <si>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viz Tabulka 1, pod ohumusování</t>
  </si>
  <si>
    <t>3275"m2"</t>
  </si>
  <si>
    <t>18</t>
  </si>
  <si>
    <t>182301133</t>
  </si>
  <si>
    <t>Rozprostření ornice pl přes 500 m2 ve svahu nad 1:5 tl vrstvy do 200 mm</t>
  </si>
  <si>
    <t>-500931183</t>
  </si>
  <si>
    <t>Rozprostření a urovnání ornice ve svahu sklonu přes 1:5 při souvislé ploše přes 500 m2, tl. vrstvy přes 150 do 200 mm</t>
  </si>
  <si>
    <t xml:space="preserve">Poznámka k souboru cen:_x000D_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3,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</si>
  <si>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1845"m2"</t>
  </si>
  <si>
    <t>998</t>
  </si>
  <si>
    <t>Přesun hmot</t>
  </si>
  <si>
    <t>19</t>
  </si>
  <si>
    <t>998332011</t>
  </si>
  <si>
    <t>Přesun hmot pro úpravy vodních toků a kanály</t>
  </si>
  <si>
    <t>495653963</t>
  </si>
  <si>
    <t>Přesun hmot pro úpravy vodních toků a kanály, hráze rybníků apod.  dopravní vzdálenost do 500 m</t>
  </si>
  <si>
    <t xml:space="preserve">Poznámka k souboru cen:_x000D_
1. Ceny jsou určeny pro jakoukoliv konstrukčně-materiálovou charakteristiku. </t>
  </si>
  <si>
    <t>SO 02 - Kácení</t>
  </si>
  <si>
    <t xml:space="preserve">    997 - Přesun sutě</t>
  </si>
  <si>
    <t>111201102</t>
  </si>
  <si>
    <t>Odstranění křovin a stromů průměru kmene do 100 mm i s kořeny z celkové plochy přes 1000 do 10000 m2</t>
  </si>
  <si>
    <t>1810679071</t>
  </si>
  <si>
    <t>Odstranění křovin a stromů s odstraněním kořenů  průměru kmene do 100 mm do sklonu terénu 1 : 5, při celkové ploše přes 1 000 do 10 000 m2</t>
  </si>
  <si>
    <t>viz Tabulka 4, 5</t>
  </si>
  <si>
    <t>2680"m2"/2</t>
  </si>
  <si>
    <t>111201102R</t>
  </si>
  <si>
    <t>Odstranění křovin a stromů průměru kmene do 100 mm i s kořeny z celkové plochy přes 1000 do 10000 m2 - práce ve ztížených podmínkách</t>
  </si>
  <si>
    <t>1810496024</t>
  </si>
  <si>
    <t>Odstranění křovin a stromů s odstraněním kořenů  průměru kmene do 100 mm do sklonu terénu 1 : 5, při celkové ploše přes 1 000 do 10 000 m2- práce ve ztížených podmínkách</t>
  </si>
  <si>
    <t>viz Tabulka 4,5</t>
  </si>
  <si>
    <t>práce ve ztížených podmínkách v korytě</t>
  </si>
  <si>
    <t>112101101</t>
  </si>
  <si>
    <t>Odstranění stromů listnatých průměru kmene do 300 mm</t>
  </si>
  <si>
    <t>kus</t>
  </si>
  <si>
    <t>902340768</t>
  </si>
  <si>
    <t>Odstranění stromů s odřezáním kmene a s odvětvením listnatých, průměru kmene přes 100 do 300 mm</t>
  </si>
  <si>
    <t xml:space="preserve">Poznámka k souboru cen:_x000D_
1. Ceny jsou určeny pro odstranění stromů v rámci přípravy staveniště. 2. Ceny lze použít i pro odstranění stromů ze sesuté zeminy, vývratů a polomů. 3. V ceně jsou započteny i náklady na případné nutné odklizení kmene a větví odděleně na vzdálenost do 50 m nebo s naložením na dopravní prostředek.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Ceny nelze užít v případě, kdy je nutné odstraňování stromu po částech; tyto práce lze oceňovat příslušnými cenami katalogu 823-1 Plochy a úprava území. </t>
  </si>
  <si>
    <t>viz Tabulka 3</t>
  </si>
  <si>
    <t>32"ks"   "dn 150 mm</t>
  </si>
  <si>
    <t>3"ks"     "dn 200 mm</t>
  </si>
  <si>
    <t>3"ks"     "dn 300 mm</t>
  </si>
  <si>
    <t>112101102</t>
  </si>
  <si>
    <t>Odstranění stromů listnatých průměru kmene do 500 mm</t>
  </si>
  <si>
    <t>-1881799502</t>
  </si>
  <si>
    <t>Odstranění stromů s odřezáním kmene a s odvětvením listnatých, průměru kmene přes 300 do 500 mm</t>
  </si>
  <si>
    <t>1"ks"   "dn 500 mm</t>
  </si>
  <si>
    <t>112201101</t>
  </si>
  <si>
    <t>Odstranění pařezů D do 300 mm</t>
  </si>
  <si>
    <t>-1053832242</t>
  </si>
  <si>
    <t>Odstranění pařezů  s jejich vykopáním, vytrháním nebo odstřelením, s přesekáním kořenů průměru přes 100 do 300 mm</t>
  </si>
  <si>
    <t xml:space="preserve">Poznámka k souboru cen:_x000D_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</si>
  <si>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viz Tabulka 6</t>
  </si>
  <si>
    <t>4"ks"</t>
  </si>
  <si>
    <t>112201102</t>
  </si>
  <si>
    <t>Odstranění pařezů D do 500 mm</t>
  </si>
  <si>
    <t>1161307164</t>
  </si>
  <si>
    <t>Odstranění pařezů  s jejich vykopáním, vytrháním nebo odstřelením, s přesekáním kořenů průměru přes 300 do 500 mm</t>
  </si>
  <si>
    <t>2"ks"   "dn 400 mm</t>
  </si>
  <si>
    <t>2"ks"   "dn 500 mm</t>
  </si>
  <si>
    <t>112201104</t>
  </si>
  <si>
    <t>Odstranění pařezů D do 900 mm</t>
  </si>
  <si>
    <t>-54289416</t>
  </si>
  <si>
    <t>Odstranění pařezů  s jejich vykopáním, vytrháním nebo odstřelením, s přesekáním kořenů průměru přes 700 do 900 mm</t>
  </si>
  <si>
    <t>1"ks"   "dn 800 mm</t>
  </si>
  <si>
    <t>112201105</t>
  </si>
  <si>
    <t>Odstranění pařezů D přes 900 mm</t>
  </si>
  <si>
    <t>649607762</t>
  </si>
  <si>
    <t>Odstranění pařezů  s jejich vykopáním, vytrháním nebo odstřelením, s přesekáním kořenů průměru přes 900 mm</t>
  </si>
  <si>
    <t>1"ks"   "dn 1000 mm</t>
  </si>
  <si>
    <t>16220141R</t>
  </si>
  <si>
    <t>Přemístění padlého stromu na břeh</t>
  </si>
  <si>
    <t>1265036699</t>
  </si>
  <si>
    <t>Vodorovné přemístění větví, kmenů nebo pařezů  s naložením, složením a dopravou do 1000 m kmenů stromů listnatých, průměru přes 700 do 900 mm</t>
  </si>
  <si>
    <t xml:space="preserve">Poznámka k souboru cen:_x000D_
1. Průměr kmene i pařezu se měří v místě řezu. 2. Měrná jednotka je 1 strom. </t>
  </si>
  <si>
    <t>přemístění padlých stromů z koryta na břeh</t>
  </si>
  <si>
    <t>2"ks"</t>
  </si>
  <si>
    <t>162301401</t>
  </si>
  <si>
    <t>Vodorovné přemístění větví stromů listnatých do 5 km D kmene do 300 mm</t>
  </si>
  <si>
    <t>1820226968</t>
  </si>
  <si>
    <t>Vodorovné přemístění větví, kmenů nebo pařezů  s naložením, složením a dopravou do 5000 m větví stromů listnatých, průměru kmene přes 100 do 300 mm</t>
  </si>
  <si>
    <t>38"ks"</t>
  </si>
  <si>
    <t>162301402</t>
  </si>
  <si>
    <t>Vodorovné přemístění větví stromů listnatých do 5 km D kmene do 500 mm</t>
  </si>
  <si>
    <t>413701553</t>
  </si>
  <si>
    <t>Vodorovné přemístění větví, kmenů nebo pařezů  s naložením, složením a dopravou do 5000 m větví stromů listnatých, průměru kmene přes 300 do 500 mm</t>
  </si>
  <si>
    <t xml:space="preserve">1"ks"   </t>
  </si>
  <si>
    <t>162301404</t>
  </si>
  <si>
    <t>Vodorovné přemístění větví stromů listnatých do 5 km D kmene do 900 mm</t>
  </si>
  <si>
    <t>-945592460</t>
  </si>
  <si>
    <t>Vodorovné přemístění větví, kmenů nebo pařezů  s naložením, složením a dopravou do 5000 m větví stromů listnatých, průměru kmene přes 700 do 900 mm</t>
  </si>
  <si>
    <t>padlý strom</t>
  </si>
  <si>
    <t>1"ks"</t>
  </si>
  <si>
    <t>162301411</t>
  </si>
  <si>
    <t>Vodorovné přemístění kmenů stromů listnatých do 5 km D kmene do 300 mm</t>
  </si>
  <si>
    <t>-872580184</t>
  </si>
  <si>
    <t>Vodorovné přemístění větví, kmenů nebo pařezů  s naložením, složením a dopravou do 5000 m kmenů stromů listnatých, průměru přes 100 do 300 mm</t>
  </si>
  <si>
    <t>162301412</t>
  </si>
  <si>
    <t>Vodorovné přemístění kmenů stromů listnatých do 5 km D kmene do 500 mm</t>
  </si>
  <si>
    <t>945505273</t>
  </si>
  <si>
    <t>Vodorovné přemístění větví, kmenů nebo pařezů  s naložením, složením a dopravou do 5000 m kmenů stromů listnatých, průměru přes 300 do 500 mm</t>
  </si>
  <si>
    <t>162301414</t>
  </si>
  <si>
    <t>Vodorovné přemístění kmenů stromů listnatých do 5 km D kmene do 900 mm</t>
  </si>
  <si>
    <t>-1041903824</t>
  </si>
  <si>
    <t>Vodorovné přemístění větví, kmenů nebo pařezů  s naložením, složením a dopravou do 5000 m kmenů stromů listnatých, průměru přes 700 do 900 mm</t>
  </si>
  <si>
    <t>162301421</t>
  </si>
  <si>
    <t>Vodorovné přemístění pařezů do 5 km D do 300 mm</t>
  </si>
  <si>
    <t>1788280849</t>
  </si>
  <si>
    <t>Vodorovné přemístění větví, kmenů nebo pařezů  s naložením, složením a dopravou do 5000 m pařezů kmenů, průměru přes 100 do 300 mm</t>
  </si>
  <si>
    <t>162301422</t>
  </si>
  <si>
    <t>Vodorovné přemístění pařezů do 5 km D do 500 mm</t>
  </si>
  <si>
    <t>-885520633</t>
  </si>
  <si>
    <t>Vodorovné přemístění větví, kmenů nebo pařezů  s naložením, složením a dopravou do 5000 m pařezů kmenů, průměru přes 300 do 500 mm</t>
  </si>
  <si>
    <t>162301424</t>
  </si>
  <si>
    <t>Vodorovné přemístění pařezů do 5 km D do 900 mm</t>
  </si>
  <si>
    <t>-192286547</t>
  </si>
  <si>
    <t>Vodorovné přemístění větví, kmenů nebo pařezů  s naložením, složením a dopravou do 5000 m pařezů kmenů, průměru přes 700 do 900 mm</t>
  </si>
  <si>
    <t>16230142R</t>
  </si>
  <si>
    <t>Vodorovné přemístění pařezů do 5 km D přes 900 mm</t>
  </si>
  <si>
    <t>1528275676</t>
  </si>
  <si>
    <t>Vodorovné přemístění větví, kmenů nebo pařezů  s naložením, složením a dopravou do 5000 m pařezů kmenů, průměru přes 900 mm</t>
  </si>
  <si>
    <t>20</t>
  </si>
  <si>
    <t>16230150R</t>
  </si>
  <si>
    <t>Vodorovné přemístění křovin do 7,5 km D kmene do 100 mm</t>
  </si>
  <si>
    <t>1143966019</t>
  </si>
  <si>
    <t>Vodorovné přemístění smýcených křovin  do průměru kmene 100 mm na vzdálenost do 7500 m</t>
  </si>
  <si>
    <t>2680"m2"</t>
  </si>
  <si>
    <t>162301901</t>
  </si>
  <si>
    <t>Příplatek k vodorovnému přemístění větví stromů listnatých D kmene do 300 mm ZKD 5 km</t>
  </si>
  <si>
    <t>-593142335</t>
  </si>
  <si>
    <t>Vodorovné přemístění větví, kmenů nebo pařezů  s naložením, složením a dopravou Příplatek k cenám za každých dalších i započatých 5000 m přes 5000 m větví stromů listnatých, průměru kmene přes 100 do 300 mm</t>
  </si>
  <si>
    <t>38"ks"   "skládka 7,5 km</t>
  </si>
  <si>
    <t>22</t>
  </si>
  <si>
    <t>162301902</t>
  </si>
  <si>
    <t>Příplatek k vodorovnému přemístění větví stromů listnatých D kmene do 500 mm ZKD 5 km</t>
  </si>
  <si>
    <t>-1711248676</t>
  </si>
  <si>
    <t>Vodorovné přemístění větví, kmenů nebo pařezů  s naložením, složením a dopravou Příplatek k cenám za každých dalších i započatých 5000 m přes 5000 m větví stromů listnatých, průměru kmene přes 300 do 500 mm</t>
  </si>
  <si>
    <t>1"ks"    "skládka 7,5 km</t>
  </si>
  <si>
    <t>23</t>
  </si>
  <si>
    <t>162301904</t>
  </si>
  <si>
    <t>Příplatek k vodorovnému přemístění větví stromů listnatých D kmene do 900 mm ZKD 5 km</t>
  </si>
  <si>
    <t>610048878</t>
  </si>
  <si>
    <t>Vodorovné přemístění větví, kmenů nebo pařezů  s naložením, složením a dopravou Příplatek k cenám za každých dalších i započatých 5000 m přes 5000 m větví stromů listnatých, průměru kmene přes 700 do 900 mm</t>
  </si>
  <si>
    <t>24</t>
  </si>
  <si>
    <t>162301911</t>
  </si>
  <si>
    <t>Příplatek k vodorovnému přemístění kmenů stromů listnatých D kmene do 300 mm ZKD 5 km</t>
  </si>
  <si>
    <t>1354927009</t>
  </si>
  <si>
    <t>Vodorovné přemístění větví, kmenů nebo pařezů  s naložením, složením a dopravou Příplatek k cenám za každých dalších i započatých 5000 m přes 5000 m kmenů stromů listnatých, o průměru přes 100 do 300 mm</t>
  </si>
  <si>
    <t>25</t>
  </si>
  <si>
    <t>162301912</t>
  </si>
  <si>
    <t>Příplatek k vodorovnému přemístění kmenů stromů listnatých D kmene do 500 mm ZKD 5 km</t>
  </si>
  <si>
    <t>1414921448</t>
  </si>
  <si>
    <t>Vodorovné přemístění větví, kmenů nebo pařezů  s naložením, složením a dopravou Příplatek k cenám za každých dalších i započatých 5000 m přes 5000 m kmenů stromů listnatých, o průměru přes 300 do 500 mm</t>
  </si>
  <si>
    <t>26</t>
  </si>
  <si>
    <t>162301914</t>
  </si>
  <si>
    <t>Příplatek k vodorovnému přemístění kmenů stromů listnatých D kmene do 900 mm ZKD 5 km</t>
  </si>
  <si>
    <t>-1703317428</t>
  </si>
  <si>
    <t>Vodorovné přemístění větví, kmenů nebo pařezů  s naložením, složením a dopravou Příplatek k cenám za každých dalších i započatých 5000 m přes 5000 m kmenů stromů listnatých, o průměru přes 700 do 900 mm</t>
  </si>
  <si>
    <t>27</t>
  </si>
  <si>
    <t>162301921</t>
  </si>
  <si>
    <t>Příplatek k vodorovnému přemístění pařezů D 300 mm ZKD 5 km</t>
  </si>
  <si>
    <t>1878269938</t>
  </si>
  <si>
    <t>Vodorovné přemístění větví, kmenů nebo pařezů  s naložením, složením a dopravou Příplatek k cenám za každých dalších i započatých 5000 m přes 5000 m pařezů kmenů, průměru přes 100 do 300 mm</t>
  </si>
  <si>
    <t>28</t>
  </si>
  <si>
    <t>162301922</t>
  </si>
  <si>
    <t>Příplatek k vodorovnému přemístění pařezů D 500 mm ZKD 5 km</t>
  </si>
  <si>
    <t>-1298378085</t>
  </si>
  <si>
    <t>Vodorovné přemístění větví, kmenů nebo pařezů  s naložením, složením a dopravou Příplatek k cenám za každých dalších i započatých 5000 m přes 5000 m pařezů kmenů, průměru přes 300 do 500 mm</t>
  </si>
  <si>
    <t>29</t>
  </si>
  <si>
    <t>162301924</t>
  </si>
  <si>
    <t>Příplatek k vodorovnému přemístění pařezů D 900 mm ZKD 5 km</t>
  </si>
  <si>
    <t>-771285818</t>
  </si>
  <si>
    <t>Vodorovné přemístění větví, kmenů nebo pařezů  s naložením, složením a dopravou Příplatek k cenám za každých dalších i započatých 5000 m přes 5000 m pařezů kmenů, průměru přes 700 do 900 mm</t>
  </si>
  <si>
    <t>30</t>
  </si>
  <si>
    <t>16230192R</t>
  </si>
  <si>
    <t>Příplatek k vodorovnému přemístění pařezů přes D 900 mm ZKD 5 km</t>
  </si>
  <si>
    <t>-1363231608</t>
  </si>
  <si>
    <t>Vodorovné přemístění větví, kmenů nebo pařezů  s naložením, složením a dopravou Příplatek k cenám za každých dalších i započatých 5000 m přes 5000 m pařezů kmenů, průměru přes D 900 mm</t>
  </si>
  <si>
    <t>31</t>
  </si>
  <si>
    <t>183101114</t>
  </si>
  <si>
    <t>Hloubení jamek bez výměny půdy zeminy tř 1 až 4 objem do 0,125 m3 v rovině a svahu do 1:5</t>
  </si>
  <si>
    <t>1773907449</t>
  </si>
  <si>
    <t>Hloubení jamek pro vysazování rostlin v zemině tř.1 až 4 bez výměny půdy  v rovině nebo na svahu do 1:5, objemu přes 0,05 do 0,125 m3</t>
  </si>
  <si>
    <t xml:space="preserve">Poznámka k souboru cen:_x000D_
1. V cenách jsou započteny i náklady na případné naložení přebytečných výkopků na dopravní prostředek, odvoz na vzdálenost do 20 km a složení výkopků. 2. V cenách nejsou započteny náklady na uložení odpadu na skládku. 3. V cenách o sklonu svahu přes 1:1 jsou uvažovány podmínky pro svahy běžně schůdné; bez použití lezeckých technik. V případě použití lezeckých technik se tyto náklady oceňují individuálně. </t>
  </si>
  <si>
    <t>viz Tabulka 7</t>
  </si>
  <si>
    <t>20"ks"</t>
  </si>
  <si>
    <t>32</t>
  </si>
  <si>
    <t>184102112</t>
  </si>
  <si>
    <t>Výsadba dřeviny s balem D do 0,3 m do jamky se zalitím v rovině a svahu do 1:5</t>
  </si>
  <si>
    <t>245022312</t>
  </si>
  <si>
    <t>Výsadba dřeviny s balem do předem vyhloubené jamky se zalitím  v rovině nebo na svahu do 1:5, při průměru balu přes 200 do 300 mm</t>
  </si>
  <si>
    <t xml:space="preserve">Poznámka k souboru cen:_x000D_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</si>
  <si>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33</t>
  </si>
  <si>
    <t>026R1</t>
  </si>
  <si>
    <t>Alnus glutinosa – olše lepkavá</t>
  </si>
  <si>
    <t>1264882865</t>
  </si>
  <si>
    <t>34</t>
  </si>
  <si>
    <t>026R3</t>
  </si>
  <si>
    <t>Fraxinus excelsior – jasan ztepilý</t>
  </si>
  <si>
    <t>-1396989990</t>
  </si>
  <si>
    <t>35</t>
  </si>
  <si>
    <t>026R7</t>
  </si>
  <si>
    <t>Quercus robur – dub letní</t>
  </si>
  <si>
    <t>1036155537</t>
  </si>
  <si>
    <t>36</t>
  </si>
  <si>
    <t>026R8</t>
  </si>
  <si>
    <t>Salix alba – vrba bílá</t>
  </si>
  <si>
    <t>-265661972</t>
  </si>
  <si>
    <t>37</t>
  </si>
  <si>
    <t>184215112</t>
  </si>
  <si>
    <t>Ukotvení kmene dřevin jedním kůlem D do 0,1 m délky do 2 m</t>
  </si>
  <si>
    <t>1206510861</t>
  </si>
  <si>
    <t>Ukotvení dřeviny kůly jedním kůlem, délky přes 1 do 2 m</t>
  </si>
  <si>
    <t xml:space="preserve">Poznámka k souboru cen:_x000D_
1. V cenách jsou započteny i náklady na ochranu proti poškození kmene v místě vzepření. 2. V cenách nejsou započteny náklady na dodání kůlů, tyto se oceňují ve specifikaci. 3. Ceny jsou určeny pro ukotvení dřevin kůly o průměru do 100 mm. </t>
  </si>
  <si>
    <t>38</t>
  </si>
  <si>
    <t>05217108</t>
  </si>
  <si>
    <t>tyče dřevěné v kůře D 80mm dl. 2 m</t>
  </si>
  <si>
    <t>-1717582072</t>
  </si>
  <si>
    <t>tyče dřevěné v kůře D 80mm dl 6m</t>
  </si>
  <si>
    <t>(PI*0,04*0,04*2)*20"ks"</t>
  </si>
  <si>
    <t>39</t>
  </si>
  <si>
    <t>18481312R</t>
  </si>
  <si>
    <t>Ochrana dřevin před okusem mechanicky chráničem v rovině a svahu do 1:5</t>
  </si>
  <si>
    <t>1239739758</t>
  </si>
  <si>
    <t>40</t>
  </si>
  <si>
    <t>R_1</t>
  </si>
  <si>
    <t>plastová chránička proti okusu  - dodávka</t>
  </si>
  <si>
    <t>858484037</t>
  </si>
  <si>
    <t>41</t>
  </si>
  <si>
    <t>184818231</t>
  </si>
  <si>
    <t>Ochrana kmene průměru do 300 mm bedněním výšky do 2 m</t>
  </si>
  <si>
    <t>1031377321</t>
  </si>
  <si>
    <t>Ochrana kmene bedněním před poškozením stavebním provozem zřízení včetně odstranění výšky bednění do 2 m průměru kmene do 300 mm</t>
  </si>
  <si>
    <t>42</t>
  </si>
  <si>
    <t>184818232</t>
  </si>
  <si>
    <t>Ochrana kmene průměru přes 300 do 500 mm bedněním výšky do 2 m</t>
  </si>
  <si>
    <t>-23746944</t>
  </si>
  <si>
    <t>Ochrana kmene bedněním před poškozením stavebním provozem zřízení včetně odstranění výšky bednění do 2 m průměru kmene přes 300 do 500 mm</t>
  </si>
  <si>
    <t>43</t>
  </si>
  <si>
    <t>184818233</t>
  </si>
  <si>
    <t>Ochrana kmene průměru přes 500 do 700 mm bedněním výšky do 2 m</t>
  </si>
  <si>
    <t>1597253623</t>
  </si>
  <si>
    <t>Ochrana kmene bedněním před poškozením stavebním provozem zřízení včetně odstranění výšky bednění do 2 m průměru kmene přes 500 do 700 mm</t>
  </si>
  <si>
    <t>44</t>
  </si>
  <si>
    <t>18491111R</t>
  </si>
  <si>
    <t>Uvázání dřeviny ke kůlům</t>
  </si>
  <si>
    <t>2124397922</t>
  </si>
  <si>
    <t>997</t>
  </si>
  <si>
    <t>Přesun sutě</t>
  </si>
  <si>
    <t>45</t>
  </si>
  <si>
    <t>99701381R.1</t>
  </si>
  <si>
    <t>Poplatek za uložení na skládce (skládkovné) stavebního odpadu dřevěného - drobné prořezy</t>
  </si>
  <si>
    <t>47240884</t>
  </si>
  <si>
    <t>křoviny 2680m2</t>
  </si>
  <si>
    <t>27,2"t"</t>
  </si>
  <si>
    <t>větve - stromy 39ks, padlý strom 1 ks</t>
  </si>
  <si>
    <t>4,2"t"</t>
  </si>
  <si>
    <t>46</t>
  </si>
  <si>
    <t>99701381R.2</t>
  </si>
  <si>
    <t>Poplatek za uložení na skládce (skládkovné) stavebního odpadu dřevěného - kmeny a pařezy</t>
  </si>
  <si>
    <t>1988810368</t>
  </si>
  <si>
    <t>kmeny - stromy 39ks, padlý strom 1 ks</t>
  </si>
  <si>
    <t>7,7"t"</t>
  </si>
  <si>
    <t>kořeny - 10 ks</t>
  </si>
  <si>
    <t>5,6"t"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</si>
  <si>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</si>
  <si>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</si>
  <si>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</si>
  <si>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</si>
  <si>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</si>
  <si>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</si>
  <si>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</si>
  <si>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</si>
  <si>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</si>
  <si>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</si>
  <si>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01320300R</t>
  </si>
  <si>
    <t>Pasportizaci objektů v blízkosti staveniště</t>
  </si>
  <si>
    <t>kpl</t>
  </si>
  <si>
    <t>1024</t>
  </si>
  <si>
    <t>-1642973871</t>
  </si>
  <si>
    <t>013254000</t>
  </si>
  <si>
    <t>Dokumentace skutečného provedení stavby</t>
  </si>
  <si>
    <t>1885618135</t>
  </si>
  <si>
    <t>VRN2</t>
  </si>
  <si>
    <t>Příprava staveniště</t>
  </si>
  <si>
    <t>021203000</t>
  </si>
  <si>
    <t>Stěhování přírodních hodnot</t>
  </si>
  <si>
    <t>-408937600</t>
  </si>
  <si>
    <t>VRN3</t>
  </si>
  <si>
    <t>Zařízení staveniště</t>
  </si>
  <si>
    <t>03240300R</t>
  </si>
  <si>
    <t>Zpevněný příjezd</t>
  </si>
  <si>
    <t>-1139177163</t>
  </si>
  <si>
    <t>Poznámka k položce:_x000D_
Zpevněný příjezd, zřízení a odstranění (715 m)_x000D_
- silniční panely3 x 1 x 0,15_x000D_
- štěrkopískový podsyp_x000D_
- netkaná geotextílie 200 g/m2</t>
  </si>
  <si>
    <t>032803000</t>
  </si>
  <si>
    <t>Ostatní náklady</t>
  </si>
  <si>
    <t>-246517060</t>
  </si>
  <si>
    <t xml:space="preserve">Poznámka k položce:_x000D_
- skladovací kontejnery_x000D_
</t>
  </si>
  <si>
    <t>033203000</t>
  </si>
  <si>
    <t>Energie pro zařízení staveniště</t>
  </si>
  <si>
    <t>355036512</t>
  </si>
  <si>
    <t>03410300R.1</t>
  </si>
  <si>
    <t>Oplocení - plot z betonových dílců, demontáž a zpětná montáž</t>
  </si>
  <si>
    <t>m</t>
  </si>
  <si>
    <t>781824563</t>
  </si>
  <si>
    <t>03410300R.2</t>
  </si>
  <si>
    <t>Oplocení - plot z plechových dílců, demontáž a zpětná montáž</t>
  </si>
  <si>
    <t>417206834</t>
  </si>
  <si>
    <t>03410300R.3</t>
  </si>
  <si>
    <t>Oplocení - dočasné oplocení staveniště (mobilní)</t>
  </si>
  <si>
    <t>734925840</t>
  </si>
  <si>
    <t>034303000</t>
  </si>
  <si>
    <t>Dopravní značení na staveništi</t>
  </si>
  <si>
    <t>-1780538437</t>
  </si>
  <si>
    <t>03430300R</t>
  </si>
  <si>
    <t>Očištění vozidel při výjezdu ze staveniště</t>
  </si>
  <si>
    <t>-1577961148</t>
  </si>
  <si>
    <t>034503000</t>
  </si>
  <si>
    <t>Informační tabule na staveništi</t>
  </si>
  <si>
    <t>-1112939193</t>
  </si>
  <si>
    <t xml:space="preserve">Poznámka k položce:_x000D_
- zajištění umístění štítku o ohlášení stavby a stejnopisu oznámení o zahájení prací oblastnímu inspektorátu práce na viditelném místě u vstupu na staveniště </t>
  </si>
  <si>
    <t>035103001</t>
  </si>
  <si>
    <t>Náklady na pronájem pozemků - 3 stavební sezóny</t>
  </si>
  <si>
    <t>-1906113529</t>
  </si>
  <si>
    <t xml:space="preserve">Poznámka k položce:_x000D_
- Šafka Jan (1/2 vlastník) – 161 m2 _x000D_
- ČR - Státní pozemkový úřad – 3834 m2_x000D_
- Vrabec Vratislav Ing.– 1258 m2_x000D_
- TERMA a.s. – 500 m2_x000D_
_x000D_
-  Statutární město Hradec Králové– 1243 m2_x000D_
</t>
  </si>
  <si>
    <t>039103000</t>
  </si>
  <si>
    <t>Rozebrání, bourání a odvoz zařízení staveniště</t>
  </si>
  <si>
    <t>492112134</t>
  </si>
  <si>
    <t>03920300R</t>
  </si>
  <si>
    <t>Opravu výtluků - asfaltová místní komunikace</t>
  </si>
  <si>
    <t>65900368</t>
  </si>
  <si>
    <t>03920301R</t>
  </si>
  <si>
    <t>Úprava plochy ZS</t>
  </si>
  <si>
    <t>759108447</t>
  </si>
  <si>
    <t>VRN4</t>
  </si>
  <si>
    <t>Inženýrská činnost</t>
  </si>
  <si>
    <t>041403000</t>
  </si>
  <si>
    <t>Ostatní náklady před zahájením stavby</t>
  </si>
  <si>
    <t>1701024981</t>
  </si>
  <si>
    <t xml:space="preserve">Poznámka k položce:_x000D_
- náklady na zpracování Havarijního Plánu_x000D_
- náklady na zpracování Povodňového Plánu_x000D_
- aktualizace plánu BOZP _x000D_
- zpracování technologických postupů a plánů kontrol _x000D_
- zajištění vytyčení všech stávajících podzemních inženýrských sítí, zajištění jejich ochrany a neporušení během stavby a jejich zpětné předání správcům_x000D_
</t>
  </si>
  <si>
    <t>Přemístění výkopku/sypaniny z horniny tř. 1 až 4, včetně nakládání, na místo definitivního uložení vč. případných poplatků</t>
  </si>
  <si>
    <t>162-R01</t>
  </si>
  <si>
    <t>sediment po odvodnění</t>
  </si>
  <si>
    <t>Poznámka k souboru cen:_x000D_
Zhotovitel navrhne a kompletně nacení odvoz vysáklého sedimentu včetně naložení a jeho dopravy a dále vlastní možnosti uložení odpadu v souladu s výsledky laboratorních rozborů vzorků sedimentu a v souladu s platnou legislativou (včetně poplatku za uložení, případných dalších vyvolaných rozborů, projednání a schválení). Objem sedimentu skutečně fakturovaný bude stanoven na základě zaměření skutečného provedení. Zhotovitel musí brát zřetel na snížení objemu sedimentu v rámci jeho vysáknutí (předpokládaný koeficient zvodnění - 1,12).</t>
  </si>
  <si>
    <t>Položka zahrnuje tyto:
- Vodorovné přemístění výkopku nebo sypaniny po suchu  na obvyklém dopravním prostředku z horniny tř. 1 až 4 na příslušnou vzdálenost
- Nakládání, skládání a překládání neulehlého výkopku nebo sypaniny  nakládání, množství přes 100 m3, z hornin tř. 1 až 4
- Poplatek za uložení stavebního odpadu na skládce (skládkovné) zeminy a kameniva zatříděného do Katalogu odpadů pod kódem 170 504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</si>
</sst>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9"/>
  <sheetViews>
    <sheetView showGridLines="0" view="pageBreakPreview" topLeftCell="A6" zoomScale="60" zoomScaleNormal="100" workbookViewId="0">
      <selection activeCell="BE35" sqref="BE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8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39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19"/>
      <c r="BE5" s="245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40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19"/>
      <c r="BE6" s="246"/>
      <c r="BS6" s="16" t="s">
        <v>6</v>
      </c>
    </row>
    <row r="7" spans="1:74" ht="12" customHeight="1">
      <c r="B7" s="19"/>
      <c r="D7" s="26" t="s">
        <v>18</v>
      </c>
      <c r="K7" s="24" t="s">
        <v>19</v>
      </c>
      <c r="AK7" s="26" t="s">
        <v>20</v>
      </c>
      <c r="AN7" s="24" t="s">
        <v>1</v>
      </c>
      <c r="AR7" s="19"/>
      <c r="BE7" s="246"/>
      <c r="BS7" s="16" t="s">
        <v>6</v>
      </c>
    </row>
    <row r="8" spans="1:74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46"/>
      <c r="BS8" s="16" t="s">
        <v>6</v>
      </c>
    </row>
    <row r="9" spans="1:74" ht="14.45" customHeight="1">
      <c r="B9" s="19"/>
      <c r="AR9" s="19"/>
      <c r="BE9" s="246"/>
      <c r="BS9" s="16" t="s">
        <v>6</v>
      </c>
    </row>
    <row r="10" spans="1:74" ht="12" customHeight="1">
      <c r="B10" s="19"/>
      <c r="D10" s="26" t="s">
        <v>25</v>
      </c>
      <c r="AK10" s="26" t="s">
        <v>26</v>
      </c>
      <c r="AN10" s="24" t="s">
        <v>27</v>
      </c>
      <c r="AR10" s="19"/>
      <c r="BE10" s="246"/>
      <c r="BS10" s="16" t="s">
        <v>6</v>
      </c>
    </row>
    <row r="11" spans="1:74" ht="18.399999999999999" customHeight="1">
      <c r="B11" s="19"/>
      <c r="E11" s="24" t="s">
        <v>28</v>
      </c>
      <c r="AK11" s="26" t="s">
        <v>29</v>
      </c>
      <c r="AN11" s="24" t="s">
        <v>30</v>
      </c>
      <c r="AR11" s="19"/>
      <c r="BE11" s="246"/>
      <c r="BS11" s="16" t="s">
        <v>6</v>
      </c>
    </row>
    <row r="12" spans="1:74" ht="6.95" customHeight="1">
      <c r="B12" s="19"/>
      <c r="AR12" s="19"/>
      <c r="BE12" s="246"/>
      <c r="BS12" s="16" t="s">
        <v>6</v>
      </c>
    </row>
    <row r="13" spans="1:74" ht="12" customHeight="1">
      <c r="B13" s="19"/>
      <c r="D13" s="26" t="s">
        <v>31</v>
      </c>
      <c r="AK13" s="26" t="s">
        <v>26</v>
      </c>
      <c r="AN13" s="28" t="s">
        <v>32</v>
      </c>
      <c r="AR13" s="19"/>
      <c r="BE13" s="246"/>
      <c r="BS13" s="16" t="s">
        <v>6</v>
      </c>
    </row>
    <row r="14" spans="1:74" ht="12.75">
      <c r="B14" s="19"/>
      <c r="E14" s="241" t="s">
        <v>32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6" t="s">
        <v>29</v>
      </c>
      <c r="AN14" s="28" t="s">
        <v>32</v>
      </c>
      <c r="AR14" s="19"/>
      <c r="BE14" s="246"/>
      <c r="BS14" s="16" t="s">
        <v>6</v>
      </c>
    </row>
    <row r="15" spans="1:74" ht="6.95" customHeight="1">
      <c r="B15" s="19"/>
      <c r="AR15" s="19"/>
      <c r="BE15" s="246"/>
      <c r="BS15" s="16" t="s">
        <v>3</v>
      </c>
    </row>
    <row r="16" spans="1:74" ht="12" customHeight="1">
      <c r="B16" s="19"/>
      <c r="D16" s="26" t="s">
        <v>33</v>
      </c>
      <c r="AK16" s="26" t="s">
        <v>26</v>
      </c>
      <c r="AN16" s="24" t="s">
        <v>34</v>
      </c>
      <c r="AR16" s="19"/>
      <c r="BE16" s="246"/>
      <c r="BS16" s="16" t="s">
        <v>3</v>
      </c>
    </row>
    <row r="17" spans="2:71" ht="18.399999999999999" customHeight="1">
      <c r="B17" s="19"/>
      <c r="E17" s="24" t="s">
        <v>35</v>
      </c>
      <c r="AK17" s="26" t="s">
        <v>29</v>
      </c>
      <c r="AN17" s="24" t="s">
        <v>36</v>
      </c>
      <c r="AR17" s="19"/>
      <c r="BE17" s="246"/>
      <c r="BS17" s="16" t="s">
        <v>37</v>
      </c>
    </row>
    <row r="18" spans="2:71" ht="6.95" customHeight="1">
      <c r="B18" s="19"/>
      <c r="AR18" s="19"/>
      <c r="BE18" s="246"/>
      <c r="BS18" s="16" t="s">
        <v>6</v>
      </c>
    </row>
    <row r="19" spans="2:71" ht="12" customHeight="1">
      <c r="B19" s="19"/>
      <c r="D19" s="26" t="s">
        <v>38</v>
      </c>
      <c r="AK19" s="26" t="s">
        <v>26</v>
      </c>
      <c r="AN19" s="24" t="s">
        <v>1</v>
      </c>
      <c r="AR19" s="19"/>
      <c r="BE19" s="246"/>
      <c r="BS19" s="16" t="s">
        <v>6</v>
      </c>
    </row>
    <row r="20" spans="2:71" ht="18.399999999999999" customHeight="1">
      <c r="B20" s="19"/>
      <c r="E20" s="24" t="s">
        <v>22</v>
      </c>
      <c r="AK20" s="26" t="s">
        <v>29</v>
      </c>
      <c r="AN20" s="24" t="s">
        <v>1</v>
      </c>
      <c r="AR20" s="19"/>
      <c r="BE20" s="246"/>
      <c r="BS20" s="16" t="s">
        <v>37</v>
      </c>
    </row>
    <row r="21" spans="2:71" ht="6.95" customHeight="1">
      <c r="B21" s="19"/>
      <c r="AR21" s="19"/>
      <c r="BE21" s="246"/>
    </row>
    <row r="22" spans="2:71" ht="12" customHeight="1">
      <c r="B22" s="19"/>
      <c r="D22" s="26" t="s">
        <v>39</v>
      </c>
      <c r="AR22" s="19"/>
      <c r="BE22" s="246"/>
    </row>
    <row r="23" spans="2:71" ht="63.75" customHeight="1">
      <c r="B23" s="19"/>
      <c r="E23" s="243" t="s">
        <v>40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19"/>
      <c r="BE23" s="246"/>
    </row>
    <row r="24" spans="2:71" ht="6.95" customHeight="1">
      <c r="B24" s="19"/>
      <c r="AR24" s="19"/>
      <c r="BE24" s="246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6"/>
    </row>
    <row r="26" spans="2:71" s="1" customFormat="1" ht="25.9" customHeight="1">
      <c r="B26" s="31"/>
      <c r="D26" s="32" t="s">
        <v>41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8">
        <f>ROUND(AG94,2)</f>
        <v>0</v>
      </c>
      <c r="AL26" s="249"/>
      <c r="AM26" s="249"/>
      <c r="AN26" s="249"/>
      <c r="AO26" s="249"/>
      <c r="AR26" s="31"/>
      <c r="BE26" s="246"/>
    </row>
    <row r="27" spans="2:71" s="1" customFormat="1" ht="6.95" customHeight="1">
      <c r="B27" s="31"/>
      <c r="AR27" s="31"/>
      <c r="BE27" s="246"/>
    </row>
    <row r="28" spans="2:71" s="1" customFormat="1" ht="12.75">
      <c r="B28" s="31"/>
      <c r="L28" s="244" t="s">
        <v>42</v>
      </c>
      <c r="M28" s="244"/>
      <c r="N28" s="244"/>
      <c r="O28" s="244"/>
      <c r="P28" s="244"/>
      <c r="W28" s="244" t="s">
        <v>43</v>
      </c>
      <c r="X28" s="244"/>
      <c r="Y28" s="244"/>
      <c r="Z28" s="244"/>
      <c r="AA28" s="244"/>
      <c r="AB28" s="244"/>
      <c r="AC28" s="244"/>
      <c r="AD28" s="244"/>
      <c r="AE28" s="244"/>
      <c r="AK28" s="244" t="s">
        <v>44</v>
      </c>
      <c r="AL28" s="244"/>
      <c r="AM28" s="244"/>
      <c r="AN28" s="244"/>
      <c r="AO28" s="244"/>
      <c r="AR28" s="31"/>
      <c r="BE28" s="246"/>
    </row>
    <row r="29" spans="2:71" s="2" customFormat="1" ht="14.45" customHeight="1">
      <c r="B29" s="35"/>
      <c r="D29" s="26" t="s">
        <v>45</v>
      </c>
      <c r="F29" s="26" t="s">
        <v>46</v>
      </c>
      <c r="L29" s="219">
        <v>0.21</v>
      </c>
      <c r="M29" s="220"/>
      <c r="N29" s="220"/>
      <c r="O29" s="220"/>
      <c r="P29" s="220"/>
      <c r="W29" s="227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27">
        <f>ROUND(AV94, 2)</f>
        <v>0</v>
      </c>
      <c r="AL29" s="220"/>
      <c r="AM29" s="220"/>
      <c r="AN29" s="220"/>
      <c r="AO29" s="220"/>
      <c r="AR29" s="35"/>
      <c r="BE29" s="247"/>
    </row>
    <row r="30" spans="2:71" s="2" customFormat="1" ht="14.45" customHeight="1">
      <c r="B30" s="35"/>
      <c r="F30" s="26" t="s">
        <v>47</v>
      </c>
      <c r="L30" s="219">
        <v>0.15</v>
      </c>
      <c r="M30" s="220"/>
      <c r="N30" s="220"/>
      <c r="O30" s="220"/>
      <c r="P30" s="220"/>
      <c r="W30" s="227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27">
        <f>ROUND(AW94, 2)</f>
        <v>0</v>
      </c>
      <c r="AL30" s="220"/>
      <c r="AM30" s="220"/>
      <c r="AN30" s="220"/>
      <c r="AO30" s="220"/>
      <c r="AR30" s="35"/>
      <c r="BE30" s="247"/>
    </row>
    <row r="31" spans="2:71" s="2" customFormat="1" ht="14.45" hidden="1" customHeight="1">
      <c r="B31" s="35"/>
      <c r="F31" s="26" t="s">
        <v>48</v>
      </c>
      <c r="L31" s="219">
        <v>0.21</v>
      </c>
      <c r="M31" s="220"/>
      <c r="N31" s="220"/>
      <c r="O31" s="220"/>
      <c r="P31" s="220"/>
      <c r="W31" s="227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27">
        <v>0</v>
      </c>
      <c r="AL31" s="220"/>
      <c r="AM31" s="220"/>
      <c r="AN31" s="220"/>
      <c r="AO31" s="220"/>
      <c r="AR31" s="35"/>
      <c r="BE31" s="247"/>
    </row>
    <row r="32" spans="2:71" s="2" customFormat="1" ht="14.45" hidden="1" customHeight="1">
      <c r="B32" s="35"/>
      <c r="F32" s="26" t="s">
        <v>49</v>
      </c>
      <c r="L32" s="219">
        <v>0.15</v>
      </c>
      <c r="M32" s="220"/>
      <c r="N32" s="220"/>
      <c r="O32" s="220"/>
      <c r="P32" s="220"/>
      <c r="W32" s="227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27">
        <v>0</v>
      </c>
      <c r="AL32" s="220"/>
      <c r="AM32" s="220"/>
      <c r="AN32" s="220"/>
      <c r="AO32" s="220"/>
      <c r="AR32" s="35"/>
      <c r="BE32" s="247"/>
    </row>
    <row r="33" spans="2:57" s="2" customFormat="1" ht="14.45" hidden="1" customHeight="1">
      <c r="B33" s="35"/>
      <c r="F33" s="26" t="s">
        <v>50</v>
      </c>
      <c r="L33" s="219">
        <v>0</v>
      </c>
      <c r="M33" s="220"/>
      <c r="N33" s="220"/>
      <c r="O33" s="220"/>
      <c r="P33" s="220"/>
      <c r="W33" s="227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27">
        <v>0</v>
      </c>
      <c r="AL33" s="220"/>
      <c r="AM33" s="220"/>
      <c r="AN33" s="220"/>
      <c r="AO33" s="220"/>
      <c r="AR33" s="35"/>
      <c r="BE33" s="247"/>
    </row>
    <row r="34" spans="2:57" s="1" customFormat="1" ht="6.95" customHeight="1">
      <c r="B34" s="31"/>
      <c r="AR34" s="31"/>
      <c r="BE34" s="246"/>
    </row>
    <row r="35" spans="2:57" s="1" customFormat="1" ht="25.9" customHeight="1">
      <c r="B35" s="31"/>
      <c r="C35" s="36"/>
      <c r="D35" s="3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52</v>
      </c>
      <c r="U35" s="38"/>
      <c r="V35" s="38"/>
      <c r="W35" s="38"/>
      <c r="X35" s="223" t="s">
        <v>53</v>
      </c>
      <c r="Y35" s="224"/>
      <c r="Z35" s="224"/>
      <c r="AA35" s="224"/>
      <c r="AB35" s="224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4"/>
      <c r="AM35" s="224"/>
      <c r="AN35" s="224"/>
      <c r="AO35" s="226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55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56</v>
      </c>
      <c r="AI60" s="33"/>
      <c r="AJ60" s="33"/>
      <c r="AK60" s="33"/>
      <c r="AL60" s="33"/>
      <c r="AM60" s="42" t="s">
        <v>57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59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56</v>
      </c>
      <c r="AI75" s="33"/>
      <c r="AJ75" s="33"/>
      <c r="AK75" s="33"/>
      <c r="AL75" s="33"/>
      <c r="AM75" s="42" t="s">
        <v>57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60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(ES_07)a_2018_10_10</v>
      </c>
      <c r="AR84" s="47"/>
    </row>
    <row r="85" spans="1:91" s="4" customFormat="1" ht="36.950000000000003" customHeight="1">
      <c r="B85" s="48"/>
      <c r="C85" s="49" t="s">
        <v>16</v>
      </c>
      <c r="L85" s="236" t="str">
        <f>K6</f>
        <v>Malý labský náhon, Hradec Králové, odstranění nánosů, ř. km 5,645 - 7,748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21</v>
      </c>
      <c r="L87" s="50" t="str">
        <f>IF(K8="","",K8)</f>
        <v xml:space="preserve"> </v>
      </c>
      <c r="AI87" s="26" t="s">
        <v>23</v>
      </c>
      <c r="AM87" s="238" t="str">
        <f>IF(AN8= "","",AN8)</f>
        <v>10. 10. 2018</v>
      </c>
      <c r="AN87" s="238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25</v>
      </c>
      <c r="L89" s="3" t="str">
        <f>IF(E11= "","",E11)</f>
        <v>Povodí Labe, státní podnik, Hradec Králové</v>
      </c>
      <c r="AI89" s="26" t="s">
        <v>33</v>
      </c>
      <c r="AM89" s="234" t="str">
        <f>IF(E17="","",E17)</f>
        <v xml:space="preserve">ENVISYSTEM, s.r.o., U Nikolajky 15, 150 00  Praha </v>
      </c>
      <c r="AN89" s="235"/>
      <c r="AO89" s="235"/>
      <c r="AP89" s="235"/>
      <c r="AR89" s="31"/>
      <c r="AS89" s="230" t="s">
        <v>61</v>
      </c>
      <c r="AT89" s="23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31</v>
      </c>
      <c r="L90" s="3" t="str">
        <f>IF(E14= "Vyplň údaj","",E14)</f>
        <v/>
      </c>
      <c r="AI90" s="26" t="s">
        <v>38</v>
      </c>
      <c r="AM90" s="234" t="str">
        <f>IF(E20="","",E20)</f>
        <v xml:space="preserve"> </v>
      </c>
      <c r="AN90" s="235"/>
      <c r="AO90" s="235"/>
      <c r="AP90" s="235"/>
      <c r="AR90" s="31"/>
      <c r="AS90" s="232"/>
      <c r="AT90" s="233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32"/>
      <c r="AT91" s="233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14" t="s">
        <v>62</v>
      </c>
      <c r="D92" s="215"/>
      <c r="E92" s="215"/>
      <c r="F92" s="215"/>
      <c r="G92" s="215"/>
      <c r="H92" s="56"/>
      <c r="I92" s="216" t="s">
        <v>63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22" t="s">
        <v>64</v>
      </c>
      <c r="AH92" s="215"/>
      <c r="AI92" s="215"/>
      <c r="AJ92" s="215"/>
      <c r="AK92" s="215"/>
      <c r="AL92" s="215"/>
      <c r="AM92" s="215"/>
      <c r="AN92" s="216" t="s">
        <v>65</v>
      </c>
      <c r="AO92" s="215"/>
      <c r="AP92" s="221"/>
      <c r="AQ92" s="57" t="s">
        <v>66</v>
      </c>
      <c r="AR92" s="31"/>
      <c r="AS92" s="58" t="s">
        <v>67</v>
      </c>
      <c r="AT92" s="59" t="s">
        <v>68</v>
      </c>
      <c r="AU92" s="59" t="s">
        <v>69</v>
      </c>
      <c r="AV92" s="59" t="s">
        <v>70</v>
      </c>
      <c r="AW92" s="59" t="s">
        <v>71</v>
      </c>
      <c r="AX92" s="59" t="s">
        <v>72</v>
      </c>
      <c r="AY92" s="59" t="s">
        <v>73</v>
      </c>
      <c r="AZ92" s="59" t="s">
        <v>74</v>
      </c>
      <c r="BA92" s="59" t="s">
        <v>75</v>
      </c>
      <c r="BB92" s="59" t="s">
        <v>76</v>
      </c>
      <c r="BC92" s="59" t="s">
        <v>77</v>
      </c>
      <c r="BD92" s="60" t="s">
        <v>78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2">
        <f>ROUND(SUM(AG95:AG97),2)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80</v>
      </c>
      <c r="BT94" s="71" t="s">
        <v>81</v>
      </c>
      <c r="BU94" s="72" t="s">
        <v>82</v>
      </c>
      <c r="BV94" s="71" t="s">
        <v>83</v>
      </c>
      <c r="BW94" s="71" t="s">
        <v>4</v>
      </c>
      <c r="BX94" s="71" t="s">
        <v>84</v>
      </c>
      <c r="CL94" s="71" t="s">
        <v>19</v>
      </c>
    </row>
    <row r="95" spans="1:91" s="6" customFormat="1" ht="16.5" customHeight="1">
      <c r="A95" s="73" t="s">
        <v>85</v>
      </c>
      <c r="B95" s="74"/>
      <c r="C95" s="75"/>
      <c r="D95" s="211" t="s">
        <v>86</v>
      </c>
      <c r="E95" s="211"/>
      <c r="F95" s="211"/>
      <c r="G95" s="211"/>
      <c r="H95" s="211"/>
      <c r="I95" s="76"/>
      <c r="J95" s="211" t="s">
        <v>87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7">
        <f>'SO 01 - Odtěžení sediment...'!J30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7" t="s">
        <v>88</v>
      </c>
      <c r="AR95" s="74"/>
      <c r="AS95" s="78">
        <v>0</v>
      </c>
      <c r="AT95" s="79">
        <f>ROUND(SUM(AV95:AW95),2)</f>
        <v>0</v>
      </c>
      <c r="AU95" s="80">
        <f>'SO 01 - Odtěžení sediment...'!P119</f>
        <v>0</v>
      </c>
      <c r="AV95" s="79">
        <f>'SO 01 - Odtěžení sediment...'!J33</f>
        <v>0</v>
      </c>
      <c r="AW95" s="79">
        <f>'SO 01 - Odtěžení sediment...'!J34</f>
        <v>0</v>
      </c>
      <c r="AX95" s="79">
        <f>'SO 01 - Odtěžení sediment...'!J35</f>
        <v>0</v>
      </c>
      <c r="AY95" s="79">
        <f>'SO 01 - Odtěžení sediment...'!J36</f>
        <v>0</v>
      </c>
      <c r="AZ95" s="79">
        <f>'SO 01 - Odtěžení sediment...'!F33</f>
        <v>0</v>
      </c>
      <c r="BA95" s="79">
        <f>'SO 01 - Odtěžení sediment...'!F34</f>
        <v>0</v>
      </c>
      <c r="BB95" s="79">
        <f>'SO 01 - Odtěžení sediment...'!F35</f>
        <v>0</v>
      </c>
      <c r="BC95" s="79">
        <f>'SO 01 - Odtěžení sediment...'!F36</f>
        <v>0</v>
      </c>
      <c r="BD95" s="81">
        <f>'SO 01 - Odtěžení sediment...'!F37</f>
        <v>0</v>
      </c>
      <c r="BT95" s="82" t="s">
        <v>89</v>
      </c>
      <c r="BV95" s="82" t="s">
        <v>83</v>
      </c>
      <c r="BW95" s="82" t="s">
        <v>90</v>
      </c>
      <c r="BX95" s="82" t="s">
        <v>4</v>
      </c>
      <c r="CL95" s="82" t="s">
        <v>1</v>
      </c>
      <c r="CM95" s="82" t="s">
        <v>91</v>
      </c>
    </row>
    <row r="96" spans="1:91" s="6" customFormat="1" ht="16.5" customHeight="1">
      <c r="A96" s="73" t="s">
        <v>85</v>
      </c>
      <c r="B96" s="74"/>
      <c r="C96" s="75"/>
      <c r="D96" s="211" t="s">
        <v>92</v>
      </c>
      <c r="E96" s="211"/>
      <c r="F96" s="211"/>
      <c r="G96" s="211"/>
      <c r="H96" s="211"/>
      <c r="I96" s="76"/>
      <c r="J96" s="211" t="s">
        <v>93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7">
        <f>'SO 02 - Kácení'!J30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77" t="s">
        <v>88</v>
      </c>
      <c r="AR96" s="74"/>
      <c r="AS96" s="78">
        <v>0</v>
      </c>
      <c r="AT96" s="79">
        <f>ROUND(SUM(AV96:AW96),2)</f>
        <v>0</v>
      </c>
      <c r="AU96" s="80">
        <f>'SO 02 - Kácení'!P119</f>
        <v>0</v>
      </c>
      <c r="AV96" s="79">
        <f>'SO 02 - Kácení'!J33</f>
        <v>0</v>
      </c>
      <c r="AW96" s="79">
        <f>'SO 02 - Kácení'!J34</f>
        <v>0</v>
      </c>
      <c r="AX96" s="79">
        <f>'SO 02 - Kácení'!J35</f>
        <v>0</v>
      </c>
      <c r="AY96" s="79">
        <f>'SO 02 - Kácení'!J36</f>
        <v>0</v>
      </c>
      <c r="AZ96" s="79">
        <f>'SO 02 - Kácení'!F33</f>
        <v>0</v>
      </c>
      <c r="BA96" s="79">
        <f>'SO 02 - Kácení'!F34</f>
        <v>0</v>
      </c>
      <c r="BB96" s="79">
        <f>'SO 02 - Kácení'!F35</f>
        <v>0</v>
      </c>
      <c r="BC96" s="79">
        <f>'SO 02 - Kácení'!F36</f>
        <v>0</v>
      </c>
      <c r="BD96" s="81">
        <f>'SO 02 - Kácení'!F37</f>
        <v>0</v>
      </c>
      <c r="BT96" s="82" t="s">
        <v>89</v>
      </c>
      <c r="BV96" s="82" t="s">
        <v>83</v>
      </c>
      <c r="BW96" s="82" t="s">
        <v>94</v>
      </c>
      <c r="BX96" s="82" t="s">
        <v>4</v>
      </c>
      <c r="CL96" s="82" t="s">
        <v>1</v>
      </c>
      <c r="CM96" s="82" t="s">
        <v>91</v>
      </c>
    </row>
    <row r="97" spans="1:91" s="6" customFormat="1" ht="16.5" customHeight="1">
      <c r="A97" s="73" t="s">
        <v>85</v>
      </c>
      <c r="B97" s="74"/>
      <c r="C97" s="75"/>
      <c r="D97" s="211" t="s">
        <v>95</v>
      </c>
      <c r="E97" s="211"/>
      <c r="F97" s="211"/>
      <c r="G97" s="211"/>
      <c r="H97" s="211"/>
      <c r="I97" s="76"/>
      <c r="J97" s="211" t="s">
        <v>96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7">
        <f>'VON - Vedlejší a ostatní 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77" t="s">
        <v>95</v>
      </c>
      <c r="AR97" s="74"/>
      <c r="AS97" s="83">
        <v>0</v>
      </c>
      <c r="AT97" s="84">
        <f>ROUND(SUM(AV97:AW97),2)</f>
        <v>0</v>
      </c>
      <c r="AU97" s="85">
        <f>'VON - Vedlejší a ostatní ...'!P121</f>
        <v>0</v>
      </c>
      <c r="AV97" s="84">
        <f>'VON - Vedlejší a ostatní ...'!J33</f>
        <v>0</v>
      </c>
      <c r="AW97" s="84">
        <f>'VON - Vedlejší a ostatní ...'!J34</f>
        <v>0</v>
      </c>
      <c r="AX97" s="84">
        <f>'VON - Vedlejší a ostatní ...'!J35</f>
        <v>0</v>
      </c>
      <c r="AY97" s="84">
        <f>'VON - Vedlejší a ostatní ...'!J36</f>
        <v>0</v>
      </c>
      <c r="AZ97" s="84">
        <f>'VON - Vedlejší a ostatní ...'!F33</f>
        <v>0</v>
      </c>
      <c r="BA97" s="84">
        <f>'VON - Vedlejší a ostatní ...'!F34</f>
        <v>0</v>
      </c>
      <c r="BB97" s="84">
        <f>'VON - Vedlejší a ostatní ...'!F35</f>
        <v>0</v>
      </c>
      <c r="BC97" s="84">
        <f>'VON - Vedlejší a ostatní ...'!F36</f>
        <v>0</v>
      </c>
      <c r="BD97" s="86">
        <f>'VON - Vedlejší a ostatní ...'!F37</f>
        <v>0</v>
      </c>
      <c r="BT97" s="82" t="s">
        <v>89</v>
      </c>
      <c r="BV97" s="82" t="s">
        <v>83</v>
      </c>
      <c r="BW97" s="82" t="s">
        <v>97</v>
      </c>
      <c r="BX97" s="82" t="s">
        <v>4</v>
      </c>
      <c r="CL97" s="82" t="s">
        <v>1</v>
      </c>
      <c r="CM97" s="82" t="s">
        <v>91</v>
      </c>
    </row>
    <row r="98" spans="1:91" s="1" customFormat="1" ht="30" customHeight="1">
      <c r="B98" s="31"/>
      <c r="AR98" s="31"/>
    </row>
    <row r="99" spans="1:91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1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SO 01 - Odtěžení sediment...'!C2" display="/"/>
    <hyperlink ref="A96" location="'SO 02 - Kácení'!C2" display="/"/>
    <hyperlink ref="A97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rowBreaks count="1" manualBreakCount="1">
    <brk id="40" min="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6"/>
  <sheetViews>
    <sheetView showGridLines="0" tabSelected="1" topLeftCell="A90" zoomScaleNormal="100" zoomScaleSheetLayoutView="115" workbookViewId="0">
      <selection activeCell="H165" sqref="H16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91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1" t="str">
        <f>'Rekapitulace stavby'!K6</f>
        <v>Malý labský náhon, Hradec Králové, odstranění nánosů, ř. km 5,645 - 7,748</v>
      </c>
      <c r="F7" s="252"/>
      <c r="G7" s="252"/>
      <c r="H7" s="252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6" t="s">
        <v>100</v>
      </c>
      <c r="F9" s="250"/>
      <c r="G9" s="250"/>
      <c r="H9" s="250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20</v>
      </c>
      <c r="J11" s="24" t="s">
        <v>1</v>
      </c>
      <c r="L11" s="31"/>
    </row>
    <row r="12" spans="2:46" s="1" customFormat="1" ht="12" customHeight="1">
      <c r="B12" s="31"/>
      <c r="D12" s="26" t="s">
        <v>21</v>
      </c>
      <c r="F12" s="24" t="s">
        <v>22</v>
      </c>
      <c r="I12" s="91" t="s">
        <v>23</v>
      </c>
      <c r="J12" s="51" t="str">
        <f>'Rekapitulace stavby'!AN8</f>
        <v>10. 10. 2018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25</v>
      </c>
      <c r="I14" s="91" t="s">
        <v>26</v>
      </c>
      <c r="J14" s="24" t="s">
        <v>27</v>
      </c>
      <c r="L14" s="31"/>
    </row>
    <row r="15" spans="2:46" s="1" customFormat="1" ht="18" customHeight="1">
      <c r="B15" s="31"/>
      <c r="E15" s="24" t="s">
        <v>28</v>
      </c>
      <c r="I15" s="91" t="s">
        <v>29</v>
      </c>
      <c r="J15" s="24" t="s">
        <v>30</v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31</v>
      </c>
      <c r="I17" s="91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3" t="str">
        <f>'Rekapitulace stavby'!E14</f>
        <v>Vyplň údaj</v>
      </c>
      <c r="F18" s="239"/>
      <c r="G18" s="239"/>
      <c r="H18" s="239"/>
      <c r="I18" s="91" t="s">
        <v>29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33</v>
      </c>
      <c r="I20" s="91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91" t="s">
        <v>29</v>
      </c>
      <c r="J21" s="24" t="s">
        <v>36</v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38</v>
      </c>
      <c r="I23" s="91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29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39</v>
      </c>
      <c r="I26" s="90"/>
      <c r="L26" s="31"/>
    </row>
    <row r="27" spans="2:12" s="7" customFormat="1" ht="16.5" customHeight="1">
      <c r="B27" s="92"/>
      <c r="E27" s="243" t="s">
        <v>1</v>
      </c>
      <c r="F27" s="243"/>
      <c r="G27" s="243"/>
      <c r="H27" s="243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41</v>
      </c>
      <c r="I30" s="90"/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43</v>
      </c>
      <c r="I32" s="96" t="s">
        <v>42</v>
      </c>
      <c r="J32" s="34" t="s">
        <v>44</v>
      </c>
      <c r="L32" s="31"/>
    </row>
    <row r="33" spans="2:12" s="1" customFormat="1" ht="14.45" customHeight="1">
      <c r="B33" s="31"/>
      <c r="D33" s="97" t="s">
        <v>45</v>
      </c>
      <c r="E33" s="26" t="s">
        <v>46</v>
      </c>
      <c r="F33" s="98">
        <f>ROUND((SUM(BE119:BE205)),  2)</f>
        <v>0</v>
      </c>
      <c r="I33" s="99">
        <v>0.21</v>
      </c>
      <c r="J33" s="98">
        <f>ROUND(((SUM(BE119:BE205))*I33),  2)</f>
        <v>0</v>
      </c>
      <c r="L33" s="31"/>
    </row>
    <row r="34" spans="2:12" s="1" customFormat="1" ht="14.45" customHeight="1">
      <c r="B34" s="31"/>
      <c r="E34" s="26" t="s">
        <v>47</v>
      </c>
      <c r="F34" s="98">
        <f>ROUND((SUM(BF119:BF205)),  2)</f>
        <v>0</v>
      </c>
      <c r="I34" s="99">
        <v>0.15</v>
      </c>
      <c r="J34" s="98">
        <f>ROUND(((SUM(BF119:BF205))*I34),  2)</f>
        <v>0</v>
      </c>
      <c r="L34" s="31"/>
    </row>
    <row r="35" spans="2:12" s="1" customFormat="1" ht="14.45" hidden="1" customHeight="1">
      <c r="B35" s="31"/>
      <c r="E35" s="26" t="s">
        <v>48</v>
      </c>
      <c r="F35" s="98">
        <f>ROUND((SUM(BG119:BG205)),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49</v>
      </c>
      <c r="F36" s="98">
        <f>ROUND((SUM(BH119:BH205)),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50</v>
      </c>
      <c r="F37" s="98">
        <f>ROUND((SUM(BI119:BI205)),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51</v>
      </c>
      <c r="E39" s="56"/>
      <c r="F39" s="56"/>
      <c r="G39" s="102" t="s">
        <v>52</v>
      </c>
      <c r="H39" s="103" t="s">
        <v>53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54</v>
      </c>
      <c r="E50" s="41"/>
      <c r="F50" s="41"/>
      <c r="G50" s="40" t="s">
        <v>55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56</v>
      </c>
      <c r="E61" s="33"/>
      <c r="F61" s="108" t="s">
        <v>57</v>
      </c>
      <c r="G61" s="42" t="s">
        <v>56</v>
      </c>
      <c r="H61" s="33"/>
      <c r="I61" s="109"/>
      <c r="J61" s="110" t="s">
        <v>57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58</v>
      </c>
      <c r="E65" s="41"/>
      <c r="F65" s="41"/>
      <c r="G65" s="40" t="s">
        <v>59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56</v>
      </c>
      <c r="E76" s="33"/>
      <c r="F76" s="108" t="s">
        <v>57</v>
      </c>
      <c r="G76" s="42" t="s">
        <v>56</v>
      </c>
      <c r="H76" s="33"/>
      <c r="I76" s="109"/>
      <c r="J76" s="110" t="s">
        <v>57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1" t="str">
        <f>E7</f>
        <v>Malý labský náhon, Hradec Králové, odstranění nánosů, ř. km 5,645 - 7,748</v>
      </c>
      <c r="F85" s="252"/>
      <c r="G85" s="252"/>
      <c r="H85" s="252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6" t="str">
        <f>E9</f>
        <v>SO 01 - Odtěžení sedimentu z koryta</v>
      </c>
      <c r="F87" s="250"/>
      <c r="G87" s="250"/>
      <c r="H87" s="250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21</v>
      </c>
      <c r="F89" s="24" t="str">
        <f>F12</f>
        <v xml:space="preserve"> </v>
      </c>
      <c r="I89" s="91" t="s">
        <v>23</v>
      </c>
      <c r="J89" s="51" t="str">
        <f>IF(J12="","",J12)</f>
        <v>10. 10. 2018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43.15" customHeight="1">
      <c r="B91" s="31"/>
      <c r="C91" s="26" t="s">
        <v>25</v>
      </c>
      <c r="F91" s="24" t="str">
        <f>E15</f>
        <v>Povodí Labe, státní podnik, Hradec Králové</v>
      </c>
      <c r="I91" s="91" t="s">
        <v>33</v>
      </c>
      <c r="J91" s="29" t="str">
        <f>E21</f>
        <v xml:space="preserve">ENVISYSTEM, s.r.o., U Nikolajky 15, 150 00  Praha </v>
      </c>
      <c r="L91" s="31"/>
    </row>
    <row r="92" spans="2:47" s="1" customFormat="1" ht="15.2" customHeight="1">
      <c r="B92" s="31"/>
      <c r="C92" s="26" t="s">
        <v>31</v>
      </c>
      <c r="F92" s="24" t="str">
        <f>IF(E18="","",E18)</f>
        <v>Vyplň údaj</v>
      </c>
      <c r="I92" s="91" t="s">
        <v>38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J120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J121</f>
        <v>0</v>
      </c>
      <c r="L98" s="122"/>
    </row>
    <row r="99" spans="2:12" s="9" customFormat="1" ht="19.899999999999999" customHeight="1">
      <c r="B99" s="122"/>
      <c r="D99" s="123" t="s">
        <v>108</v>
      </c>
      <c r="E99" s="124"/>
      <c r="F99" s="124"/>
      <c r="G99" s="124"/>
      <c r="H99" s="124"/>
      <c r="I99" s="125"/>
      <c r="J99" s="126">
        <f>J202</f>
        <v>0</v>
      </c>
      <c r="L99" s="122"/>
    </row>
    <row r="100" spans="2:12" s="1" customFormat="1" ht="21.75" customHeight="1">
      <c r="B100" s="31"/>
      <c r="I100" s="90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111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112"/>
      <c r="J105" s="46"/>
      <c r="K105" s="46"/>
      <c r="L105" s="31"/>
    </row>
    <row r="106" spans="2:12" s="1" customFormat="1" ht="24.95" customHeight="1">
      <c r="B106" s="31"/>
      <c r="C106" s="20" t="s">
        <v>109</v>
      </c>
      <c r="I106" s="90"/>
      <c r="L106" s="31"/>
    </row>
    <row r="107" spans="2:12" s="1" customFormat="1" ht="6.95" customHeight="1">
      <c r="B107" s="31"/>
      <c r="I107" s="90"/>
      <c r="L107" s="31"/>
    </row>
    <row r="108" spans="2:12" s="1" customFormat="1" ht="12" customHeight="1">
      <c r="B108" s="31"/>
      <c r="C108" s="26" t="s">
        <v>16</v>
      </c>
      <c r="I108" s="90"/>
      <c r="L108" s="31"/>
    </row>
    <row r="109" spans="2:12" s="1" customFormat="1" ht="16.5" customHeight="1">
      <c r="B109" s="31"/>
      <c r="E109" s="251" t="str">
        <f>E7</f>
        <v>Malý labský náhon, Hradec Králové, odstranění nánosů, ř. km 5,645 - 7,748</v>
      </c>
      <c r="F109" s="252"/>
      <c r="G109" s="252"/>
      <c r="H109" s="252"/>
      <c r="I109" s="90"/>
      <c r="L109" s="31"/>
    </row>
    <row r="110" spans="2:12" s="1" customFormat="1" ht="12" customHeight="1">
      <c r="B110" s="31"/>
      <c r="C110" s="26" t="s">
        <v>99</v>
      </c>
      <c r="I110" s="90"/>
      <c r="L110" s="31"/>
    </row>
    <row r="111" spans="2:12" s="1" customFormat="1" ht="16.5" customHeight="1">
      <c r="B111" s="31"/>
      <c r="E111" s="236" t="str">
        <f>E9</f>
        <v>SO 01 - Odtěžení sedimentu z koryta</v>
      </c>
      <c r="F111" s="250"/>
      <c r="G111" s="250"/>
      <c r="H111" s="250"/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21</v>
      </c>
      <c r="F113" s="24" t="str">
        <f>F12</f>
        <v xml:space="preserve"> </v>
      </c>
      <c r="I113" s="91" t="s">
        <v>23</v>
      </c>
      <c r="J113" s="51" t="str">
        <f>IF(J12="","",J12)</f>
        <v>10. 10. 2018</v>
      </c>
      <c r="L113" s="31"/>
    </row>
    <row r="114" spans="2:65" s="1" customFormat="1" ht="6.95" customHeight="1">
      <c r="B114" s="31"/>
      <c r="I114" s="90"/>
      <c r="L114" s="31"/>
    </row>
    <row r="115" spans="2:65" s="1" customFormat="1" ht="43.15" customHeight="1">
      <c r="B115" s="31"/>
      <c r="C115" s="26" t="s">
        <v>25</v>
      </c>
      <c r="F115" s="24" t="str">
        <f>E15</f>
        <v>Povodí Labe, státní podnik, Hradec Králové</v>
      </c>
      <c r="I115" s="91" t="s">
        <v>33</v>
      </c>
      <c r="J115" s="29" t="str">
        <f>E21</f>
        <v xml:space="preserve">ENVISYSTEM, s.r.o., U Nikolajky 15, 150 00  Praha </v>
      </c>
      <c r="L115" s="31"/>
    </row>
    <row r="116" spans="2:65" s="1" customFormat="1" ht="15.2" customHeight="1">
      <c r="B116" s="31"/>
      <c r="C116" s="26" t="s">
        <v>31</v>
      </c>
      <c r="F116" s="24" t="str">
        <f>IF(E18="","",E18)</f>
        <v>Vyplň údaj</v>
      </c>
      <c r="I116" s="91" t="s">
        <v>38</v>
      </c>
      <c r="J116" s="29" t="str">
        <f>E24</f>
        <v xml:space="preserve"> </v>
      </c>
      <c r="L116" s="31"/>
    </row>
    <row r="117" spans="2:65" s="1" customFormat="1" ht="10.35" customHeight="1">
      <c r="B117" s="31"/>
      <c r="I117" s="90"/>
      <c r="L117" s="31"/>
    </row>
    <row r="118" spans="2:65" s="10" customFormat="1" ht="29.25" customHeight="1">
      <c r="B118" s="127"/>
      <c r="C118" s="128" t="s">
        <v>110</v>
      </c>
      <c r="D118" s="129" t="s">
        <v>66</v>
      </c>
      <c r="E118" s="129" t="s">
        <v>62</v>
      </c>
      <c r="F118" s="129" t="s">
        <v>63</v>
      </c>
      <c r="G118" s="129" t="s">
        <v>111</v>
      </c>
      <c r="H118" s="129" t="s">
        <v>112</v>
      </c>
      <c r="I118" s="130" t="s">
        <v>113</v>
      </c>
      <c r="J118" s="129" t="s">
        <v>103</v>
      </c>
      <c r="K118" s="131" t="s">
        <v>114</v>
      </c>
      <c r="L118" s="127"/>
      <c r="M118" s="58" t="s">
        <v>1</v>
      </c>
      <c r="N118" s="59" t="s">
        <v>45</v>
      </c>
      <c r="O118" s="59" t="s">
        <v>115</v>
      </c>
      <c r="P118" s="59" t="s">
        <v>116</v>
      </c>
      <c r="Q118" s="59" t="s">
        <v>117</v>
      </c>
      <c r="R118" s="59" t="s">
        <v>118</v>
      </c>
      <c r="S118" s="59" t="s">
        <v>119</v>
      </c>
      <c r="T118" s="60" t="s">
        <v>120</v>
      </c>
    </row>
    <row r="119" spans="2:65" s="1" customFormat="1" ht="22.9" customHeight="1">
      <c r="B119" s="31"/>
      <c r="C119" s="63" t="s">
        <v>121</v>
      </c>
      <c r="I119" s="90"/>
      <c r="J119" s="132">
        <f>BK119</f>
        <v>0</v>
      </c>
      <c r="L119" s="31"/>
      <c r="M119" s="61"/>
      <c r="N119" s="52"/>
      <c r="O119" s="52"/>
      <c r="P119" s="133">
        <f>P120</f>
        <v>0</v>
      </c>
      <c r="Q119" s="52"/>
      <c r="R119" s="133">
        <f>R120</f>
        <v>4.9125000000000002E-2</v>
      </c>
      <c r="S119" s="52"/>
      <c r="T119" s="134">
        <f>T120</f>
        <v>0</v>
      </c>
      <c r="AT119" s="16" t="s">
        <v>80</v>
      </c>
      <c r="AU119" s="16" t="s">
        <v>105</v>
      </c>
      <c r="BK119" s="135">
        <f>BK120</f>
        <v>0</v>
      </c>
    </row>
    <row r="120" spans="2:65" s="11" customFormat="1" ht="25.9" customHeight="1">
      <c r="B120" s="136"/>
      <c r="D120" s="137" t="s">
        <v>80</v>
      </c>
      <c r="E120" s="138" t="s">
        <v>122</v>
      </c>
      <c r="F120" s="138" t="s">
        <v>123</v>
      </c>
      <c r="I120" s="139"/>
      <c r="J120" s="140">
        <f>BK120</f>
        <v>0</v>
      </c>
      <c r="L120" s="136"/>
      <c r="M120" s="141"/>
      <c r="N120" s="142"/>
      <c r="O120" s="142"/>
      <c r="P120" s="143">
        <f>P121+P202</f>
        <v>0</v>
      </c>
      <c r="Q120" s="142"/>
      <c r="R120" s="143">
        <f>R121+R202</f>
        <v>4.9125000000000002E-2</v>
      </c>
      <c r="S120" s="142"/>
      <c r="T120" s="144">
        <f>T121+T202</f>
        <v>0</v>
      </c>
      <c r="AR120" s="137" t="s">
        <v>89</v>
      </c>
      <c r="AT120" s="145" t="s">
        <v>80</v>
      </c>
      <c r="AU120" s="145" t="s">
        <v>81</v>
      </c>
      <c r="AY120" s="137" t="s">
        <v>124</v>
      </c>
      <c r="BK120" s="146">
        <f>BK121+BK202</f>
        <v>0</v>
      </c>
    </row>
    <row r="121" spans="2:65" s="11" customFormat="1" ht="22.9" customHeight="1">
      <c r="B121" s="136"/>
      <c r="D121" s="137" t="s">
        <v>80</v>
      </c>
      <c r="E121" s="147" t="s">
        <v>89</v>
      </c>
      <c r="F121" s="147" t="s">
        <v>125</v>
      </c>
      <c r="I121" s="139"/>
      <c r="J121" s="148">
        <f>BK121</f>
        <v>0</v>
      </c>
      <c r="L121" s="136"/>
      <c r="M121" s="141"/>
      <c r="N121" s="142"/>
      <c r="O121" s="142"/>
      <c r="P121" s="143">
        <f>SUM(P122:P201)</f>
        <v>0</v>
      </c>
      <c r="Q121" s="142"/>
      <c r="R121" s="143">
        <f>SUM(R122:R201)</f>
        <v>4.9125000000000002E-2</v>
      </c>
      <c r="S121" s="142"/>
      <c r="T121" s="144">
        <f>SUM(T122:T201)</f>
        <v>0</v>
      </c>
      <c r="AR121" s="137" t="s">
        <v>89</v>
      </c>
      <c r="AT121" s="145" t="s">
        <v>80</v>
      </c>
      <c r="AU121" s="145" t="s">
        <v>89</v>
      </c>
      <c r="AY121" s="137" t="s">
        <v>124</v>
      </c>
      <c r="BK121" s="146">
        <f>SUM(BK122:BK201)</f>
        <v>0</v>
      </c>
    </row>
    <row r="122" spans="2:65" s="1" customFormat="1" ht="16.5" customHeight="1">
      <c r="B122" s="149"/>
      <c r="C122" s="150" t="s">
        <v>89</v>
      </c>
      <c r="D122" s="150" t="s">
        <v>126</v>
      </c>
      <c r="E122" s="151" t="s">
        <v>127</v>
      </c>
      <c r="F122" s="152" t="s">
        <v>128</v>
      </c>
      <c r="G122" s="153" t="s">
        <v>129</v>
      </c>
      <c r="H122" s="154">
        <v>7</v>
      </c>
      <c r="I122" s="155"/>
      <c r="J122" s="156">
        <f>ROUND(I122*H122,2)</f>
        <v>0</v>
      </c>
      <c r="K122" s="152" t="s">
        <v>130</v>
      </c>
      <c r="L122" s="31"/>
      <c r="M122" s="157" t="s">
        <v>1</v>
      </c>
      <c r="N122" s="158" t="s">
        <v>46</v>
      </c>
      <c r="O122" s="54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131</v>
      </c>
      <c r="AT122" s="161" t="s">
        <v>126</v>
      </c>
      <c r="AU122" s="161" t="s">
        <v>91</v>
      </c>
      <c r="AY122" s="16" t="s">
        <v>124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6" t="s">
        <v>89</v>
      </c>
      <c r="BK122" s="162">
        <f>ROUND(I122*H122,2)</f>
        <v>0</v>
      </c>
      <c r="BL122" s="16" t="s">
        <v>131</v>
      </c>
      <c r="BM122" s="161" t="s">
        <v>132</v>
      </c>
    </row>
    <row r="123" spans="2:65" s="1" customFormat="1" ht="29.25">
      <c r="B123" s="31"/>
      <c r="D123" s="163" t="s">
        <v>133</v>
      </c>
      <c r="F123" s="164" t="s">
        <v>134</v>
      </c>
      <c r="I123" s="90"/>
      <c r="L123" s="31"/>
      <c r="M123" s="165"/>
      <c r="N123" s="54"/>
      <c r="O123" s="54"/>
      <c r="P123" s="54"/>
      <c r="Q123" s="54"/>
      <c r="R123" s="54"/>
      <c r="S123" s="54"/>
      <c r="T123" s="55"/>
      <c r="AT123" s="16" t="s">
        <v>133</v>
      </c>
      <c r="AU123" s="16" t="s">
        <v>91</v>
      </c>
    </row>
    <row r="124" spans="2:65" s="1" customFormat="1" ht="234">
      <c r="B124" s="31"/>
      <c r="D124" s="163" t="s">
        <v>135</v>
      </c>
      <c r="F124" s="166" t="s">
        <v>136</v>
      </c>
      <c r="I124" s="90"/>
      <c r="L124" s="31"/>
      <c r="M124" s="165"/>
      <c r="N124" s="54"/>
      <c r="O124" s="54"/>
      <c r="P124" s="54"/>
      <c r="Q124" s="54"/>
      <c r="R124" s="54"/>
      <c r="S124" s="54"/>
      <c r="T124" s="55"/>
      <c r="AT124" s="16" t="s">
        <v>135</v>
      </c>
      <c r="AU124" s="16" t="s">
        <v>91</v>
      </c>
    </row>
    <row r="125" spans="2:65" s="12" customFormat="1">
      <c r="B125" s="167"/>
      <c r="D125" s="163" t="s">
        <v>137</v>
      </c>
      <c r="E125" s="168" t="s">
        <v>1</v>
      </c>
      <c r="F125" s="169" t="s">
        <v>138</v>
      </c>
      <c r="H125" s="168" t="s">
        <v>1</v>
      </c>
      <c r="I125" s="170"/>
      <c r="L125" s="167"/>
      <c r="M125" s="171"/>
      <c r="N125" s="172"/>
      <c r="O125" s="172"/>
      <c r="P125" s="172"/>
      <c r="Q125" s="172"/>
      <c r="R125" s="172"/>
      <c r="S125" s="172"/>
      <c r="T125" s="173"/>
      <c r="AT125" s="168" t="s">
        <v>137</v>
      </c>
      <c r="AU125" s="168" t="s">
        <v>91</v>
      </c>
      <c r="AV125" s="12" t="s">
        <v>89</v>
      </c>
      <c r="AW125" s="12" t="s">
        <v>37</v>
      </c>
      <c r="AX125" s="12" t="s">
        <v>81</v>
      </c>
      <c r="AY125" s="168" t="s">
        <v>124</v>
      </c>
    </row>
    <row r="126" spans="2:65" s="13" customFormat="1">
      <c r="B126" s="174"/>
      <c r="D126" s="163" t="s">
        <v>137</v>
      </c>
      <c r="E126" s="175" t="s">
        <v>1</v>
      </c>
      <c r="F126" s="176" t="s">
        <v>139</v>
      </c>
      <c r="H126" s="177">
        <v>7</v>
      </c>
      <c r="I126" s="178"/>
      <c r="L126" s="174"/>
      <c r="M126" s="179"/>
      <c r="N126" s="180"/>
      <c r="O126" s="180"/>
      <c r="P126" s="180"/>
      <c r="Q126" s="180"/>
      <c r="R126" s="180"/>
      <c r="S126" s="180"/>
      <c r="T126" s="181"/>
      <c r="AT126" s="175" t="s">
        <v>137</v>
      </c>
      <c r="AU126" s="175" t="s">
        <v>91</v>
      </c>
      <c r="AV126" s="13" t="s">
        <v>91</v>
      </c>
      <c r="AW126" s="13" t="s">
        <v>37</v>
      </c>
      <c r="AX126" s="13" t="s">
        <v>81</v>
      </c>
      <c r="AY126" s="175" t="s">
        <v>124</v>
      </c>
    </row>
    <row r="127" spans="2:65" s="14" customFormat="1">
      <c r="B127" s="182"/>
      <c r="D127" s="163" t="s">
        <v>137</v>
      </c>
      <c r="E127" s="183" t="s">
        <v>1</v>
      </c>
      <c r="F127" s="184" t="s">
        <v>140</v>
      </c>
      <c r="H127" s="185">
        <v>7</v>
      </c>
      <c r="I127" s="186"/>
      <c r="L127" s="182"/>
      <c r="M127" s="187"/>
      <c r="N127" s="188"/>
      <c r="O127" s="188"/>
      <c r="P127" s="188"/>
      <c r="Q127" s="188"/>
      <c r="R127" s="188"/>
      <c r="S127" s="188"/>
      <c r="T127" s="189"/>
      <c r="AT127" s="183" t="s">
        <v>137</v>
      </c>
      <c r="AU127" s="183" t="s">
        <v>91</v>
      </c>
      <c r="AV127" s="14" t="s">
        <v>131</v>
      </c>
      <c r="AW127" s="14" t="s">
        <v>37</v>
      </c>
      <c r="AX127" s="14" t="s">
        <v>89</v>
      </c>
      <c r="AY127" s="183" t="s">
        <v>124</v>
      </c>
    </row>
    <row r="128" spans="2:65" s="1" customFormat="1" ht="16.5" customHeight="1">
      <c r="B128" s="149"/>
      <c r="C128" s="150" t="s">
        <v>91</v>
      </c>
      <c r="D128" s="150" t="s">
        <v>126</v>
      </c>
      <c r="E128" s="151" t="s">
        <v>141</v>
      </c>
      <c r="F128" s="152" t="s">
        <v>142</v>
      </c>
      <c r="G128" s="153" t="s">
        <v>129</v>
      </c>
      <c r="H128" s="154">
        <v>362</v>
      </c>
      <c r="I128" s="155"/>
      <c r="J128" s="156">
        <f>ROUND(I128*H128,2)</f>
        <v>0</v>
      </c>
      <c r="K128" s="152" t="s">
        <v>130</v>
      </c>
      <c r="L128" s="31"/>
      <c r="M128" s="157" t="s">
        <v>1</v>
      </c>
      <c r="N128" s="158" t="s">
        <v>46</v>
      </c>
      <c r="O128" s="54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131</v>
      </c>
      <c r="AT128" s="161" t="s">
        <v>126</v>
      </c>
      <c r="AU128" s="161" t="s">
        <v>91</v>
      </c>
      <c r="AY128" s="16" t="s">
        <v>124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6" t="s">
        <v>89</v>
      </c>
      <c r="BK128" s="162">
        <f>ROUND(I128*H128,2)</f>
        <v>0</v>
      </c>
      <c r="BL128" s="16" t="s">
        <v>131</v>
      </c>
      <c r="BM128" s="161" t="s">
        <v>143</v>
      </c>
    </row>
    <row r="129" spans="2:65" s="1" customFormat="1" ht="29.25">
      <c r="B129" s="31"/>
      <c r="D129" s="163" t="s">
        <v>133</v>
      </c>
      <c r="F129" s="164" t="s">
        <v>144</v>
      </c>
      <c r="I129" s="90"/>
      <c r="L129" s="31"/>
      <c r="M129" s="165"/>
      <c r="N129" s="54"/>
      <c r="O129" s="54"/>
      <c r="P129" s="54"/>
      <c r="Q129" s="54"/>
      <c r="R129" s="54"/>
      <c r="S129" s="54"/>
      <c r="T129" s="55"/>
      <c r="AT129" s="16" t="s">
        <v>133</v>
      </c>
      <c r="AU129" s="16" t="s">
        <v>91</v>
      </c>
    </row>
    <row r="130" spans="2:65" s="1" customFormat="1" ht="234">
      <c r="B130" s="31"/>
      <c r="D130" s="163" t="s">
        <v>135</v>
      </c>
      <c r="F130" s="166" t="s">
        <v>136</v>
      </c>
      <c r="I130" s="90"/>
      <c r="L130" s="31"/>
      <c r="M130" s="165"/>
      <c r="N130" s="54"/>
      <c r="O130" s="54"/>
      <c r="P130" s="54"/>
      <c r="Q130" s="54"/>
      <c r="R130" s="54"/>
      <c r="S130" s="54"/>
      <c r="T130" s="55"/>
      <c r="AT130" s="16" t="s">
        <v>135</v>
      </c>
      <c r="AU130" s="16" t="s">
        <v>91</v>
      </c>
    </row>
    <row r="131" spans="2:65" s="12" customFormat="1">
      <c r="B131" s="167"/>
      <c r="D131" s="163" t="s">
        <v>137</v>
      </c>
      <c r="E131" s="168" t="s">
        <v>1</v>
      </c>
      <c r="F131" s="169" t="s">
        <v>138</v>
      </c>
      <c r="H131" s="168" t="s">
        <v>1</v>
      </c>
      <c r="I131" s="170"/>
      <c r="L131" s="167"/>
      <c r="M131" s="171"/>
      <c r="N131" s="172"/>
      <c r="O131" s="172"/>
      <c r="P131" s="172"/>
      <c r="Q131" s="172"/>
      <c r="R131" s="172"/>
      <c r="S131" s="172"/>
      <c r="T131" s="173"/>
      <c r="AT131" s="168" t="s">
        <v>137</v>
      </c>
      <c r="AU131" s="168" t="s">
        <v>91</v>
      </c>
      <c r="AV131" s="12" t="s">
        <v>89</v>
      </c>
      <c r="AW131" s="12" t="s">
        <v>37</v>
      </c>
      <c r="AX131" s="12" t="s">
        <v>81</v>
      </c>
      <c r="AY131" s="168" t="s">
        <v>124</v>
      </c>
    </row>
    <row r="132" spans="2:65" s="13" customFormat="1">
      <c r="B132" s="174"/>
      <c r="D132" s="163" t="s">
        <v>137</v>
      </c>
      <c r="E132" s="175" t="s">
        <v>1</v>
      </c>
      <c r="F132" s="176" t="s">
        <v>145</v>
      </c>
      <c r="H132" s="177">
        <v>362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137</v>
      </c>
      <c r="AU132" s="175" t="s">
        <v>91</v>
      </c>
      <c r="AV132" s="13" t="s">
        <v>91</v>
      </c>
      <c r="AW132" s="13" t="s">
        <v>37</v>
      </c>
      <c r="AX132" s="13" t="s">
        <v>81</v>
      </c>
      <c r="AY132" s="175" t="s">
        <v>124</v>
      </c>
    </row>
    <row r="133" spans="2:65" s="14" customFormat="1">
      <c r="B133" s="182"/>
      <c r="D133" s="163" t="s">
        <v>137</v>
      </c>
      <c r="E133" s="183" t="s">
        <v>1</v>
      </c>
      <c r="F133" s="184" t="s">
        <v>140</v>
      </c>
      <c r="H133" s="185">
        <v>362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83" t="s">
        <v>137</v>
      </c>
      <c r="AU133" s="183" t="s">
        <v>91</v>
      </c>
      <c r="AV133" s="14" t="s">
        <v>131</v>
      </c>
      <c r="AW133" s="14" t="s">
        <v>37</v>
      </c>
      <c r="AX133" s="14" t="s">
        <v>89</v>
      </c>
      <c r="AY133" s="183" t="s">
        <v>124</v>
      </c>
    </row>
    <row r="134" spans="2:65" s="1" customFormat="1" ht="24" customHeight="1">
      <c r="B134" s="149"/>
      <c r="C134" s="150" t="s">
        <v>146</v>
      </c>
      <c r="D134" s="150" t="s">
        <v>126</v>
      </c>
      <c r="E134" s="151" t="s">
        <v>147</v>
      </c>
      <c r="F134" s="152" t="s">
        <v>148</v>
      </c>
      <c r="G134" s="153" t="s">
        <v>129</v>
      </c>
      <c r="H134" s="154">
        <v>6358.33</v>
      </c>
      <c r="I134" s="155"/>
      <c r="J134" s="156">
        <f>ROUND(I134*H134,2)</f>
        <v>0</v>
      </c>
      <c r="K134" s="152" t="s">
        <v>130</v>
      </c>
      <c r="L134" s="31"/>
      <c r="M134" s="157" t="s">
        <v>1</v>
      </c>
      <c r="N134" s="158" t="s">
        <v>46</v>
      </c>
      <c r="O134" s="54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131</v>
      </c>
      <c r="AT134" s="161" t="s">
        <v>126</v>
      </c>
      <c r="AU134" s="161" t="s">
        <v>91</v>
      </c>
      <c r="AY134" s="16" t="s">
        <v>124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6" t="s">
        <v>89</v>
      </c>
      <c r="BK134" s="162">
        <f>ROUND(I134*H134,2)</f>
        <v>0</v>
      </c>
      <c r="BL134" s="16" t="s">
        <v>131</v>
      </c>
      <c r="BM134" s="161" t="s">
        <v>149</v>
      </c>
    </row>
    <row r="135" spans="2:65" s="1" customFormat="1" ht="29.25">
      <c r="B135" s="31"/>
      <c r="D135" s="163" t="s">
        <v>133</v>
      </c>
      <c r="F135" s="164" t="s">
        <v>150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133</v>
      </c>
      <c r="AU135" s="16" t="s">
        <v>91</v>
      </c>
    </row>
    <row r="136" spans="2:65" s="1" customFormat="1" ht="341.25">
      <c r="B136" s="31"/>
      <c r="D136" s="163" t="s">
        <v>135</v>
      </c>
      <c r="F136" s="166" t="s">
        <v>151</v>
      </c>
      <c r="I136" s="90"/>
      <c r="L136" s="31"/>
      <c r="M136" s="165"/>
      <c r="N136" s="54"/>
      <c r="O136" s="54"/>
      <c r="P136" s="54"/>
      <c r="Q136" s="54"/>
      <c r="R136" s="54"/>
      <c r="S136" s="54"/>
      <c r="T136" s="55"/>
      <c r="AT136" s="16" t="s">
        <v>135</v>
      </c>
      <c r="AU136" s="16" t="s">
        <v>91</v>
      </c>
    </row>
    <row r="137" spans="2:65" s="12" customFormat="1">
      <c r="B137" s="167"/>
      <c r="D137" s="163" t="s">
        <v>137</v>
      </c>
      <c r="E137" s="168" t="s">
        <v>1</v>
      </c>
      <c r="F137" s="169" t="s">
        <v>152</v>
      </c>
      <c r="H137" s="168" t="s">
        <v>1</v>
      </c>
      <c r="I137" s="170"/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137</v>
      </c>
      <c r="AU137" s="168" t="s">
        <v>91</v>
      </c>
      <c r="AV137" s="12" t="s">
        <v>89</v>
      </c>
      <c r="AW137" s="12" t="s">
        <v>37</v>
      </c>
      <c r="AX137" s="12" t="s">
        <v>81</v>
      </c>
      <c r="AY137" s="168" t="s">
        <v>124</v>
      </c>
    </row>
    <row r="138" spans="2:65" s="13" customFormat="1">
      <c r="B138" s="174"/>
      <c r="D138" s="163" t="s">
        <v>137</v>
      </c>
      <c r="E138" s="175" t="s">
        <v>1</v>
      </c>
      <c r="F138" s="176" t="s">
        <v>153</v>
      </c>
      <c r="H138" s="177">
        <v>6551.16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137</v>
      </c>
      <c r="AU138" s="175" t="s">
        <v>91</v>
      </c>
      <c r="AV138" s="13" t="s">
        <v>91</v>
      </c>
      <c r="AW138" s="13" t="s">
        <v>37</v>
      </c>
      <c r="AX138" s="13" t="s">
        <v>81</v>
      </c>
      <c r="AY138" s="175" t="s">
        <v>124</v>
      </c>
    </row>
    <row r="139" spans="2:65" s="13" customFormat="1">
      <c r="B139" s="174"/>
      <c r="D139" s="163" t="s">
        <v>137</v>
      </c>
      <c r="E139" s="175" t="s">
        <v>1</v>
      </c>
      <c r="F139" s="176" t="s">
        <v>154</v>
      </c>
      <c r="H139" s="177">
        <v>-192.83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137</v>
      </c>
      <c r="AU139" s="175" t="s">
        <v>91</v>
      </c>
      <c r="AV139" s="13" t="s">
        <v>91</v>
      </c>
      <c r="AW139" s="13" t="s">
        <v>37</v>
      </c>
      <c r="AX139" s="13" t="s">
        <v>81</v>
      </c>
      <c r="AY139" s="175" t="s">
        <v>124</v>
      </c>
    </row>
    <row r="140" spans="2:65" s="14" customFormat="1">
      <c r="B140" s="182"/>
      <c r="D140" s="163" t="s">
        <v>137</v>
      </c>
      <c r="E140" s="183" t="s">
        <v>1</v>
      </c>
      <c r="F140" s="184" t="s">
        <v>140</v>
      </c>
      <c r="H140" s="185">
        <v>6358.33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137</v>
      </c>
      <c r="AU140" s="183" t="s">
        <v>91</v>
      </c>
      <c r="AV140" s="14" t="s">
        <v>131</v>
      </c>
      <c r="AW140" s="14" t="s">
        <v>37</v>
      </c>
      <c r="AX140" s="14" t="s">
        <v>89</v>
      </c>
      <c r="AY140" s="183" t="s">
        <v>124</v>
      </c>
    </row>
    <row r="141" spans="2:65" s="1" customFormat="1" ht="24" customHeight="1">
      <c r="B141" s="149"/>
      <c r="C141" s="150" t="s">
        <v>131</v>
      </c>
      <c r="D141" s="150" t="s">
        <v>126</v>
      </c>
      <c r="E141" s="151" t="s">
        <v>155</v>
      </c>
      <c r="F141" s="152" t="s">
        <v>156</v>
      </c>
      <c r="G141" s="153" t="s">
        <v>129</v>
      </c>
      <c r="H141" s="154">
        <v>193</v>
      </c>
      <c r="I141" s="155"/>
      <c r="J141" s="156">
        <f>ROUND(I141*H141,2)</f>
        <v>0</v>
      </c>
      <c r="K141" s="152" t="s">
        <v>130</v>
      </c>
      <c r="L141" s="31"/>
      <c r="M141" s="157" t="s">
        <v>1</v>
      </c>
      <c r="N141" s="158" t="s">
        <v>46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126</v>
      </c>
      <c r="AU141" s="161" t="s">
        <v>91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89</v>
      </c>
      <c r="BK141" s="162">
        <f>ROUND(I141*H141,2)</f>
        <v>0</v>
      </c>
      <c r="BL141" s="16" t="s">
        <v>131</v>
      </c>
      <c r="BM141" s="161" t="s">
        <v>157</v>
      </c>
    </row>
    <row r="142" spans="2:65" s="1" customFormat="1" ht="29.25">
      <c r="B142" s="31"/>
      <c r="D142" s="163" t="s">
        <v>133</v>
      </c>
      <c r="F142" s="164" t="s">
        <v>158</v>
      </c>
      <c r="I142" s="90"/>
      <c r="L142" s="31"/>
      <c r="M142" s="165"/>
      <c r="N142" s="54"/>
      <c r="O142" s="54"/>
      <c r="P142" s="54"/>
      <c r="Q142" s="54"/>
      <c r="R142" s="54"/>
      <c r="S142" s="54"/>
      <c r="T142" s="55"/>
      <c r="AT142" s="16" t="s">
        <v>133</v>
      </c>
      <c r="AU142" s="16" t="s">
        <v>91</v>
      </c>
    </row>
    <row r="143" spans="2:65" s="1" customFormat="1" ht="48.75">
      <c r="B143" s="31"/>
      <c r="D143" s="163" t="s">
        <v>135</v>
      </c>
      <c r="F143" s="166" t="s">
        <v>159</v>
      </c>
      <c r="I143" s="90"/>
      <c r="L143" s="31"/>
      <c r="M143" s="165"/>
      <c r="N143" s="54"/>
      <c r="O143" s="54"/>
      <c r="P143" s="54"/>
      <c r="Q143" s="54"/>
      <c r="R143" s="54"/>
      <c r="S143" s="54"/>
      <c r="T143" s="55"/>
      <c r="AT143" s="16" t="s">
        <v>135</v>
      </c>
      <c r="AU143" s="16" t="s">
        <v>91</v>
      </c>
    </row>
    <row r="144" spans="2:65" s="12" customFormat="1">
      <c r="B144" s="167"/>
      <c r="D144" s="163" t="s">
        <v>137</v>
      </c>
      <c r="E144" s="168" t="s">
        <v>1</v>
      </c>
      <c r="F144" s="169" t="s">
        <v>160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137</v>
      </c>
      <c r="AU144" s="168" t="s">
        <v>91</v>
      </c>
      <c r="AV144" s="12" t="s">
        <v>89</v>
      </c>
      <c r="AW144" s="12" t="s">
        <v>37</v>
      </c>
      <c r="AX144" s="12" t="s">
        <v>81</v>
      </c>
      <c r="AY144" s="168" t="s">
        <v>124</v>
      </c>
    </row>
    <row r="145" spans="2:65" s="13" customFormat="1">
      <c r="B145" s="174"/>
      <c r="D145" s="163" t="s">
        <v>137</v>
      </c>
      <c r="E145" s="175" t="s">
        <v>1</v>
      </c>
      <c r="F145" s="176" t="s">
        <v>161</v>
      </c>
      <c r="H145" s="177">
        <v>193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137</v>
      </c>
      <c r="AU145" s="175" t="s">
        <v>91</v>
      </c>
      <c r="AV145" s="13" t="s">
        <v>91</v>
      </c>
      <c r="AW145" s="13" t="s">
        <v>37</v>
      </c>
      <c r="AX145" s="13" t="s">
        <v>81</v>
      </c>
      <c r="AY145" s="175" t="s">
        <v>124</v>
      </c>
    </row>
    <row r="146" spans="2:65" s="14" customFormat="1">
      <c r="B146" s="182"/>
      <c r="D146" s="163" t="s">
        <v>137</v>
      </c>
      <c r="E146" s="183" t="s">
        <v>1</v>
      </c>
      <c r="F146" s="184" t="s">
        <v>140</v>
      </c>
      <c r="H146" s="185">
        <v>193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137</v>
      </c>
      <c r="AU146" s="183" t="s">
        <v>91</v>
      </c>
      <c r="AV146" s="14" t="s">
        <v>131</v>
      </c>
      <c r="AW146" s="14" t="s">
        <v>37</v>
      </c>
      <c r="AX146" s="14" t="s">
        <v>89</v>
      </c>
      <c r="AY146" s="183" t="s">
        <v>124</v>
      </c>
    </row>
    <row r="147" spans="2:65" s="1" customFormat="1" ht="24" customHeight="1">
      <c r="B147" s="149"/>
      <c r="C147" s="150" t="s">
        <v>162</v>
      </c>
      <c r="D147" s="150" t="s">
        <v>126</v>
      </c>
      <c r="E147" s="151" t="s">
        <v>163</v>
      </c>
      <c r="F147" s="152" t="s">
        <v>164</v>
      </c>
      <c r="G147" s="153" t="s">
        <v>129</v>
      </c>
      <c r="H147" s="154">
        <v>223.18</v>
      </c>
      <c r="I147" s="155"/>
      <c r="J147" s="156">
        <f>ROUND(I147*H147,2)</f>
        <v>0</v>
      </c>
      <c r="K147" s="152" t="s">
        <v>130</v>
      </c>
      <c r="L147" s="31"/>
      <c r="M147" s="157" t="s">
        <v>1</v>
      </c>
      <c r="N147" s="158" t="s">
        <v>46</v>
      </c>
      <c r="O147" s="54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131</v>
      </c>
      <c r="AT147" s="161" t="s">
        <v>126</v>
      </c>
      <c r="AU147" s="161" t="s">
        <v>91</v>
      </c>
      <c r="AY147" s="16" t="s">
        <v>124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89</v>
      </c>
      <c r="BK147" s="162">
        <f>ROUND(I147*H147,2)</f>
        <v>0</v>
      </c>
      <c r="BL147" s="16" t="s">
        <v>131</v>
      </c>
      <c r="BM147" s="161" t="s">
        <v>165</v>
      </c>
    </row>
    <row r="148" spans="2:65" s="1" customFormat="1" ht="39">
      <c r="B148" s="31"/>
      <c r="D148" s="163" t="s">
        <v>133</v>
      </c>
      <c r="F148" s="164" t="s">
        <v>166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133</v>
      </c>
      <c r="AU148" s="16" t="s">
        <v>91</v>
      </c>
    </row>
    <row r="149" spans="2:65" s="1" customFormat="1" ht="195">
      <c r="B149" s="31"/>
      <c r="D149" s="163" t="s">
        <v>135</v>
      </c>
      <c r="F149" s="166" t="s">
        <v>167</v>
      </c>
      <c r="I149" s="90"/>
      <c r="L149" s="31"/>
      <c r="M149" s="165"/>
      <c r="N149" s="54"/>
      <c r="O149" s="54"/>
      <c r="P149" s="54"/>
      <c r="Q149" s="54"/>
      <c r="R149" s="54"/>
      <c r="S149" s="54"/>
      <c r="T149" s="55"/>
      <c r="AT149" s="16" t="s">
        <v>135</v>
      </c>
      <c r="AU149" s="16" t="s">
        <v>91</v>
      </c>
    </row>
    <row r="150" spans="2:65" s="1" customFormat="1" ht="29.25">
      <c r="B150" s="31"/>
      <c r="D150" s="163" t="s">
        <v>168</v>
      </c>
      <c r="F150" s="166" t="s">
        <v>169</v>
      </c>
      <c r="I150" s="90"/>
      <c r="L150" s="31"/>
      <c r="M150" s="165"/>
      <c r="N150" s="54"/>
      <c r="O150" s="54"/>
      <c r="P150" s="54"/>
      <c r="Q150" s="54"/>
      <c r="R150" s="54"/>
      <c r="S150" s="54"/>
      <c r="T150" s="55"/>
      <c r="AT150" s="16" t="s">
        <v>168</v>
      </c>
      <c r="AU150" s="16" t="s">
        <v>91</v>
      </c>
    </row>
    <row r="151" spans="2:65" s="12" customFormat="1">
      <c r="B151" s="167"/>
      <c r="D151" s="163" t="s">
        <v>137</v>
      </c>
      <c r="E151" s="168" t="s">
        <v>1</v>
      </c>
      <c r="F151" s="169" t="s">
        <v>170</v>
      </c>
      <c r="H151" s="168" t="s">
        <v>1</v>
      </c>
      <c r="I151" s="170"/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137</v>
      </c>
      <c r="AU151" s="168" t="s">
        <v>91</v>
      </c>
      <c r="AV151" s="12" t="s">
        <v>89</v>
      </c>
      <c r="AW151" s="12" t="s">
        <v>37</v>
      </c>
      <c r="AX151" s="12" t="s">
        <v>81</v>
      </c>
      <c r="AY151" s="168" t="s">
        <v>124</v>
      </c>
    </row>
    <row r="152" spans="2:65" s="13" customFormat="1">
      <c r="B152" s="174"/>
      <c r="D152" s="163" t="s">
        <v>137</v>
      </c>
      <c r="E152" s="175" t="s">
        <v>1</v>
      </c>
      <c r="F152" s="176" t="s">
        <v>139</v>
      </c>
      <c r="H152" s="177">
        <v>7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137</v>
      </c>
      <c r="AU152" s="175" t="s">
        <v>91</v>
      </c>
      <c r="AV152" s="13" t="s">
        <v>91</v>
      </c>
      <c r="AW152" s="13" t="s">
        <v>37</v>
      </c>
      <c r="AX152" s="13" t="s">
        <v>81</v>
      </c>
      <c r="AY152" s="175" t="s">
        <v>124</v>
      </c>
    </row>
    <row r="153" spans="2:65" s="12" customFormat="1">
      <c r="B153" s="167"/>
      <c r="D153" s="163" t="s">
        <v>137</v>
      </c>
      <c r="E153" s="168" t="s">
        <v>1</v>
      </c>
      <c r="F153" s="169" t="s">
        <v>171</v>
      </c>
      <c r="H153" s="168" t="s">
        <v>1</v>
      </c>
      <c r="I153" s="170"/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137</v>
      </c>
      <c r="AU153" s="168" t="s">
        <v>91</v>
      </c>
      <c r="AV153" s="12" t="s">
        <v>89</v>
      </c>
      <c r="AW153" s="12" t="s">
        <v>37</v>
      </c>
      <c r="AX153" s="12" t="s">
        <v>81</v>
      </c>
      <c r="AY153" s="168" t="s">
        <v>124</v>
      </c>
    </row>
    <row r="154" spans="2:65" s="13" customFormat="1">
      <c r="B154" s="174"/>
      <c r="D154" s="163" t="s">
        <v>137</v>
      </c>
      <c r="E154" s="175" t="s">
        <v>1</v>
      </c>
      <c r="F154" s="176" t="s">
        <v>172</v>
      </c>
      <c r="H154" s="177">
        <v>216.18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137</v>
      </c>
      <c r="AU154" s="175" t="s">
        <v>91</v>
      </c>
      <c r="AV154" s="13" t="s">
        <v>91</v>
      </c>
      <c r="AW154" s="13" t="s">
        <v>37</v>
      </c>
      <c r="AX154" s="13" t="s">
        <v>81</v>
      </c>
      <c r="AY154" s="175" t="s">
        <v>124</v>
      </c>
    </row>
    <row r="155" spans="2:65" s="14" customFormat="1">
      <c r="B155" s="182"/>
      <c r="D155" s="163" t="s">
        <v>137</v>
      </c>
      <c r="E155" s="183" t="s">
        <v>1</v>
      </c>
      <c r="F155" s="184" t="s">
        <v>140</v>
      </c>
      <c r="H155" s="185">
        <v>223.18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137</v>
      </c>
      <c r="AU155" s="183" t="s">
        <v>91</v>
      </c>
      <c r="AV155" s="14" t="s">
        <v>131</v>
      </c>
      <c r="AW155" s="14" t="s">
        <v>37</v>
      </c>
      <c r="AX155" s="14" t="s">
        <v>89</v>
      </c>
      <c r="AY155" s="183" t="s">
        <v>124</v>
      </c>
    </row>
    <row r="156" spans="2:65" s="1" customFormat="1" ht="24" customHeight="1">
      <c r="B156" s="149"/>
      <c r="C156" s="150" t="s">
        <v>173</v>
      </c>
      <c r="D156" s="150" t="s">
        <v>126</v>
      </c>
      <c r="E156" s="151" t="s">
        <v>174</v>
      </c>
      <c r="F156" s="152" t="s">
        <v>175</v>
      </c>
      <c r="G156" s="153" t="s">
        <v>129</v>
      </c>
      <c r="H156" s="154">
        <v>6696.98</v>
      </c>
      <c r="I156" s="155"/>
      <c r="J156" s="156">
        <f>ROUND(I156*H156,2)</f>
        <v>0</v>
      </c>
      <c r="K156" s="152" t="s">
        <v>130</v>
      </c>
      <c r="L156" s="31"/>
      <c r="M156" s="157" t="s">
        <v>1</v>
      </c>
      <c r="N156" s="158" t="s">
        <v>46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131</v>
      </c>
      <c r="AT156" s="161" t="s">
        <v>126</v>
      </c>
      <c r="AU156" s="161" t="s">
        <v>91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89</v>
      </c>
      <c r="BK156" s="162">
        <f>ROUND(I156*H156,2)</f>
        <v>0</v>
      </c>
      <c r="BL156" s="16" t="s">
        <v>131</v>
      </c>
      <c r="BM156" s="161" t="s">
        <v>176</v>
      </c>
    </row>
    <row r="157" spans="2:65" s="1" customFormat="1" ht="39">
      <c r="B157" s="31"/>
      <c r="D157" s="163" t="s">
        <v>133</v>
      </c>
      <c r="F157" s="164" t="s">
        <v>177</v>
      </c>
      <c r="I157" s="90"/>
      <c r="L157" s="31"/>
      <c r="M157" s="165"/>
      <c r="N157" s="54"/>
      <c r="O157" s="54"/>
      <c r="P157" s="54"/>
      <c r="Q157" s="54"/>
      <c r="R157" s="54"/>
      <c r="S157" s="54"/>
      <c r="T157" s="55"/>
      <c r="AT157" s="16" t="s">
        <v>133</v>
      </c>
      <c r="AU157" s="16" t="s">
        <v>91</v>
      </c>
    </row>
    <row r="158" spans="2:65" s="1" customFormat="1" ht="195">
      <c r="B158" s="31"/>
      <c r="D158" s="163" t="s">
        <v>135</v>
      </c>
      <c r="F158" s="166" t="s">
        <v>167</v>
      </c>
      <c r="I158" s="90"/>
      <c r="L158" s="31"/>
      <c r="M158" s="165"/>
      <c r="N158" s="54"/>
      <c r="O158" s="54"/>
      <c r="P158" s="54"/>
      <c r="Q158" s="54"/>
      <c r="R158" s="54"/>
      <c r="S158" s="54"/>
      <c r="T158" s="55"/>
      <c r="AT158" s="16" t="s">
        <v>135</v>
      </c>
      <c r="AU158" s="16" t="s">
        <v>91</v>
      </c>
    </row>
    <row r="159" spans="2:65" s="12" customFormat="1">
      <c r="B159" s="167"/>
      <c r="D159" s="163" t="s">
        <v>137</v>
      </c>
      <c r="E159" s="168" t="s">
        <v>1</v>
      </c>
      <c r="F159" s="169" t="s">
        <v>170</v>
      </c>
      <c r="H159" s="168" t="s">
        <v>1</v>
      </c>
      <c r="I159" s="170"/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137</v>
      </c>
      <c r="AU159" s="168" t="s">
        <v>91</v>
      </c>
      <c r="AV159" s="12" t="s">
        <v>89</v>
      </c>
      <c r="AW159" s="12" t="s">
        <v>37</v>
      </c>
      <c r="AX159" s="12" t="s">
        <v>81</v>
      </c>
      <c r="AY159" s="168" t="s">
        <v>124</v>
      </c>
    </row>
    <row r="160" spans="2:65" s="13" customFormat="1">
      <c r="B160" s="174"/>
      <c r="D160" s="163" t="s">
        <v>137</v>
      </c>
      <c r="E160" s="175" t="s">
        <v>1</v>
      </c>
      <c r="F160" s="176" t="s">
        <v>145</v>
      </c>
      <c r="H160" s="177">
        <v>362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137</v>
      </c>
      <c r="AU160" s="175" t="s">
        <v>91</v>
      </c>
      <c r="AV160" s="13" t="s">
        <v>91</v>
      </c>
      <c r="AW160" s="13" t="s">
        <v>37</v>
      </c>
      <c r="AX160" s="13" t="s">
        <v>81</v>
      </c>
      <c r="AY160" s="175" t="s">
        <v>124</v>
      </c>
    </row>
    <row r="161" spans="2:65" s="12" customFormat="1">
      <c r="B161" s="167"/>
      <c r="D161" s="163" t="s">
        <v>137</v>
      </c>
      <c r="E161" s="168" t="s">
        <v>1</v>
      </c>
      <c r="F161" s="169" t="s">
        <v>171</v>
      </c>
      <c r="H161" s="168" t="s">
        <v>1</v>
      </c>
      <c r="I161" s="170"/>
      <c r="L161" s="167"/>
      <c r="M161" s="171"/>
      <c r="N161" s="172"/>
      <c r="O161" s="172"/>
      <c r="P161" s="172"/>
      <c r="Q161" s="172"/>
      <c r="R161" s="172"/>
      <c r="S161" s="172"/>
      <c r="T161" s="173"/>
      <c r="AT161" s="168" t="s">
        <v>137</v>
      </c>
      <c r="AU161" s="168" t="s">
        <v>91</v>
      </c>
      <c r="AV161" s="12" t="s">
        <v>89</v>
      </c>
      <c r="AW161" s="12" t="s">
        <v>37</v>
      </c>
      <c r="AX161" s="12" t="s">
        <v>81</v>
      </c>
      <c r="AY161" s="168" t="s">
        <v>124</v>
      </c>
    </row>
    <row r="162" spans="2:65" s="13" customFormat="1">
      <c r="B162" s="174"/>
      <c r="D162" s="163" t="s">
        <v>137</v>
      </c>
      <c r="E162" s="175" t="s">
        <v>1</v>
      </c>
      <c r="F162" s="176" t="s">
        <v>178</v>
      </c>
      <c r="H162" s="177">
        <v>6334.98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137</v>
      </c>
      <c r="AU162" s="175" t="s">
        <v>91</v>
      </c>
      <c r="AV162" s="13" t="s">
        <v>91</v>
      </c>
      <c r="AW162" s="13" t="s">
        <v>37</v>
      </c>
      <c r="AX162" s="13" t="s">
        <v>81</v>
      </c>
      <c r="AY162" s="175" t="s">
        <v>124</v>
      </c>
    </row>
    <row r="163" spans="2:65" s="14" customFormat="1">
      <c r="B163" s="182"/>
      <c r="D163" s="163" t="s">
        <v>137</v>
      </c>
      <c r="E163" s="183" t="s">
        <v>1</v>
      </c>
      <c r="F163" s="184" t="s">
        <v>140</v>
      </c>
      <c r="H163" s="185">
        <v>6696.98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137</v>
      </c>
      <c r="AU163" s="183" t="s">
        <v>91</v>
      </c>
      <c r="AV163" s="14" t="s">
        <v>131</v>
      </c>
      <c r="AW163" s="14" t="s">
        <v>37</v>
      </c>
      <c r="AX163" s="14" t="s">
        <v>89</v>
      </c>
      <c r="AY163" s="183" t="s">
        <v>124</v>
      </c>
    </row>
    <row r="164" spans="2:65" s="206" customFormat="1" ht="36">
      <c r="B164" s="149"/>
      <c r="C164" s="210" t="s">
        <v>179</v>
      </c>
      <c r="D164" s="150" t="s">
        <v>126</v>
      </c>
      <c r="E164" s="209" t="s">
        <v>566</v>
      </c>
      <c r="F164" s="152" t="s">
        <v>565</v>
      </c>
      <c r="G164" s="153" t="s">
        <v>129</v>
      </c>
      <c r="H164" s="154">
        <v>5849.25</v>
      </c>
      <c r="I164" s="155"/>
      <c r="J164" s="156">
        <f>ROUND(I164*H164,2)</f>
        <v>0</v>
      </c>
      <c r="K164" s="152"/>
      <c r="L164" s="31"/>
      <c r="M164" s="157" t="s">
        <v>1</v>
      </c>
      <c r="N164" s="158" t="s">
        <v>46</v>
      </c>
      <c r="O164" s="54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131</v>
      </c>
      <c r="AT164" s="161" t="s">
        <v>126</v>
      </c>
      <c r="AU164" s="161" t="s">
        <v>91</v>
      </c>
      <c r="AY164" s="16" t="s">
        <v>124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6" t="s">
        <v>89</v>
      </c>
      <c r="BK164" s="162">
        <f>ROUND(I164*H164,2)</f>
        <v>0</v>
      </c>
      <c r="BL164" s="16" t="s">
        <v>131</v>
      </c>
      <c r="BM164" s="161" t="s">
        <v>180</v>
      </c>
    </row>
    <row r="165" spans="2:65" s="206" customFormat="1" ht="87.75">
      <c r="B165" s="31"/>
      <c r="C165" s="208"/>
      <c r="D165" s="163" t="s">
        <v>133</v>
      </c>
      <c r="F165" s="164" t="s">
        <v>569</v>
      </c>
      <c r="I165" s="90"/>
      <c r="L165" s="31"/>
      <c r="M165" s="165"/>
      <c r="N165" s="54"/>
      <c r="O165" s="54"/>
      <c r="P165" s="54"/>
      <c r="Q165" s="54"/>
      <c r="R165" s="54"/>
      <c r="S165" s="54"/>
      <c r="T165" s="55"/>
      <c r="AT165" s="16" t="s">
        <v>133</v>
      </c>
      <c r="AU165" s="16" t="s">
        <v>91</v>
      </c>
    </row>
    <row r="166" spans="2:65" s="206" customFormat="1" ht="97.5">
      <c r="B166" s="31"/>
      <c r="C166" s="208"/>
      <c r="D166" s="163" t="s">
        <v>135</v>
      </c>
      <c r="F166" s="207" t="s">
        <v>568</v>
      </c>
      <c r="I166" s="90"/>
      <c r="L166" s="31"/>
      <c r="M166" s="165"/>
      <c r="N166" s="54"/>
      <c r="O166" s="54"/>
      <c r="P166" s="54"/>
      <c r="Q166" s="54"/>
      <c r="R166" s="54"/>
      <c r="S166" s="54"/>
      <c r="T166" s="55"/>
      <c r="AT166" s="16" t="s">
        <v>135</v>
      </c>
      <c r="AU166" s="16" t="s">
        <v>91</v>
      </c>
    </row>
    <row r="167" spans="2:65" s="12" customFormat="1">
      <c r="B167" s="167"/>
      <c r="D167" s="163" t="s">
        <v>137</v>
      </c>
      <c r="E167" s="168" t="s">
        <v>1</v>
      </c>
      <c r="F167" s="169" t="s">
        <v>567</v>
      </c>
      <c r="H167" s="168" t="s">
        <v>1</v>
      </c>
      <c r="I167" s="170"/>
      <c r="L167" s="167"/>
      <c r="M167" s="171"/>
      <c r="N167" s="172"/>
      <c r="O167" s="172"/>
      <c r="P167" s="172"/>
      <c r="Q167" s="172"/>
      <c r="R167" s="172"/>
      <c r="S167" s="172"/>
      <c r="T167" s="173"/>
      <c r="AT167" s="168" t="s">
        <v>137</v>
      </c>
      <c r="AU167" s="168" t="s">
        <v>91</v>
      </c>
      <c r="AV167" s="12" t="s">
        <v>89</v>
      </c>
      <c r="AW167" s="12" t="s">
        <v>37</v>
      </c>
      <c r="AX167" s="12" t="s">
        <v>81</v>
      </c>
      <c r="AY167" s="168" t="s">
        <v>124</v>
      </c>
    </row>
    <row r="168" spans="2:65" s="13" customFormat="1">
      <c r="B168" s="174"/>
      <c r="D168" s="163" t="s">
        <v>137</v>
      </c>
      <c r="E168" s="175" t="s">
        <v>1</v>
      </c>
      <c r="F168" s="176" t="s">
        <v>191</v>
      </c>
      <c r="H168" s="177">
        <v>5849.25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137</v>
      </c>
      <c r="AU168" s="175" t="s">
        <v>91</v>
      </c>
      <c r="AV168" s="13" t="s">
        <v>91</v>
      </c>
      <c r="AW168" s="13" t="s">
        <v>37</v>
      </c>
      <c r="AX168" s="13" t="s">
        <v>81</v>
      </c>
      <c r="AY168" s="175" t="s">
        <v>124</v>
      </c>
    </row>
    <row r="169" spans="2:65" s="1" customFormat="1" ht="16.5" customHeight="1">
      <c r="B169" s="149"/>
      <c r="C169" s="150">
        <v>8</v>
      </c>
      <c r="D169" s="150" t="s">
        <v>126</v>
      </c>
      <c r="E169" s="151" t="s">
        <v>184</v>
      </c>
      <c r="F169" s="152" t="s">
        <v>185</v>
      </c>
      <c r="G169" s="153" t="s">
        <v>129</v>
      </c>
      <c r="H169" s="154">
        <v>369</v>
      </c>
      <c r="I169" s="155"/>
      <c r="J169" s="156">
        <f>ROUND(I169*H169,2)</f>
        <v>0</v>
      </c>
      <c r="K169" s="152" t="s">
        <v>130</v>
      </c>
      <c r="L169" s="31"/>
      <c r="M169" s="157" t="s">
        <v>1</v>
      </c>
      <c r="N169" s="158" t="s">
        <v>46</v>
      </c>
      <c r="O169" s="54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131</v>
      </c>
      <c r="AT169" s="161" t="s">
        <v>126</v>
      </c>
      <c r="AU169" s="161" t="s">
        <v>91</v>
      </c>
      <c r="AY169" s="16" t="s">
        <v>124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89</v>
      </c>
      <c r="BK169" s="162">
        <f>ROUND(I169*H169,2)</f>
        <v>0</v>
      </c>
      <c r="BL169" s="16" t="s">
        <v>131</v>
      </c>
      <c r="BM169" s="161" t="s">
        <v>186</v>
      </c>
    </row>
    <row r="170" spans="2:65" s="1" customFormat="1" ht="19.5">
      <c r="B170" s="31"/>
      <c r="D170" s="163" t="s">
        <v>133</v>
      </c>
      <c r="F170" s="164" t="s">
        <v>187</v>
      </c>
      <c r="I170" s="90"/>
      <c r="L170" s="31"/>
      <c r="M170" s="165"/>
      <c r="N170" s="54"/>
      <c r="O170" s="54"/>
      <c r="P170" s="54"/>
      <c r="Q170" s="54"/>
      <c r="R170" s="54"/>
      <c r="S170" s="54"/>
      <c r="T170" s="55"/>
      <c r="AT170" s="16" t="s">
        <v>133</v>
      </c>
      <c r="AU170" s="16" t="s">
        <v>91</v>
      </c>
    </row>
    <row r="171" spans="2:65" s="1" customFormat="1" ht="146.25">
      <c r="B171" s="31"/>
      <c r="D171" s="163" t="s">
        <v>135</v>
      </c>
      <c r="F171" s="166" t="s">
        <v>188</v>
      </c>
      <c r="I171" s="90"/>
      <c r="L171" s="31"/>
      <c r="M171" s="165"/>
      <c r="N171" s="54"/>
      <c r="O171" s="54"/>
      <c r="P171" s="54"/>
      <c r="Q171" s="54"/>
      <c r="R171" s="54"/>
      <c r="S171" s="54"/>
      <c r="T171" s="55"/>
      <c r="AT171" s="16" t="s">
        <v>135</v>
      </c>
      <c r="AU171" s="16" t="s">
        <v>91</v>
      </c>
    </row>
    <row r="172" spans="2:65" s="12" customFormat="1">
      <c r="B172" s="167"/>
      <c r="D172" s="163" t="s">
        <v>137</v>
      </c>
      <c r="E172" s="168" t="s">
        <v>1</v>
      </c>
      <c r="F172" s="169" t="s">
        <v>189</v>
      </c>
      <c r="H172" s="168" t="s">
        <v>1</v>
      </c>
      <c r="I172" s="170"/>
      <c r="L172" s="167"/>
      <c r="M172" s="171"/>
      <c r="N172" s="172"/>
      <c r="O172" s="172"/>
      <c r="P172" s="172"/>
      <c r="Q172" s="172"/>
      <c r="R172" s="172"/>
      <c r="S172" s="172"/>
      <c r="T172" s="173"/>
      <c r="AT172" s="168" t="s">
        <v>137</v>
      </c>
      <c r="AU172" s="168" t="s">
        <v>91</v>
      </c>
      <c r="AV172" s="12" t="s">
        <v>89</v>
      </c>
      <c r="AW172" s="12" t="s">
        <v>37</v>
      </c>
      <c r="AX172" s="12" t="s">
        <v>81</v>
      </c>
      <c r="AY172" s="168" t="s">
        <v>124</v>
      </c>
    </row>
    <row r="173" spans="2:65" s="13" customFormat="1">
      <c r="B173" s="174"/>
      <c r="D173" s="163" t="s">
        <v>137</v>
      </c>
      <c r="E173" s="175" t="s">
        <v>1</v>
      </c>
      <c r="F173" s="176" t="s">
        <v>190</v>
      </c>
      <c r="H173" s="177">
        <v>369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137</v>
      </c>
      <c r="AU173" s="175" t="s">
        <v>91</v>
      </c>
      <c r="AV173" s="13" t="s">
        <v>91</v>
      </c>
      <c r="AW173" s="13" t="s">
        <v>37</v>
      </c>
      <c r="AX173" s="13" t="s">
        <v>81</v>
      </c>
      <c r="AY173" s="175" t="s">
        <v>124</v>
      </c>
    </row>
    <row r="174" spans="2:65" s="1" customFormat="1" ht="16.5" customHeight="1">
      <c r="B174" s="149"/>
      <c r="C174" s="150">
        <v>9</v>
      </c>
      <c r="D174" s="150" t="s">
        <v>126</v>
      </c>
      <c r="E174" s="151" t="s">
        <v>193</v>
      </c>
      <c r="F174" s="152" t="s">
        <v>194</v>
      </c>
      <c r="G174" s="153" t="s">
        <v>129</v>
      </c>
      <c r="H174" s="154">
        <v>6551.16</v>
      </c>
      <c r="I174" s="155"/>
      <c r="J174" s="156">
        <f>ROUND(I174*H174,2)</f>
        <v>0</v>
      </c>
      <c r="K174" s="152" t="s">
        <v>130</v>
      </c>
      <c r="L174" s="31"/>
      <c r="M174" s="157" t="s">
        <v>1</v>
      </c>
      <c r="N174" s="158" t="s">
        <v>46</v>
      </c>
      <c r="O174" s="54"/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AR174" s="161" t="s">
        <v>131</v>
      </c>
      <c r="AT174" s="161" t="s">
        <v>126</v>
      </c>
      <c r="AU174" s="161" t="s">
        <v>91</v>
      </c>
      <c r="AY174" s="16" t="s">
        <v>124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16" t="s">
        <v>89</v>
      </c>
      <c r="BK174" s="162">
        <f>ROUND(I174*H174,2)</f>
        <v>0</v>
      </c>
      <c r="BL174" s="16" t="s">
        <v>131</v>
      </c>
      <c r="BM174" s="161" t="s">
        <v>195</v>
      </c>
    </row>
    <row r="175" spans="2:65" s="1" customFormat="1">
      <c r="B175" s="31"/>
      <c r="D175" s="163" t="s">
        <v>133</v>
      </c>
      <c r="F175" s="164" t="s">
        <v>196</v>
      </c>
      <c r="I175" s="90"/>
      <c r="L175" s="31"/>
      <c r="M175" s="165"/>
      <c r="N175" s="54"/>
      <c r="O175" s="54"/>
      <c r="P175" s="54"/>
      <c r="Q175" s="54"/>
      <c r="R175" s="54"/>
      <c r="S175" s="54"/>
      <c r="T175" s="55"/>
      <c r="AT175" s="16" t="s">
        <v>133</v>
      </c>
      <c r="AU175" s="16" t="s">
        <v>91</v>
      </c>
    </row>
    <row r="176" spans="2:65" s="1" customFormat="1" ht="282.75">
      <c r="B176" s="31"/>
      <c r="D176" s="163" t="s">
        <v>135</v>
      </c>
      <c r="F176" s="166" t="s">
        <v>197</v>
      </c>
      <c r="I176" s="90"/>
      <c r="L176" s="31"/>
      <c r="M176" s="165"/>
      <c r="N176" s="54"/>
      <c r="O176" s="54"/>
      <c r="P176" s="54"/>
      <c r="Q176" s="54"/>
      <c r="R176" s="54"/>
      <c r="S176" s="54"/>
      <c r="T176" s="55"/>
      <c r="AT176" s="16" t="s">
        <v>135</v>
      </c>
      <c r="AU176" s="16" t="s">
        <v>91</v>
      </c>
    </row>
    <row r="177" spans="2:65" s="12" customFormat="1" ht="22.5">
      <c r="B177" s="167"/>
      <c r="D177" s="163" t="s">
        <v>137</v>
      </c>
      <c r="E177" s="168" t="s">
        <v>1</v>
      </c>
      <c r="F177" s="169" t="s">
        <v>198</v>
      </c>
      <c r="H177" s="168" t="s">
        <v>1</v>
      </c>
      <c r="I177" s="170"/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137</v>
      </c>
      <c r="AU177" s="168" t="s">
        <v>91</v>
      </c>
      <c r="AV177" s="12" t="s">
        <v>89</v>
      </c>
      <c r="AW177" s="12" t="s">
        <v>37</v>
      </c>
      <c r="AX177" s="12" t="s">
        <v>81</v>
      </c>
      <c r="AY177" s="168" t="s">
        <v>124</v>
      </c>
    </row>
    <row r="178" spans="2:65" s="13" customFormat="1">
      <c r="B178" s="174"/>
      <c r="D178" s="163" t="s">
        <v>137</v>
      </c>
      <c r="E178" s="175" t="s">
        <v>1</v>
      </c>
      <c r="F178" s="176" t="s">
        <v>199</v>
      </c>
      <c r="H178" s="177">
        <v>6551.16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137</v>
      </c>
      <c r="AU178" s="175" t="s">
        <v>91</v>
      </c>
      <c r="AV178" s="13" t="s">
        <v>91</v>
      </c>
      <c r="AW178" s="13" t="s">
        <v>37</v>
      </c>
      <c r="AX178" s="13" t="s">
        <v>81</v>
      </c>
      <c r="AY178" s="175" t="s">
        <v>124</v>
      </c>
    </row>
    <row r="179" spans="2:65" s="14" customFormat="1">
      <c r="B179" s="182"/>
      <c r="D179" s="163" t="s">
        <v>137</v>
      </c>
      <c r="E179" s="183" t="s">
        <v>1</v>
      </c>
      <c r="F179" s="184" t="s">
        <v>140</v>
      </c>
      <c r="H179" s="185">
        <v>6551.16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137</v>
      </c>
      <c r="AU179" s="183" t="s">
        <v>91</v>
      </c>
      <c r="AV179" s="14" t="s">
        <v>131</v>
      </c>
      <c r="AW179" s="14" t="s">
        <v>37</v>
      </c>
      <c r="AX179" s="14" t="s">
        <v>89</v>
      </c>
      <c r="AY179" s="183" t="s">
        <v>124</v>
      </c>
    </row>
    <row r="180" spans="2:65" s="1" customFormat="1" ht="24" customHeight="1">
      <c r="B180" s="149"/>
      <c r="C180" s="150">
        <v>10</v>
      </c>
      <c r="D180" s="150" t="s">
        <v>126</v>
      </c>
      <c r="E180" s="151" t="s">
        <v>205</v>
      </c>
      <c r="F180" s="152" t="s">
        <v>206</v>
      </c>
      <c r="G180" s="153" t="s">
        <v>207</v>
      </c>
      <c r="H180" s="154">
        <v>3275</v>
      </c>
      <c r="I180" s="155"/>
      <c r="J180" s="156">
        <f>ROUND(I180*H180,2)</f>
        <v>0</v>
      </c>
      <c r="K180" s="152" t="s">
        <v>130</v>
      </c>
      <c r="L180" s="31"/>
      <c r="M180" s="157" t="s">
        <v>1</v>
      </c>
      <c r="N180" s="158" t="s">
        <v>46</v>
      </c>
      <c r="O180" s="54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61" t="s">
        <v>131</v>
      </c>
      <c r="AT180" s="161" t="s">
        <v>126</v>
      </c>
      <c r="AU180" s="161" t="s">
        <v>91</v>
      </c>
      <c r="AY180" s="16" t="s">
        <v>124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6" t="s">
        <v>89</v>
      </c>
      <c r="BK180" s="162">
        <f>ROUND(I180*H180,2)</f>
        <v>0</v>
      </c>
      <c r="BL180" s="16" t="s">
        <v>131</v>
      </c>
      <c r="BM180" s="161" t="s">
        <v>208</v>
      </c>
    </row>
    <row r="181" spans="2:65" s="1" customFormat="1" ht="19.5">
      <c r="B181" s="31"/>
      <c r="D181" s="163" t="s">
        <v>133</v>
      </c>
      <c r="F181" s="164" t="s">
        <v>209</v>
      </c>
      <c r="I181" s="90"/>
      <c r="L181" s="31"/>
      <c r="M181" s="165"/>
      <c r="N181" s="54"/>
      <c r="O181" s="54"/>
      <c r="P181" s="54"/>
      <c r="Q181" s="54"/>
      <c r="R181" s="54"/>
      <c r="S181" s="54"/>
      <c r="T181" s="55"/>
      <c r="AT181" s="16" t="s">
        <v>133</v>
      </c>
      <c r="AU181" s="16" t="s">
        <v>91</v>
      </c>
    </row>
    <row r="182" spans="2:65" s="1" customFormat="1" ht="117">
      <c r="B182" s="31"/>
      <c r="D182" s="163" t="s">
        <v>135</v>
      </c>
      <c r="F182" s="166" t="s">
        <v>210</v>
      </c>
      <c r="I182" s="90"/>
      <c r="L182" s="31"/>
      <c r="M182" s="165"/>
      <c r="N182" s="54"/>
      <c r="O182" s="54"/>
      <c r="P182" s="54"/>
      <c r="Q182" s="54"/>
      <c r="R182" s="54"/>
      <c r="S182" s="54"/>
      <c r="T182" s="55"/>
      <c r="AT182" s="16" t="s">
        <v>135</v>
      </c>
      <c r="AU182" s="16" t="s">
        <v>91</v>
      </c>
    </row>
    <row r="183" spans="2:65" s="12" customFormat="1">
      <c r="B183" s="167"/>
      <c r="D183" s="163" t="s">
        <v>137</v>
      </c>
      <c r="E183" s="168" t="s">
        <v>1</v>
      </c>
      <c r="F183" s="169" t="s">
        <v>152</v>
      </c>
      <c r="H183" s="168" t="s">
        <v>1</v>
      </c>
      <c r="I183" s="170"/>
      <c r="L183" s="167"/>
      <c r="M183" s="171"/>
      <c r="N183" s="172"/>
      <c r="O183" s="172"/>
      <c r="P183" s="172"/>
      <c r="Q183" s="172"/>
      <c r="R183" s="172"/>
      <c r="S183" s="172"/>
      <c r="T183" s="173"/>
      <c r="AT183" s="168" t="s">
        <v>137</v>
      </c>
      <c r="AU183" s="168" t="s">
        <v>91</v>
      </c>
      <c r="AV183" s="12" t="s">
        <v>89</v>
      </c>
      <c r="AW183" s="12" t="s">
        <v>37</v>
      </c>
      <c r="AX183" s="12" t="s">
        <v>81</v>
      </c>
      <c r="AY183" s="168" t="s">
        <v>124</v>
      </c>
    </row>
    <row r="184" spans="2:65" s="13" customFormat="1">
      <c r="B184" s="174"/>
      <c r="D184" s="163" t="s">
        <v>137</v>
      </c>
      <c r="E184" s="175" t="s">
        <v>1</v>
      </c>
      <c r="F184" s="176" t="s">
        <v>211</v>
      </c>
      <c r="H184" s="177">
        <v>1845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137</v>
      </c>
      <c r="AU184" s="175" t="s">
        <v>91</v>
      </c>
      <c r="AV184" s="13" t="s">
        <v>91</v>
      </c>
      <c r="AW184" s="13" t="s">
        <v>37</v>
      </c>
      <c r="AX184" s="13" t="s">
        <v>81</v>
      </c>
      <c r="AY184" s="175" t="s">
        <v>124</v>
      </c>
    </row>
    <row r="185" spans="2:65" s="13" customFormat="1">
      <c r="B185" s="174"/>
      <c r="D185" s="163" t="s">
        <v>137</v>
      </c>
      <c r="E185" s="175" t="s">
        <v>1</v>
      </c>
      <c r="F185" s="176" t="s">
        <v>212</v>
      </c>
      <c r="H185" s="177">
        <v>1430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137</v>
      </c>
      <c r="AU185" s="175" t="s">
        <v>91</v>
      </c>
      <c r="AV185" s="13" t="s">
        <v>91</v>
      </c>
      <c r="AW185" s="13" t="s">
        <v>37</v>
      </c>
      <c r="AX185" s="13" t="s">
        <v>81</v>
      </c>
      <c r="AY185" s="175" t="s">
        <v>124</v>
      </c>
    </row>
    <row r="186" spans="2:65" s="14" customFormat="1">
      <c r="B186" s="182"/>
      <c r="D186" s="163" t="s">
        <v>137</v>
      </c>
      <c r="E186" s="183" t="s">
        <v>1</v>
      </c>
      <c r="F186" s="184" t="s">
        <v>140</v>
      </c>
      <c r="H186" s="185">
        <v>3275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83" t="s">
        <v>137</v>
      </c>
      <c r="AU186" s="183" t="s">
        <v>91</v>
      </c>
      <c r="AV186" s="14" t="s">
        <v>131</v>
      </c>
      <c r="AW186" s="14" t="s">
        <v>37</v>
      </c>
      <c r="AX186" s="14" t="s">
        <v>89</v>
      </c>
      <c r="AY186" s="183" t="s">
        <v>124</v>
      </c>
    </row>
    <row r="187" spans="2:65" s="1" customFormat="1" ht="16.5" customHeight="1">
      <c r="B187" s="149"/>
      <c r="C187" s="190">
        <v>11</v>
      </c>
      <c r="D187" s="190" t="s">
        <v>214</v>
      </c>
      <c r="E187" s="191" t="s">
        <v>215</v>
      </c>
      <c r="F187" s="192" t="s">
        <v>216</v>
      </c>
      <c r="G187" s="193" t="s">
        <v>217</v>
      </c>
      <c r="H187" s="194">
        <v>49.125</v>
      </c>
      <c r="I187" s="195"/>
      <c r="J187" s="196">
        <f>ROUND(I187*H187,2)</f>
        <v>0</v>
      </c>
      <c r="K187" s="192" t="s">
        <v>130</v>
      </c>
      <c r="L187" s="197"/>
      <c r="M187" s="198" t="s">
        <v>1</v>
      </c>
      <c r="N187" s="199" t="s">
        <v>46</v>
      </c>
      <c r="O187" s="54"/>
      <c r="P187" s="159">
        <f>O187*H187</f>
        <v>0</v>
      </c>
      <c r="Q187" s="159">
        <v>1E-3</v>
      </c>
      <c r="R187" s="159">
        <f>Q187*H187</f>
        <v>4.9125000000000002E-2</v>
      </c>
      <c r="S187" s="159">
        <v>0</v>
      </c>
      <c r="T187" s="160">
        <f>S187*H187</f>
        <v>0</v>
      </c>
      <c r="AR187" s="161" t="s">
        <v>181</v>
      </c>
      <c r="AT187" s="161" t="s">
        <v>214</v>
      </c>
      <c r="AU187" s="161" t="s">
        <v>91</v>
      </c>
      <c r="AY187" s="16" t="s">
        <v>124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6" t="s">
        <v>89</v>
      </c>
      <c r="BK187" s="162">
        <f>ROUND(I187*H187,2)</f>
        <v>0</v>
      </c>
      <c r="BL187" s="16" t="s">
        <v>131</v>
      </c>
      <c r="BM187" s="161" t="s">
        <v>218</v>
      </c>
    </row>
    <row r="188" spans="2:65" s="1" customFormat="1">
      <c r="B188" s="31"/>
      <c r="D188" s="163" t="s">
        <v>133</v>
      </c>
      <c r="F188" s="164" t="s">
        <v>216</v>
      </c>
      <c r="I188" s="90"/>
      <c r="L188" s="31"/>
      <c r="M188" s="165"/>
      <c r="N188" s="54"/>
      <c r="O188" s="54"/>
      <c r="P188" s="54"/>
      <c r="Q188" s="54"/>
      <c r="R188" s="54"/>
      <c r="S188" s="54"/>
      <c r="T188" s="55"/>
      <c r="AT188" s="16" t="s">
        <v>133</v>
      </c>
      <c r="AU188" s="16" t="s">
        <v>91</v>
      </c>
    </row>
    <row r="189" spans="2:65" s="13" customFormat="1">
      <c r="B189" s="174"/>
      <c r="D189" s="163" t="s">
        <v>137</v>
      </c>
      <c r="F189" s="176" t="s">
        <v>219</v>
      </c>
      <c r="H189" s="177">
        <v>49.125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137</v>
      </c>
      <c r="AU189" s="175" t="s">
        <v>91</v>
      </c>
      <c r="AV189" s="13" t="s">
        <v>91</v>
      </c>
      <c r="AW189" s="13" t="s">
        <v>3</v>
      </c>
      <c r="AX189" s="13" t="s">
        <v>89</v>
      </c>
      <c r="AY189" s="175" t="s">
        <v>124</v>
      </c>
    </row>
    <row r="190" spans="2:65" s="1" customFormat="1" ht="16.5" customHeight="1">
      <c r="B190" s="149"/>
      <c r="C190" s="150">
        <v>12</v>
      </c>
      <c r="D190" s="150" t="s">
        <v>126</v>
      </c>
      <c r="E190" s="151" t="s">
        <v>221</v>
      </c>
      <c r="F190" s="152" t="s">
        <v>222</v>
      </c>
      <c r="G190" s="153" t="s">
        <v>207</v>
      </c>
      <c r="H190" s="154">
        <v>3275</v>
      </c>
      <c r="I190" s="155"/>
      <c r="J190" s="156">
        <f>ROUND(I190*H190,2)</f>
        <v>0</v>
      </c>
      <c r="K190" s="152" t="s">
        <v>130</v>
      </c>
      <c r="L190" s="31"/>
      <c r="M190" s="157" t="s">
        <v>1</v>
      </c>
      <c r="N190" s="158" t="s">
        <v>46</v>
      </c>
      <c r="O190" s="54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161" t="s">
        <v>131</v>
      </c>
      <c r="AT190" s="161" t="s">
        <v>126</v>
      </c>
      <c r="AU190" s="161" t="s">
        <v>91</v>
      </c>
      <c r="AY190" s="16" t="s">
        <v>124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6" t="s">
        <v>89</v>
      </c>
      <c r="BK190" s="162">
        <f>ROUND(I190*H190,2)</f>
        <v>0</v>
      </c>
      <c r="BL190" s="16" t="s">
        <v>131</v>
      </c>
      <c r="BM190" s="161" t="s">
        <v>223</v>
      </c>
    </row>
    <row r="191" spans="2:65" s="1" customFormat="1" ht="19.5">
      <c r="B191" s="31"/>
      <c r="D191" s="163" t="s">
        <v>133</v>
      </c>
      <c r="F191" s="164" t="s">
        <v>224</v>
      </c>
      <c r="I191" s="90"/>
      <c r="L191" s="31"/>
      <c r="M191" s="165"/>
      <c r="N191" s="54"/>
      <c r="O191" s="54"/>
      <c r="P191" s="54"/>
      <c r="Q191" s="54"/>
      <c r="R191" s="54"/>
      <c r="S191" s="54"/>
      <c r="T191" s="55"/>
      <c r="AT191" s="16" t="s">
        <v>133</v>
      </c>
      <c r="AU191" s="16" t="s">
        <v>91</v>
      </c>
    </row>
    <row r="192" spans="2:65" s="1" customFormat="1" ht="126.75">
      <c r="B192" s="31"/>
      <c r="D192" s="163" t="s">
        <v>135</v>
      </c>
      <c r="F192" s="166" t="s">
        <v>225</v>
      </c>
      <c r="I192" s="90"/>
      <c r="L192" s="31"/>
      <c r="M192" s="165"/>
      <c r="N192" s="54"/>
      <c r="O192" s="54"/>
      <c r="P192" s="54"/>
      <c r="Q192" s="54"/>
      <c r="R192" s="54"/>
      <c r="S192" s="54"/>
      <c r="T192" s="55"/>
      <c r="AT192" s="16" t="s">
        <v>135</v>
      </c>
      <c r="AU192" s="16" t="s">
        <v>91</v>
      </c>
    </row>
    <row r="193" spans="2:65" s="12" customFormat="1">
      <c r="B193" s="167"/>
      <c r="D193" s="163" t="s">
        <v>137</v>
      </c>
      <c r="E193" s="168" t="s">
        <v>1</v>
      </c>
      <c r="F193" s="169" t="s">
        <v>226</v>
      </c>
      <c r="H193" s="168" t="s">
        <v>1</v>
      </c>
      <c r="I193" s="170"/>
      <c r="L193" s="167"/>
      <c r="M193" s="171"/>
      <c r="N193" s="172"/>
      <c r="O193" s="172"/>
      <c r="P193" s="172"/>
      <c r="Q193" s="172"/>
      <c r="R193" s="172"/>
      <c r="S193" s="172"/>
      <c r="T193" s="173"/>
      <c r="AT193" s="168" t="s">
        <v>137</v>
      </c>
      <c r="AU193" s="168" t="s">
        <v>91</v>
      </c>
      <c r="AV193" s="12" t="s">
        <v>89</v>
      </c>
      <c r="AW193" s="12" t="s">
        <v>37</v>
      </c>
      <c r="AX193" s="12" t="s">
        <v>81</v>
      </c>
      <c r="AY193" s="168" t="s">
        <v>124</v>
      </c>
    </row>
    <row r="194" spans="2:65" s="13" customFormat="1">
      <c r="B194" s="174"/>
      <c r="D194" s="163" t="s">
        <v>137</v>
      </c>
      <c r="E194" s="175" t="s">
        <v>1</v>
      </c>
      <c r="F194" s="176" t="s">
        <v>227</v>
      </c>
      <c r="H194" s="177">
        <v>3275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137</v>
      </c>
      <c r="AU194" s="175" t="s">
        <v>91</v>
      </c>
      <c r="AV194" s="13" t="s">
        <v>91</v>
      </c>
      <c r="AW194" s="13" t="s">
        <v>37</v>
      </c>
      <c r="AX194" s="13" t="s">
        <v>81</v>
      </c>
      <c r="AY194" s="175" t="s">
        <v>124</v>
      </c>
    </row>
    <row r="195" spans="2:65" s="14" customFormat="1">
      <c r="B195" s="182"/>
      <c r="D195" s="163" t="s">
        <v>137</v>
      </c>
      <c r="E195" s="183" t="s">
        <v>1</v>
      </c>
      <c r="F195" s="184" t="s">
        <v>140</v>
      </c>
      <c r="H195" s="185">
        <v>3275</v>
      </c>
      <c r="I195" s="186"/>
      <c r="L195" s="182"/>
      <c r="M195" s="187"/>
      <c r="N195" s="188"/>
      <c r="O195" s="188"/>
      <c r="P195" s="188"/>
      <c r="Q195" s="188"/>
      <c r="R195" s="188"/>
      <c r="S195" s="188"/>
      <c r="T195" s="189"/>
      <c r="AT195" s="183" t="s">
        <v>137</v>
      </c>
      <c r="AU195" s="183" t="s">
        <v>91</v>
      </c>
      <c r="AV195" s="14" t="s">
        <v>131</v>
      </c>
      <c r="AW195" s="14" t="s">
        <v>37</v>
      </c>
      <c r="AX195" s="14" t="s">
        <v>89</v>
      </c>
      <c r="AY195" s="183" t="s">
        <v>124</v>
      </c>
    </row>
    <row r="196" spans="2:65" s="1" customFormat="1" ht="24" customHeight="1">
      <c r="B196" s="149"/>
      <c r="C196" s="150">
        <v>13</v>
      </c>
      <c r="D196" s="150" t="s">
        <v>126</v>
      </c>
      <c r="E196" s="151" t="s">
        <v>229</v>
      </c>
      <c r="F196" s="152" t="s">
        <v>230</v>
      </c>
      <c r="G196" s="153" t="s">
        <v>207</v>
      </c>
      <c r="H196" s="154">
        <v>1845</v>
      </c>
      <c r="I196" s="155"/>
      <c r="J196" s="156">
        <f>ROUND(I196*H196,2)</f>
        <v>0</v>
      </c>
      <c r="K196" s="152" t="s">
        <v>130</v>
      </c>
      <c r="L196" s="31"/>
      <c r="M196" s="157" t="s">
        <v>1</v>
      </c>
      <c r="N196" s="158" t="s">
        <v>46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131</v>
      </c>
      <c r="AT196" s="161" t="s">
        <v>126</v>
      </c>
      <c r="AU196" s="161" t="s">
        <v>91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89</v>
      </c>
      <c r="BK196" s="162">
        <f>ROUND(I196*H196,2)</f>
        <v>0</v>
      </c>
      <c r="BL196" s="16" t="s">
        <v>131</v>
      </c>
      <c r="BM196" s="161" t="s">
        <v>231</v>
      </c>
    </row>
    <row r="197" spans="2:65" s="1" customFormat="1" ht="19.5">
      <c r="B197" s="31"/>
      <c r="D197" s="163" t="s">
        <v>133</v>
      </c>
      <c r="F197" s="164" t="s">
        <v>232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133</v>
      </c>
      <c r="AU197" s="16" t="s">
        <v>91</v>
      </c>
    </row>
    <row r="198" spans="2:65" s="1" customFormat="1" ht="117">
      <c r="B198" s="31"/>
      <c r="D198" s="163" t="s">
        <v>135</v>
      </c>
      <c r="F198" s="166" t="s">
        <v>233</v>
      </c>
      <c r="I198" s="90"/>
      <c r="L198" s="31"/>
      <c r="M198" s="165"/>
      <c r="N198" s="54"/>
      <c r="O198" s="54"/>
      <c r="P198" s="54"/>
      <c r="Q198" s="54"/>
      <c r="R198" s="54"/>
      <c r="S198" s="54"/>
      <c r="T198" s="55"/>
      <c r="AT198" s="16" t="s">
        <v>135</v>
      </c>
      <c r="AU198" s="16" t="s">
        <v>91</v>
      </c>
    </row>
    <row r="199" spans="2:65" s="12" customFormat="1">
      <c r="B199" s="167"/>
      <c r="D199" s="163" t="s">
        <v>137</v>
      </c>
      <c r="E199" s="168" t="s">
        <v>1</v>
      </c>
      <c r="F199" s="169" t="s">
        <v>152</v>
      </c>
      <c r="H199" s="168" t="s">
        <v>1</v>
      </c>
      <c r="I199" s="170"/>
      <c r="L199" s="167"/>
      <c r="M199" s="171"/>
      <c r="N199" s="172"/>
      <c r="O199" s="172"/>
      <c r="P199" s="172"/>
      <c r="Q199" s="172"/>
      <c r="R199" s="172"/>
      <c r="S199" s="172"/>
      <c r="T199" s="173"/>
      <c r="AT199" s="168" t="s">
        <v>137</v>
      </c>
      <c r="AU199" s="168" t="s">
        <v>91</v>
      </c>
      <c r="AV199" s="12" t="s">
        <v>89</v>
      </c>
      <c r="AW199" s="12" t="s">
        <v>37</v>
      </c>
      <c r="AX199" s="12" t="s">
        <v>81</v>
      </c>
      <c r="AY199" s="168" t="s">
        <v>124</v>
      </c>
    </row>
    <row r="200" spans="2:65" s="13" customFormat="1">
      <c r="B200" s="174"/>
      <c r="D200" s="163" t="s">
        <v>137</v>
      </c>
      <c r="E200" s="175" t="s">
        <v>1</v>
      </c>
      <c r="F200" s="176" t="s">
        <v>234</v>
      </c>
      <c r="H200" s="177">
        <v>1845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137</v>
      </c>
      <c r="AU200" s="175" t="s">
        <v>91</v>
      </c>
      <c r="AV200" s="13" t="s">
        <v>91</v>
      </c>
      <c r="AW200" s="13" t="s">
        <v>37</v>
      </c>
      <c r="AX200" s="13" t="s">
        <v>81</v>
      </c>
      <c r="AY200" s="175" t="s">
        <v>124</v>
      </c>
    </row>
    <row r="201" spans="2:65" s="14" customFormat="1">
      <c r="B201" s="182"/>
      <c r="D201" s="163" t="s">
        <v>137</v>
      </c>
      <c r="E201" s="183" t="s">
        <v>1</v>
      </c>
      <c r="F201" s="184" t="s">
        <v>140</v>
      </c>
      <c r="H201" s="185">
        <v>1845</v>
      </c>
      <c r="I201" s="186"/>
      <c r="L201" s="182"/>
      <c r="M201" s="187"/>
      <c r="N201" s="188"/>
      <c r="O201" s="188"/>
      <c r="P201" s="188"/>
      <c r="Q201" s="188"/>
      <c r="R201" s="188"/>
      <c r="S201" s="188"/>
      <c r="T201" s="189"/>
      <c r="AT201" s="183" t="s">
        <v>137</v>
      </c>
      <c r="AU201" s="183" t="s">
        <v>91</v>
      </c>
      <c r="AV201" s="14" t="s">
        <v>131</v>
      </c>
      <c r="AW201" s="14" t="s">
        <v>37</v>
      </c>
      <c r="AX201" s="14" t="s">
        <v>89</v>
      </c>
      <c r="AY201" s="183" t="s">
        <v>124</v>
      </c>
    </row>
    <row r="202" spans="2:65" s="11" customFormat="1" ht="22.9" customHeight="1">
      <c r="B202" s="136"/>
      <c r="D202" s="137" t="s">
        <v>80</v>
      </c>
      <c r="E202" s="147" t="s">
        <v>235</v>
      </c>
      <c r="F202" s="147" t="s">
        <v>236</v>
      </c>
      <c r="I202" s="139"/>
      <c r="J202" s="148">
        <f>BK202</f>
        <v>0</v>
      </c>
      <c r="L202" s="136"/>
      <c r="M202" s="141"/>
      <c r="N202" s="142"/>
      <c r="O202" s="142"/>
      <c r="P202" s="143">
        <f>SUM(P203:P205)</f>
        <v>0</v>
      </c>
      <c r="Q202" s="142"/>
      <c r="R202" s="143">
        <f>SUM(R203:R205)</f>
        <v>0</v>
      </c>
      <c r="S202" s="142"/>
      <c r="T202" s="144">
        <f>SUM(T203:T205)</f>
        <v>0</v>
      </c>
      <c r="AR202" s="137" t="s">
        <v>89</v>
      </c>
      <c r="AT202" s="145" t="s">
        <v>80</v>
      </c>
      <c r="AU202" s="145" t="s">
        <v>89</v>
      </c>
      <c r="AY202" s="137" t="s">
        <v>124</v>
      </c>
      <c r="BK202" s="146">
        <f>SUM(BK203:BK205)</f>
        <v>0</v>
      </c>
    </row>
    <row r="203" spans="2:65" s="1" customFormat="1" ht="16.5" customHeight="1">
      <c r="B203" s="149"/>
      <c r="C203" s="150">
        <v>14</v>
      </c>
      <c r="D203" s="150" t="s">
        <v>126</v>
      </c>
      <c r="E203" s="151" t="s">
        <v>238</v>
      </c>
      <c r="F203" s="152" t="s">
        <v>239</v>
      </c>
      <c r="G203" s="153" t="s">
        <v>201</v>
      </c>
      <c r="H203" s="154">
        <v>4.9000000000000002E-2</v>
      </c>
      <c r="I203" s="155"/>
      <c r="J203" s="156">
        <f>ROUND(I203*H203,2)</f>
        <v>0</v>
      </c>
      <c r="K203" s="152" t="s">
        <v>130</v>
      </c>
      <c r="L203" s="31"/>
      <c r="M203" s="157" t="s">
        <v>1</v>
      </c>
      <c r="N203" s="158" t="s">
        <v>46</v>
      </c>
      <c r="O203" s="54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AR203" s="161" t="s">
        <v>131</v>
      </c>
      <c r="AT203" s="161" t="s">
        <v>126</v>
      </c>
      <c r="AU203" s="161" t="s">
        <v>91</v>
      </c>
      <c r="AY203" s="16" t="s">
        <v>124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6" t="s">
        <v>89</v>
      </c>
      <c r="BK203" s="162">
        <f>ROUND(I203*H203,2)</f>
        <v>0</v>
      </c>
      <c r="BL203" s="16" t="s">
        <v>131</v>
      </c>
      <c r="BM203" s="161" t="s">
        <v>240</v>
      </c>
    </row>
    <row r="204" spans="2:65" s="1" customFormat="1" ht="19.5">
      <c r="B204" s="31"/>
      <c r="D204" s="163" t="s">
        <v>133</v>
      </c>
      <c r="F204" s="164" t="s">
        <v>241</v>
      </c>
      <c r="I204" s="90"/>
      <c r="L204" s="31"/>
      <c r="M204" s="165"/>
      <c r="N204" s="54"/>
      <c r="O204" s="54"/>
      <c r="P204" s="54"/>
      <c r="Q204" s="54"/>
      <c r="R204" s="54"/>
      <c r="S204" s="54"/>
      <c r="T204" s="55"/>
      <c r="AT204" s="16" t="s">
        <v>133</v>
      </c>
      <c r="AU204" s="16" t="s">
        <v>91</v>
      </c>
    </row>
    <row r="205" spans="2:65" s="1" customFormat="1" ht="29.25">
      <c r="B205" s="31"/>
      <c r="D205" s="163" t="s">
        <v>135</v>
      </c>
      <c r="F205" s="166" t="s">
        <v>242</v>
      </c>
      <c r="I205" s="90"/>
      <c r="L205" s="31"/>
      <c r="M205" s="200"/>
      <c r="N205" s="201"/>
      <c r="O205" s="201"/>
      <c r="P205" s="201"/>
      <c r="Q205" s="201"/>
      <c r="R205" s="201"/>
      <c r="S205" s="201"/>
      <c r="T205" s="202"/>
      <c r="AT205" s="16" t="s">
        <v>135</v>
      </c>
      <c r="AU205" s="16" t="s">
        <v>91</v>
      </c>
    </row>
    <row r="206" spans="2:65" s="1" customFormat="1" ht="6.95" customHeight="1">
      <c r="B206" s="43"/>
      <c r="C206" s="44"/>
      <c r="D206" s="44"/>
      <c r="E206" s="44"/>
      <c r="F206" s="44"/>
      <c r="G206" s="44"/>
      <c r="H206" s="44"/>
      <c r="I206" s="111"/>
      <c r="J206" s="44"/>
      <c r="K206" s="44"/>
      <c r="L206" s="31"/>
    </row>
  </sheetData>
  <autoFilter ref="C118:K20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6"/>
  <sheetViews>
    <sheetView showGridLines="0" view="pageBreakPreview" zoomScale="60" zoomScaleNormal="100" workbookViewId="0">
      <selection activeCell="AI139" sqref="AI13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91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1" t="str">
        <f>'Rekapitulace stavby'!K6</f>
        <v>Malý labský náhon, Hradec Králové, odstranění nánosů, ř. km 5,645 - 7,748</v>
      </c>
      <c r="F7" s="252"/>
      <c r="G7" s="252"/>
      <c r="H7" s="252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6" t="s">
        <v>243</v>
      </c>
      <c r="F9" s="250"/>
      <c r="G9" s="250"/>
      <c r="H9" s="250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20</v>
      </c>
      <c r="J11" s="24" t="s">
        <v>1</v>
      </c>
      <c r="L11" s="31"/>
    </row>
    <row r="12" spans="2:46" s="1" customFormat="1" ht="12" customHeight="1">
      <c r="B12" s="31"/>
      <c r="D12" s="26" t="s">
        <v>21</v>
      </c>
      <c r="F12" s="24" t="s">
        <v>22</v>
      </c>
      <c r="I12" s="91" t="s">
        <v>23</v>
      </c>
      <c r="J12" s="51" t="str">
        <f>'Rekapitulace stavby'!AN8</f>
        <v>10. 10. 2018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25</v>
      </c>
      <c r="I14" s="91" t="s">
        <v>26</v>
      </c>
      <c r="J14" s="24" t="s">
        <v>27</v>
      </c>
      <c r="L14" s="31"/>
    </row>
    <row r="15" spans="2:46" s="1" customFormat="1" ht="18" customHeight="1">
      <c r="B15" s="31"/>
      <c r="E15" s="24" t="s">
        <v>28</v>
      </c>
      <c r="I15" s="91" t="s">
        <v>29</v>
      </c>
      <c r="J15" s="24" t="s">
        <v>30</v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31</v>
      </c>
      <c r="I17" s="91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3" t="str">
        <f>'Rekapitulace stavby'!E14</f>
        <v>Vyplň údaj</v>
      </c>
      <c r="F18" s="239"/>
      <c r="G18" s="239"/>
      <c r="H18" s="239"/>
      <c r="I18" s="91" t="s">
        <v>29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33</v>
      </c>
      <c r="I20" s="91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91" t="s">
        <v>29</v>
      </c>
      <c r="J21" s="24" t="s">
        <v>36</v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38</v>
      </c>
      <c r="I23" s="91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29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39</v>
      </c>
      <c r="I26" s="90"/>
      <c r="L26" s="31"/>
    </row>
    <row r="27" spans="2:12" s="7" customFormat="1" ht="16.5" customHeight="1">
      <c r="B27" s="92"/>
      <c r="E27" s="243" t="s">
        <v>1</v>
      </c>
      <c r="F27" s="243"/>
      <c r="G27" s="243"/>
      <c r="H27" s="243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41</v>
      </c>
      <c r="I30" s="90"/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43</v>
      </c>
      <c r="I32" s="96" t="s">
        <v>42</v>
      </c>
      <c r="J32" s="34" t="s">
        <v>44</v>
      </c>
      <c r="L32" s="31"/>
    </row>
    <row r="33" spans="2:12" s="1" customFormat="1" ht="14.45" customHeight="1">
      <c r="B33" s="31"/>
      <c r="D33" s="97" t="s">
        <v>45</v>
      </c>
      <c r="E33" s="26" t="s">
        <v>46</v>
      </c>
      <c r="F33" s="98">
        <f>ROUND((SUM(BE119:BE345)),  2)</f>
        <v>0</v>
      </c>
      <c r="I33" s="99">
        <v>0.21</v>
      </c>
      <c r="J33" s="98">
        <f>ROUND(((SUM(BE119:BE345))*I33),  2)</f>
        <v>0</v>
      </c>
      <c r="L33" s="31"/>
    </row>
    <row r="34" spans="2:12" s="1" customFormat="1" ht="14.45" customHeight="1">
      <c r="B34" s="31"/>
      <c r="E34" s="26" t="s">
        <v>47</v>
      </c>
      <c r="F34" s="98">
        <f>ROUND((SUM(BF119:BF345)),  2)</f>
        <v>0</v>
      </c>
      <c r="I34" s="99">
        <v>0.15</v>
      </c>
      <c r="J34" s="98">
        <f>ROUND(((SUM(BF119:BF345))*I34),  2)</f>
        <v>0</v>
      </c>
      <c r="L34" s="31"/>
    </row>
    <row r="35" spans="2:12" s="1" customFormat="1" ht="14.45" hidden="1" customHeight="1">
      <c r="B35" s="31"/>
      <c r="E35" s="26" t="s">
        <v>48</v>
      </c>
      <c r="F35" s="98">
        <f>ROUND((SUM(BG119:BG345)),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49</v>
      </c>
      <c r="F36" s="98">
        <f>ROUND((SUM(BH119:BH345)),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50</v>
      </c>
      <c r="F37" s="98">
        <f>ROUND((SUM(BI119:BI345)),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51</v>
      </c>
      <c r="E39" s="56"/>
      <c r="F39" s="56"/>
      <c r="G39" s="102" t="s">
        <v>52</v>
      </c>
      <c r="H39" s="103" t="s">
        <v>53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54</v>
      </c>
      <c r="E50" s="41"/>
      <c r="F50" s="41"/>
      <c r="G50" s="40" t="s">
        <v>55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56</v>
      </c>
      <c r="E61" s="33"/>
      <c r="F61" s="108" t="s">
        <v>57</v>
      </c>
      <c r="G61" s="42" t="s">
        <v>56</v>
      </c>
      <c r="H61" s="33"/>
      <c r="I61" s="109"/>
      <c r="J61" s="110" t="s">
        <v>57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58</v>
      </c>
      <c r="E65" s="41"/>
      <c r="F65" s="41"/>
      <c r="G65" s="40" t="s">
        <v>59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56</v>
      </c>
      <c r="E76" s="33"/>
      <c r="F76" s="108" t="s">
        <v>57</v>
      </c>
      <c r="G76" s="42" t="s">
        <v>56</v>
      </c>
      <c r="H76" s="33"/>
      <c r="I76" s="109"/>
      <c r="J76" s="110" t="s">
        <v>57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1" t="str">
        <f>E7</f>
        <v>Malý labský náhon, Hradec Králové, odstranění nánosů, ř. km 5,645 - 7,748</v>
      </c>
      <c r="F85" s="252"/>
      <c r="G85" s="252"/>
      <c r="H85" s="252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6" t="str">
        <f>E9</f>
        <v>SO 02 - Kácení</v>
      </c>
      <c r="F87" s="250"/>
      <c r="G87" s="250"/>
      <c r="H87" s="250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21</v>
      </c>
      <c r="F89" s="24" t="str">
        <f>F12</f>
        <v xml:space="preserve"> </v>
      </c>
      <c r="I89" s="91" t="s">
        <v>23</v>
      </c>
      <c r="J89" s="51" t="str">
        <f>IF(J12="","",J12)</f>
        <v>10. 10. 2018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43.15" customHeight="1">
      <c r="B91" s="31"/>
      <c r="C91" s="26" t="s">
        <v>25</v>
      </c>
      <c r="F91" s="24" t="str">
        <f>E15</f>
        <v>Povodí Labe, státní podnik, Hradec Králové</v>
      </c>
      <c r="I91" s="91" t="s">
        <v>33</v>
      </c>
      <c r="J91" s="29" t="str">
        <f>E21</f>
        <v xml:space="preserve">ENVISYSTEM, s.r.o., U Nikolajky 15, 150 00  Praha </v>
      </c>
      <c r="L91" s="31"/>
    </row>
    <row r="92" spans="2:47" s="1" customFormat="1" ht="15.2" customHeight="1">
      <c r="B92" s="31"/>
      <c r="C92" s="26" t="s">
        <v>31</v>
      </c>
      <c r="F92" s="24" t="str">
        <f>IF(E18="","",E18)</f>
        <v>Vyplň údaj</v>
      </c>
      <c r="I92" s="91" t="s">
        <v>38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J120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J121</f>
        <v>0</v>
      </c>
      <c r="L98" s="122"/>
    </row>
    <row r="99" spans="2:12" s="9" customFormat="1" ht="19.899999999999999" customHeight="1">
      <c r="B99" s="122"/>
      <c r="D99" s="123" t="s">
        <v>244</v>
      </c>
      <c r="E99" s="124"/>
      <c r="F99" s="124"/>
      <c r="G99" s="124"/>
      <c r="H99" s="124"/>
      <c r="I99" s="125"/>
      <c r="J99" s="126">
        <f>J333</f>
        <v>0</v>
      </c>
      <c r="L99" s="122"/>
    </row>
    <row r="100" spans="2:12" s="1" customFormat="1" ht="21.75" customHeight="1">
      <c r="B100" s="31"/>
      <c r="I100" s="90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111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112"/>
      <c r="J105" s="46"/>
      <c r="K105" s="46"/>
      <c r="L105" s="31"/>
    </row>
    <row r="106" spans="2:12" s="1" customFormat="1" ht="24.95" customHeight="1">
      <c r="B106" s="31"/>
      <c r="C106" s="20" t="s">
        <v>109</v>
      </c>
      <c r="I106" s="90"/>
      <c r="L106" s="31"/>
    </row>
    <row r="107" spans="2:12" s="1" customFormat="1" ht="6.95" customHeight="1">
      <c r="B107" s="31"/>
      <c r="I107" s="90"/>
      <c r="L107" s="31"/>
    </row>
    <row r="108" spans="2:12" s="1" customFormat="1" ht="12" customHeight="1">
      <c r="B108" s="31"/>
      <c r="C108" s="26" t="s">
        <v>16</v>
      </c>
      <c r="I108" s="90"/>
      <c r="L108" s="31"/>
    </row>
    <row r="109" spans="2:12" s="1" customFormat="1" ht="16.5" customHeight="1">
      <c r="B109" s="31"/>
      <c r="E109" s="251" t="str">
        <f>E7</f>
        <v>Malý labský náhon, Hradec Králové, odstranění nánosů, ř. km 5,645 - 7,748</v>
      </c>
      <c r="F109" s="252"/>
      <c r="G109" s="252"/>
      <c r="H109" s="252"/>
      <c r="I109" s="90"/>
      <c r="L109" s="31"/>
    </row>
    <row r="110" spans="2:12" s="1" customFormat="1" ht="12" customHeight="1">
      <c r="B110" s="31"/>
      <c r="C110" s="26" t="s">
        <v>99</v>
      </c>
      <c r="I110" s="90"/>
      <c r="L110" s="31"/>
    </row>
    <row r="111" spans="2:12" s="1" customFormat="1" ht="16.5" customHeight="1">
      <c r="B111" s="31"/>
      <c r="E111" s="236" t="str">
        <f>E9</f>
        <v>SO 02 - Kácení</v>
      </c>
      <c r="F111" s="250"/>
      <c r="G111" s="250"/>
      <c r="H111" s="250"/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21</v>
      </c>
      <c r="F113" s="24" t="str">
        <f>F12</f>
        <v xml:space="preserve"> </v>
      </c>
      <c r="I113" s="91" t="s">
        <v>23</v>
      </c>
      <c r="J113" s="51" t="str">
        <f>IF(J12="","",J12)</f>
        <v>10. 10. 2018</v>
      </c>
      <c r="L113" s="31"/>
    </row>
    <row r="114" spans="2:65" s="1" customFormat="1" ht="6.95" customHeight="1">
      <c r="B114" s="31"/>
      <c r="I114" s="90"/>
      <c r="L114" s="31"/>
    </row>
    <row r="115" spans="2:65" s="1" customFormat="1" ht="43.15" customHeight="1">
      <c r="B115" s="31"/>
      <c r="C115" s="26" t="s">
        <v>25</v>
      </c>
      <c r="F115" s="24" t="str">
        <f>E15</f>
        <v>Povodí Labe, státní podnik, Hradec Králové</v>
      </c>
      <c r="I115" s="91" t="s">
        <v>33</v>
      </c>
      <c r="J115" s="29" t="str">
        <f>E21</f>
        <v xml:space="preserve">ENVISYSTEM, s.r.o., U Nikolajky 15, 150 00  Praha </v>
      </c>
      <c r="L115" s="31"/>
    </row>
    <row r="116" spans="2:65" s="1" customFormat="1" ht="15.2" customHeight="1">
      <c r="B116" s="31"/>
      <c r="C116" s="26" t="s">
        <v>31</v>
      </c>
      <c r="F116" s="24" t="str">
        <f>IF(E18="","",E18)</f>
        <v>Vyplň údaj</v>
      </c>
      <c r="I116" s="91" t="s">
        <v>38</v>
      </c>
      <c r="J116" s="29" t="str">
        <f>E24</f>
        <v xml:space="preserve"> </v>
      </c>
      <c r="L116" s="31"/>
    </row>
    <row r="117" spans="2:65" s="1" customFormat="1" ht="10.35" customHeight="1">
      <c r="B117" s="31"/>
      <c r="I117" s="90"/>
      <c r="L117" s="31"/>
    </row>
    <row r="118" spans="2:65" s="10" customFormat="1" ht="29.25" customHeight="1">
      <c r="B118" s="127"/>
      <c r="C118" s="128" t="s">
        <v>110</v>
      </c>
      <c r="D118" s="129" t="s">
        <v>66</v>
      </c>
      <c r="E118" s="129" t="s">
        <v>62</v>
      </c>
      <c r="F118" s="129" t="s">
        <v>63</v>
      </c>
      <c r="G118" s="129" t="s">
        <v>111</v>
      </c>
      <c r="H118" s="129" t="s">
        <v>112</v>
      </c>
      <c r="I118" s="130" t="s">
        <v>113</v>
      </c>
      <c r="J118" s="129" t="s">
        <v>103</v>
      </c>
      <c r="K118" s="131" t="s">
        <v>114</v>
      </c>
      <c r="L118" s="127"/>
      <c r="M118" s="58" t="s">
        <v>1</v>
      </c>
      <c r="N118" s="59" t="s">
        <v>45</v>
      </c>
      <c r="O118" s="59" t="s">
        <v>115</v>
      </c>
      <c r="P118" s="59" t="s">
        <v>116</v>
      </c>
      <c r="Q118" s="59" t="s">
        <v>117</v>
      </c>
      <c r="R118" s="59" t="s">
        <v>118</v>
      </c>
      <c r="S118" s="59" t="s">
        <v>119</v>
      </c>
      <c r="T118" s="60" t="s">
        <v>120</v>
      </c>
    </row>
    <row r="119" spans="2:65" s="1" customFormat="1" ht="22.9" customHeight="1">
      <c r="B119" s="31"/>
      <c r="C119" s="63" t="s">
        <v>121</v>
      </c>
      <c r="I119" s="90"/>
      <c r="J119" s="132">
        <f>BK119</f>
        <v>0</v>
      </c>
      <c r="L119" s="31"/>
      <c r="M119" s="61"/>
      <c r="N119" s="52"/>
      <c r="O119" s="52"/>
      <c r="P119" s="133">
        <f>P120</f>
        <v>0</v>
      </c>
      <c r="Q119" s="52"/>
      <c r="R119" s="133">
        <f>R120</f>
        <v>4.222430000000001</v>
      </c>
      <c r="S119" s="52"/>
      <c r="T119" s="134">
        <f>T120</f>
        <v>0</v>
      </c>
      <c r="AT119" s="16" t="s">
        <v>80</v>
      </c>
      <c r="AU119" s="16" t="s">
        <v>105</v>
      </c>
      <c r="BK119" s="135">
        <f>BK120</f>
        <v>0</v>
      </c>
    </row>
    <row r="120" spans="2:65" s="11" customFormat="1" ht="25.9" customHeight="1">
      <c r="B120" s="136"/>
      <c r="D120" s="137" t="s">
        <v>80</v>
      </c>
      <c r="E120" s="138" t="s">
        <v>122</v>
      </c>
      <c r="F120" s="138" t="s">
        <v>123</v>
      </c>
      <c r="I120" s="139"/>
      <c r="J120" s="140">
        <f>BK120</f>
        <v>0</v>
      </c>
      <c r="L120" s="136"/>
      <c r="M120" s="141"/>
      <c r="N120" s="142"/>
      <c r="O120" s="142"/>
      <c r="P120" s="143">
        <f>P121+P333</f>
        <v>0</v>
      </c>
      <c r="Q120" s="142"/>
      <c r="R120" s="143">
        <f>R121+R333</f>
        <v>4.222430000000001</v>
      </c>
      <c r="S120" s="142"/>
      <c r="T120" s="144">
        <f>T121+T333</f>
        <v>0</v>
      </c>
      <c r="AR120" s="137" t="s">
        <v>89</v>
      </c>
      <c r="AT120" s="145" t="s">
        <v>80</v>
      </c>
      <c r="AU120" s="145" t="s">
        <v>81</v>
      </c>
      <c r="AY120" s="137" t="s">
        <v>124</v>
      </c>
      <c r="BK120" s="146">
        <f>BK121+BK333</f>
        <v>0</v>
      </c>
    </row>
    <row r="121" spans="2:65" s="11" customFormat="1" ht="22.9" customHeight="1">
      <c r="B121" s="136"/>
      <c r="D121" s="137" t="s">
        <v>80</v>
      </c>
      <c r="E121" s="147" t="s">
        <v>89</v>
      </c>
      <c r="F121" s="147" t="s">
        <v>125</v>
      </c>
      <c r="I121" s="139"/>
      <c r="J121" s="148">
        <f>BK121</f>
        <v>0</v>
      </c>
      <c r="L121" s="136"/>
      <c r="M121" s="141"/>
      <c r="N121" s="142"/>
      <c r="O121" s="142"/>
      <c r="P121" s="143">
        <f>SUM(P122:P332)</f>
        <v>0</v>
      </c>
      <c r="Q121" s="142"/>
      <c r="R121" s="143">
        <f>SUM(R122:R332)</f>
        <v>4.222430000000001</v>
      </c>
      <c r="S121" s="142"/>
      <c r="T121" s="144">
        <f>SUM(T122:T332)</f>
        <v>0</v>
      </c>
      <c r="AR121" s="137" t="s">
        <v>89</v>
      </c>
      <c r="AT121" s="145" t="s">
        <v>80</v>
      </c>
      <c r="AU121" s="145" t="s">
        <v>89</v>
      </c>
      <c r="AY121" s="137" t="s">
        <v>124</v>
      </c>
      <c r="BK121" s="146">
        <f>SUM(BK122:BK332)</f>
        <v>0</v>
      </c>
    </row>
    <row r="122" spans="2:65" s="1" customFormat="1" ht="36" customHeight="1">
      <c r="B122" s="149"/>
      <c r="C122" s="150" t="s">
        <v>89</v>
      </c>
      <c r="D122" s="150" t="s">
        <v>126</v>
      </c>
      <c r="E122" s="151" t="s">
        <v>245</v>
      </c>
      <c r="F122" s="152" t="s">
        <v>246</v>
      </c>
      <c r="G122" s="153" t="s">
        <v>207</v>
      </c>
      <c r="H122" s="154">
        <v>1340</v>
      </c>
      <c r="I122" s="155"/>
      <c r="J122" s="156">
        <f>ROUND(I122*H122,2)</f>
        <v>0</v>
      </c>
      <c r="K122" s="152" t="s">
        <v>130</v>
      </c>
      <c r="L122" s="31"/>
      <c r="M122" s="157" t="s">
        <v>1</v>
      </c>
      <c r="N122" s="158" t="s">
        <v>46</v>
      </c>
      <c r="O122" s="54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131</v>
      </c>
      <c r="AT122" s="161" t="s">
        <v>126</v>
      </c>
      <c r="AU122" s="161" t="s">
        <v>91</v>
      </c>
      <c r="AY122" s="16" t="s">
        <v>124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6" t="s">
        <v>89</v>
      </c>
      <c r="BK122" s="162">
        <f>ROUND(I122*H122,2)</f>
        <v>0</v>
      </c>
      <c r="BL122" s="16" t="s">
        <v>131</v>
      </c>
      <c r="BM122" s="161" t="s">
        <v>247</v>
      </c>
    </row>
    <row r="123" spans="2:65" s="1" customFormat="1" ht="29.25">
      <c r="B123" s="31"/>
      <c r="D123" s="163" t="s">
        <v>133</v>
      </c>
      <c r="F123" s="164" t="s">
        <v>248</v>
      </c>
      <c r="I123" s="90"/>
      <c r="L123" s="31"/>
      <c r="M123" s="165"/>
      <c r="N123" s="54"/>
      <c r="O123" s="54"/>
      <c r="P123" s="54"/>
      <c r="Q123" s="54"/>
      <c r="R123" s="54"/>
      <c r="S123" s="54"/>
      <c r="T123" s="55"/>
      <c r="AT123" s="16" t="s">
        <v>133</v>
      </c>
      <c r="AU123" s="16" t="s">
        <v>91</v>
      </c>
    </row>
    <row r="124" spans="2:65" s="12" customFormat="1">
      <c r="B124" s="167"/>
      <c r="D124" s="163" t="s">
        <v>137</v>
      </c>
      <c r="E124" s="168" t="s">
        <v>1</v>
      </c>
      <c r="F124" s="169" t="s">
        <v>249</v>
      </c>
      <c r="H124" s="168" t="s">
        <v>1</v>
      </c>
      <c r="I124" s="170"/>
      <c r="L124" s="167"/>
      <c r="M124" s="171"/>
      <c r="N124" s="172"/>
      <c r="O124" s="172"/>
      <c r="P124" s="172"/>
      <c r="Q124" s="172"/>
      <c r="R124" s="172"/>
      <c r="S124" s="172"/>
      <c r="T124" s="173"/>
      <c r="AT124" s="168" t="s">
        <v>137</v>
      </c>
      <c r="AU124" s="168" t="s">
        <v>91</v>
      </c>
      <c r="AV124" s="12" t="s">
        <v>89</v>
      </c>
      <c r="AW124" s="12" t="s">
        <v>37</v>
      </c>
      <c r="AX124" s="12" t="s">
        <v>81</v>
      </c>
      <c r="AY124" s="168" t="s">
        <v>124</v>
      </c>
    </row>
    <row r="125" spans="2:65" s="13" customFormat="1">
      <c r="B125" s="174"/>
      <c r="D125" s="163" t="s">
        <v>137</v>
      </c>
      <c r="E125" s="175" t="s">
        <v>1</v>
      </c>
      <c r="F125" s="176" t="s">
        <v>250</v>
      </c>
      <c r="H125" s="177">
        <v>1340</v>
      </c>
      <c r="I125" s="178"/>
      <c r="L125" s="174"/>
      <c r="M125" s="179"/>
      <c r="N125" s="180"/>
      <c r="O125" s="180"/>
      <c r="P125" s="180"/>
      <c r="Q125" s="180"/>
      <c r="R125" s="180"/>
      <c r="S125" s="180"/>
      <c r="T125" s="181"/>
      <c r="AT125" s="175" t="s">
        <v>137</v>
      </c>
      <c r="AU125" s="175" t="s">
        <v>91</v>
      </c>
      <c r="AV125" s="13" t="s">
        <v>91</v>
      </c>
      <c r="AW125" s="13" t="s">
        <v>37</v>
      </c>
      <c r="AX125" s="13" t="s">
        <v>81</v>
      </c>
      <c r="AY125" s="175" t="s">
        <v>124</v>
      </c>
    </row>
    <row r="126" spans="2:65" s="14" customFormat="1">
      <c r="B126" s="182"/>
      <c r="D126" s="163" t="s">
        <v>137</v>
      </c>
      <c r="E126" s="183" t="s">
        <v>1</v>
      </c>
      <c r="F126" s="184" t="s">
        <v>140</v>
      </c>
      <c r="H126" s="185">
        <v>1340</v>
      </c>
      <c r="I126" s="186"/>
      <c r="L126" s="182"/>
      <c r="M126" s="187"/>
      <c r="N126" s="188"/>
      <c r="O126" s="188"/>
      <c r="P126" s="188"/>
      <c r="Q126" s="188"/>
      <c r="R126" s="188"/>
      <c r="S126" s="188"/>
      <c r="T126" s="189"/>
      <c r="AT126" s="183" t="s">
        <v>137</v>
      </c>
      <c r="AU126" s="183" t="s">
        <v>91</v>
      </c>
      <c r="AV126" s="14" t="s">
        <v>131</v>
      </c>
      <c r="AW126" s="14" t="s">
        <v>37</v>
      </c>
      <c r="AX126" s="14" t="s">
        <v>89</v>
      </c>
      <c r="AY126" s="183" t="s">
        <v>124</v>
      </c>
    </row>
    <row r="127" spans="2:65" s="1" customFormat="1" ht="36" customHeight="1">
      <c r="B127" s="149"/>
      <c r="C127" s="150" t="s">
        <v>91</v>
      </c>
      <c r="D127" s="150" t="s">
        <v>126</v>
      </c>
      <c r="E127" s="151" t="s">
        <v>251</v>
      </c>
      <c r="F127" s="152" t="s">
        <v>252</v>
      </c>
      <c r="G127" s="153" t="s">
        <v>207</v>
      </c>
      <c r="H127" s="154">
        <v>1340</v>
      </c>
      <c r="I127" s="155"/>
      <c r="J127" s="156">
        <f>ROUND(I127*H127,2)</f>
        <v>0</v>
      </c>
      <c r="K127" s="152" t="s">
        <v>202</v>
      </c>
      <c r="L127" s="31"/>
      <c r="M127" s="157" t="s">
        <v>1</v>
      </c>
      <c r="N127" s="158" t="s">
        <v>46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131</v>
      </c>
      <c r="AT127" s="161" t="s">
        <v>126</v>
      </c>
      <c r="AU127" s="161" t="s">
        <v>91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89</v>
      </c>
      <c r="BK127" s="162">
        <f>ROUND(I127*H127,2)</f>
        <v>0</v>
      </c>
      <c r="BL127" s="16" t="s">
        <v>131</v>
      </c>
      <c r="BM127" s="161" t="s">
        <v>253</v>
      </c>
    </row>
    <row r="128" spans="2:65" s="1" customFormat="1" ht="29.25">
      <c r="B128" s="31"/>
      <c r="D128" s="163" t="s">
        <v>133</v>
      </c>
      <c r="F128" s="164" t="s">
        <v>254</v>
      </c>
      <c r="I128" s="90"/>
      <c r="L128" s="31"/>
      <c r="M128" s="165"/>
      <c r="N128" s="54"/>
      <c r="O128" s="54"/>
      <c r="P128" s="54"/>
      <c r="Q128" s="54"/>
      <c r="R128" s="54"/>
      <c r="S128" s="54"/>
      <c r="T128" s="55"/>
      <c r="AT128" s="16" t="s">
        <v>133</v>
      </c>
      <c r="AU128" s="16" t="s">
        <v>91</v>
      </c>
    </row>
    <row r="129" spans="2:65" s="12" customFormat="1">
      <c r="B129" s="167"/>
      <c r="D129" s="163" t="s">
        <v>137</v>
      </c>
      <c r="E129" s="168" t="s">
        <v>1</v>
      </c>
      <c r="F129" s="169" t="s">
        <v>255</v>
      </c>
      <c r="H129" s="168" t="s">
        <v>1</v>
      </c>
      <c r="I129" s="170"/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137</v>
      </c>
      <c r="AU129" s="168" t="s">
        <v>91</v>
      </c>
      <c r="AV129" s="12" t="s">
        <v>89</v>
      </c>
      <c r="AW129" s="12" t="s">
        <v>37</v>
      </c>
      <c r="AX129" s="12" t="s">
        <v>81</v>
      </c>
      <c r="AY129" s="168" t="s">
        <v>124</v>
      </c>
    </row>
    <row r="130" spans="2:65" s="12" customFormat="1">
      <c r="B130" s="167"/>
      <c r="D130" s="163" t="s">
        <v>137</v>
      </c>
      <c r="E130" s="168" t="s">
        <v>1</v>
      </c>
      <c r="F130" s="169" t="s">
        <v>256</v>
      </c>
      <c r="H130" s="168" t="s">
        <v>1</v>
      </c>
      <c r="I130" s="170"/>
      <c r="L130" s="167"/>
      <c r="M130" s="171"/>
      <c r="N130" s="172"/>
      <c r="O130" s="172"/>
      <c r="P130" s="172"/>
      <c r="Q130" s="172"/>
      <c r="R130" s="172"/>
      <c r="S130" s="172"/>
      <c r="T130" s="173"/>
      <c r="AT130" s="168" t="s">
        <v>137</v>
      </c>
      <c r="AU130" s="168" t="s">
        <v>91</v>
      </c>
      <c r="AV130" s="12" t="s">
        <v>89</v>
      </c>
      <c r="AW130" s="12" t="s">
        <v>37</v>
      </c>
      <c r="AX130" s="12" t="s">
        <v>81</v>
      </c>
      <c r="AY130" s="168" t="s">
        <v>124</v>
      </c>
    </row>
    <row r="131" spans="2:65" s="13" customFormat="1">
      <c r="B131" s="174"/>
      <c r="D131" s="163" t="s">
        <v>137</v>
      </c>
      <c r="E131" s="175" t="s">
        <v>1</v>
      </c>
      <c r="F131" s="176" t="s">
        <v>250</v>
      </c>
      <c r="H131" s="177">
        <v>1340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137</v>
      </c>
      <c r="AU131" s="175" t="s">
        <v>91</v>
      </c>
      <c r="AV131" s="13" t="s">
        <v>91</v>
      </c>
      <c r="AW131" s="13" t="s">
        <v>37</v>
      </c>
      <c r="AX131" s="13" t="s">
        <v>81</v>
      </c>
      <c r="AY131" s="175" t="s">
        <v>124</v>
      </c>
    </row>
    <row r="132" spans="2:65" s="14" customFormat="1">
      <c r="B132" s="182"/>
      <c r="D132" s="163" t="s">
        <v>137</v>
      </c>
      <c r="E132" s="183" t="s">
        <v>1</v>
      </c>
      <c r="F132" s="184" t="s">
        <v>140</v>
      </c>
      <c r="H132" s="185">
        <v>1340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137</v>
      </c>
      <c r="AU132" s="183" t="s">
        <v>91</v>
      </c>
      <c r="AV132" s="14" t="s">
        <v>131</v>
      </c>
      <c r="AW132" s="14" t="s">
        <v>37</v>
      </c>
      <c r="AX132" s="14" t="s">
        <v>89</v>
      </c>
      <c r="AY132" s="183" t="s">
        <v>124</v>
      </c>
    </row>
    <row r="133" spans="2:65" s="1" customFormat="1" ht="24" customHeight="1">
      <c r="B133" s="149"/>
      <c r="C133" s="150" t="s">
        <v>146</v>
      </c>
      <c r="D133" s="150" t="s">
        <v>126</v>
      </c>
      <c r="E133" s="151" t="s">
        <v>257</v>
      </c>
      <c r="F133" s="152" t="s">
        <v>258</v>
      </c>
      <c r="G133" s="153" t="s">
        <v>259</v>
      </c>
      <c r="H133" s="154">
        <v>38</v>
      </c>
      <c r="I133" s="155"/>
      <c r="J133" s="156">
        <f>ROUND(I133*H133,2)</f>
        <v>0</v>
      </c>
      <c r="K133" s="152" t="s">
        <v>130</v>
      </c>
      <c r="L133" s="31"/>
      <c r="M133" s="157" t="s">
        <v>1</v>
      </c>
      <c r="N133" s="158" t="s">
        <v>46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131</v>
      </c>
      <c r="AT133" s="161" t="s">
        <v>126</v>
      </c>
      <c r="AU133" s="161" t="s">
        <v>91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89</v>
      </c>
      <c r="BK133" s="162">
        <f>ROUND(I133*H133,2)</f>
        <v>0</v>
      </c>
      <c r="BL133" s="16" t="s">
        <v>131</v>
      </c>
      <c r="BM133" s="161" t="s">
        <v>260</v>
      </c>
    </row>
    <row r="134" spans="2:65" s="1" customFormat="1" ht="19.5">
      <c r="B134" s="31"/>
      <c r="D134" s="163" t="s">
        <v>133</v>
      </c>
      <c r="F134" s="164" t="s">
        <v>261</v>
      </c>
      <c r="I134" s="90"/>
      <c r="L134" s="31"/>
      <c r="M134" s="165"/>
      <c r="N134" s="54"/>
      <c r="O134" s="54"/>
      <c r="P134" s="54"/>
      <c r="Q134" s="54"/>
      <c r="R134" s="54"/>
      <c r="S134" s="54"/>
      <c r="T134" s="55"/>
      <c r="AT134" s="16" t="s">
        <v>133</v>
      </c>
      <c r="AU134" s="16" t="s">
        <v>91</v>
      </c>
    </row>
    <row r="135" spans="2:65" s="1" customFormat="1" ht="136.5">
      <c r="B135" s="31"/>
      <c r="D135" s="163" t="s">
        <v>135</v>
      </c>
      <c r="F135" s="166" t="s">
        <v>262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135</v>
      </c>
      <c r="AU135" s="16" t="s">
        <v>91</v>
      </c>
    </row>
    <row r="136" spans="2:65" s="12" customFormat="1">
      <c r="B136" s="167"/>
      <c r="D136" s="163" t="s">
        <v>137</v>
      </c>
      <c r="E136" s="168" t="s">
        <v>1</v>
      </c>
      <c r="F136" s="169" t="s">
        <v>263</v>
      </c>
      <c r="H136" s="168" t="s">
        <v>1</v>
      </c>
      <c r="I136" s="170"/>
      <c r="L136" s="167"/>
      <c r="M136" s="171"/>
      <c r="N136" s="172"/>
      <c r="O136" s="172"/>
      <c r="P136" s="172"/>
      <c r="Q136" s="172"/>
      <c r="R136" s="172"/>
      <c r="S136" s="172"/>
      <c r="T136" s="173"/>
      <c r="AT136" s="168" t="s">
        <v>137</v>
      </c>
      <c r="AU136" s="168" t="s">
        <v>91</v>
      </c>
      <c r="AV136" s="12" t="s">
        <v>89</v>
      </c>
      <c r="AW136" s="12" t="s">
        <v>37</v>
      </c>
      <c r="AX136" s="12" t="s">
        <v>81</v>
      </c>
      <c r="AY136" s="168" t="s">
        <v>124</v>
      </c>
    </row>
    <row r="137" spans="2:65" s="13" customFormat="1">
      <c r="B137" s="174"/>
      <c r="D137" s="163" t="s">
        <v>137</v>
      </c>
      <c r="E137" s="175" t="s">
        <v>1</v>
      </c>
      <c r="F137" s="176" t="s">
        <v>264</v>
      </c>
      <c r="H137" s="177">
        <v>32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137</v>
      </c>
      <c r="AU137" s="175" t="s">
        <v>91</v>
      </c>
      <c r="AV137" s="13" t="s">
        <v>91</v>
      </c>
      <c r="AW137" s="13" t="s">
        <v>37</v>
      </c>
      <c r="AX137" s="13" t="s">
        <v>81</v>
      </c>
      <c r="AY137" s="175" t="s">
        <v>124</v>
      </c>
    </row>
    <row r="138" spans="2:65" s="13" customFormat="1">
      <c r="B138" s="174"/>
      <c r="D138" s="163" t="s">
        <v>137</v>
      </c>
      <c r="E138" s="175" t="s">
        <v>1</v>
      </c>
      <c r="F138" s="176" t="s">
        <v>265</v>
      </c>
      <c r="H138" s="177">
        <v>3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137</v>
      </c>
      <c r="AU138" s="175" t="s">
        <v>91</v>
      </c>
      <c r="AV138" s="13" t="s">
        <v>91</v>
      </c>
      <c r="AW138" s="13" t="s">
        <v>37</v>
      </c>
      <c r="AX138" s="13" t="s">
        <v>81</v>
      </c>
      <c r="AY138" s="175" t="s">
        <v>124</v>
      </c>
    </row>
    <row r="139" spans="2:65" s="13" customFormat="1">
      <c r="B139" s="174"/>
      <c r="D139" s="163" t="s">
        <v>137</v>
      </c>
      <c r="E139" s="175" t="s">
        <v>1</v>
      </c>
      <c r="F139" s="176" t="s">
        <v>266</v>
      </c>
      <c r="H139" s="177">
        <v>3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137</v>
      </c>
      <c r="AU139" s="175" t="s">
        <v>91</v>
      </c>
      <c r="AV139" s="13" t="s">
        <v>91</v>
      </c>
      <c r="AW139" s="13" t="s">
        <v>37</v>
      </c>
      <c r="AX139" s="13" t="s">
        <v>81</v>
      </c>
      <c r="AY139" s="175" t="s">
        <v>124</v>
      </c>
    </row>
    <row r="140" spans="2:65" s="14" customFormat="1">
      <c r="B140" s="182"/>
      <c r="D140" s="163" t="s">
        <v>137</v>
      </c>
      <c r="E140" s="183" t="s">
        <v>1</v>
      </c>
      <c r="F140" s="184" t="s">
        <v>140</v>
      </c>
      <c r="H140" s="185">
        <v>38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137</v>
      </c>
      <c r="AU140" s="183" t="s">
        <v>91</v>
      </c>
      <c r="AV140" s="14" t="s">
        <v>131</v>
      </c>
      <c r="AW140" s="14" t="s">
        <v>37</v>
      </c>
      <c r="AX140" s="14" t="s">
        <v>89</v>
      </c>
      <c r="AY140" s="183" t="s">
        <v>124</v>
      </c>
    </row>
    <row r="141" spans="2:65" s="1" customFormat="1" ht="24" customHeight="1">
      <c r="B141" s="149"/>
      <c r="C141" s="150" t="s">
        <v>131</v>
      </c>
      <c r="D141" s="150" t="s">
        <v>126</v>
      </c>
      <c r="E141" s="151" t="s">
        <v>267</v>
      </c>
      <c r="F141" s="152" t="s">
        <v>268</v>
      </c>
      <c r="G141" s="153" t="s">
        <v>259</v>
      </c>
      <c r="H141" s="154">
        <v>1</v>
      </c>
      <c r="I141" s="155"/>
      <c r="J141" s="156">
        <f>ROUND(I141*H141,2)</f>
        <v>0</v>
      </c>
      <c r="K141" s="152" t="s">
        <v>130</v>
      </c>
      <c r="L141" s="31"/>
      <c r="M141" s="157" t="s">
        <v>1</v>
      </c>
      <c r="N141" s="158" t="s">
        <v>46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126</v>
      </c>
      <c r="AU141" s="161" t="s">
        <v>91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89</v>
      </c>
      <c r="BK141" s="162">
        <f>ROUND(I141*H141,2)</f>
        <v>0</v>
      </c>
      <c r="BL141" s="16" t="s">
        <v>131</v>
      </c>
      <c r="BM141" s="161" t="s">
        <v>269</v>
      </c>
    </row>
    <row r="142" spans="2:65" s="1" customFormat="1" ht="19.5">
      <c r="B142" s="31"/>
      <c r="D142" s="163" t="s">
        <v>133</v>
      </c>
      <c r="F142" s="164" t="s">
        <v>270</v>
      </c>
      <c r="I142" s="90"/>
      <c r="L142" s="31"/>
      <c r="M142" s="165"/>
      <c r="N142" s="54"/>
      <c r="O142" s="54"/>
      <c r="P142" s="54"/>
      <c r="Q142" s="54"/>
      <c r="R142" s="54"/>
      <c r="S142" s="54"/>
      <c r="T142" s="55"/>
      <c r="AT142" s="16" t="s">
        <v>133</v>
      </c>
      <c r="AU142" s="16" t="s">
        <v>91</v>
      </c>
    </row>
    <row r="143" spans="2:65" s="1" customFormat="1" ht="136.5">
      <c r="B143" s="31"/>
      <c r="D143" s="163" t="s">
        <v>135</v>
      </c>
      <c r="F143" s="166" t="s">
        <v>262</v>
      </c>
      <c r="I143" s="90"/>
      <c r="L143" s="31"/>
      <c r="M143" s="165"/>
      <c r="N143" s="54"/>
      <c r="O143" s="54"/>
      <c r="P143" s="54"/>
      <c r="Q143" s="54"/>
      <c r="R143" s="54"/>
      <c r="S143" s="54"/>
      <c r="T143" s="55"/>
      <c r="AT143" s="16" t="s">
        <v>135</v>
      </c>
      <c r="AU143" s="16" t="s">
        <v>91</v>
      </c>
    </row>
    <row r="144" spans="2:65" s="12" customFormat="1">
      <c r="B144" s="167"/>
      <c r="D144" s="163" t="s">
        <v>137</v>
      </c>
      <c r="E144" s="168" t="s">
        <v>1</v>
      </c>
      <c r="F144" s="169" t="s">
        <v>263</v>
      </c>
      <c r="H144" s="168" t="s">
        <v>1</v>
      </c>
      <c r="I144" s="170"/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137</v>
      </c>
      <c r="AU144" s="168" t="s">
        <v>91</v>
      </c>
      <c r="AV144" s="12" t="s">
        <v>89</v>
      </c>
      <c r="AW144" s="12" t="s">
        <v>37</v>
      </c>
      <c r="AX144" s="12" t="s">
        <v>81</v>
      </c>
      <c r="AY144" s="168" t="s">
        <v>124</v>
      </c>
    </row>
    <row r="145" spans="2:65" s="13" customFormat="1">
      <c r="B145" s="174"/>
      <c r="D145" s="163" t="s">
        <v>137</v>
      </c>
      <c r="E145" s="175" t="s">
        <v>1</v>
      </c>
      <c r="F145" s="176" t="s">
        <v>271</v>
      </c>
      <c r="H145" s="177">
        <v>1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137</v>
      </c>
      <c r="AU145" s="175" t="s">
        <v>91</v>
      </c>
      <c r="AV145" s="13" t="s">
        <v>91</v>
      </c>
      <c r="AW145" s="13" t="s">
        <v>37</v>
      </c>
      <c r="AX145" s="13" t="s">
        <v>81</v>
      </c>
      <c r="AY145" s="175" t="s">
        <v>124</v>
      </c>
    </row>
    <row r="146" spans="2:65" s="14" customFormat="1">
      <c r="B146" s="182"/>
      <c r="D146" s="163" t="s">
        <v>137</v>
      </c>
      <c r="E146" s="183" t="s">
        <v>1</v>
      </c>
      <c r="F146" s="184" t="s">
        <v>140</v>
      </c>
      <c r="H146" s="185">
        <v>1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137</v>
      </c>
      <c r="AU146" s="183" t="s">
        <v>91</v>
      </c>
      <c r="AV146" s="14" t="s">
        <v>131</v>
      </c>
      <c r="AW146" s="14" t="s">
        <v>37</v>
      </c>
      <c r="AX146" s="14" t="s">
        <v>89</v>
      </c>
      <c r="AY146" s="183" t="s">
        <v>124</v>
      </c>
    </row>
    <row r="147" spans="2:65" s="1" customFormat="1" ht="16.5" customHeight="1">
      <c r="B147" s="149"/>
      <c r="C147" s="150" t="s">
        <v>162</v>
      </c>
      <c r="D147" s="150" t="s">
        <v>126</v>
      </c>
      <c r="E147" s="151" t="s">
        <v>272</v>
      </c>
      <c r="F147" s="152" t="s">
        <v>273</v>
      </c>
      <c r="G147" s="153" t="s">
        <v>259</v>
      </c>
      <c r="H147" s="154">
        <v>4</v>
      </c>
      <c r="I147" s="155"/>
      <c r="J147" s="156">
        <f>ROUND(I147*H147,2)</f>
        <v>0</v>
      </c>
      <c r="K147" s="152" t="s">
        <v>130</v>
      </c>
      <c r="L147" s="31"/>
      <c r="M147" s="157" t="s">
        <v>1</v>
      </c>
      <c r="N147" s="158" t="s">
        <v>46</v>
      </c>
      <c r="O147" s="54"/>
      <c r="P147" s="159">
        <f>O147*H147</f>
        <v>0</v>
      </c>
      <c r="Q147" s="159">
        <v>5.0000000000000002E-5</v>
      </c>
      <c r="R147" s="159">
        <f>Q147*H147</f>
        <v>2.0000000000000001E-4</v>
      </c>
      <c r="S147" s="159">
        <v>0</v>
      </c>
      <c r="T147" s="160">
        <f>S147*H147</f>
        <v>0</v>
      </c>
      <c r="AR147" s="161" t="s">
        <v>131</v>
      </c>
      <c r="AT147" s="161" t="s">
        <v>126</v>
      </c>
      <c r="AU147" s="161" t="s">
        <v>91</v>
      </c>
      <c r="AY147" s="16" t="s">
        <v>124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89</v>
      </c>
      <c r="BK147" s="162">
        <f>ROUND(I147*H147,2)</f>
        <v>0</v>
      </c>
      <c r="BL147" s="16" t="s">
        <v>131</v>
      </c>
      <c r="BM147" s="161" t="s">
        <v>274</v>
      </c>
    </row>
    <row r="148" spans="2:65" s="1" customFormat="1" ht="19.5">
      <c r="B148" s="31"/>
      <c r="D148" s="163" t="s">
        <v>133</v>
      </c>
      <c r="F148" s="164" t="s">
        <v>275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133</v>
      </c>
      <c r="AU148" s="16" t="s">
        <v>91</v>
      </c>
    </row>
    <row r="149" spans="2:65" s="1" customFormat="1" ht="107.25">
      <c r="B149" s="31"/>
      <c r="D149" s="163" t="s">
        <v>135</v>
      </c>
      <c r="F149" s="166" t="s">
        <v>276</v>
      </c>
      <c r="I149" s="90"/>
      <c r="L149" s="31"/>
      <c r="M149" s="165"/>
      <c r="N149" s="54"/>
      <c r="O149" s="54"/>
      <c r="P149" s="54"/>
      <c r="Q149" s="54"/>
      <c r="R149" s="54"/>
      <c r="S149" s="54"/>
      <c r="T149" s="55"/>
      <c r="AT149" s="16" t="s">
        <v>135</v>
      </c>
      <c r="AU149" s="16" t="s">
        <v>91</v>
      </c>
    </row>
    <row r="150" spans="2:65" s="12" customFormat="1">
      <c r="B150" s="167"/>
      <c r="D150" s="163" t="s">
        <v>137</v>
      </c>
      <c r="E150" s="168" t="s">
        <v>1</v>
      </c>
      <c r="F150" s="169" t="s">
        <v>277</v>
      </c>
      <c r="H150" s="168" t="s">
        <v>1</v>
      </c>
      <c r="I150" s="170"/>
      <c r="L150" s="167"/>
      <c r="M150" s="171"/>
      <c r="N150" s="172"/>
      <c r="O150" s="172"/>
      <c r="P150" s="172"/>
      <c r="Q150" s="172"/>
      <c r="R150" s="172"/>
      <c r="S150" s="172"/>
      <c r="T150" s="173"/>
      <c r="AT150" s="168" t="s">
        <v>137</v>
      </c>
      <c r="AU150" s="168" t="s">
        <v>91</v>
      </c>
      <c r="AV150" s="12" t="s">
        <v>89</v>
      </c>
      <c r="AW150" s="12" t="s">
        <v>37</v>
      </c>
      <c r="AX150" s="12" t="s">
        <v>81</v>
      </c>
      <c r="AY150" s="168" t="s">
        <v>124</v>
      </c>
    </row>
    <row r="151" spans="2:65" s="13" customFormat="1">
      <c r="B151" s="174"/>
      <c r="D151" s="163" t="s">
        <v>137</v>
      </c>
      <c r="E151" s="175" t="s">
        <v>1</v>
      </c>
      <c r="F151" s="176" t="s">
        <v>278</v>
      </c>
      <c r="H151" s="177">
        <v>4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137</v>
      </c>
      <c r="AU151" s="175" t="s">
        <v>91</v>
      </c>
      <c r="AV151" s="13" t="s">
        <v>91</v>
      </c>
      <c r="AW151" s="13" t="s">
        <v>37</v>
      </c>
      <c r="AX151" s="13" t="s">
        <v>81</v>
      </c>
      <c r="AY151" s="175" t="s">
        <v>124</v>
      </c>
    </row>
    <row r="152" spans="2:65" s="14" customFormat="1">
      <c r="B152" s="182"/>
      <c r="D152" s="163" t="s">
        <v>137</v>
      </c>
      <c r="E152" s="183" t="s">
        <v>1</v>
      </c>
      <c r="F152" s="184" t="s">
        <v>140</v>
      </c>
      <c r="H152" s="185">
        <v>4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137</v>
      </c>
      <c r="AU152" s="183" t="s">
        <v>91</v>
      </c>
      <c r="AV152" s="14" t="s">
        <v>131</v>
      </c>
      <c r="AW152" s="14" t="s">
        <v>37</v>
      </c>
      <c r="AX152" s="14" t="s">
        <v>89</v>
      </c>
      <c r="AY152" s="183" t="s">
        <v>124</v>
      </c>
    </row>
    <row r="153" spans="2:65" s="1" customFormat="1" ht="16.5" customHeight="1">
      <c r="B153" s="149"/>
      <c r="C153" s="150" t="s">
        <v>173</v>
      </c>
      <c r="D153" s="150" t="s">
        <v>126</v>
      </c>
      <c r="E153" s="151" t="s">
        <v>279</v>
      </c>
      <c r="F153" s="152" t="s">
        <v>280</v>
      </c>
      <c r="G153" s="153" t="s">
        <v>259</v>
      </c>
      <c r="H153" s="154">
        <v>4</v>
      </c>
      <c r="I153" s="155"/>
      <c r="J153" s="156">
        <f>ROUND(I153*H153,2)</f>
        <v>0</v>
      </c>
      <c r="K153" s="152" t="s">
        <v>130</v>
      </c>
      <c r="L153" s="31"/>
      <c r="M153" s="157" t="s">
        <v>1</v>
      </c>
      <c r="N153" s="158" t="s">
        <v>46</v>
      </c>
      <c r="O153" s="54"/>
      <c r="P153" s="159">
        <f>O153*H153</f>
        <v>0</v>
      </c>
      <c r="Q153" s="159">
        <v>5.0000000000000002E-5</v>
      </c>
      <c r="R153" s="159">
        <f>Q153*H153</f>
        <v>2.0000000000000001E-4</v>
      </c>
      <c r="S153" s="159">
        <v>0</v>
      </c>
      <c r="T153" s="160">
        <f>S153*H153</f>
        <v>0</v>
      </c>
      <c r="AR153" s="161" t="s">
        <v>131</v>
      </c>
      <c r="AT153" s="161" t="s">
        <v>126</v>
      </c>
      <c r="AU153" s="161" t="s">
        <v>91</v>
      </c>
      <c r="AY153" s="16" t="s">
        <v>124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89</v>
      </c>
      <c r="BK153" s="162">
        <f>ROUND(I153*H153,2)</f>
        <v>0</v>
      </c>
      <c r="BL153" s="16" t="s">
        <v>131</v>
      </c>
      <c r="BM153" s="161" t="s">
        <v>281</v>
      </c>
    </row>
    <row r="154" spans="2:65" s="1" customFormat="1" ht="19.5">
      <c r="B154" s="31"/>
      <c r="D154" s="163" t="s">
        <v>133</v>
      </c>
      <c r="F154" s="164" t="s">
        <v>282</v>
      </c>
      <c r="I154" s="90"/>
      <c r="L154" s="31"/>
      <c r="M154" s="165"/>
      <c r="N154" s="54"/>
      <c r="O154" s="54"/>
      <c r="P154" s="54"/>
      <c r="Q154" s="54"/>
      <c r="R154" s="54"/>
      <c r="S154" s="54"/>
      <c r="T154" s="55"/>
      <c r="AT154" s="16" t="s">
        <v>133</v>
      </c>
      <c r="AU154" s="16" t="s">
        <v>91</v>
      </c>
    </row>
    <row r="155" spans="2:65" s="1" customFormat="1" ht="107.25">
      <c r="B155" s="31"/>
      <c r="D155" s="163" t="s">
        <v>135</v>
      </c>
      <c r="F155" s="166" t="s">
        <v>276</v>
      </c>
      <c r="I155" s="90"/>
      <c r="L155" s="31"/>
      <c r="M155" s="165"/>
      <c r="N155" s="54"/>
      <c r="O155" s="54"/>
      <c r="P155" s="54"/>
      <c r="Q155" s="54"/>
      <c r="R155" s="54"/>
      <c r="S155" s="54"/>
      <c r="T155" s="55"/>
      <c r="AT155" s="16" t="s">
        <v>135</v>
      </c>
      <c r="AU155" s="16" t="s">
        <v>91</v>
      </c>
    </row>
    <row r="156" spans="2:65" s="12" customFormat="1">
      <c r="B156" s="167"/>
      <c r="D156" s="163" t="s">
        <v>137</v>
      </c>
      <c r="E156" s="168" t="s">
        <v>1</v>
      </c>
      <c r="F156" s="169" t="s">
        <v>277</v>
      </c>
      <c r="H156" s="168" t="s">
        <v>1</v>
      </c>
      <c r="I156" s="170"/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137</v>
      </c>
      <c r="AU156" s="168" t="s">
        <v>91</v>
      </c>
      <c r="AV156" s="12" t="s">
        <v>89</v>
      </c>
      <c r="AW156" s="12" t="s">
        <v>37</v>
      </c>
      <c r="AX156" s="12" t="s">
        <v>81</v>
      </c>
      <c r="AY156" s="168" t="s">
        <v>124</v>
      </c>
    </row>
    <row r="157" spans="2:65" s="13" customFormat="1">
      <c r="B157" s="174"/>
      <c r="D157" s="163" t="s">
        <v>137</v>
      </c>
      <c r="E157" s="175" t="s">
        <v>1</v>
      </c>
      <c r="F157" s="176" t="s">
        <v>283</v>
      </c>
      <c r="H157" s="177">
        <v>2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137</v>
      </c>
      <c r="AU157" s="175" t="s">
        <v>91</v>
      </c>
      <c r="AV157" s="13" t="s">
        <v>91</v>
      </c>
      <c r="AW157" s="13" t="s">
        <v>37</v>
      </c>
      <c r="AX157" s="13" t="s">
        <v>81</v>
      </c>
      <c r="AY157" s="175" t="s">
        <v>124</v>
      </c>
    </row>
    <row r="158" spans="2:65" s="13" customFormat="1">
      <c r="B158" s="174"/>
      <c r="D158" s="163" t="s">
        <v>137</v>
      </c>
      <c r="E158" s="175" t="s">
        <v>1</v>
      </c>
      <c r="F158" s="176" t="s">
        <v>284</v>
      </c>
      <c r="H158" s="177">
        <v>2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137</v>
      </c>
      <c r="AU158" s="175" t="s">
        <v>91</v>
      </c>
      <c r="AV158" s="13" t="s">
        <v>91</v>
      </c>
      <c r="AW158" s="13" t="s">
        <v>37</v>
      </c>
      <c r="AX158" s="13" t="s">
        <v>81</v>
      </c>
      <c r="AY158" s="175" t="s">
        <v>124</v>
      </c>
    </row>
    <row r="159" spans="2:65" s="14" customFormat="1">
      <c r="B159" s="182"/>
      <c r="D159" s="163" t="s">
        <v>137</v>
      </c>
      <c r="E159" s="183" t="s">
        <v>1</v>
      </c>
      <c r="F159" s="184" t="s">
        <v>140</v>
      </c>
      <c r="H159" s="185">
        <v>4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83" t="s">
        <v>137</v>
      </c>
      <c r="AU159" s="183" t="s">
        <v>91</v>
      </c>
      <c r="AV159" s="14" t="s">
        <v>131</v>
      </c>
      <c r="AW159" s="14" t="s">
        <v>37</v>
      </c>
      <c r="AX159" s="14" t="s">
        <v>89</v>
      </c>
      <c r="AY159" s="183" t="s">
        <v>124</v>
      </c>
    </row>
    <row r="160" spans="2:65" s="1" customFormat="1" ht="16.5" customHeight="1">
      <c r="B160" s="149"/>
      <c r="C160" s="150" t="s">
        <v>179</v>
      </c>
      <c r="D160" s="150" t="s">
        <v>126</v>
      </c>
      <c r="E160" s="151" t="s">
        <v>285</v>
      </c>
      <c r="F160" s="152" t="s">
        <v>286</v>
      </c>
      <c r="G160" s="153" t="s">
        <v>259</v>
      </c>
      <c r="H160" s="154">
        <v>1</v>
      </c>
      <c r="I160" s="155"/>
      <c r="J160" s="156">
        <f>ROUND(I160*H160,2)</f>
        <v>0</v>
      </c>
      <c r="K160" s="152" t="s">
        <v>130</v>
      </c>
      <c r="L160" s="31"/>
      <c r="M160" s="157" t="s">
        <v>1</v>
      </c>
      <c r="N160" s="158" t="s">
        <v>46</v>
      </c>
      <c r="O160" s="54"/>
      <c r="P160" s="159">
        <f>O160*H160</f>
        <v>0</v>
      </c>
      <c r="Q160" s="159">
        <v>9.0000000000000006E-5</v>
      </c>
      <c r="R160" s="159">
        <f>Q160*H160</f>
        <v>9.0000000000000006E-5</v>
      </c>
      <c r="S160" s="159">
        <v>0</v>
      </c>
      <c r="T160" s="160">
        <f>S160*H160</f>
        <v>0</v>
      </c>
      <c r="AR160" s="161" t="s">
        <v>131</v>
      </c>
      <c r="AT160" s="161" t="s">
        <v>126</v>
      </c>
      <c r="AU160" s="161" t="s">
        <v>91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89</v>
      </c>
      <c r="BK160" s="162">
        <f>ROUND(I160*H160,2)</f>
        <v>0</v>
      </c>
      <c r="BL160" s="16" t="s">
        <v>131</v>
      </c>
      <c r="BM160" s="161" t="s">
        <v>287</v>
      </c>
    </row>
    <row r="161" spans="2:65" s="1" customFormat="1" ht="19.5">
      <c r="B161" s="31"/>
      <c r="D161" s="163" t="s">
        <v>133</v>
      </c>
      <c r="F161" s="164" t="s">
        <v>288</v>
      </c>
      <c r="I161" s="90"/>
      <c r="L161" s="31"/>
      <c r="M161" s="165"/>
      <c r="N161" s="54"/>
      <c r="O161" s="54"/>
      <c r="P161" s="54"/>
      <c r="Q161" s="54"/>
      <c r="R161" s="54"/>
      <c r="S161" s="54"/>
      <c r="T161" s="55"/>
      <c r="AT161" s="16" t="s">
        <v>133</v>
      </c>
      <c r="AU161" s="16" t="s">
        <v>91</v>
      </c>
    </row>
    <row r="162" spans="2:65" s="12" customFormat="1">
      <c r="B162" s="167"/>
      <c r="D162" s="163" t="s">
        <v>137</v>
      </c>
      <c r="E162" s="168" t="s">
        <v>1</v>
      </c>
      <c r="F162" s="169" t="s">
        <v>277</v>
      </c>
      <c r="H162" s="168" t="s">
        <v>1</v>
      </c>
      <c r="I162" s="170"/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137</v>
      </c>
      <c r="AU162" s="168" t="s">
        <v>91</v>
      </c>
      <c r="AV162" s="12" t="s">
        <v>89</v>
      </c>
      <c r="AW162" s="12" t="s">
        <v>37</v>
      </c>
      <c r="AX162" s="12" t="s">
        <v>81</v>
      </c>
      <c r="AY162" s="168" t="s">
        <v>124</v>
      </c>
    </row>
    <row r="163" spans="2:65" s="13" customFormat="1">
      <c r="B163" s="174"/>
      <c r="D163" s="163" t="s">
        <v>137</v>
      </c>
      <c r="E163" s="175" t="s">
        <v>1</v>
      </c>
      <c r="F163" s="176" t="s">
        <v>289</v>
      </c>
      <c r="H163" s="177">
        <v>1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137</v>
      </c>
      <c r="AU163" s="175" t="s">
        <v>91</v>
      </c>
      <c r="AV163" s="13" t="s">
        <v>91</v>
      </c>
      <c r="AW163" s="13" t="s">
        <v>37</v>
      </c>
      <c r="AX163" s="13" t="s">
        <v>81</v>
      </c>
      <c r="AY163" s="175" t="s">
        <v>124</v>
      </c>
    </row>
    <row r="164" spans="2:65" s="14" customFormat="1">
      <c r="B164" s="182"/>
      <c r="D164" s="163" t="s">
        <v>137</v>
      </c>
      <c r="E164" s="183" t="s">
        <v>1</v>
      </c>
      <c r="F164" s="184" t="s">
        <v>140</v>
      </c>
      <c r="H164" s="185">
        <v>1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137</v>
      </c>
      <c r="AU164" s="183" t="s">
        <v>91</v>
      </c>
      <c r="AV164" s="14" t="s">
        <v>131</v>
      </c>
      <c r="AW164" s="14" t="s">
        <v>37</v>
      </c>
      <c r="AX164" s="14" t="s">
        <v>89</v>
      </c>
      <c r="AY164" s="183" t="s">
        <v>124</v>
      </c>
    </row>
    <row r="165" spans="2:65" s="1" customFormat="1" ht="16.5" customHeight="1">
      <c r="B165" s="149"/>
      <c r="C165" s="150" t="s">
        <v>181</v>
      </c>
      <c r="D165" s="150" t="s">
        <v>126</v>
      </c>
      <c r="E165" s="151" t="s">
        <v>290</v>
      </c>
      <c r="F165" s="152" t="s">
        <v>291</v>
      </c>
      <c r="G165" s="153" t="s">
        <v>259</v>
      </c>
      <c r="H165" s="154">
        <v>1</v>
      </c>
      <c r="I165" s="155"/>
      <c r="J165" s="156">
        <f>ROUND(I165*H165,2)</f>
        <v>0</v>
      </c>
      <c r="K165" s="152" t="s">
        <v>130</v>
      </c>
      <c r="L165" s="31"/>
      <c r="M165" s="157" t="s">
        <v>1</v>
      </c>
      <c r="N165" s="158" t="s">
        <v>46</v>
      </c>
      <c r="O165" s="54"/>
      <c r="P165" s="159">
        <f>O165*H165</f>
        <v>0</v>
      </c>
      <c r="Q165" s="159">
        <v>9.0000000000000006E-5</v>
      </c>
      <c r="R165" s="159">
        <f>Q165*H165</f>
        <v>9.0000000000000006E-5</v>
      </c>
      <c r="S165" s="159">
        <v>0</v>
      </c>
      <c r="T165" s="160">
        <f>S165*H165</f>
        <v>0</v>
      </c>
      <c r="AR165" s="161" t="s">
        <v>131</v>
      </c>
      <c r="AT165" s="161" t="s">
        <v>126</v>
      </c>
      <c r="AU165" s="161" t="s">
        <v>91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89</v>
      </c>
      <c r="BK165" s="162">
        <f>ROUND(I165*H165,2)</f>
        <v>0</v>
      </c>
      <c r="BL165" s="16" t="s">
        <v>131</v>
      </c>
      <c r="BM165" s="161" t="s">
        <v>292</v>
      </c>
    </row>
    <row r="166" spans="2:65" s="1" customFormat="1" ht="19.5">
      <c r="B166" s="31"/>
      <c r="D166" s="163" t="s">
        <v>133</v>
      </c>
      <c r="F166" s="164" t="s">
        <v>293</v>
      </c>
      <c r="I166" s="90"/>
      <c r="L166" s="31"/>
      <c r="M166" s="165"/>
      <c r="N166" s="54"/>
      <c r="O166" s="54"/>
      <c r="P166" s="54"/>
      <c r="Q166" s="54"/>
      <c r="R166" s="54"/>
      <c r="S166" s="54"/>
      <c r="T166" s="55"/>
      <c r="AT166" s="16" t="s">
        <v>133</v>
      </c>
      <c r="AU166" s="16" t="s">
        <v>91</v>
      </c>
    </row>
    <row r="167" spans="2:65" s="1" customFormat="1" ht="107.25">
      <c r="B167" s="31"/>
      <c r="D167" s="163" t="s">
        <v>135</v>
      </c>
      <c r="F167" s="166" t="s">
        <v>276</v>
      </c>
      <c r="I167" s="90"/>
      <c r="L167" s="31"/>
      <c r="M167" s="165"/>
      <c r="N167" s="54"/>
      <c r="O167" s="54"/>
      <c r="P167" s="54"/>
      <c r="Q167" s="54"/>
      <c r="R167" s="54"/>
      <c r="S167" s="54"/>
      <c r="T167" s="55"/>
      <c r="AT167" s="16" t="s">
        <v>135</v>
      </c>
      <c r="AU167" s="16" t="s">
        <v>91</v>
      </c>
    </row>
    <row r="168" spans="2:65" s="12" customFormat="1">
      <c r="B168" s="167"/>
      <c r="D168" s="163" t="s">
        <v>137</v>
      </c>
      <c r="E168" s="168" t="s">
        <v>1</v>
      </c>
      <c r="F168" s="169" t="s">
        <v>277</v>
      </c>
      <c r="H168" s="168" t="s">
        <v>1</v>
      </c>
      <c r="I168" s="170"/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137</v>
      </c>
      <c r="AU168" s="168" t="s">
        <v>91</v>
      </c>
      <c r="AV168" s="12" t="s">
        <v>89</v>
      </c>
      <c r="AW168" s="12" t="s">
        <v>37</v>
      </c>
      <c r="AX168" s="12" t="s">
        <v>81</v>
      </c>
      <c r="AY168" s="168" t="s">
        <v>124</v>
      </c>
    </row>
    <row r="169" spans="2:65" s="13" customFormat="1">
      <c r="B169" s="174"/>
      <c r="D169" s="163" t="s">
        <v>137</v>
      </c>
      <c r="E169" s="175" t="s">
        <v>1</v>
      </c>
      <c r="F169" s="176" t="s">
        <v>294</v>
      </c>
      <c r="H169" s="177">
        <v>1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137</v>
      </c>
      <c r="AU169" s="175" t="s">
        <v>91</v>
      </c>
      <c r="AV169" s="13" t="s">
        <v>91</v>
      </c>
      <c r="AW169" s="13" t="s">
        <v>37</v>
      </c>
      <c r="AX169" s="13" t="s">
        <v>81</v>
      </c>
      <c r="AY169" s="175" t="s">
        <v>124</v>
      </c>
    </row>
    <row r="170" spans="2:65" s="14" customFormat="1">
      <c r="B170" s="182"/>
      <c r="D170" s="163" t="s">
        <v>137</v>
      </c>
      <c r="E170" s="183" t="s">
        <v>1</v>
      </c>
      <c r="F170" s="184" t="s">
        <v>140</v>
      </c>
      <c r="H170" s="185">
        <v>1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137</v>
      </c>
      <c r="AU170" s="183" t="s">
        <v>91</v>
      </c>
      <c r="AV170" s="14" t="s">
        <v>131</v>
      </c>
      <c r="AW170" s="14" t="s">
        <v>37</v>
      </c>
      <c r="AX170" s="14" t="s">
        <v>89</v>
      </c>
      <c r="AY170" s="183" t="s">
        <v>124</v>
      </c>
    </row>
    <row r="171" spans="2:65" s="1" customFormat="1" ht="16.5" customHeight="1">
      <c r="B171" s="149"/>
      <c r="C171" s="150" t="s">
        <v>182</v>
      </c>
      <c r="D171" s="150" t="s">
        <v>126</v>
      </c>
      <c r="E171" s="151" t="s">
        <v>295</v>
      </c>
      <c r="F171" s="152" t="s">
        <v>296</v>
      </c>
      <c r="G171" s="153" t="s">
        <v>259</v>
      </c>
      <c r="H171" s="154">
        <v>2</v>
      </c>
      <c r="I171" s="155"/>
      <c r="J171" s="156">
        <f>ROUND(I171*H171,2)</f>
        <v>0</v>
      </c>
      <c r="K171" s="152" t="s">
        <v>202</v>
      </c>
      <c r="L171" s="31"/>
      <c r="M171" s="157" t="s">
        <v>1</v>
      </c>
      <c r="N171" s="158" t="s">
        <v>46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131</v>
      </c>
      <c r="AT171" s="161" t="s">
        <v>126</v>
      </c>
      <c r="AU171" s="161" t="s">
        <v>91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89</v>
      </c>
      <c r="BK171" s="162">
        <f>ROUND(I171*H171,2)</f>
        <v>0</v>
      </c>
      <c r="BL171" s="16" t="s">
        <v>131</v>
      </c>
      <c r="BM171" s="161" t="s">
        <v>297</v>
      </c>
    </row>
    <row r="172" spans="2:65" s="1" customFormat="1" ht="29.25">
      <c r="B172" s="31"/>
      <c r="D172" s="163" t="s">
        <v>133</v>
      </c>
      <c r="F172" s="164" t="s">
        <v>298</v>
      </c>
      <c r="I172" s="90"/>
      <c r="L172" s="31"/>
      <c r="M172" s="165"/>
      <c r="N172" s="54"/>
      <c r="O172" s="54"/>
      <c r="P172" s="54"/>
      <c r="Q172" s="54"/>
      <c r="R172" s="54"/>
      <c r="S172" s="54"/>
      <c r="T172" s="55"/>
      <c r="AT172" s="16" t="s">
        <v>133</v>
      </c>
      <c r="AU172" s="16" t="s">
        <v>91</v>
      </c>
    </row>
    <row r="173" spans="2:65" s="1" customFormat="1" ht="29.25">
      <c r="B173" s="31"/>
      <c r="D173" s="163" t="s">
        <v>135</v>
      </c>
      <c r="F173" s="166" t="s">
        <v>299</v>
      </c>
      <c r="I173" s="90"/>
      <c r="L173" s="31"/>
      <c r="M173" s="165"/>
      <c r="N173" s="54"/>
      <c r="O173" s="54"/>
      <c r="P173" s="54"/>
      <c r="Q173" s="54"/>
      <c r="R173" s="54"/>
      <c r="S173" s="54"/>
      <c r="T173" s="55"/>
      <c r="AT173" s="16" t="s">
        <v>135</v>
      </c>
      <c r="AU173" s="16" t="s">
        <v>91</v>
      </c>
    </row>
    <row r="174" spans="2:65" s="12" customFormat="1">
      <c r="B174" s="167"/>
      <c r="D174" s="163" t="s">
        <v>137</v>
      </c>
      <c r="E174" s="168" t="s">
        <v>1</v>
      </c>
      <c r="F174" s="169" t="s">
        <v>300</v>
      </c>
      <c r="H174" s="168" t="s">
        <v>1</v>
      </c>
      <c r="I174" s="170"/>
      <c r="L174" s="167"/>
      <c r="M174" s="171"/>
      <c r="N174" s="172"/>
      <c r="O174" s="172"/>
      <c r="P174" s="172"/>
      <c r="Q174" s="172"/>
      <c r="R174" s="172"/>
      <c r="S174" s="172"/>
      <c r="T174" s="173"/>
      <c r="AT174" s="168" t="s">
        <v>137</v>
      </c>
      <c r="AU174" s="168" t="s">
        <v>91</v>
      </c>
      <c r="AV174" s="12" t="s">
        <v>89</v>
      </c>
      <c r="AW174" s="12" t="s">
        <v>37</v>
      </c>
      <c r="AX174" s="12" t="s">
        <v>81</v>
      </c>
      <c r="AY174" s="168" t="s">
        <v>124</v>
      </c>
    </row>
    <row r="175" spans="2:65" s="13" customFormat="1">
      <c r="B175" s="174"/>
      <c r="D175" s="163" t="s">
        <v>137</v>
      </c>
      <c r="E175" s="175" t="s">
        <v>1</v>
      </c>
      <c r="F175" s="176" t="s">
        <v>301</v>
      </c>
      <c r="H175" s="177">
        <v>2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137</v>
      </c>
      <c r="AU175" s="175" t="s">
        <v>91</v>
      </c>
      <c r="AV175" s="13" t="s">
        <v>91</v>
      </c>
      <c r="AW175" s="13" t="s">
        <v>37</v>
      </c>
      <c r="AX175" s="13" t="s">
        <v>81</v>
      </c>
      <c r="AY175" s="175" t="s">
        <v>124</v>
      </c>
    </row>
    <row r="176" spans="2:65" s="14" customFormat="1">
      <c r="B176" s="182"/>
      <c r="D176" s="163" t="s">
        <v>137</v>
      </c>
      <c r="E176" s="183" t="s">
        <v>1</v>
      </c>
      <c r="F176" s="184" t="s">
        <v>140</v>
      </c>
      <c r="H176" s="185">
        <v>2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83" t="s">
        <v>137</v>
      </c>
      <c r="AU176" s="183" t="s">
        <v>91</v>
      </c>
      <c r="AV176" s="14" t="s">
        <v>131</v>
      </c>
      <c r="AW176" s="14" t="s">
        <v>37</v>
      </c>
      <c r="AX176" s="14" t="s">
        <v>89</v>
      </c>
      <c r="AY176" s="183" t="s">
        <v>124</v>
      </c>
    </row>
    <row r="177" spans="2:65" s="1" customFormat="1" ht="24" customHeight="1">
      <c r="B177" s="149"/>
      <c r="C177" s="150" t="s">
        <v>183</v>
      </c>
      <c r="D177" s="150" t="s">
        <v>126</v>
      </c>
      <c r="E177" s="151" t="s">
        <v>302</v>
      </c>
      <c r="F177" s="152" t="s">
        <v>303</v>
      </c>
      <c r="G177" s="153" t="s">
        <v>259</v>
      </c>
      <c r="H177" s="154">
        <v>38</v>
      </c>
      <c r="I177" s="155"/>
      <c r="J177" s="156">
        <f>ROUND(I177*H177,2)</f>
        <v>0</v>
      </c>
      <c r="K177" s="152" t="s">
        <v>130</v>
      </c>
      <c r="L177" s="31"/>
      <c r="M177" s="157" t="s">
        <v>1</v>
      </c>
      <c r="N177" s="158" t="s">
        <v>46</v>
      </c>
      <c r="O177" s="54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161" t="s">
        <v>131</v>
      </c>
      <c r="AT177" s="161" t="s">
        <v>126</v>
      </c>
      <c r="AU177" s="161" t="s">
        <v>91</v>
      </c>
      <c r="AY177" s="16" t="s">
        <v>124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6" t="s">
        <v>89</v>
      </c>
      <c r="BK177" s="162">
        <f>ROUND(I177*H177,2)</f>
        <v>0</v>
      </c>
      <c r="BL177" s="16" t="s">
        <v>131</v>
      </c>
      <c r="BM177" s="161" t="s">
        <v>304</v>
      </c>
    </row>
    <row r="178" spans="2:65" s="1" customFormat="1" ht="29.25">
      <c r="B178" s="31"/>
      <c r="D178" s="163" t="s">
        <v>133</v>
      </c>
      <c r="F178" s="164" t="s">
        <v>305</v>
      </c>
      <c r="I178" s="90"/>
      <c r="L178" s="31"/>
      <c r="M178" s="165"/>
      <c r="N178" s="54"/>
      <c r="O178" s="54"/>
      <c r="P178" s="54"/>
      <c r="Q178" s="54"/>
      <c r="R178" s="54"/>
      <c r="S178" s="54"/>
      <c r="T178" s="55"/>
      <c r="AT178" s="16" t="s">
        <v>133</v>
      </c>
      <c r="AU178" s="16" t="s">
        <v>91</v>
      </c>
    </row>
    <row r="179" spans="2:65" s="1" customFormat="1" ht="29.25">
      <c r="B179" s="31"/>
      <c r="D179" s="163" t="s">
        <v>135</v>
      </c>
      <c r="F179" s="166" t="s">
        <v>299</v>
      </c>
      <c r="I179" s="90"/>
      <c r="L179" s="31"/>
      <c r="M179" s="165"/>
      <c r="N179" s="54"/>
      <c r="O179" s="54"/>
      <c r="P179" s="54"/>
      <c r="Q179" s="54"/>
      <c r="R179" s="54"/>
      <c r="S179" s="54"/>
      <c r="T179" s="55"/>
      <c r="AT179" s="16" t="s">
        <v>135</v>
      </c>
      <c r="AU179" s="16" t="s">
        <v>91</v>
      </c>
    </row>
    <row r="180" spans="2:65" s="12" customFormat="1">
      <c r="B180" s="167"/>
      <c r="D180" s="163" t="s">
        <v>137</v>
      </c>
      <c r="E180" s="168" t="s">
        <v>1</v>
      </c>
      <c r="F180" s="169" t="s">
        <v>263</v>
      </c>
      <c r="H180" s="168" t="s">
        <v>1</v>
      </c>
      <c r="I180" s="170"/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137</v>
      </c>
      <c r="AU180" s="168" t="s">
        <v>91</v>
      </c>
      <c r="AV180" s="12" t="s">
        <v>89</v>
      </c>
      <c r="AW180" s="12" t="s">
        <v>37</v>
      </c>
      <c r="AX180" s="12" t="s">
        <v>81</v>
      </c>
      <c r="AY180" s="168" t="s">
        <v>124</v>
      </c>
    </row>
    <row r="181" spans="2:65" s="13" customFormat="1">
      <c r="B181" s="174"/>
      <c r="D181" s="163" t="s">
        <v>137</v>
      </c>
      <c r="E181" s="175" t="s">
        <v>1</v>
      </c>
      <c r="F181" s="176" t="s">
        <v>306</v>
      </c>
      <c r="H181" s="177">
        <v>38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137</v>
      </c>
      <c r="AU181" s="175" t="s">
        <v>91</v>
      </c>
      <c r="AV181" s="13" t="s">
        <v>91</v>
      </c>
      <c r="AW181" s="13" t="s">
        <v>37</v>
      </c>
      <c r="AX181" s="13" t="s">
        <v>81</v>
      </c>
      <c r="AY181" s="175" t="s">
        <v>124</v>
      </c>
    </row>
    <row r="182" spans="2:65" s="14" customFormat="1">
      <c r="B182" s="182"/>
      <c r="D182" s="163" t="s">
        <v>137</v>
      </c>
      <c r="E182" s="183" t="s">
        <v>1</v>
      </c>
      <c r="F182" s="184" t="s">
        <v>140</v>
      </c>
      <c r="H182" s="185">
        <v>38</v>
      </c>
      <c r="I182" s="186"/>
      <c r="L182" s="182"/>
      <c r="M182" s="187"/>
      <c r="N182" s="188"/>
      <c r="O182" s="188"/>
      <c r="P182" s="188"/>
      <c r="Q182" s="188"/>
      <c r="R182" s="188"/>
      <c r="S182" s="188"/>
      <c r="T182" s="189"/>
      <c r="AT182" s="183" t="s">
        <v>137</v>
      </c>
      <c r="AU182" s="183" t="s">
        <v>91</v>
      </c>
      <c r="AV182" s="14" t="s">
        <v>131</v>
      </c>
      <c r="AW182" s="14" t="s">
        <v>37</v>
      </c>
      <c r="AX182" s="14" t="s">
        <v>89</v>
      </c>
      <c r="AY182" s="183" t="s">
        <v>124</v>
      </c>
    </row>
    <row r="183" spans="2:65" s="1" customFormat="1" ht="24" customHeight="1">
      <c r="B183" s="149"/>
      <c r="C183" s="150" t="s">
        <v>192</v>
      </c>
      <c r="D183" s="150" t="s">
        <v>126</v>
      </c>
      <c r="E183" s="151" t="s">
        <v>307</v>
      </c>
      <c r="F183" s="152" t="s">
        <v>308</v>
      </c>
      <c r="G183" s="153" t="s">
        <v>259</v>
      </c>
      <c r="H183" s="154">
        <v>1</v>
      </c>
      <c r="I183" s="155"/>
      <c r="J183" s="156">
        <f>ROUND(I183*H183,2)</f>
        <v>0</v>
      </c>
      <c r="K183" s="152" t="s">
        <v>130</v>
      </c>
      <c r="L183" s="31"/>
      <c r="M183" s="157" t="s">
        <v>1</v>
      </c>
      <c r="N183" s="158" t="s">
        <v>46</v>
      </c>
      <c r="O183" s="54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AR183" s="161" t="s">
        <v>131</v>
      </c>
      <c r="AT183" s="161" t="s">
        <v>126</v>
      </c>
      <c r="AU183" s="161" t="s">
        <v>91</v>
      </c>
      <c r="AY183" s="16" t="s">
        <v>124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89</v>
      </c>
      <c r="BK183" s="162">
        <f>ROUND(I183*H183,2)</f>
        <v>0</v>
      </c>
      <c r="BL183" s="16" t="s">
        <v>131</v>
      </c>
      <c r="BM183" s="161" t="s">
        <v>309</v>
      </c>
    </row>
    <row r="184" spans="2:65" s="1" customFormat="1" ht="29.25">
      <c r="B184" s="31"/>
      <c r="D184" s="163" t="s">
        <v>133</v>
      </c>
      <c r="F184" s="164" t="s">
        <v>310</v>
      </c>
      <c r="I184" s="90"/>
      <c r="L184" s="31"/>
      <c r="M184" s="165"/>
      <c r="N184" s="54"/>
      <c r="O184" s="54"/>
      <c r="P184" s="54"/>
      <c r="Q184" s="54"/>
      <c r="R184" s="54"/>
      <c r="S184" s="54"/>
      <c r="T184" s="55"/>
      <c r="AT184" s="16" t="s">
        <v>133</v>
      </c>
      <c r="AU184" s="16" t="s">
        <v>91</v>
      </c>
    </row>
    <row r="185" spans="2:65" s="1" customFormat="1" ht="29.25">
      <c r="B185" s="31"/>
      <c r="D185" s="163" t="s">
        <v>135</v>
      </c>
      <c r="F185" s="166" t="s">
        <v>299</v>
      </c>
      <c r="I185" s="90"/>
      <c r="L185" s="31"/>
      <c r="M185" s="165"/>
      <c r="N185" s="54"/>
      <c r="O185" s="54"/>
      <c r="P185" s="54"/>
      <c r="Q185" s="54"/>
      <c r="R185" s="54"/>
      <c r="S185" s="54"/>
      <c r="T185" s="55"/>
      <c r="AT185" s="16" t="s">
        <v>135</v>
      </c>
      <c r="AU185" s="16" t="s">
        <v>91</v>
      </c>
    </row>
    <row r="186" spans="2:65" s="12" customFormat="1">
      <c r="B186" s="167"/>
      <c r="D186" s="163" t="s">
        <v>137</v>
      </c>
      <c r="E186" s="168" t="s">
        <v>1</v>
      </c>
      <c r="F186" s="169" t="s">
        <v>263</v>
      </c>
      <c r="H186" s="168" t="s">
        <v>1</v>
      </c>
      <c r="I186" s="170"/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137</v>
      </c>
      <c r="AU186" s="168" t="s">
        <v>91</v>
      </c>
      <c r="AV186" s="12" t="s">
        <v>89</v>
      </c>
      <c r="AW186" s="12" t="s">
        <v>37</v>
      </c>
      <c r="AX186" s="12" t="s">
        <v>81</v>
      </c>
      <c r="AY186" s="168" t="s">
        <v>124</v>
      </c>
    </row>
    <row r="187" spans="2:65" s="13" customFormat="1">
      <c r="B187" s="174"/>
      <c r="D187" s="163" t="s">
        <v>137</v>
      </c>
      <c r="E187" s="175" t="s">
        <v>1</v>
      </c>
      <c r="F187" s="176" t="s">
        <v>311</v>
      </c>
      <c r="H187" s="177">
        <v>1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137</v>
      </c>
      <c r="AU187" s="175" t="s">
        <v>91</v>
      </c>
      <c r="AV187" s="13" t="s">
        <v>91</v>
      </c>
      <c r="AW187" s="13" t="s">
        <v>37</v>
      </c>
      <c r="AX187" s="13" t="s">
        <v>81</v>
      </c>
      <c r="AY187" s="175" t="s">
        <v>124</v>
      </c>
    </row>
    <row r="188" spans="2:65" s="14" customFormat="1">
      <c r="B188" s="182"/>
      <c r="D188" s="163" t="s">
        <v>137</v>
      </c>
      <c r="E188" s="183" t="s">
        <v>1</v>
      </c>
      <c r="F188" s="184" t="s">
        <v>140</v>
      </c>
      <c r="H188" s="185">
        <v>1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137</v>
      </c>
      <c r="AU188" s="183" t="s">
        <v>91</v>
      </c>
      <c r="AV188" s="14" t="s">
        <v>131</v>
      </c>
      <c r="AW188" s="14" t="s">
        <v>37</v>
      </c>
      <c r="AX188" s="14" t="s">
        <v>89</v>
      </c>
      <c r="AY188" s="183" t="s">
        <v>124</v>
      </c>
    </row>
    <row r="189" spans="2:65" s="1" customFormat="1" ht="24" customHeight="1">
      <c r="B189" s="149"/>
      <c r="C189" s="150" t="s">
        <v>200</v>
      </c>
      <c r="D189" s="150" t="s">
        <v>126</v>
      </c>
      <c r="E189" s="151" t="s">
        <v>312</v>
      </c>
      <c r="F189" s="152" t="s">
        <v>313</v>
      </c>
      <c r="G189" s="153" t="s">
        <v>259</v>
      </c>
      <c r="H189" s="154">
        <v>1</v>
      </c>
      <c r="I189" s="155"/>
      <c r="J189" s="156">
        <f>ROUND(I189*H189,2)</f>
        <v>0</v>
      </c>
      <c r="K189" s="152" t="s">
        <v>130</v>
      </c>
      <c r="L189" s="31"/>
      <c r="M189" s="157" t="s">
        <v>1</v>
      </c>
      <c r="N189" s="158" t="s">
        <v>46</v>
      </c>
      <c r="O189" s="54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AR189" s="161" t="s">
        <v>131</v>
      </c>
      <c r="AT189" s="161" t="s">
        <v>126</v>
      </c>
      <c r="AU189" s="161" t="s">
        <v>91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89</v>
      </c>
      <c r="BK189" s="162">
        <f>ROUND(I189*H189,2)</f>
        <v>0</v>
      </c>
      <c r="BL189" s="16" t="s">
        <v>131</v>
      </c>
      <c r="BM189" s="161" t="s">
        <v>314</v>
      </c>
    </row>
    <row r="190" spans="2:65" s="1" customFormat="1" ht="29.25">
      <c r="B190" s="31"/>
      <c r="D190" s="163" t="s">
        <v>133</v>
      </c>
      <c r="F190" s="164" t="s">
        <v>315</v>
      </c>
      <c r="I190" s="90"/>
      <c r="L190" s="31"/>
      <c r="M190" s="165"/>
      <c r="N190" s="54"/>
      <c r="O190" s="54"/>
      <c r="P190" s="54"/>
      <c r="Q190" s="54"/>
      <c r="R190" s="54"/>
      <c r="S190" s="54"/>
      <c r="T190" s="55"/>
      <c r="AT190" s="16" t="s">
        <v>133</v>
      </c>
      <c r="AU190" s="16" t="s">
        <v>91</v>
      </c>
    </row>
    <row r="191" spans="2:65" s="1" customFormat="1" ht="29.25">
      <c r="B191" s="31"/>
      <c r="D191" s="163" t="s">
        <v>135</v>
      </c>
      <c r="F191" s="166" t="s">
        <v>299</v>
      </c>
      <c r="I191" s="90"/>
      <c r="L191" s="31"/>
      <c r="M191" s="165"/>
      <c r="N191" s="54"/>
      <c r="O191" s="54"/>
      <c r="P191" s="54"/>
      <c r="Q191" s="54"/>
      <c r="R191" s="54"/>
      <c r="S191" s="54"/>
      <c r="T191" s="55"/>
      <c r="AT191" s="16" t="s">
        <v>135</v>
      </c>
      <c r="AU191" s="16" t="s">
        <v>91</v>
      </c>
    </row>
    <row r="192" spans="2:65" s="12" customFormat="1">
      <c r="B192" s="167"/>
      <c r="D192" s="163" t="s">
        <v>137</v>
      </c>
      <c r="E192" s="168" t="s">
        <v>1</v>
      </c>
      <c r="F192" s="169" t="s">
        <v>316</v>
      </c>
      <c r="H192" s="168" t="s">
        <v>1</v>
      </c>
      <c r="I192" s="170"/>
      <c r="L192" s="167"/>
      <c r="M192" s="171"/>
      <c r="N192" s="172"/>
      <c r="O192" s="172"/>
      <c r="P192" s="172"/>
      <c r="Q192" s="172"/>
      <c r="R192" s="172"/>
      <c r="S192" s="172"/>
      <c r="T192" s="173"/>
      <c r="AT192" s="168" t="s">
        <v>137</v>
      </c>
      <c r="AU192" s="168" t="s">
        <v>91</v>
      </c>
      <c r="AV192" s="12" t="s">
        <v>89</v>
      </c>
      <c r="AW192" s="12" t="s">
        <v>37</v>
      </c>
      <c r="AX192" s="12" t="s">
        <v>81</v>
      </c>
      <c r="AY192" s="168" t="s">
        <v>124</v>
      </c>
    </row>
    <row r="193" spans="2:65" s="13" customFormat="1">
      <c r="B193" s="174"/>
      <c r="D193" s="163" t="s">
        <v>137</v>
      </c>
      <c r="E193" s="175" t="s">
        <v>1</v>
      </c>
      <c r="F193" s="176" t="s">
        <v>317</v>
      </c>
      <c r="H193" s="177">
        <v>1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137</v>
      </c>
      <c r="AU193" s="175" t="s">
        <v>91</v>
      </c>
      <c r="AV193" s="13" t="s">
        <v>91</v>
      </c>
      <c r="AW193" s="13" t="s">
        <v>37</v>
      </c>
      <c r="AX193" s="13" t="s">
        <v>81</v>
      </c>
      <c r="AY193" s="175" t="s">
        <v>124</v>
      </c>
    </row>
    <row r="194" spans="2:65" s="14" customFormat="1">
      <c r="B194" s="182"/>
      <c r="D194" s="163" t="s">
        <v>137</v>
      </c>
      <c r="E194" s="183" t="s">
        <v>1</v>
      </c>
      <c r="F194" s="184" t="s">
        <v>140</v>
      </c>
      <c r="H194" s="185">
        <v>1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137</v>
      </c>
      <c r="AU194" s="183" t="s">
        <v>91</v>
      </c>
      <c r="AV194" s="14" t="s">
        <v>131</v>
      </c>
      <c r="AW194" s="14" t="s">
        <v>37</v>
      </c>
      <c r="AX194" s="14" t="s">
        <v>89</v>
      </c>
      <c r="AY194" s="183" t="s">
        <v>124</v>
      </c>
    </row>
    <row r="195" spans="2:65" s="1" customFormat="1" ht="24" customHeight="1">
      <c r="B195" s="149"/>
      <c r="C195" s="150" t="s">
        <v>203</v>
      </c>
      <c r="D195" s="150" t="s">
        <v>126</v>
      </c>
      <c r="E195" s="151" t="s">
        <v>318</v>
      </c>
      <c r="F195" s="152" t="s">
        <v>319</v>
      </c>
      <c r="G195" s="153" t="s">
        <v>259</v>
      </c>
      <c r="H195" s="154">
        <v>38</v>
      </c>
      <c r="I195" s="155"/>
      <c r="J195" s="156">
        <f>ROUND(I195*H195,2)</f>
        <v>0</v>
      </c>
      <c r="K195" s="152" t="s">
        <v>130</v>
      </c>
      <c r="L195" s="31"/>
      <c r="M195" s="157" t="s">
        <v>1</v>
      </c>
      <c r="N195" s="158" t="s">
        <v>46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131</v>
      </c>
      <c r="AT195" s="161" t="s">
        <v>126</v>
      </c>
      <c r="AU195" s="161" t="s">
        <v>91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89</v>
      </c>
      <c r="BK195" s="162">
        <f>ROUND(I195*H195,2)</f>
        <v>0</v>
      </c>
      <c r="BL195" s="16" t="s">
        <v>131</v>
      </c>
      <c r="BM195" s="161" t="s">
        <v>320</v>
      </c>
    </row>
    <row r="196" spans="2:65" s="1" customFormat="1" ht="29.25">
      <c r="B196" s="31"/>
      <c r="D196" s="163" t="s">
        <v>133</v>
      </c>
      <c r="F196" s="164" t="s">
        <v>321</v>
      </c>
      <c r="I196" s="90"/>
      <c r="L196" s="31"/>
      <c r="M196" s="165"/>
      <c r="N196" s="54"/>
      <c r="O196" s="54"/>
      <c r="P196" s="54"/>
      <c r="Q196" s="54"/>
      <c r="R196" s="54"/>
      <c r="S196" s="54"/>
      <c r="T196" s="55"/>
      <c r="AT196" s="16" t="s">
        <v>133</v>
      </c>
      <c r="AU196" s="16" t="s">
        <v>91</v>
      </c>
    </row>
    <row r="197" spans="2:65" s="1" customFormat="1" ht="29.25">
      <c r="B197" s="31"/>
      <c r="D197" s="163" t="s">
        <v>135</v>
      </c>
      <c r="F197" s="166" t="s">
        <v>299</v>
      </c>
      <c r="I197" s="90"/>
      <c r="L197" s="31"/>
      <c r="M197" s="165"/>
      <c r="N197" s="54"/>
      <c r="O197" s="54"/>
      <c r="P197" s="54"/>
      <c r="Q197" s="54"/>
      <c r="R197" s="54"/>
      <c r="S197" s="54"/>
      <c r="T197" s="55"/>
      <c r="AT197" s="16" t="s">
        <v>135</v>
      </c>
      <c r="AU197" s="16" t="s">
        <v>91</v>
      </c>
    </row>
    <row r="198" spans="2:65" s="12" customFormat="1">
      <c r="B198" s="167"/>
      <c r="D198" s="163" t="s">
        <v>137</v>
      </c>
      <c r="E198" s="168" t="s">
        <v>1</v>
      </c>
      <c r="F198" s="169" t="s">
        <v>263</v>
      </c>
      <c r="H198" s="168" t="s">
        <v>1</v>
      </c>
      <c r="I198" s="170"/>
      <c r="L198" s="167"/>
      <c r="M198" s="171"/>
      <c r="N198" s="172"/>
      <c r="O198" s="172"/>
      <c r="P198" s="172"/>
      <c r="Q198" s="172"/>
      <c r="R198" s="172"/>
      <c r="S198" s="172"/>
      <c r="T198" s="173"/>
      <c r="AT198" s="168" t="s">
        <v>137</v>
      </c>
      <c r="AU198" s="168" t="s">
        <v>91</v>
      </c>
      <c r="AV198" s="12" t="s">
        <v>89</v>
      </c>
      <c r="AW198" s="12" t="s">
        <v>37</v>
      </c>
      <c r="AX198" s="12" t="s">
        <v>81</v>
      </c>
      <c r="AY198" s="168" t="s">
        <v>124</v>
      </c>
    </row>
    <row r="199" spans="2:65" s="13" customFormat="1">
      <c r="B199" s="174"/>
      <c r="D199" s="163" t="s">
        <v>137</v>
      </c>
      <c r="E199" s="175" t="s">
        <v>1</v>
      </c>
      <c r="F199" s="176" t="s">
        <v>306</v>
      </c>
      <c r="H199" s="177">
        <v>38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137</v>
      </c>
      <c r="AU199" s="175" t="s">
        <v>91</v>
      </c>
      <c r="AV199" s="13" t="s">
        <v>91</v>
      </c>
      <c r="AW199" s="13" t="s">
        <v>37</v>
      </c>
      <c r="AX199" s="13" t="s">
        <v>81</v>
      </c>
      <c r="AY199" s="175" t="s">
        <v>124</v>
      </c>
    </row>
    <row r="200" spans="2:65" s="14" customFormat="1">
      <c r="B200" s="182"/>
      <c r="D200" s="163" t="s">
        <v>137</v>
      </c>
      <c r="E200" s="183" t="s">
        <v>1</v>
      </c>
      <c r="F200" s="184" t="s">
        <v>140</v>
      </c>
      <c r="H200" s="185">
        <v>38</v>
      </c>
      <c r="I200" s="186"/>
      <c r="L200" s="182"/>
      <c r="M200" s="187"/>
      <c r="N200" s="188"/>
      <c r="O200" s="188"/>
      <c r="P200" s="188"/>
      <c r="Q200" s="188"/>
      <c r="R200" s="188"/>
      <c r="S200" s="188"/>
      <c r="T200" s="189"/>
      <c r="AT200" s="183" t="s">
        <v>137</v>
      </c>
      <c r="AU200" s="183" t="s">
        <v>91</v>
      </c>
      <c r="AV200" s="14" t="s">
        <v>131</v>
      </c>
      <c r="AW200" s="14" t="s">
        <v>37</v>
      </c>
      <c r="AX200" s="14" t="s">
        <v>89</v>
      </c>
      <c r="AY200" s="183" t="s">
        <v>124</v>
      </c>
    </row>
    <row r="201" spans="2:65" s="1" customFormat="1" ht="24" customHeight="1">
      <c r="B201" s="149"/>
      <c r="C201" s="150" t="s">
        <v>204</v>
      </c>
      <c r="D201" s="150" t="s">
        <v>126</v>
      </c>
      <c r="E201" s="151" t="s">
        <v>322</v>
      </c>
      <c r="F201" s="152" t="s">
        <v>323</v>
      </c>
      <c r="G201" s="153" t="s">
        <v>259</v>
      </c>
      <c r="H201" s="154">
        <v>1</v>
      </c>
      <c r="I201" s="155"/>
      <c r="J201" s="156">
        <f>ROUND(I201*H201,2)</f>
        <v>0</v>
      </c>
      <c r="K201" s="152" t="s">
        <v>130</v>
      </c>
      <c r="L201" s="31"/>
      <c r="M201" s="157" t="s">
        <v>1</v>
      </c>
      <c r="N201" s="158" t="s">
        <v>46</v>
      </c>
      <c r="O201" s="54"/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AR201" s="161" t="s">
        <v>131</v>
      </c>
      <c r="AT201" s="161" t="s">
        <v>126</v>
      </c>
      <c r="AU201" s="161" t="s">
        <v>91</v>
      </c>
      <c r="AY201" s="16" t="s">
        <v>124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89</v>
      </c>
      <c r="BK201" s="162">
        <f>ROUND(I201*H201,2)</f>
        <v>0</v>
      </c>
      <c r="BL201" s="16" t="s">
        <v>131</v>
      </c>
      <c r="BM201" s="161" t="s">
        <v>324</v>
      </c>
    </row>
    <row r="202" spans="2:65" s="1" customFormat="1" ht="29.25">
      <c r="B202" s="31"/>
      <c r="D202" s="163" t="s">
        <v>133</v>
      </c>
      <c r="F202" s="164" t="s">
        <v>325</v>
      </c>
      <c r="I202" s="90"/>
      <c r="L202" s="31"/>
      <c r="M202" s="165"/>
      <c r="N202" s="54"/>
      <c r="O202" s="54"/>
      <c r="P202" s="54"/>
      <c r="Q202" s="54"/>
      <c r="R202" s="54"/>
      <c r="S202" s="54"/>
      <c r="T202" s="55"/>
      <c r="AT202" s="16" t="s">
        <v>133</v>
      </c>
      <c r="AU202" s="16" t="s">
        <v>91</v>
      </c>
    </row>
    <row r="203" spans="2:65" s="1" customFormat="1" ht="29.25">
      <c r="B203" s="31"/>
      <c r="D203" s="163" t="s">
        <v>135</v>
      </c>
      <c r="F203" s="166" t="s">
        <v>299</v>
      </c>
      <c r="I203" s="90"/>
      <c r="L203" s="31"/>
      <c r="M203" s="165"/>
      <c r="N203" s="54"/>
      <c r="O203" s="54"/>
      <c r="P203" s="54"/>
      <c r="Q203" s="54"/>
      <c r="R203" s="54"/>
      <c r="S203" s="54"/>
      <c r="T203" s="55"/>
      <c r="AT203" s="16" t="s">
        <v>135</v>
      </c>
      <c r="AU203" s="16" t="s">
        <v>91</v>
      </c>
    </row>
    <row r="204" spans="2:65" s="12" customFormat="1">
      <c r="B204" s="167"/>
      <c r="D204" s="163" t="s">
        <v>137</v>
      </c>
      <c r="E204" s="168" t="s">
        <v>1</v>
      </c>
      <c r="F204" s="169" t="s">
        <v>263</v>
      </c>
      <c r="H204" s="168" t="s">
        <v>1</v>
      </c>
      <c r="I204" s="170"/>
      <c r="L204" s="167"/>
      <c r="M204" s="171"/>
      <c r="N204" s="172"/>
      <c r="O204" s="172"/>
      <c r="P204" s="172"/>
      <c r="Q204" s="172"/>
      <c r="R204" s="172"/>
      <c r="S204" s="172"/>
      <c r="T204" s="173"/>
      <c r="AT204" s="168" t="s">
        <v>137</v>
      </c>
      <c r="AU204" s="168" t="s">
        <v>91</v>
      </c>
      <c r="AV204" s="12" t="s">
        <v>89</v>
      </c>
      <c r="AW204" s="12" t="s">
        <v>37</v>
      </c>
      <c r="AX204" s="12" t="s">
        <v>81</v>
      </c>
      <c r="AY204" s="168" t="s">
        <v>124</v>
      </c>
    </row>
    <row r="205" spans="2:65" s="13" customFormat="1">
      <c r="B205" s="174"/>
      <c r="D205" s="163" t="s">
        <v>137</v>
      </c>
      <c r="E205" s="175" t="s">
        <v>1</v>
      </c>
      <c r="F205" s="176" t="s">
        <v>311</v>
      </c>
      <c r="H205" s="177">
        <v>1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137</v>
      </c>
      <c r="AU205" s="175" t="s">
        <v>91</v>
      </c>
      <c r="AV205" s="13" t="s">
        <v>91</v>
      </c>
      <c r="AW205" s="13" t="s">
        <v>37</v>
      </c>
      <c r="AX205" s="13" t="s">
        <v>81</v>
      </c>
      <c r="AY205" s="175" t="s">
        <v>124</v>
      </c>
    </row>
    <row r="206" spans="2:65" s="14" customFormat="1">
      <c r="B206" s="182"/>
      <c r="D206" s="163" t="s">
        <v>137</v>
      </c>
      <c r="E206" s="183" t="s">
        <v>1</v>
      </c>
      <c r="F206" s="184" t="s">
        <v>140</v>
      </c>
      <c r="H206" s="185">
        <v>1</v>
      </c>
      <c r="I206" s="186"/>
      <c r="L206" s="182"/>
      <c r="M206" s="187"/>
      <c r="N206" s="188"/>
      <c r="O206" s="188"/>
      <c r="P206" s="188"/>
      <c r="Q206" s="188"/>
      <c r="R206" s="188"/>
      <c r="S206" s="188"/>
      <c r="T206" s="189"/>
      <c r="AT206" s="183" t="s">
        <v>137</v>
      </c>
      <c r="AU206" s="183" t="s">
        <v>91</v>
      </c>
      <c r="AV206" s="14" t="s">
        <v>131</v>
      </c>
      <c r="AW206" s="14" t="s">
        <v>37</v>
      </c>
      <c r="AX206" s="14" t="s">
        <v>89</v>
      </c>
      <c r="AY206" s="183" t="s">
        <v>124</v>
      </c>
    </row>
    <row r="207" spans="2:65" s="1" customFormat="1" ht="24" customHeight="1">
      <c r="B207" s="149"/>
      <c r="C207" s="150" t="s">
        <v>8</v>
      </c>
      <c r="D207" s="150" t="s">
        <v>126</v>
      </c>
      <c r="E207" s="151" t="s">
        <v>326</v>
      </c>
      <c r="F207" s="152" t="s">
        <v>327</v>
      </c>
      <c r="G207" s="153" t="s">
        <v>259</v>
      </c>
      <c r="H207" s="154">
        <v>1</v>
      </c>
      <c r="I207" s="155"/>
      <c r="J207" s="156">
        <f>ROUND(I207*H207,2)</f>
        <v>0</v>
      </c>
      <c r="K207" s="152" t="s">
        <v>130</v>
      </c>
      <c r="L207" s="31"/>
      <c r="M207" s="157" t="s">
        <v>1</v>
      </c>
      <c r="N207" s="158" t="s">
        <v>46</v>
      </c>
      <c r="O207" s="54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AR207" s="161" t="s">
        <v>131</v>
      </c>
      <c r="AT207" s="161" t="s">
        <v>126</v>
      </c>
      <c r="AU207" s="161" t="s">
        <v>91</v>
      </c>
      <c r="AY207" s="16" t="s">
        <v>124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6" t="s">
        <v>89</v>
      </c>
      <c r="BK207" s="162">
        <f>ROUND(I207*H207,2)</f>
        <v>0</v>
      </c>
      <c r="BL207" s="16" t="s">
        <v>131</v>
      </c>
      <c r="BM207" s="161" t="s">
        <v>328</v>
      </c>
    </row>
    <row r="208" spans="2:65" s="1" customFormat="1" ht="29.25">
      <c r="B208" s="31"/>
      <c r="D208" s="163" t="s">
        <v>133</v>
      </c>
      <c r="F208" s="164" t="s">
        <v>329</v>
      </c>
      <c r="I208" s="90"/>
      <c r="L208" s="31"/>
      <c r="M208" s="165"/>
      <c r="N208" s="54"/>
      <c r="O208" s="54"/>
      <c r="P208" s="54"/>
      <c r="Q208" s="54"/>
      <c r="R208" s="54"/>
      <c r="S208" s="54"/>
      <c r="T208" s="55"/>
      <c r="AT208" s="16" t="s">
        <v>133</v>
      </c>
      <c r="AU208" s="16" t="s">
        <v>91</v>
      </c>
    </row>
    <row r="209" spans="2:65" s="1" customFormat="1" ht="29.25">
      <c r="B209" s="31"/>
      <c r="D209" s="163" t="s">
        <v>135</v>
      </c>
      <c r="F209" s="166" t="s">
        <v>299</v>
      </c>
      <c r="I209" s="90"/>
      <c r="L209" s="31"/>
      <c r="M209" s="165"/>
      <c r="N209" s="54"/>
      <c r="O209" s="54"/>
      <c r="P209" s="54"/>
      <c r="Q209" s="54"/>
      <c r="R209" s="54"/>
      <c r="S209" s="54"/>
      <c r="T209" s="55"/>
      <c r="AT209" s="16" t="s">
        <v>135</v>
      </c>
      <c r="AU209" s="16" t="s">
        <v>91</v>
      </c>
    </row>
    <row r="210" spans="2:65" s="12" customFormat="1">
      <c r="B210" s="167"/>
      <c r="D210" s="163" t="s">
        <v>137</v>
      </c>
      <c r="E210" s="168" t="s">
        <v>1</v>
      </c>
      <c r="F210" s="169" t="s">
        <v>316</v>
      </c>
      <c r="H210" s="168" t="s">
        <v>1</v>
      </c>
      <c r="I210" s="170"/>
      <c r="L210" s="167"/>
      <c r="M210" s="171"/>
      <c r="N210" s="172"/>
      <c r="O210" s="172"/>
      <c r="P210" s="172"/>
      <c r="Q210" s="172"/>
      <c r="R210" s="172"/>
      <c r="S210" s="172"/>
      <c r="T210" s="173"/>
      <c r="AT210" s="168" t="s">
        <v>137</v>
      </c>
      <c r="AU210" s="168" t="s">
        <v>91</v>
      </c>
      <c r="AV210" s="12" t="s">
        <v>89</v>
      </c>
      <c r="AW210" s="12" t="s">
        <v>37</v>
      </c>
      <c r="AX210" s="12" t="s">
        <v>81</v>
      </c>
      <c r="AY210" s="168" t="s">
        <v>124</v>
      </c>
    </row>
    <row r="211" spans="2:65" s="13" customFormat="1">
      <c r="B211" s="174"/>
      <c r="D211" s="163" t="s">
        <v>137</v>
      </c>
      <c r="E211" s="175" t="s">
        <v>1</v>
      </c>
      <c r="F211" s="176" t="s">
        <v>317</v>
      </c>
      <c r="H211" s="177">
        <v>1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137</v>
      </c>
      <c r="AU211" s="175" t="s">
        <v>91</v>
      </c>
      <c r="AV211" s="13" t="s">
        <v>91</v>
      </c>
      <c r="AW211" s="13" t="s">
        <v>37</v>
      </c>
      <c r="AX211" s="13" t="s">
        <v>81</v>
      </c>
      <c r="AY211" s="175" t="s">
        <v>124</v>
      </c>
    </row>
    <row r="212" spans="2:65" s="14" customFormat="1">
      <c r="B212" s="182"/>
      <c r="D212" s="163" t="s">
        <v>137</v>
      </c>
      <c r="E212" s="183" t="s">
        <v>1</v>
      </c>
      <c r="F212" s="184" t="s">
        <v>140</v>
      </c>
      <c r="H212" s="185">
        <v>1</v>
      </c>
      <c r="I212" s="186"/>
      <c r="L212" s="182"/>
      <c r="M212" s="187"/>
      <c r="N212" s="188"/>
      <c r="O212" s="188"/>
      <c r="P212" s="188"/>
      <c r="Q212" s="188"/>
      <c r="R212" s="188"/>
      <c r="S212" s="188"/>
      <c r="T212" s="189"/>
      <c r="AT212" s="183" t="s">
        <v>137</v>
      </c>
      <c r="AU212" s="183" t="s">
        <v>91</v>
      </c>
      <c r="AV212" s="14" t="s">
        <v>131</v>
      </c>
      <c r="AW212" s="14" t="s">
        <v>37</v>
      </c>
      <c r="AX212" s="14" t="s">
        <v>89</v>
      </c>
      <c r="AY212" s="183" t="s">
        <v>124</v>
      </c>
    </row>
    <row r="213" spans="2:65" s="1" customFormat="1" ht="16.5" customHeight="1">
      <c r="B213" s="149"/>
      <c r="C213" s="150" t="s">
        <v>213</v>
      </c>
      <c r="D213" s="150" t="s">
        <v>126</v>
      </c>
      <c r="E213" s="151" t="s">
        <v>330</v>
      </c>
      <c r="F213" s="152" t="s">
        <v>331</v>
      </c>
      <c r="G213" s="153" t="s">
        <v>259</v>
      </c>
      <c r="H213" s="154">
        <v>4</v>
      </c>
      <c r="I213" s="155"/>
      <c r="J213" s="156">
        <f>ROUND(I213*H213,2)</f>
        <v>0</v>
      </c>
      <c r="K213" s="152" t="s">
        <v>130</v>
      </c>
      <c r="L213" s="31"/>
      <c r="M213" s="157" t="s">
        <v>1</v>
      </c>
      <c r="N213" s="158" t="s">
        <v>46</v>
      </c>
      <c r="O213" s="54"/>
      <c r="P213" s="159">
        <f>O213*H213</f>
        <v>0</v>
      </c>
      <c r="Q213" s="159">
        <v>0</v>
      </c>
      <c r="R213" s="159">
        <f>Q213*H213</f>
        <v>0</v>
      </c>
      <c r="S213" s="159">
        <v>0</v>
      </c>
      <c r="T213" s="160">
        <f>S213*H213</f>
        <v>0</v>
      </c>
      <c r="AR213" s="161" t="s">
        <v>131</v>
      </c>
      <c r="AT213" s="161" t="s">
        <v>126</v>
      </c>
      <c r="AU213" s="161" t="s">
        <v>91</v>
      </c>
      <c r="AY213" s="16" t="s">
        <v>124</v>
      </c>
      <c r="BE213" s="162">
        <f>IF(N213="základní",J213,0)</f>
        <v>0</v>
      </c>
      <c r="BF213" s="162">
        <f>IF(N213="snížená",J213,0)</f>
        <v>0</v>
      </c>
      <c r="BG213" s="162">
        <f>IF(N213="zákl. přenesená",J213,0)</f>
        <v>0</v>
      </c>
      <c r="BH213" s="162">
        <f>IF(N213="sníž. přenesená",J213,0)</f>
        <v>0</v>
      </c>
      <c r="BI213" s="162">
        <f>IF(N213="nulová",J213,0)</f>
        <v>0</v>
      </c>
      <c r="BJ213" s="16" t="s">
        <v>89</v>
      </c>
      <c r="BK213" s="162">
        <f>ROUND(I213*H213,2)</f>
        <v>0</v>
      </c>
      <c r="BL213" s="16" t="s">
        <v>131</v>
      </c>
      <c r="BM213" s="161" t="s">
        <v>332</v>
      </c>
    </row>
    <row r="214" spans="2:65" s="1" customFormat="1" ht="29.25">
      <c r="B214" s="31"/>
      <c r="D214" s="163" t="s">
        <v>133</v>
      </c>
      <c r="F214" s="164" t="s">
        <v>333</v>
      </c>
      <c r="I214" s="90"/>
      <c r="L214" s="31"/>
      <c r="M214" s="165"/>
      <c r="N214" s="54"/>
      <c r="O214" s="54"/>
      <c r="P214" s="54"/>
      <c r="Q214" s="54"/>
      <c r="R214" s="54"/>
      <c r="S214" s="54"/>
      <c r="T214" s="55"/>
      <c r="AT214" s="16" t="s">
        <v>133</v>
      </c>
      <c r="AU214" s="16" t="s">
        <v>91</v>
      </c>
    </row>
    <row r="215" spans="2:65" s="1" customFormat="1" ht="29.25">
      <c r="B215" s="31"/>
      <c r="D215" s="163" t="s">
        <v>135</v>
      </c>
      <c r="F215" s="166" t="s">
        <v>299</v>
      </c>
      <c r="I215" s="90"/>
      <c r="L215" s="31"/>
      <c r="M215" s="165"/>
      <c r="N215" s="54"/>
      <c r="O215" s="54"/>
      <c r="P215" s="54"/>
      <c r="Q215" s="54"/>
      <c r="R215" s="54"/>
      <c r="S215" s="54"/>
      <c r="T215" s="55"/>
      <c r="AT215" s="16" t="s">
        <v>135</v>
      </c>
      <c r="AU215" s="16" t="s">
        <v>91</v>
      </c>
    </row>
    <row r="216" spans="2:65" s="12" customFormat="1">
      <c r="B216" s="167"/>
      <c r="D216" s="163" t="s">
        <v>137</v>
      </c>
      <c r="E216" s="168" t="s">
        <v>1</v>
      </c>
      <c r="F216" s="169" t="s">
        <v>277</v>
      </c>
      <c r="H216" s="168" t="s">
        <v>1</v>
      </c>
      <c r="I216" s="170"/>
      <c r="L216" s="167"/>
      <c r="M216" s="171"/>
      <c r="N216" s="172"/>
      <c r="O216" s="172"/>
      <c r="P216" s="172"/>
      <c r="Q216" s="172"/>
      <c r="R216" s="172"/>
      <c r="S216" s="172"/>
      <c r="T216" s="173"/>
      <c r="AT216" s="168" t="s">
        <v>137</v>
      </c>
      <c r="AU216" s="168" t="s">
        <v>91</v>
      </c>
      <c r="AV216" s="12" t="s">
        <v>89</v>
      </c>
      <c r="AW216" s="12" t="s">
        <v>37</v>
      </c>
      <c r="AX216" s="12" t="s">
        <v>81</v>
      </c>
      <c r="AY216" s="168" t="s">
        <v>124</v>
      </c>
    </row>
    <row r="217" spans="2:65" s="13" customFormat="1">
      <c r="B217" s="174"/>
      <c r="D217" s="163" t="s">
        <v>137</v>
      </c>
      <c r="E217" s="175" t="s">
        <v>1</v>
      </c>
      <c r="F217" s="176" t="s">
        <v>278</v>
      </c>
      <c r="H217" s="177">
        <v>4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137</v>
      </c>
      <c r="AU217" s="175" t="s">
        <v>91</v>
      </c>
      <c r="AV217" s="13" t="s">
        <v>91</v>
      </c>
      <c r="AW217" s="13" t="s">
        <v>37</v>
      </c>
      <c r="AX217" s="13" t="s">
        <v>81</v>
      </c>
      <c r="AY217" s="175" t="s">
        <v>124</v>
      </c>
    </row>
    <row r="218" spans="2:65" s="14" customFormat="1">
      <c r="B218" s="182"/>
      <c r="D218" s="163" t="s">
        <v>137</v>
      </c>
      <c r="E218" s="183" t="s">
        <v>1</v>
      </c>
      <c r="F218" s="184" t="s">
        <v>140</v>
      </c>
      <c r="H218" s="185">
        <v>4</v>
      </c>
      <c r="I218" s="186"/>
      <c r="L218" s="182"/>
      <c r="M218" s="187"/>
      <c r="N218" s="188"/>
      <c r="O218" s="188"/>
      <c r="P218" s="188"/>
      <c r="Q218" s="188"/>
      <c r="R218" s="188"/>
      <c r="S218" s="188"/>
      <c r="T218" s="189"/>
      <c r="AT218" s="183" t="s">
        <v>137</v>
      </c>
      <c r="AU218" s="183" t="s">
        <v>91</v>
      </c>
      <c r="AV218" s="14" t="s">
        <v>131</v>
      </c>
      <c r="AW218" s="14" t="s">
        <v>37</v>
      </c>
      <c r="AX218" s="14" t="s">
        <v>89</v>
      </c>
      <c r="AY218" s="183" t="s">
        <v>124</v>
      </c>
    </row>
    <row r="219" spans="2:65" s="1" customFormat="1" ht="16.5" customHeight="1">
      <c r="B219" s="149"/>
      <c r="C219" s="150" t="s">
        <v>220</v>
      </c>
      <c r="D219" s="150" t="s">
        <v>126</v>
      </c>
      <c r="E219" s="151" t="s">
        <v>334</v>
      </c>
      <c r="F219" s="152" t="s">
        <v>335</v>
      </c>
      <c r="G219" s="153" t="s">
        <v>259</v>
      </c>
      <c r="H219" s="154">
        <v>4</v>
      </c>
      <c r="I219" s="155"/>
      <c r="J219" s="156">
        <f>ROUND(I219*H219,2)</f>
        <v>0</v>
      </c>
      <c r="K219" s="152" t="s">
        <v>130</v>
      </c>
      <c r="L219" s="31"/>
      <c r="M219" s="157" t="s">
        <v>1</v>
      </c>
      <c r="N219" s="158" t="s">
        <v>46</v>
      </c>
      <c r="O219" s="54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AR219" s="161" t="s">
        <v>131</v>
      </c>
      <c r="AT219" s="161" t="s">
        <v>126</v>
      </c>
      <c r="AU219" s="161" t="s">
        <v>91</v>
      </c>
      <c r="AY219" s="16" t="s">
        <v>124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6" t="s">
        <v>89</v>
      </c>
      <c r="BK219" s="162">
        <f>ROUND(I219*H219,2)</f>
        <v>0</v>
      </c>
      <c r="BL219" s="16" t="s">
        <v>131</v>
      </c>
      <c r="BM219" s="161" t="s">
        <v>336</v>
      </c>
    </row>
    <row r="220" spans="2:65" s="1" customFormat="1" ht="29.25">
      <c r="B220" s="31"/>
      <c r="D220" s="163" t="s">
        <v>133</v>
      </c>
      <c r="F220" s="164" t="s">
        <v>337</v>
      </c>
      <c r="I220" s="90"/>
      <c r="L220" s="31"/>
      <c r="M220" s="165"/>
      <c r="N220" s="54"/>
      <c r="O220" s="54"/>
      <c r="P220" s="54"/>
      <c r="Q220" s="54"/>
      <c r="R220" s="54"/>
      <c r="S220" s="54"/>
      <c r="T220" s="55"/>
      <c r="AT220" s="16" t="s">
        <v>133</v>
      </c>
      <c r="AU220" s="16" t="s">
        <v>91</v>
      </c>
    </row>
    <row r="221" spans="2:65" s="1" customFormat="1" ht="29.25">
      <c r="B221" s="31"/>
      <c r="D221" s="163" t="s">
        <v>135</v>
      </c>
      <c r="F221" s="166" t="s">
        <v>299</v>
      </c>
      <c r="I221" s="90"/>
      <c r="L221" s="31"/>
      <c r="M221" s="165"/>
      <c r="N221" s="54"/>
      <c r="O221" s="54"/>
      <c r="P221" s="54"/>
      <c r="Q221" s="54"/>
      <c r="R221" s="54"/>
      <c r="S221" s="54"/>
      <c r="T221" s="55"/>
      <c r="AT221" s="16" t="s">
        <v>135</v>
      </c>
      <c r="AU221" s="16" t="s">
        <v>91</v>
      </c>
    </row>
    <row r="222" spans="2:65" s="12" customFormat="1">
      <c r="B222" s="167"/>
      <c r="D222" s="163" t="s">
        <v>137</v>
      </c>
      <c r="E222" s="168" t="s">
        <v>1</v>
      </c>
      <c r="F222" s="169" t="s">
        <v>277</v>
      </c>
      <c r="H222" s="168" t="s">
        <v>1</v>
      </c>
      <c r="I222" s="170"/>
      <c r="L222" s="167"/>
      <c r="M222" s="171"/>
      <c r="N222" s="172"/>
      <c r="O222" s="172"/>
      <c r="P222" s="172"/>
      <c r="Q222" s="172"/>
      <c r="R222" s="172"/>
      <c r="S222" s="172"/>
      <c r="T222" s="173"/>
      <c r="AT222" s="168" t="s">
        <v>137</v>
      </c>
      <c r="AU222" s="168" t="s">
        <v>91</v>
      </c>
      <c r="AV222" s="12" t="s">
        <v>89</v>
      </c>
      <c r="AW222" s="12" t="s">
        <v>37</v>
      </c>
      <c r="AX222" s="12" t="s">
        <v>81</v>
      </c>
      <c r="AY222" s="168" t="s">
        <v>124</v>
      </c>
    </row>
    <row r="223" spans="2:65" s="13" customFormat="1">
      <c r="B223" s="174"/>
      <c r="D223" s="163" t="s">
        <v>137</v>
      </c>
      <c r="E223" s="175" t="s">
        <v>1</v>
      </c>
      <c r="F223" s="176" t="s">
        <v>278</v>
      </c>
      <c r="H223" s="177">
        <v>4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137</v>
      </c>
      <c r="AU223" s="175" t="s">
        <v>91</v>
      </c>
      <c r="AV223" s="13" t="s">
        <v>91</v>
      </c>
      <c r="AW223" s="13" t="s">
        <v>37</v>
      </c>
      <c r="AX223" s="13" t="s">
        <v>81</v>
      </c>
      <c r="AY223" s="175" t="s">
        <v>124</v>
      </c>
    </row>
    <row r="224" spans="2:65" s="14" customFormat="1">
      <c r="B224" s="182"/>
      <c r="D224" s="163" t="s">
        <v>137</v>
      </c>
      <c r="E224" s="183" t="s">
        <v>1</v>
      </c>
      <c r="F224" s="184" t="s">
        <v>140</v>
      </c>
      <c r="H224" s="185">
        <v>4</v>
      </c>
      <c r="I224" s="186"/>
      <c r="L224" s="182"/>
      <c r="M224" s="187"/>
      <c r="N224" s="188"/>
      <c r="O224" s="188"/>
      <c r="P224" s="188"/>
      <c r="Q224" s="188"/>
      <c r="R224" s="188"/>
      <c r="S224" s="188"/>
      <c r="T224" s="189"/>
      <c r="AT224" s="183" t="s">
        <v>137</v>
      </c>
      <c r="AU224" s="183" t="s">
        <v>91</v>
      </c>
      <c r="AV224" s="14" t="s">
        <v>131</v>
      </c>
      <c r="AW224" s="14" t="s">
        <v>37</v>
      </c>
      <c r="AX224" s="14" t="s">
        <v>89</v>
      </c>
      <c r="AY224" s="183" t="s">
        <v>124</v>
      </c>
    </row>
    <row r="225" spans="2:65" s="1" customFormat="1" ht="16.5" customHeight="1">
      <c r="B225" s="149"/>
      <c r="C225" s="150" t="s">
        <v>228</v>
      </c>
      <c r="D225" s="150" t="s">
        <v>126</v>
      </c>
      <c r="E225" s="151" t="s">
        <v>338</v>
      </c>
      <c r="F225" s="152" t="s">
        <v>339</v>
      </c>
      <c r="G225" s="153" t="s">
        <v>259</v>
      </c>
      <c r="H225" s="154">
        <v>1</v>
      </c>
      <c r="I225" s="155"/>
      <c r="J225" s="156">
        <f>ROUND(I225*H225,2)</f>
        <v>0</v>
      </c>
      <c r="K225" s="152" t="s">
        <v>130</v>
      </c>
      <c r="L225" s="31"/>
      <c r="M225" s="157" t="s">
        <v>1</v>
      </c>
      <c r="N225" s="158" t="s">
        <v>46</v>
      </c>
      <c r="O225" s="54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61" t="s">
        <v>131</v>
      </c>
      <c r="AT225" s="161" t="s">
        <v>126</v>
      </c>
      <c r="AU225" s="161" t="s">
        <v>91</v>
      </c>
      <c r="AY225" s="16" t="s">
        <v>124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89</v>
      </c>
      <c r="BK225" s="162">
        <f>ROUND(I225*H225,2)</f>
        <v>0</v>
      </c>
      <c r="BL225" s="16" t="s">
        <v>131</v>
      </c>
      <c r="BM225" s="161" t="s">
        <v>340</v>
      </c>
    </row>
    <row r="226" spans="2:65" s="1" customFormat="1" ht="29.25">
      <c r="B226" s="31"/>
      <c r="D226" s="163" t="s">
        <v>133</v>
      </c>
      <c r="F226" s="164" t="s">
        <v>341</v>
      </c>
      <c r="I226" s="90"/>
      <c r="L226" s="31"/>
      <c r="M226" s="165"/>
      <c r="N226" s="54"/>
      <c r="O226" s="54"/>
      <c r="P226" s="54"/>
      <c r="Q226" s="54"/>
      <c r="R226" s="54"/>
      <c r="S226" s="54"/>
      <c r="T226" s="55"/>
      <c r="AT226" s="16" t="s">
        <v>133</v>
      </c>
      <c r="AU226" s="16" t="s">
        <v>91</v>
      </c>
    </row>
    <row r="227" spans="2:65" s="12" customFormat="1">
      <c r="B227" s="167"/>
      <c r="D227" s="163" t="s">
        <v>137</v>
      </c>
      <c r="E227" s="168" t="s">
        <v>1</v>
      </c>
      <c r="F227" s="169" t="s">
        <v>277</v>
      </c>
      <c r="H227" s="168" t="s">
        <v>1</v>
      </c>
      <c r="I227" s="170"/>
      <c r="L227" s="167"/>
      <c r="M227" s="171"/>
      <c r="N227" s="172"/>
      <c r="O227" s="172"/>
      <c r="P227" s="172"/>
      <c r="Q227" s="172"/>
      <c r="R227" s="172"/>
      <c r="S227" s="172"/>
      <c r="T227" s="173"/>
      <c r="AT227" s="168" t="s">
        <v>137</v>
      </c>
      <c r="AU227" s="168" t="s">
        <v>91</v>
      </c>
      <c r="AV227" s="12" t="s">
        <v>89</v>
      </c>
      <c r="AW227" s="12" t="s">
        <v>37</v>
      </c>
      <c r="AX227" s="12" t="s">
        <v>81</v>
      </c>
      <c r="AY227" s="168" t="s">
        <v>124</v>
      </c>
    </row>
    <row r="228" spans="2:65" s="13" customFormat="1">
      <c r="B228" s="174"/>
      <c r="D228" s="163" t="s">
        <v>137</v>
      </c>
      <c r="E228" s="175" t="s">
        <v>1</v>
      </c>
      <c r="F228" s="176" t="s">
        <v>317</v>
      </c>
      <c r="H228" s="177">
        <v>1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5" t="s">
        <v>137</v>
      </c>
      <c r="AU228" s="175" t="s">
        <v>91</v>
      </c>
      <c r="AV228" s="13" t="s">
        <v>91</v>
      </c>
      <c r="AW228" s="13" t="s">
        <v>37</v>
      </c>
      <c r="AX228" s="13" t="s">
        <v>81</v>
      </c>
      <c r="AY228" s="175" t="s">
        <v>124</v>
      </c>
    </row>
    <row r="229" spans="2:65" s="14" customFormat="1">
      <c r="B229" s="182"/>
      <c r="D229" s="163" t="s">
        <v>137</v>
      </c>
      <c r="E229" s="183" t="s">
        <v>1</v>
      </c>
      <c r="F229" s="184" t="s">
        <v>140</v>
      </c>
      <c r="H229" s="185">
        <v>1</v>
      </c>
      <c r="I229" s="186"/>
      <c r="L229" s="182"/>
      <c r="M229" s="187"/>
      <c r="N229" s="188"/>
      <c r="O229" s="188"/>
      <c r="P229" s="188"/>
      <c r="Q229" s="188"/>
      <c r="R229" s="188"/>
      <c r="S229" s="188"/>
      <c r="T229" s="189"/>
      <c r="AT229" s="183" t="s">
        <v>137</v>
      </c>
      <c r="AU229" s="183" t="s">
        <v>91</v>
      </c>
      <c r="AV229" s="14" t="s">
        <v>131</v>
      </c>
      <c r="AW229" s="14" t="s">
        <v>37</v>
      </c>
      <c r="AX229" s="14" t="s">
        <v>89</v>
      </c>
      <c r="AY229" s="183" t="s">
        <v>124</v>
      </c>
    </row>
    <row r="230" spans="2:65" s="1" customFormat="1" ht="16.5" customHeight="1">
      <c r="B230" s="149"/>
      <c r="C230" s="150" t="s">
        <v>237</v>
      </c>
      <c r="D230" s="150" t="s">
        <v>126</v>
      </c>
      <c r="E230" s="151" t="s">
        <v>342</v>
      </c>
      <c r="F230" s="152" t="s">
        <v>343</v>
      </c>
      <c r="G230" s="153" t="s">
        <v>259</v>
      </c>
      <c r="H230" s="154">
        <v>1</v>
      </c>
      <c r="I230" s="155"/>
      <c r="J230" s="156">
        <f>ROUND(I230*H230,2)</f>
        <v>0</v>
      </c>
      <c r="K230" s="152" t="s">
        <v>202</v>
      </c>
      <c r="L230" s="31"/>
      <c r="M230" s="157" t="s">
        <v>1</v>
      </c>
      <c r="N230" s="158" t="s">
        <v>46</v>
      </c>
      <c r="O230" s="54"/>
      <c r="P230" s="159">
        <f>O230*H230</f>
        <v>0</v>
      </c>
      <c r="Q230" s="159">
        <v>0</v>
      </c>
      <c r="R230" s="159">
        <f>Q230*H230</f>
        <v>0</v>
      </c>
      <c r="S230" s="159">
        <v>0</v>
      </c>
      <c r="T230" s="160">
        <f>S230*H230</f>
        <v>0</v>
      </c>
      <c r="AR230" s="161" t="s">
        <v>131</v>
      </c>
      <c r="AT230" s="161" t="s">
        <v>126</v>
      </c>
      <c r="AU230" s="161" t="s">
        <v>91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89</v>
      </c>
      <c r="BK230" s="162">
        <f>ROUND(I230*H230,2)</f>
        <v>0</v>
      </c>
      <c r="BL230" s="16" t="s">
        <v>131</v>
      </c>
      <c r="BM230" s="161" t="s">
        <v>344</v>
      </c>
    </row>
    <row r="231" spans="2:65" s="1" customFormat="1" ht="29.25">
      <c r="B231" s="31"/>
      <c r="D231" s="163" t="s">
        <v>133</v>
      </c>
      <c r="F231" s="164" t="s">
        <v>345</v>
      </c>
      <c r="I231" s="90"/>
      <c r="L231" s="31"/>
      <c r="M231" s="165"/>
      <c r="N231" s="54"/>
      <c r="O231" s="54"/>
      <c r="P231" s="54"/>
      <c r="Q231" s="54"/>
      <c r="R231" s="54"/>
      <c r="S231" s="54"/>
      <c r="T231" s="55"/>
      <c r="AT231" s="16" t="s">
        <v>133</v>
      </c>
      <c r="AU231" s="16" t="s">
        <v>91</v>
      </c>
    </row>
    <row r="232" spans="2:65" s="12" customFormat="1">
      <c r="B232" s="167"/>
      <c r="D232" s="163" t="s">
        <v>137</v>
      </c>
      <c r="E232" s="168" t="s">
        <v>1</v>
      </c>
      <c r="F232" s="169" t="s">
        <v>277</v>
      </c>
      <c r="H232" s="168" t="s">
        <v>1</v>
      </c>
      <c r="I232" s="170"/>
      <c r="L232" s="167"/>
      <c r="M232" s="171"/>
      <c r="N232" s="172"/>
      <c r="O232" s="172"/>
      <c r="P232" s="172"/>
      <c r="Q232" s="172"/>
      <c r="R232" s="172"/>
      <c r="S232" s="172"/>
      <c r="T232" s="173"/>
      <c r="AT232" s="168" t="s">
        <v>137</v>
      </c>
      <c r="AU232" s="168" t="s">
        <v>91</v>
      </c>
      <c r="AV232" s="12" t="s">
        <v>89</v>
      </c>
      <c r="AW232" s="12" t="s">
        <v>37</v>
      </c>
      <c r="AX232" s="12" t="s">
        <v>81</v>
      </c>
      <c r="AY232" s="168" t="s">
        <v>124</v>
      </c>
    </row>
    <row r="233" spans="2:65" s="13" customFormat="1">
      <c r="B233" s="174"/>
      <c r="D233" s="163" t="s">
        <v>137</v>
      </c>
      <c r="E233" s="175" t="s">
        <v>1</v>
      </c>
      <c r="F233" s="176" t="s">
        <v>317</v>
      </c>
      <c r="H233" s="177">
        <v>1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137</v>
      </c>
      <c r="AU233" s="175" t="s">
        <v>91</v>
      </c>
      <c r="AV233" s="13" t="s">
        <v>91</v>
      </c>
      <c r="AW233" s="13" t="s">
        <v>37</v>
      </c>
      <c r="AX233" s="13" t="s">
        <v>81</v>
      </c>
      <c r="AY233" s="175" t="s">
        <v>124</v>
      </c>
    </row>
    <row r="234" spans="2:65" s="14" customFormat="1">
      <c r="B234" s="182"/>
      <c r="D234" s="163" t="s">
        <v>137</v>
      </c>
      <c r="E234" s="183" t="s">
        <v>1</v>
      </c>
      <c r="F234" s="184" t="s">
        <v>140</v>
      </c>
      <c r="H234" s="185">
        <v>1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137</v>
      </c>
      <c r="AU234" s="183" t="s">
        <v>91</v>
      </c>
      <c r="AV234" s="14" t="s">
        <v>131</v>
      </c>
      <c r="AW234" s="14" t="s">
        <v>37</v>
      </c>
      <c r="AX234" s="14" t="s">
        <v>89</v>
      </c>
      <c r="AY234" s="183" t="s">
        <v>124</v>
      </c>
    </row>
    <row r="235" spans="2:65" s="1" customFormat="1" ht="24" customHeight="1">
      <c r="B235" s="149"/>
      <c r="C235" s="150" t="s">
        <v>346</v>
      </c>
      <c r="D235" s="150" t="s">
        <v>126</v>
      </c>
      <c r="E235" s="151" t="s">
        <v>347</v>
      </c>
      <c r="F235" s="152" t="s">
        <v>348</v>
      </c>
      <c r="G235" s="153" t="s">
        <v>207</v>
      </c>
      <c r="H235" s="154">
        <v>2680</v>
      </c>
      <c r="I235" s="155"/>
      <c r="J235" s="156">
        <f>ROUND(I235*H235,2)</f>
        <v>0</v>
      </c>
      <c r="K235" s="152" t="s">
        <v>202</v>
      </c>
      <c r="L235" s="31"/>
      <c r="M235" s="157" t="s">
        <v>1</v>
      </c>
      <c r="N235" s="158" t="s">
        <v>46</v>
      </c>
      <c r="O235" s="54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AR235" s="161" t="s">
        <v>131</v>
      </c>
      <c r="AT235" s="161" t="s">
        <v>126</v>
      </c>
      <c r="AU235" s="161" t="s">
        <v>91</v>
      </c>
      <c r="AY235" s="16" t="s">
        <v>124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6" t="s">
        <v>89</v>
      </c>
      <c r="BK235" s="162">
        <f>ROUND(I235*H235,2)</f>
        <v>0</v>
      </c>
      <c r="BL235" s="16" t="s">
        <v>131</v>
      </c>
      <c r="BM235" s="161" t="s">
        <v>349</v>
      </c>
    </row>
    <row r="236" spans="2:65" s="1" customFormat="1" ht="19.5">
      <c r="B236" s="31"/>
      <c r="D236" s="163" t="s">
        <v>133</v>
      </c>
      <c r="F236" s="164" t="s">
        <v>350</v>
      </c>
      <c r="I236" s="90"/>
      <c r="L236" s="31"/>
      <c r="M236" s="165"/>
      <c r="N236" s="54"/>
      <c r="O236" s="54"/>
      <c r="P236" s="54"/>
      <c r="Q236" s="54"/>
      <c r="R236" s="54"/>
      <c r="S236" s="54"/>
      <c r="T236" s="55"/>
      <c r="AT236" s="16" t="s">
        <v>133</v>
      </c>
      <c r="AU236" s="16" t="s">
        <v>91</v>
      </c>
    </row>
    <row r="237" spans="2:65" s="12" customFormat="1">
      <c r="B237" s="167"/>
      <c r="D237" s="163" t="s">
        <v>137</v>
      </c>
      <c r="E237" s="168" t="s">
        <v>1</v>
      </c>
      <c r="F237" s="169" t="s">
        <v>249</v>
      </c>
      <c r="H237" s="168" t="s">
        <v>1</v>
      </c>
      <c r="I237" s="170"/>
      <c r="L237" s="167"/>
      <c r="M237" s="171"/>
      <c r="N237" s="172"/>
      <c r="O237" s="172"/>
      <c r="P237" s="172"/>
      <c r="Q237" s="172"/>
      <c r="R237" s="172"/>
      <c r="S237" s="172"/>
      <c r="T237" s="173"/>
      <c r="AT237" s="168" t="s">
        <v>137</v>
      </c>
      <c r="AU237" s="168" t="s">
        <v>91</v>
      </c>
      <c r="AV237" s="12" t="s">
        <v>89</v>
      </c>
      <c r="AW237" s="12" t="s">
        <v>37</v>
      </c>
      <c r="AX237" s="12" t="s">
        <v>81</v>
      </c>
      <c r="AY237" s="168" t="s">
        <v>124</v>
      </c>
    </row>
    <row r="238" spans="2:65" s="13" customFormat="1">
      <c r="B238" s="174"/>
      <c r="D238" s="163" t="s">
        <v>137</v>
      </c>
      <c r="E238" s="175" t="s">
        <v>1</v>
      </c>
      <c r="F238" s="176" t="s">
        <v>351</v>
      </c>
      <c r="H238" s="177">
        <v>2680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137</v>
      </c>
      <c r="AU238" s="175" t="s">
        <v>91</v>
      </c>
      <c r="AV238" s="13" t="s">
        <v>91</v>
      </c>
      <c r="AW238" s="13" t="s">
        <v>37</v>
      </c>
      <c r="AX238" s="13" t="s">
        <v>81</v>
      </c>
      <c r="AY238" s="175" t="s">
        <v>124</v>
      </c>
    </row>
    <row r="239" spans="2:65" s="14" customFormat="1">
      <c r="B239" s="182"/>
      <c r="D239" s="163" t="s">
        <v>137</v>
      </c>
      <c r="E239" s="183" t="s">
        <v>1</v>
      </c>
      <c r="F239" s="184" t="s">
        <v>140</v>
      </c>
      <c r="H239" s="185">
        <v>2680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137</v>
      </c>
      <c r="AU239" s="183" t="s">
        <v>91</v>
      </c>
      <c r="AV239" s="14" t="s">
        <v>131</v>
      </c>
      <c r="AW239" s="14" t="s">
        <v>37</v>
      </c>
      <c r="AX239" s="14" t="s">
        <v>89</v>
      </c>
      <c r="AY239" s="183" t="s">
        <v>124</v>
      </c>
    </row>
    <row r="240" spans="2:65" s="1" customFormat="1" ht="24" customHeight="1">
      <c r="B240" s="149"/>
      <c r="C240" s="150" t="s">
        <v>7</v>
      </c>
      <c r="D240" s="150" t="s">
        <v>126</v>
      </c>
      <c r="E240" s="151" t="s">
        <v>352</v>
      </c>
      <c r="F240" s="152" t="s">
        <v>353</v>
      </c>
      <c r="G240" s="153" t="s">
        <v>259</v>
      </c>
      <c r="H240" s="154">
        <v>38</v>
      </c>
      <c r="I240" s="155"/>
      <c r="J240" s="156">
        <f>ROUND(I240*H240,2)</f>
        <v>0</v>
      </c>
      <c r="K240" s="152" t="s">
        <v>130</v>
      </c>
      <c r="L240" s="31"/>
      <c r="M240" s="157" t="s">
        <v>1</v>
      </c>
      <c r="N240" s="158" t="s">
        <v>46</v>
      </c>
      <c r="O240" s="54"/>
      <c r="P240" s="159">
        <f>O240*H240</f>
        <v>0</v>
      </c>
      <c r="Q240" s="159">
        <v>0</v>
      </c>
      <c r="R240" s="159">
        <f>Q240*H240</f>
        <v>0</v>
      </c>
      <c r="S240" s="159">
        <v>0</v>
      </c>
      <c r="T240" s="160">
        <f>S240*H240</f>
        <v>0</v>
      </c>
      <c r="AR240" s="161" t="s">
        <v>131</v>
      </c>
      <c r="AT240" s="161" t="s">
        <v>126</v>
      </c>
      <c r="AU240" s="161" t="s">
        <v>91</v>
      </c>
      <c r="AY240" s="16" t="s">
        <v>124</v>
      </c>
      <c r="BE240" s="162">
        <f>IF(N240="základní",J240,0)</f>
        <v>0</v>
      </c>
      <c r="BF240" s="162">
        <f>IF(N240="snížená",J240,0)</f>
        <v>0</v>
      </c>
      <c r="BG240" s="162">
        <f>IF(N240="zákl. přenesená",J240,0)</f>
        <v>0</v>
      </c>
      <c r="BH240" s="162">
        <f>IF(N240="sníž. přenesená",J240,0)</f>
        <v>0</v>
      </c>
      <c r="BI240" s="162">
        <f>IF(N240="nulová",J240,0)</f>
        <v>0</v>
      </c>
      <c r="BJ240" s="16" t="s">
        <v>89</v>
      </c>
      <c r="BK240" s="162">
        <f>ROUND(I240*H240,2)</f>
        <v>0</v>
      </c>
      <c r="BL240" s="16" t="s">
        <v>131</v>
      </c>
      <c r="BM240" s="161" t="s">
        <v>354</v>
      </c>
    </row>
    <row r="241" spans="2:65" s="1" customFormat="1" ht="39">
      <c r="B241" s="31"/>
      <c r="D241" s="163" t="s">
        <v>133</v>
      </c>
      <c r="F241" s="164" t="s">
        <v>355</v>
      </c>
      <c r="I241" s="90"/>
      <c r="L241" s="31"/>
      <c r="M241" s="165"/>
      <c r="N241" s="54"/>
      <c r="O241" s="54"/>
      <c r="P241" s="54"/>
      <c r="Q241" s="54"/>
      <c r="R241" s="54"/>
      <c r="S241" s="54"/>
      <c r="T241" s="55"/>
      <c r="AT241" s="16" t="s">
        <v>133</v>
      </c>
      <c r="AU241" s="16" t="s">
        <v>91</v>
      </c>
    </row>
    <row r="242" spans="2:65" s="1" customFormat="1" ht="29.25">
      <c r="B242" s="31"/>
      <c r="D242" s="163" t="s">
        <v>135</v>
      </c>
      <c r="F242" s="166" t="s">
        <v>299</v>
      </c>
      <c r="I242" s="90"/>
      <c r="L242" s="31"/>
      <c r="M242" s="165"/>
      <c r="N242" s="54"/>
      <c r="O242" s="54"/>
      <c r="P242" s="54"/>
      <c r="Q242" s="54"/>
      <c r="R242" s="54"/>
      <c r="S242" s="54"/>
      <c r="T242" s="55"/>
      <c r="AT242" s="16" t="s">
        <v>135</v>
      </c>
      <c r="AU242" s="16" t="s">
        <v>91</v>
      </c>
    </row>
    <row r="243" spans="2:65" s="12" customFormat="1">
      <c r="B243" s="167"/>
      <c r="D243" s="163" t="s">
        <v>137</v>
      </c>
      <c r="E243" s="168" t="s">
        <v>1</v>
      </c>
      <c r="F243" s="169" t="s">
        <v>263</v>
      </c>
      <c r="H243" s="168" t="s">
        <v>1</v>
      </c>
      <c r="I243" s="170"/>
      <c r="L243" s="167"/>
      <c r="M243" s="171"/>
      <c r="N243" s="172"/>
      <c r="O243" s="172"/>
      <c r="P243" s="172"/>
      <c r="Q243" s="172"/>
      <c r="R243" s="172"/>
      <c r="S243" s="172"/>
      <c r="T243" s="173"/>
      <c r="AT243" s="168" t="s">
        <v>137</v>
      </c>
      <c r="AU243" s="168" t="s">
        <v>91</v>
      </c>
      <c r="AV243" s="12" t="s">
        <v>89</v>
      </c>
      <c r="AW243" s="12" t="s">
        <v>37</v>
      </c>
      <c r="AX243" s="12" t="s">
        <v>81</v>
      </c>
      <c r="AY243" s="168" t="s">
        <v>124</v>
      </c>
    </row>
    <row r="244" spans="2:65" s="13" customFormat="1">
      <c r="B244" s="174"/>
      <c r="D244" s="163" t="s">
        <v>137</v>
      </c>
      <c r="E244" s="175" t="s">
        <v>1</v>
      </c>
      <c r="F244" s="176" t="s">
        <v>356</v>
      </c>
      <c r="H244" s="177">
        <v>38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137</v>
      </c>
      <c r="AU244" s="175" t="s">
        <v>91</v>
      </c>
      <c r="AV244" s="13" t="s">
        <v>91</v>
      </c>
      <c r="AW244" s="13" t="s">
        <v>37</v>
      </c>
      <c r="AX244" s="13" t="s">
        <v>81</v>
      </c>
      <c r="AY244" s="175" t="s">
        <v>124</v>
      </c>
    </row>
    <row r="245" spans="2:65" s="14" customFormat="1">
      <c r="B245" s="182"/>
      <c r="D245" s="163" t="s">
        <v>137</v>
      </c>
      <c r="E245" s="183" t="s">
        <v>1</v>
      </c>
      <c r="F245" s="184" t="s">
        <v>140</v>
      </c>
      <c r="H245" s="185">
        <v>38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137</v>
      </c>
      <c r="AU245" s="183" t="s">
        <v>91</v>
      </c>
      <c r="AV245" s="14" t="s">
        <v>131</v>
      </c>
      <c r="AW245" s="14" t="s">
        <v>37</v>
      </c>
      <c r="AX245" s="14" t="s">
        <v>89</v>
      </c>
      <c r="AY245" s="183" t="s">
        <v>124</v>
      </c>
    </row>
    <row r="246" spans="2:65" s="1" customFormat="1" ht="24" customHeight="1">
      <c r="B246" s="149"/>
      <c r="C246" s="150" t="s">
        <v>357</v>
      </c>
      <c r="D246" s="150" t="s">
        <v>126</v>
      </c>
      <c r="E246" s="151" t="s">
        <v>358</v>
      </c>
      <c r="F246" s="152" t="s">
        <v>359</v>
      </c>
      <c r="G246" s="153" t="s">
        <v>259</v>
      </c>
      <c r="H246" s="154">
        <v>1</v>
      </c>
      <c r="I246" s="155"/>
      <c r="J246" s="156">
        <f>ROUND(I246*H246,2)</f>
        <v>0</v>
      </c>
      <c r="K246" s="152" t="s">
        <v>130</v>
      </c>
      <c r="L246" s="31"/>
      <c r="M246" s="157" t="s">
        <v>1</v>
      </c>
      <c r="N246" s="158" t="s">
        <v>46</v>
      </c>
      <c r="O246" s="54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AR246" s="161" t="s">
        <v>131</v>
      </c>
      <c r="AT246" s="161" t="s">
        <v>126</v>
      </c>
      <c r="AU246" s="161" t="s">
        <v>91</v>
      </c>
      <c r="AY246" s="16" t="s">
        <v>124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89</v>
      </c>
      <c r="BK246" s="162">
        <f>ROUND(I246*H246,2)</f>
        <v>0</v>
      </c>
      <c r="BL246" s="16" t="s">
        <v>131</v>
      </c>
      <c r="BM246" s="161" t="s">
        <v>360</v>
      </c>
    </row>
    <row r="247" spans="2:65" s="1" customFormat="1" ht="39">
      <c r="B247" s="31"/>
      <c r="D247" s="163" t="s">
        <v>133</v>
      </c>
      <c r="F247" s="164" t="s">
        <v>361</v>
      </c>
      <c r="I247" s="90"/>
      <c r="L247" s="31"/>
      <c r="M247" s="165"/>
      <c r="N247" s="54"/>
      <c r="O247" s="54"/>
      <c r="P247" s="54"/>
      <c r="Q247" s="54"/>
      <c r="R247" s="54"/>
      <c r="S247" s="54"/>
      <c r="T247" s="55"/>
      <c r="AT247" s="16" t="s">
        <v>133</v>
      </c>
      <c r="AU247" s="16" t="s">
        <v>91</v>
      </c>
    </row>
    <row r="248" spans="2:65" s="1" customFormat="1" ht="29.25">
      <c r="B248" s="31"/>
      <c r="D248" s="163" t="s">
        <v>135</v>
      </c>
      <c r="F248" s="166" t="s">
        <v>299</v>
      </c>
      <c r="I248" s="90"/>
      <c r="L248" s="31"/>
      <c r="M248" s="165"/>
      <c r="N248" s="54"/>
      <c r="O248" s="54"/>
      <c r="P248" s="54"/>
      <c r="Q248" s="54"/>
      <c r="R248" s="54"/>
      <c r="S248" s="54"/>
      <c r="T248" s="55"/>
      <c r="AT248" s="16" t="s">
        <v>135</v>
      </c>
      <c r="AU248" s="16" t="s">
        <v>91</v>
      </c>
    </row>
    <row r="249" spans="2:65" s="12" customFormat="1">
      <c r="B249" s="167"/>
      <c r="D249" s="163" t="s">
        <v>137</v>
      </c>
      <c r="E249" s="168" t="s">
        <v>1</v>
      </c>
      <c r="F249" s="169" t="s">
        <v>263</v>
      </c>
      <c r="H249" s="168" t="s">
        <v>1</v>
      </c>
      <c r="I249" s="170"/>
      <c r="L249" s="167"/>
      <c r="M249" s="171"/>
      <c r="N249" s="172"/>
      <c r="O249" s="172"/>
      <c r="P249" s="172"/>
      <c r="Q249" s="172"/>
      <c r="R249" s="172"/>
      <c r="S249" s="172"/>
      <c r="T249" s="173"/>
      <c r="AT249" s="168" t="s">
        <v>137</v>
      </c>
      <c r="AU249" s="168" t="s">
        <v>91</v>
      </c>
      <c r="AV249" s="12" t="s">
        <v>89</v>
      </c>
      <c r="AW249" s="12" t="s">
        <v>37</v>
      </c>
      <c r="AX249" s="12" t="s">
        <v>81</v>
      </c>
      <c r="AY249" s="168" t="s">
        <v>124</v>
      </c>
    </row>
    <row r="250" spans="2:65" s="13" customFormat="1">
      <c r="B250" s="174"/>
      <c r="D250" s="163" t="s">
        <v>137</v>
      </c>
      <c r="E250" s="175" t="s">
        <v>1</v>
      </c>
      <c r="F250" s="176" t="s">
        <v>362</v>
      </c>
      <c r="H250" s="177">
        <v>1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137</v>
      </c>
      <c r="AU250" s="175" t="s">
        <v>91</v>
      </c>
      <c r="AV250" s="13" t="s">
        <v>91</v>
      </c>
      <c r="AW250" s="13" t="s">
        <v>37</v>
      </c>
      <c r="AX250" s="13" t="s">
        <v>81</v>
      </c>
      <c r="AY250" s="175" t="s">
        <v>124</v>
      </c>
    </row>
    <row r="251" spans="2:65" s="14" customFormat="1">
      <c r="B251" s="182"/>
      <c r="D251" s="163" t="s">
        <v>137</v>
      </c>
      <c r="E251" s="183" t="s">
        <v>1</v>
      </c>
      <c r="F251" s="184" t="s">
        <v>140</v>
      </c>
      <c r="H251" s="185">
        <v>1</v>
      </c>
      <c r="I251" s="186"/>
      <c r="L251" s="182"/>
      <c r="M251" s="187"/>
      <c r="N251" s="188"/>
      <c r="O251" s="188"/>
      <c r="P251" s="188"/>
      <c r="Q251" s="188"/>
      <c r="R251" s="188"/>
      <c r="S251" s="188"/>
      <c r="T251" s="189"/>
      <c r="AT251" s="183" t="s">
        <v>137</v>
      </c>
      <c r="AU251" s="183" t="s">
        <v>91</v>
      </c>
      <c r="AV251" s="14" t="s">
        <v>131</v>
      </c>
      <c r="AW251" s="14" t="s">
        <v>37</v>
      </c>
      <c r="AX251" s="14" t="s">
        <v>89</v>
      </c>
      <c r="AY251" s="183" t="s">
        <v>124</v>
      </c>
    </row>
    <row r="252" spans="2:65" s="1" customFormat="1" ht="24" customHeight="1">
      <c r="B252" s="149"/>
      <c r="C252" s="150" t="s">
        <v>363</v>
      </c>
      <c r="D252" s="150" t="s">
        <v>126</v>
      </c>
      <c r="E252" s="151" t="s">
        <v>364</v>
      </c>
      <c r="F252" s="152" t="s">
        <v>365</v>
      </c>
      <c r="G252" s="153" t="s">
        <v>259</v>
      </c>
      <c r="H252" s="154">
        <v>1</v>
      </c>
      <c r="I252" s="155"/>
      <c r="J252" s="156">
        <f>ROUND(I252*H252,2)</f>
        <v>0</v>
      </c>
      <c r="K252" s="152" t="s">
        <v>130</v>
      </c>
      <c r="L252" s="31"/>
      <c r="M252" s="157" t="s">
        <v>1</v>
      </c>
      <c r="N252" s="158" t="s">
        <v>46</v>
      </c>
      <c r="O252" s="54"/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AR252" s="161" t="s">
        <v>131</v>
      </c>
      <c r="AT252" s="161" t="s">
        <v>126</v>
      </c>
      <c r="AU252" s="161" t="s">
        <v>91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89</v>
      </c>
      <c r="BK252" s="162">
        <f>ROUND(I252*H252,2)</f>
        <v>0</v>
      </c>
      <c r="BL252" s="16" t="s">
        <v>131</v>
      </c>
      <c r="BM252" s="161" t="s">
        <v>366</v>
      </c>
    </row>
    <row r="253" spans="2:65" s="1" customFormat="1" ht="39">
      <c r="B253" s="31"/>
      <c r="D253" s="163" t="s">
        <v>133</v>
      </c>
      <c r="F253" s="164" t="s">
        <v>367</v>
      </c>
      <c r="I253" s="90"/>
      <c r="L253" s="31"/>
      <c r="M253" s="165"/>
      <c r="N253" s="54"/>
      <c r="O253" s="54"/>
      <c r="P253" s="54"/>
      <c r="Q253" s="54"/>
      <c r="R253" s="54"/>
      <c r="S253" s="54"/>
      <c r="T253" s="55"/>
      <c r="AT253" s="16" t="s">
        <v>133</v>
      </c>
      <c r="AU253" s="16" t="s">
        <v>91</v>
      </c>
    </row>
    <row r="254" spans="2:65" s="1" customFormat="1" ht="29.25">
      <c r="B254" s="31"/>
      <c r="D254" s="163" t="s">
        <v>135</v>
      </c>
      <c r="F254" s="166" t="s">
        <v>299</v>
      </c>
      <c r="I254" s="90"/>
      <c r="L254" s="31"/>
      <c r="M254" s="165"/>
      <c r="N254" s="54"/>
      <c r="O254" s="54"/>
      <c r="P254" s="54"/>
      <c r="Q254" s="54"/>
      <c r="R254" s="54"/>
      <c r="S254" s="54"/>
      <c r="T254" s="55"/>
      <c r="AT254" s="16" t="s">
        <v>135</v>
      </c>
      <c r="AU254" s="16" t="s">
        <v>91</v>
      </c>
    </row>
    <row r="255" spans="2:65" s="12" customFormat="1">
      <c r="B255" s="167"/>
      <c r="D255" s="163" t="s">
        <v>137</v>
      </c>
      <c r="E255" s="168" t="s">
        <v>1</v>
      </c>
      <c r="F255" s="169" t="s">
        <v>316</v>
      </c>
      <c r="H255" s="168" t="s">
        <v>1</v>
      </c>
      <c r="I255" s="170"/>
      <c r="L255" s="167"/>
      <c r="M255" s="171"/>
      <c r="N255" s="172"/>
      <c r="O255" s="172"/>
      <c r="P255" s="172"/>
      <c r="Q255" s="172"/>
      <c r="R255" s="172"/>
      <c r="S255" s="172"/>
      <c r="T255" s="173"/>
      <c r="AT255" s="168" t="s">
        <v>137</v>
      </c>
      <c r="AU255" s="168" t="s">
        <v>91</v>
      </c>
      <c r="AV255" s="12" t="s">
        <v>89</v>
      </c>
      <c r="AW255" s="12" t="s">
        <v>37</v>
      </c>
      <c r="AX255" s="12" t="s">
        <v>81</v>
      </c>
      <c r="AY255" s="168" t="s">
        <v>124</v>
      </c>
    </row>
    <row r="256" spans="2:65" s="13" customFormat="1">
      <c r="B256" s="174"/>
      <c r="D256" s="163" t="s">
        <v>137</v>
      </c>
      <c r="E256" s="175" t="s">
        <v>1</v>
      </c>
      <c r="F256" s="176" t="s">
        <v>317</v>
      </c>
      <c r="H256" s="177">
        <v>1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137</v>
      </c>
      <c r="AU256" s="175" t="s">
        <v>91</v>
      </c>
      <c r="AV256" s="13" t="s">
        <v>91</v>
      </c>
      <c r="AW256" s="13" t="s">
        <v>37</v>
      </c>
      <c r="AX256" s="13" t="s">
        <v>81</v>
      </c>
      <c r="AY256" s="175" t="s">
        <v>124</v>
      </c>
    </row>
    <row r="257" spans="2:65" s="14" customFormat="1">
      <c r="B257" s="182"/>
      <c r="D257" s="163" t="s">
        <v>137</v>
      </c>
      <c r="E257" s="183" t="s">
        <v>1</v>
      </c>
      <c r="F257" s="184" t="s">
        <v>140</v>
      </c>
      <c r="H257" s="185">
        <v>1</v>
      </c>
      <c r="I257" s="186"/>
      <c r="L257" s="182"/>
      <c r="M257" s="187"/>
      <c r="N257" s="188"/>
      <c r="O257" s="188"/>
      <c r="P257" s="188"/>
      <c r="Q257" s="188"/>
      <c r="R257" s="188"/>
      <c r="S257" s="188"/>
      <c r="T257" s="189"/>
      <c r="AT257" s="183" t="s">
        <v>137</v>
      </c>
      <c r="AU257" s="183" t="s">
        <v>91</v>
      </c>
      <c r="AV257" s="14" t="s">
        <v>131</v>
      </c>
      <c r="AW257" s="14" t="s">
        <v>37</v>
      </c>
      <c r="AX257" s="14" t="s">
        <v>89</v>
      </c>
      <c r="AY257" s="183" t="s">
        <v>124</v>
      </c>
    </row>
    <row r="258" spans="2:65" s="1" customFormat="1" ht="24" customHeight="1">
      <c r="B258" s="149"/>
      <c r="C258" s="150" t="s">
        <v>368</v>
      </c>
      <c r="D258" s="150" t="s">
        <v>126</v>
      </c>
      <c r="E258" s="151" t="s">
        <v>369</v>
      </c>
      <c r="F258" s="152" t="s">
        <v>370</v>
      </c>
      <c r="G258" s="153" t="s">
        <v>259</v>
      </c>
      <c r="H258" s="154">
        <v>38</v>
      </c>
      <c r="I258" s="155"/>
      <c r="J258" s="156">
        <f>ROUND(I258*H258,2)</f>
        <v>0</v>
      </c>
      <c r="K258" s="152" t="s">
        <v>130</v>
      </c>
      <c r="L258" s="31"/>
      <c r="M258" s="157" t="s">
        <v>1</v>
      </c>
      <c r="N258" s="158" t="s">
        <v>46</v>
      </c>
      <c r="O258" s="54"/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AR258" s="161" t="s">
        <v>131</v>
      </c>
      <c r="AT258" s="161" t="s">
        <v>126</v>
      </c>
      <c r="AU258" s="161" t="s">
        <v>91</v>
      </c>
      <c r="AY258" s="16" t="s">
        <v>124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6" t="s">
        <v>89</v>
      </c>
      <c r="BK258" s="162">
        <f>ROUND(I258*H258,2)</f>
        <v>0</v>
      </c>
      <c r="BL258" s="16" t="s">
        <v>131</v>
      </c>
      <c r="BM258" s="161" t="s">
        <v>371</v>
      </c>
    </row>
    <row r="259" spans="2:65" s="1" customFormat="1" ht="39">
      <c r="B259" s="31"/>
      <c r="D259" s="163" t="s">
        <v>133</v>
      </c>
      <c r="F259" s="164" t="s">
        <v>372</v>
      </c>
      <c r="I259" s="90"/>
      <c r="L259" s="31"/>
      <c r="M259" s="165"/>
      <c r="N259" s="54"/>
      <c r="O259" s="54"/>
      <c r="P259" s="54"/>
      <c r="Q259" s="54"/>
      <c r="R259" s="54"/>
      <c r="S259" s="54"/>
      <c r="T259" s="55"/>
      <c r="AT259" s="16" t="s">
        <v>133</v>
      </c>
      <c r="AU259" s="16" t="s">
        <v>91</v>
      </c>
    </row>
    <row r="260" spans="2:65" s="1" customFormat="1" ht="29.25">
      <c r="B260" s="31"/>
      <c r="D260" s="163" t="s">
        <v>135</v>
      </c>
      <c r="F260" s="166" t="s">
        <v>299</v>
      </c>
      <c r="I260" s="90"/>
      <c r="L260" s="31"/>
      <c r="M260" s="165"/>
      <c r="N260" s="54"/>
      <c r="O260" s="54"/>
      <c r="P260" s="54"/>
      <c r="Q260" s="54"/>
      <c r="R260" s="54"/>
      <c r="S260" s="54"/>
      <c r="T260" s="55"/>
      <c r="AT260" s="16" t="s">
        <v>135</v>
      </c>
      <c r="AU260" s="16" t="s">
        <v>91</v>
      </c>
    </row>
    <row r="261" spans="2:65" s="12" customFormat="1">
      <c r="B261" s="167"/>
      <c r="D261" s="163" t="s">
        <v>137</v>
      </c>
      <c r="E261" s="168" t="s">
        <v>1</v>
      </c>
      <c r="F261" s="169" t="s">
        <v>263</v>
      </c>
      <c r="H261" s="168" t="s">
        <v>1</v>
      </c>
      <c r="I261" s="170"/>
      <c r="L261" s="167"/>
      <c r="M261" s="171"/>
      <c r="N261" s="172"/>
      <c r="O261" s="172"/>
      <c r="P261" s="172"/>
      <c r="Q261" s="172"/>
      <c r="R261" s="172"/>
      <c r="S261" s="172"/>
      <c r="T261" s="173"/>
      <c r="AT261" s="168" t="s">
        <v>137</v>
      </c>
      <c r="AU261" s="168" t="s">
        <v>91</v>
      </c>
      <c r="AV261" s="12" t="s">
        <v>89</v>
      </c>
      <c r="AW261" s="12" t="s">
        <v>37</v>
      </c>
      <c r="AX261" s="12" t="s">
        <v>81</v>
      </c>
      <c r="AY261" s="168" t="s">
        <v>124</v>
      </c>
    </row>
    <row r="262" spans="2:65" s="13" customFormat="1">
      <c r="B262" s="174"/>
      <c r="D262" s="163" t="s">
        <v>137</v>
      </c>
      <c r="E262" s="175" t="s">
        <v>1</v>
      </c>
      <c r="F262" s="176" t="s">
        <v>356</v>
      </c>
      <c r="H262" s="177">
        <v>38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137</v>
      </c>
      <c r="AU262" s="175" t="s">
        <v>91</v>
      </c>
      <c r="AV262" s="13" t="s">
        <v>91</v>
      </c>
      <c r="AW262" s="13" t="s">
        <v>37</v>
      </c>
      <c r="AX262" s="13" t="s">
        <v>81</v>
      </c>
      <c r="AY262" s="175" t="s">
        <v>124</v>
      </c>
    </row>
    <row r="263" spans="2:65" s="14" customFormat="1">
      <c r="B263" s="182"/>
      <c r="D263" s="163" t="s">
        <v>137</v>
      </c>
      <c r="E263" s="183" t="s">
        <v>1</v>
      </c>
      <c r="F263" s="184" t="s">
        <v>140</v>
      </c>
      <c r="H263" s="185">
        <v>38</v>
      </c>
      <c r="I263" s="186"/>
      <c r="L263" s="182"/>
      <c r="M263" s="187"/>
      <c r="N263" s="188"/>
      <c r="O263" s="188"/>
      <c r="P263" s="188"/>
      <c r="Q263" s="188"/>
      <c r="R263" s="188"/>
      <c r="S263" s="188"/>
      <c r="T263" s="189"/>
      <c r="AT263" s="183" t="s">
        <v>137</v>
      </c>
      <c r="AU263" s="183" t="s">
        <v>91</v>
      </c>
      <c r="AV263" s="14" t="s">
        <v>131</v>
      </c>
      <c r="AW263" s="14" t="s">
        <v>37</v>
      </c>
      <c r="AX263" s="14" t="s">
        <v>89</v>
      </c>
      <c r="AY263" s="183" t="s">
        <v>124</v>
      </c>
    </row>
    <row r="264" spans="2:65" s="1" customFormat="1" ht="24" customHeight="1">
      <c r="B264" s="149"/>
      <c r="C264" s="150" t="s">
        <v>373</v>
      </c>
      <c r="D264" s="150" t="s">
        <v>126</v>
      </c>
      <c r="E264" s="151" t="s">
        <v>374</v>
      </c>
      <c r="F264" s="152" t="s">
        <v>375</v>
      </c>
      <c r="G264" s="153" t="s">
        <v>259</v>
      </c>
      <c r="H264" s="154">
        <v>1</v>
      </c>
      <c r="I264" s="155"/>
      <c r="J264" s="156">
        <f>ROUND(I264*H264,2)</f>
        <v>0</v>
      </c>
      <c r="K264" s="152" t="s">
        <v>130</v>
      </c>
      <c r="L264" s="31"/>
      <c r="M264" s="157" t="s">
        <v>1</v>
      </c>
      <c r="N264" s="158" t="s">
        <v>46</v>
      </c>
      <c r="O264" s="54"/>
      <c r="P264" s="159">
        <f>O264*H264</f>
        <v>0</v>
      </c>
      <c r="Q264" s="159">
        <v>0</v>
      </c>
      <c r="R264" s="159">
        <f>Q264*H264</f>
        <v>0</v>
      </c>
      <c r="S264" s="159">
        <v>0</v>
      </c>
      <c r="T264" s="160">
        <f>S264*H264</f>
        <v>0</v>
      </c>
      <c r="AR264" s="161" t="s">
        <v>131</v>
      </c>
      <c r="AT264" s="161" t="s">
        <v>126</v>
      </c>
      <c r="AU264" s="161" t="s">
        <v>91</v>
      </c>
      <c r="AY264" s="16" t="s">
        <v>124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16" t="s">
        <v>89</v>
      </c>
      <c r="BK264" s="162">
        <f>ROUND(I264*H264,2)</f>
        <v>0</v>
      </c>
      <c r="BL264" s="16" t="s">
        <v>131</v>
      </c>
      <c r="BM264" s="161" t="s">
        <v>376</v>
      </c>
    </row>
    <row r="265" spans="2:65" s="1" customFormat="1" ht="39">
      <c r="B265" s="31"/>
      <c r="D265" s="163" t="s">
        <v>133</v>
      </c>
      <c r="F265" s="164" t="s">
        <v>377</v>
      </c>
      <c r="I265" s="90"/>
      <c r="L265" s="31"/>
      <c r="M265" s="165"/>
      <c r="N265" s="54"/>
      <c r="O265" s="54"/>
      <c r="P265" s="54"/>
      <c r="Q265" s="54"/>
      <c r="R265" s="54"/>
      <c r="S265" s="54"/>
      <c r="T265" s="55"/>
      <c r="AT265" s="16" t="s">
        <v>133</v>
      </c>
      <c r="AU265" s="16" t="s">
        <v>91</v>
      </c>
    </row>
    <row r="266" spans="2:65" s="1" customFormat="1" ht="29.25">
      <c r="B266" s="31"/>
      <c r="D266" s="163" t="s">
        <v>135</v>
      </c>
      <c r="F266" s="166" t="s">
        <v>299</v>
      </c>
      <c r="I266" s="90"/>
      <c r="L266" s="31"/>
      <c r="M266" s="165"/>
      <c r="N266" s="54"/>
      <c r="O266" s="54"/>
      <c r="P266" s="54"/>
      <c r="Q266" s="54"/>
      <c r="R266" s="54"/>
      <c r="S266" s="54"/>
      <c r="T266" s="55"/>
      <c r="AT266" s="16" t="s">
        <v>135</v>
      </c>
      <c r="AU266" s="16" t="s">
        <v>91</v>
      </c>
    </row>
    <row r="267" spans="2:65" s="12" customFormat="1">
      <c r="B267" s="167"/>
      <c r="D267" s="163" t="s">
        <v>137</v>
      </c>
      <c r="E267" s="168" t="s">
        <v>1</v>
      </c>
      <c r="F267" s="169" t="s">
        <v>263</v>
      </c>
      <c r="H267" s="168" t="s">
        <v>1</v>
      </c>
      <c r="I267" s="170"/>
      <c r="L267" s="167"/>
      <c r="M267" s="171"/>
      <c r="N267" s="172"/>
      <c r="O267" s="172"/>
      <c r="P267" s="172"/>
      <c r="Q267" s="172"/>
      <c r="R267" s="172"/>
      <c r="S267" s="172"/>
      <c r="T267" s="173"/>
      <c r="AT267" s="168" t="s">
        <v>137</v>
      </c>
      <c r="AU267" s="168" t="s">
        <v>91</v>
      </c>
      <c r="AV267" s="12" t="s">
        <v>89</v>
      </c>
      <c r="AW267" s="12" t="s">
        <v>37</v>
      </c>
      <c r="AX267" s="12" t="s">
        <v>81</v>
      </c>
      <c r="AY267" s="168" t="s">
        <v>124</v>
      </c>
    </row>
    <row r="268" spans="2:65" s="13" customFormat="1">
      <c r="B268" s="174"/>
      <c r="D268" s="163" t="s">
        <v>137</v>
      </c>
      <c r="E268" s="175" t="s">
        <v>1</v>
      </c>
      <c r="F268" s="176" t="s">
        <v>362</v>
      </c>
      <c r="H268" s="177">
        <v>1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137</v>
      </c>
      <c r="AU268" s="175" t="s">
        <v>91</v>
      </c>
      <c r="AV268" s="13" t="s">
        <v>91</v>
      </c>
      <c r="AW268" s="13" t="s">
        <v>37</v>
      </c>
      <c r="AX268" s="13" t="s">
        <v>81</v>
      </c>
      <c r="AY268" s="175" t="s">
        <v>124</v>
      </c>
    </row>
    <row r="269" spans="2:65" s="14" customFormat="1">
      <c r="B269" s="182"/>
      <c r="D269" s="163" t="s">
        <v>137</v>
      </c>
      <c r="E269" s="183" t="s">
        <v>1</v>
      </c>
      <c r="F269" s="184" t="s">
        <v>140</v>
      </c>
      <c r="H269" s="185">
        <v>1</v>
      </c>
      <c r="I269" s="186"/>
      <c r="L269" s="182"/>
      <c r="M269" s="187"/>
      <c r="N269" s="188"/>
      <c r="O269" s="188"/>
      <c r="P269" s="188"/>
      <c r="Q269" s="188"/>
      <c r="R269" s="188"/>
      <c r="S269" s="188"/>
      <c r="T269" s="189"/>
      <c r="AT269" s="183" t="s">
        <v>137</v>
      </c>
      <c r="AU269" s="183" t="s">
        <v>91</v>
      </c>
      <c r="AV269" s="14" t="s">
        <v>131</v>
      </c>
      <c r="AW269" s="14" t="s">
        <v>37</v>
      </c>
      <c r="AX269" s="14" t="s">
        <v>89</v>
      </c>
      <c r="AY269" s="183" t="s">
        <v>124</v>
      </c>
    </row>
    <row r="270" spans="2:65" s="1" customFormat="1" ht="24" customHeight="1">
      <c r="B270" s="149"/>
      <c r="C270" s="150" t="s">
        <v>378</v>
      </c>
      <c r="D270" s="150" t="s">
        <v>126</v>
      </c>
      <c r="E270" s="151" t="s">
        <v>379</v>
      </c>
      <c r="F270" s="152" t="s">
        <v>380</v>
      </c>
      <c r="G270" s="153" t="s">
        <v>259</v>
      </c>
      <c r="H270" s="154">
        <v>1</v>
      </c>
      <c r="I270" s="155"/>
      <c r="J270" s="156">
        <f>ROUND(I270*H270,2)</f>
        <v>0</v>
      </c>
      <c r="K270" s="152" t="s">
        <v>130</v>
      </c>
      <c r="L270" s="31"/>
      <c r="M270" s="157" t="s">
        <v>1</v>
      </c>
      <c r="N270" s="158" t="s">
        <v>46</v>
      </c>
      <c r="O270" s="54"/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AR270" s="161" t="s">
        <v>131</v>
      </c>
      <c r="AT270" s="161" t="s">
        <v>126</v>
      </c>
      <c r="AU270" s="161" t="s">
        <v>91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89</v>
      </c>
      <c r="BK270" s="162">
        <f>ROUND(I270*H270,2)</f>
        <v>0</v>
      </c>
      <c r="BL270" s="16" t="s">
        <v>131</v>
      </c>
      <c r="BM270" s="161" t="s">
        <v>381</v>
      </c>
    </row>
    <row r="271" spans="2:65" s="1" customFormat="1" ht="39">
      <c r="B271" s="31"/>
      <c r="D271" s="163" t="s">
        <v>133</v>
      </c>
      <c r="F271" s="164" t="s">
        <v>382</v>
      </c>
      <c r="I271" s="90"/>
      <c r="L271" s="31"/>
      <c r="M271" s="165"/>
      <c r="N271" s="54"/>
      <c r="O271" s="54"/>
      <c r="P271" s="54"/>
      <c r="Q271" s="54"/>
      <c r="R271" s="54"/>
      <c r="S271" s="54"/>
      <c r="T271" s="55"/>
      <c r="AT271" s="16" t="s">
        <v>133</v>
      </c>
      <c r="AU271" s="16" t="s">
        <v>91</v>
      </c>
    </row>
    <row r="272" spans="2:65" s="1" customFormat="1" ht="29.25">
      <c r="B272" s="31"/>
      <c r="D272" s="163" t="s">
        <v>135</v>
      </c>
      <c r="F272" s="166" t="s">
        <v>299</v>
      </c>
      <c r="I272" s="90"/>
      <c r="L272" s="31"/>
      <c r="M272" s="165"/>
      <c r="N272" s="54"/>
      <c r="O272" s="54"/>
      <c r="P272" s="54"/>
      <c r="Q272" s="54"/>
      <c r="R272" s="54"/>
      <c r="S272" s="54"/>
      <c r="T272" s="55"/>
      <c r="AT272" s="16" t="s">
        <v>135</v>
      </c>
      <c r="AU272" s="16" t="s">
        <v>91</v>
      </c>
    </row>
    <row r="273" spans="2:65" s="12" customFormat="1">
      <c r="B273" s="167"/>
      <c r="D273" s="163" t="s">
        <v>137</v>
      </c>
      <c r="E273" s="168" t="s">
        <v>1</v>
      </c>
      <c r="F273" s="169" t="s">
        <v>316</v>
      </c>
      <c r="H273" s="168" t="s">
        <v>1</v>
      </c>
      <c r="I273" s="170"/>
      <c r="L273" s="167"/>
      <c r="M273" s="171"/>
      <c r="N273" s="172"/>
      <c r="O273" s="172"/>
      <c r="P273" s="172"/>
      <c r="Q273" s="172"/>
      <c r="R273" s="172"/>
      <c r="S273" s="172"/>
      <c r="T273" s="173"/>
      <c r="AT273" s="168" t="s">
        <v>137</v>
      </c>
      <c r="AU273" s="168" t="s">
        <v>91</v>
      </c>
      <c r="AV273" s="12" t="s">
        <v>89</v>
      </c>
      <c r="AW273" s="12" t="s">
        <v>37</v>
      </c>
      <c r="AX273" s="12" t="s">
        <v>81</v>
      </c>
      <c r="AY273" s="168" t="s">
        <v>124</v>
      </c>
    </row>
    <row r="274" spans="2:65" s="13" customFormat="1">
      <c r="B274" s="174"/>
      <c r="D274" s="163" t="s">
        <v>137</v>
      </c>
      <c r="E274" s="175" t="s">
        <v>1</v>
      </c>
      <c r="F274" s="176" t="s">
        <v>317</v>
      </c>
      <c r="H274" s="177">
        <v>1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137</v>
      </c>
      <c r="AU274" s="175" t="s">
        <v>91</v>
      </c>
      <c r="AV274" s="13" t="s">
        <v>91</v>
      </c>
      <c r="AW274" s="13" t="s">
        <v>37</v>
      </c>
      <c r="AX274" s="13" t="s">
        <v>81</v>
      </c>
      <c r="AY274" s="175" t="s">
        <v>124</v>
      </c>
    </row>
    <row r="275" spans="2:65" s="14" customFormat="1">
      <c r="B275" s="182"/>
      <c r="D275" s="163" t="s">
        <v>137</v>
      </c>
      <c r="E275" s="183" t="s">
        <v>1</v>
      </c>
      <c r="F275" s="184" t="s">
        <v>140</v>
      </c>
      <c r="H275" s="185">
        <v>1</v>
      </c>
      <c r="I275" s="186"/>
      <c r="L275" s="182"/>
      <c r="M275" s="187"/>
      <c r="N275" s="188"/>
      <c r="O275" s="188"/>
      <c r="P275" s="188"/>
      <c r="Q275" s="188"/>
      <c r="R275" s="188"/>
      <c r="S275" s="188"/>
      <c r="T275" s="189"/>
      <c r="AT275" s="183" t="s">
        <v>137</v>
      </c>
      <c r="AU275" s="183" t="s">
        <v>91</v>
      </c>
      <c r="AV275" s="14" t="s">
        <v>131</v>
      </c>
      <c r="AW275" s="14" t="s">
        <v>37</v>
      </c>
      <c r="AX275" s="14" t="s">
        <v>89</v>
      </c>
      <c r="AY275" s="183" t="s">
        <v>124</v>
      </c>
    </row>
    <row r="276" spans="2:65" s="1" customFormat="1" ht="24" customHeight="1">
      <c r="B276" s="149"/>
      <c r="C276" s="150" t="s">
        <v>383</v>
      </c>
      <c r="D276" s="150" t="s">
        <v>126</v>
      </c>
      <c r="E276" s="151" t="s">
        <v>384</v>
      </c>
      <c r="F276" s="152" t="s">
        <v>385</v>
      </c>
      <c r="G276" s="153" t="s">
        <v>259</v>
      </c>
      <c r="H276" s="154">
        <v>4</v>
      </c>
      <c r="I276" s="155"/>
      <c r="J276" s="156">
        <f>ROUND(I276*H276,2)</f>
        <v>0</v>
      </c>
      <c r="K276" s="152" t="s">
        <v>130</v>
      </c>
      <c r="L276" s="31"/>
      <c r="M276" s="157" t="s">
        <v>1</v>
      </c>
      <c r="N276" s="158" t="s">
        <v>46</v>
      </c>
      <c r="O276" s="54"/>
      <c r="P276" s="159">
        <f>O276*H276</f>
        <v>0</v>
      </c>
      <c r="Q276" s="159">
        <v>0</v>
      </c>
      <c r="R276" s="159">
        <f>Q276*H276</f>
        <v>0</v>
      </c>
      <c r="S276" s="159">
        <v>0</v>
      </c>
      <c r="T276" s="160">
        <f>S276*H276</f>
        <v>0</v>
      </c>
      <c r="AR276" s="161" t="s">
        <v>131</v>
      </c>
      <c r="AT276" s="161" t="s">
        <v>126</v>
      </c>
      <c r="AU276" s="161" t="s">
        <v>91</v>
      </c>
      <c r="AY276" s="16" t="s">
        <v>124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6" t="s">
        <v>89</v>
      </c>
      <c r="BK276" s="162">
        <f>ROUND(I276*H276,2)</f>
        <v>0</v>
      </c>
      <c r="BL276" s="16" t="s">
        <v>131</v>
      </c>
      <c r="BM276" s="161" t="s">
        <v>386</v>
      </c>
    </row>
    <row r="277" spans="2:65" s="1" customFormat="1" ht="39">
      <c r="B277" s="31"/>
      <c r="D277" s="163" t="s">
        <v>133</v>
      </c>
      <c r="F277" s="164" t="s">
        <v>387</v>
      </c>
      <c r="I277" s="90"/>
      <c r="L277" s="31"/>
      <c r="M277" s="165"/>
      <c r="N277" s="54"/>
      <c r="O277" s="54"/>
      <c r="P277" s="54"/>
      <c r="Q277" s="54"/>
      <c r="R277" s="54"/>
      <c r="S277" s="54"/>
      <c r="T277" s="55"/>
      <c r="AT277" s="16" t="s">
        <v>133</v>
      </c>
      <c r="AU277" s="16" t="s">
        <v>91</v>
      </c>
    </row>
    <row r="278" spans="2:65" s="1" customFormat="1" ht="29.25">
      <c r="B278" s="31"/>
      <c r="D278" s="163" t="s">
        <v>135</v>
      </c>
      <c r="F278" s="166" t="s">
        <v>299</v>
      </c>
      <c r="I278" s="90"/>
      <c r="L278" s="31"/>
      <c r="M278" s="165"/>
      <c r="N278" s="54"/>
      <c r="O278" s="54"/>
      <c r="P278" s="54"/>
      <c r="Q278" s="54"/>
      <c r="R278" s="54"/>
      <c r="S278" s="54"/>
      <c r="T278" s="55"/>
      <c r="AT278" s="16" t="s">
        <v>135</v>
      </c>
      <c r="AU278" s="16" t="s">
        <v>91</v>
      </c>
    </row>
    <row r="279" spans="2:65" s="12" customFormat="1">
      <c r="B279" s="167"/>
      <c r="D279" s="163" t="s">
        <v>137</v>
      </c>
      <c r="E279" s="168" t="s">
        <v>1</v>
      </c>
      <c r="F279" s="169" t="s">
        <v>277</v>
      </c>
      <c r="H279" s="168" t="s">
        <v>1</v>
      </c>
      <c r="I279" s="170"/>
      <c r="L279" s="167"/>
      <c r="M279" s="171"/>
      <c r="N279" s="172"/>
      <c r="O279" s="172"/>
      <c r="P279" s="172"/>
      <c r="Q279" s="172"/>
      <c r="R279" s="172"/>
      <c r="S279" s="172"/>
      <c r="T279" s="173"/>
      <c r="AT279" s="168" t="s">
        <v>137</v>
      </c>
      <c r="AU279" s="168" t="s">
        <v>91</v>
      </c>
      <c r="AV279" s="12" t="s">
        <v>89</v>
      </c>
      <c r="AW279" s="12" t="s">
        <v>37</v>
      </c>
      <c r="AX279" s="12" t="s">
        <v>81</v>
      </c>
      <c r="AY279" s="168" t="s">
        <v>124</v>
      </c>
    </row>
    <row r="280" spans="2:65" s="13" customFormat="1">
      <c r="B280" s="174"/>
      <c r="D280" s="163" t="s">
        <v>137</v>
      </c>
      <c r="E280" s="175" t="s">
        <v>1</v>
      </c>
      <c r="F280" s="176" t="s">
        <v>278</v>
      </c>
      <c r="H280" s="177">
        <v>4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137</v>
      </c>
      <c r="AU280" s="175" t="s">
        <v>91</v>
      </c>
      <c r="AV280" s="13" t="s">
        <v>91</v>
      </c>
      <c r="AW280" s="13" t="s">
        <v>37</v>
      </c>
      <c r="AX280" s="13" t="s">
        <v>81</v>
      </c>
      <c r="AY280" s="175" t="s">
        <v>124</v>
      </c>
    </row>
    <row r="281" spans="2:65" s="14" customFormat="1">
      <c r="B281" s="182"/>
      <c r="D281" s="163" t="s">
        <v>137</v>
      </c>
      <c r="E281" s="183" t="s">
        <v>1</v>
      </c>
      <c r="F281" s="184" t="s">
        <v>140</v>
      </c>
      <c r="H281" s="185">
        <v>4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137</v>
      </c>
      <c r="AU281" s="183" t="s">
        <v>91</v>
      </c>
      <c r="AV281" s="14" t="s">
        <v>131</v>
      </c>
      <c r="AW281" s="14" t="s">
        <v>37</v>
      </c>
      <c r="AX281" s="14" t="s">
        <v>89</v>
      </c>
      <c r="AY281" s="183" t="s">
        <v>124</v>
      </c>
    </row>
    <row r="282" spans="2:65" s="1" customFormat="1" ht="24" customHeight="1">
      <c r="B282" s="149"/>
      <c r="C282" s="150" t="s">
        <v>388</v>
      </c>
      <c r="D282" s="150" t="s">
        <v>126</v>
      </c>
      <c r="E282" s="151" t="s">
        <v>389</v>
      </c>
      <c r="F282" s="152" t="s">
        <v>390</v>
      </c>
      <c r="G282" s="153" t="s">
        <v>259</v>
      </c>
      <c r="H282" s="154">
        <v>4</v>
      </c>
      <c r="I282" s="155"/>
      <c r="J282" s="156">
        <f>ROUND(I282*H282,2)</f>
        <v>0</v>
      </c>
      <c r="K282" s="152" t="s">
        <v>130</v>
      </c>
      <c r="L282" s="31"/>
      <c r="M282" s="157" t="s">
        <v>1</v>
      </c>
      <c r="N282" s="158" t="s">
        <v>46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0</v>
      </c>
      <c r="T282" s="160">
        <f>S282*H282</f>
        <v>0</v>
      </c>
      <c r="AR282" s="161" t="s">
        <v>131</v>
      </c>
      <c r="AT282" s="161" t="s">
        <v>126</v>
      </c>
      <c r="AU282" s="161" t="s">
        <v>91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89</v>
      </c>
      <c r="BK282" s="162">
        <f>ROUND(I282*H282,2)</f>
        <v>0</v>
      </c>
      <c r="BL282" s="16" t="s">
        <v>131</v>
      </c>
      <c r="BM282" s="161" t="s">
        <v>391</v>
      </c>
    </row>
    <row r="283" spans="2:65" s="1" customFormat="1" ht="39">
      <c r="B283" s="31"/>
      <c r="D283" s="163" t="s">
        <v>133</v>
      </c>
      <c r="F283" s="164" t="s">
        <v>392</v>
      </c>
      <c r="I283" s="90"/>
      <c r="L283" s="31"/>
      <c r="M283" s="165"/>
      <c r="N283" s="54"/>
      <c r="O283" s="54"/>
      <c r="P283" s="54"/>
      <c r="Q283" s="54"/>
      <c r="R283" s="54"/>
      <c r="S283" s="54"/>
      <c r="T283" s="55"/>
      <c r="AT283" s="16" t="s">
        <v>133</v>
      </c>
      <c r="AU283" s="16" t="s">
        <v>91</v>
      </c>
    </row>
    <row r="284" spans="2:65" s="1" customFormat="1" ht="29.25">
      <c r="B284" s="31"/>
      <c r="D284" s="163" t="s">
        <v>135</v>
      </c>
      <c r="F284" s="166" t="s">
        <v>299</v>
      </c>
      <c r="I284" s="90"/>
      <c r="L284" s="31"/>
      <c r="M284" s="165"/>
      <c r="N284" s="54"/>
      <c r="O284" s="54"/>
      <c r="P284" s="54"/>
      <c r="Q284" s="54"/>
      <c r="R284" s="54"/>
      <c r="S284" s="54"/>
      <c r="T284" s="55"/>
      <c r="AT284" s="16" t="s">
        <v>135</v>
      </c>
      <c r="AU284" s="16" t="s">
        <v>91</v>
      </c>
    </row>
    <row r="285" spans="2:65" s="12" customFormat="1">
      <c r="B285" s="167"/>
      <c r="D285" s="163" t="s">
        <v>137</v>
      </c>
      <c r="E285" s="168" t="s">
        <v>1</v>
      </c>
      <c r="F285" s="169" t="s">
        <v>277</v>
      </c>
      <c r="H285" s="168" t="s">
        <v>1</v>
      </c>
      <c r="I285" s="170"/>
      <c r="L285" s="167"/>
      <c r="M285" s="171"/>
      <c r="N285" s="172"/>
      <c r="O285" s="172"/>
      <c r="P285" s="172"/>
      <c r="Q285" s="172"/>
      <c r="R285" s="172"/>
      <c r="S285" s="172"/>
      <c r="T285" s="173"/>
      <c r="AT285" s="168" t="s">
        <v>137</v>
      </c>
      <c r="AU285" s="168" t="s">
        <v>91</v>
      </c>
      <c r="AV285" s="12" t="s">
        <v>89</v>
      </c>
      <c r="AW285" s="12" t="s">
        <v>37</v>
      </c>
      <c r="AX285" s="12" t="s">
        <v>81</v>
      </c>
      <c r="AY285" s="168" t="s">
        <v>124</v>
      </c>
    </row>
    <row r="286" spans="2:65" s="13" customFormat="1">
      <c r="B286" s="174"/>
      <c r="D286" s="163" t="s">
        <v>137</v>
      </c>
      <c r="E286" s="175" t="s">
        <v>1</v>
      </c>
      <c r="F286" s="176" t="s">
        <v>278</v>
      </c>
      <c r="H286" s="177">
        <v>4</v>
      </c>
      <c r="I286" s="178"/>
      <c r="L286" s="174"/>
      <c r="M286" s="179"/>
      <c r="N286" s="180"/>
      <c r="O286" s="180"/>
      <c r="P286" s="180"/>
      <c r="Q286" s="180"/>
      <c r="R286" s="180"/>
      <c r="S286" s="180"/>
      <c r="T286" s="181"/>
      <c r="AT286" s="175" t="s">
        <v>137</v>
      </c>
      <c r="AU286" s="175" t="s">
        <v>91</v>
      </c>
      <c r="AV286" s="13" t="s">
        <v>91</v>
      </c>
      <c r="AW286" s="13" t="s">
        <v>37</v>
      </c>
      <c r="AX286" s="13" t="s">
        <v>81</v>
      </c>
      <c r="AY286" s="175" t="s">
        <v>124</v>
      </c>
    </row>
    <row r="287" spans="2:65" s="14" customFormat="1">
      <c r="B287" s="182"/>
      <c r="D287" s="163" t="s">
        <v>137</v>
      </c>
      <c r="E287" s="183" t="s">
        <v>1</v>
      </c>
      <c r="F287" s="184" t="s">
        <v>140</v>
      </c>
      <c r="H287" s="185">
        <v>4</v>
      </c>
      <c r="I287" s="186"/>
      <c r="L287" s="182"/>
      <c r="M287" s="187"/>
      <c r="N287" s="188"/>
      <c r="O287" s="188"/>
      <c r="P287" s="188"/>
      <c r="Q287" s="188"/>
      <c r="R287" s="188"/>
      <c r="S287" s="188"/>
      <c r="T287" s="189"/>
      <c r="AT287" s="183" t="s">
        <v>137</v>
      </c>
      <c r="AU287" s="183" t="s">
        <v>91</v>
      </c>
      <c r="AV287" s="14" t="s">
        <v>131</v>
      </c>
      <c r="AW287" s="14" t="s">
        <v>37</v>
      </c>
      <c r="AX287" s="14" t="s">
        <v>89</v>
      </c>
      <c r="AY287" s="183" t="s">
        <v>124</v>
      </c>
    </row>
    <row r="288" spans="2:65" s="1" customFormat="1" ht="24" customHeight="1">
      <c r="B288" s="149"/>
      <c r="C288" s="150" t="s">
        <v>393</v>
      </c>
      <c r="D288" s="150" t="s">
        <v>126</v>
      </c>
      <c r="E288" s="151" t="s">
        <v>394</v>
      </c>
      <c r="F288" s="152" t="s">
        <v>395</v>
      </c>
      <c r="G288" s="153" t="s">
        <v>259</v>
      </c>
      <c r="H288" s="154">
        <v>1</v>
      </c>
      <c r="I288" s="155"/>
      <c r="J288" s="156">
        <f>ROUND(I288*H288,2)</f>
        <v>0</v>
      </c>
      <c r="K288" s="152" t="s">
        <v>130</v>
      </c>
      <c r="L288" s="31"/>
      <c r="M288" s="157" t="s">
        <v>1</v>
      </c>
      <c r="N288" s="158" t="s">
        <v>46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0</v>
      </c>
      <c r="T288" s="160">
        <f>S288*H288</f>
        <v>0</v>
      </c>
      <c r="AR288" s="161" t="s">
        <v>131</v>
      </c>
      <c r="AT288" s="161" t="s">
        <v>126</v>
      </c>
      <c r="AU288" s="161" t="s">
        <v>91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89</v>
      </c>
      <c r="BK288" s="162">
        <f>ROUND(I288*H288,2)</f>
        <v>0</v>
      </c>
      <c r="BL288" s="16" t="s">
        <v>131</v>
      </c>
      <c r="BM288" s="161" t="s">
        <v>396</v>
      </c>
    </row>
    <row r="289" spans="2:65" s="1" customFormat="1" ht="39">
      <c r="B289" s="31"/>
      <c r="D289" s="163" t="s">
        <v>133</v>
      </c>
      <c r="F289" s="164" t="s">
        <v>397</v>
      </c>
      <c r="I289" s="90"/>
      <c r="L289" s="31"/>
      <c r="M289" s="165"/>
      <c r="N289" s="54"/>
      <c r="O289" s="54"/>
      <c r="P289" s="54"/>
      <c r="Q289" s="54"/>
      <c r="R289" s="54"/>
      <c r="S289" s="54"/>
      <c r="T289" s="55"/>
      <c r="AT289" s="16" t="s">
        <v>133</v>
      </c>
      <c r="AU289" s="16" t="s">
        <v>91</v>
      </c>
    </row>
    <row r="290" spans="2:65" s="12" customFormat="1">
      <c r="B290" s="167"/>
      <c r="D290" s="163" t="s">
        <v>137</v>
      </c>
      <c r="E290" s="168" t="s">
        <v>1</v>
      </c>
      <c r="F290" s="169" t="s">
        <v>277</v>
      </c>
      <c r="H290" s="168" t="s">
        <v>1</v>
      </c>
      <c r="I290" s="170"/>
      <c r="L290" s="167"/>
      <c r="M290" s="171"/>
      <c r="N290" s="172"/>
      <c r="O290" s="172"/>
      <c r="P290" s="172"/>
      <c r="Q290" s="172"/>
      <c r="R290" s="172"/>
      <c r="S290" s="172"/>
      <c r="T290" s="173"/>
      <c r="AT290" s="168" t="s">
        <v>137</v>
      </c>
      <c r="AU290" s="168" t="s">
        <v>91</v>
      </c>
      <c r="AV290" s="12" t="s">
        <v>89</v>
      </c>
      <c r="AW290" s="12" t="s">
        <v>37</v>
      </c>
      <c r="AX290" s="12" t="s">
        <v>81</v>
      </c>
      <c r="AY290" s="168" t="s">
        <v>124</v>
      </c>
    </row>
    <row r="291" spans="2:65" s="13" customFormat="1">
      <c r="B291" s="174"/>
      <c r="D291" s="163" t="s">
        <v>137</v>
      </c>
      <c r="E291" s="175" t="s">
        <v>1</v>
      </c>
      <c r="F291" s="176" t="s">
        <v>317</v>
      </c>
      <c r="H291" s="177">
        <v>1</v>
      </c>
      <c r="I291" s="178"/>
      <c r="L291" s="174"/>
      <c r="M291" s="179"/>
      <c r="N291" s="180"/>
      <c r="O291" s="180"/>
      <c r="P291" s="180"/>
      <c r="Q291" s="180"/>
      <c r="R291" s="180"/>
      <c r="S291" s="180"/>
      <c r="T291" s="181"/>
      <c r="AT291" s="175" t="s">
        <v>137</v>
      </c>
      <c r="AU291" s="175" t="s">
        <v>91</v>
      </c>
      <c r="AV291" s="13" t="s">
        <v>91</v>
      </c>
      <c r="AW291" s="13" t="s">
        <v>37</v>
      </c>
      <c r="AX291" s="13" t="s">
        <v>81</v>
      </c>
      <c r="AY291" s="175" t="s">
        <v>124</v>
      </c>
    </row>
    <row r="292" spans="2:65" s="14" customFormat="1">
      <c r="B292" s="182"/>
      <c r="D292" s="163" t="s">
        <v>137</v>
      </c>
      <c r="E292" s="183" t="s">
        <v>1</v>
      </c>
      <c r="F292" s="184" t="s">
        <v>140</v>
      </c>
      <c r="H292" s="185">
        <v>1</v>
      </c>
      <c r="I292" s="186"/>
      <c r="L292" s="182"/>
      <c r="M292" s="187"/>
      <c r="N292" s="188"/>
      <c r="O292" s="188"/>
      <c r="P292" s="188"/>
      <c r="Q292" s="188"/>
      <c r="R292" s="188"/>
      <c r="S292" s="188"/>
      <c r="T292" s="189"/>
      <c r="AT292" s="183" t="s">
        <v>137</v>
      </c>
      <c r="AU292" s="183" t="s">
        <v>91</v>
      </c>
      <c r="AV292" s="14" t="s">
        <v>131</v>
      </c>
      <c r="AW292" s="14" t="s">
        <v>37</v>
      </c>
      <c r="AX292" s="14" t="s">
        <v>89</v>
      </c>
      <c r="AY292" s="183" t="s">
        <v>124</v>
      </c>
    </row>
    <row r="293" spans="2:65" s="1" customFormat="1" ht="24" customHeight="1">
      <c r="B293" s="149"/>
      <c r="C293" s="150" t="s">
        <v>398</v>
      </c>
      <c r="D293" s="150" t="s">
        <v>126</v>
      </c>
      <c r="E293" s="151" t="s">
        <v>399</v>
      </c>
      <c r="F293" s="152" t="s">
        <v>400</v>
      </c>
      <c r="G293" s="153" t="s">
        <v>259</v>
      </c>
      <c r="H293" s="154">
        <v>1</v>
      </c>
      <c r="I293" s="155"/>
      <c r="J293" s="156">
        <f>ROUND(I293*H293,2)</f>
        <v>0</v>
      </c>
      <c r="K293" s="152" t="s">
        <v>202</v>
      </c>
      <c r="L293" s="31"/>
      <c r="M293" s="157" t="s">
        <v>1</v>
      </c>
      <c r="N293" s="158" t="s">
        <v>46</v>
      </c>
      <c r="O293" s="54"/>
      <c r="P293" s="159">
        <f>O293*H293</f>
        <v>0</v>
      </c>
      <c r="Q293" s="159">
        <v>0</v>
      </c>
      <c r="R293" s="159">
        <f>Q293*H293</f>
        <v>0</v>
      </c>
      <c r="S293" s="159">
        <v>0</v>
      </c>
      <c r="T293" s="160">
        <f>S293*H293</f>
        <v>0</v>
      </c>
      <c r="AR293" s="161" t="s">
        <v>131</v>
      </c>
      <c r="AT293" s="161" t="s">
        <v>126</v>
      </c>
      <c r="AU293" s="161" t="s">
        <v>91</v>
      </c>
      <c r="AY293" s="16" t="s">
        <v>124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6" t="s">
        <v>89</v>
      </c>
      <c r="BK293" s="162">
        <f>ROUND(I293*H293,2)</f>
        <v>0</v>
      </c>
      <c r="BL293" s="16" t="s">
        <v>131</v>
      </c>
      <c r="BM293" s="161" t="s">
        <v>401</v>
      </c>
    </row>
    <row r="294" spans="2:65" s="1" customFormat="1" ht="39">
      <c r="B294" s="31"/>
      <c r="D294" s="163" t="s">
        <v>133</v>
      </c>
      <c r="F294" s="164" t="s">
        <v>402</v>
      </c>
      <c r="I294" s="90"/>
      <c r="L294" s="31"/>
      <c r="M294" s="165"/>
      <c r="N294" s="54"/>
      <c r="O294" s="54"/>
      <c r="P294" s="54"/>
      <c r="Q294" s="54"/>
      <c r="R294" s="54"/>
      <c r="S294" s="54"/>
      <c r="T294" s="55"/>
      <c r="AT294" s="16" t="s">
        <v>133</v>
      </c>
      <c r="AU294" s="16" t="s">
        <v>91</v>
      </c>
    </row>
    <row r="295" spans="2:65" s="12" customFormat="1">
      <c r="B295" s="167"/>
      <c r="D295" s="163" t="s">
        <v>137</v>
      </c>
      <c r="E295" s="168" t="s">
        <v>1</v>
      </c>
      <c r="F295" s="169" t="s">
        <v>277</v>
      </c>
      <c r="H295" s="168" t="s">
        <v>1</v>
      </c>
      <c r="I295" s="170"/>
      <c r="L295" s="167"/>
      <c r="M295" s="171"/>
      <c r="N295" s="172"/>
      <c r="O295" s="172"/>
      <c r="P295" s="172"/>
      <c r="Q295" s="172"/>
      <c r="R295" s="172"/>
      <c r="S295" s="172"/>
      <c r="T295" s="173"/>
      <c r="AT295" s="168" t="s">
        <v>137</v>
      </c>
      <c r="AU295" s="168" t="s">
        <v>91</v>
      </c>
      <c r="AV295" s="12" t="s">
        <v>89</v>
      </c>
      <c r="AW295" s="12" t="s">
        <v>37</v>
      </c>
      <c r="AX295" s="12" t="s">
        <v>81</v>
      </c>
      <c r="AY295" s="168" t="s">
        <v>124</v>
      </c>
    </row>
    <row r="296" spans="2:65" s="13" customFormat="1">
      <c r="B296" s="174"/>
      <c r="D296" s="163" t="s">
        <v>137</v>
      </c>
      <c r="E296" s="175" t="s">
        <v>1</v>
      </c>
      <c r="F296" s="176" t="s">
        <v>317</v>
      </c>
      <c r="H296" s="177">
        <v>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137</v>
      </c>
      <c r="AU296" s="175" t="s">
        <v>91</v>
      </c>
      <c r="AV296" s="13" t="s">
        <v>91</v>
      </c>
      <c r="AW296" s="13" t="s">
        <v>37</v>
      </c>
      <c r="AX296" s="13" t="s">
        <v>81</v>
      </c>
      <c r="AY296" s="175" t="s">
        <v>124</v>
      </c>
    </row>
    <row r="297" spans="2:65" s="14" customFormat="1">
      <c r="B297" s="182"/>
      <c r="D297" s="163" t="s">
        <v>137</v>
      </c>
      <c r="E297" s="183" t="s">
        <v>1</v>
      </c>
      <c r="F297" s="184" t="s">
        <v>140</v>
      </c>
      <c r="H297" s="185">
        <v>1</v>
      </c>
      <c r="I297" s="186"/>
      <c r="L297" s="182"/>
      <c r="M297" s="187"/>
      <c r="N297" s="188"/>
      <c r="O297" s="188"/>
      <c r="P297" s="188"/>
      <c r="Q297" s="188"/>
      <c r="R297" s="188"/>
      <c r="S297" s="188"/>
      <c r="T297" s="189"/>
      <c r="AT297" s="183" t="s">
        <v>137</v>
      </c>
      <c r="AU297" s="183" t="s">
        <v>91</v>
      </c>
      <c r="AV297" s="14" t="s">
        <v>131</v>
      </c>
      <c r="AW297" s="14" t="s">
        <v>37</v>
      </c>
      <c r="AX297" s="14" t="s">
        <v>89</v>
      </c>
      <c r="AY297" s="183" t="s">
        <v>124</v>
      </c>
    </row>
    <row r="298" spans="2:65" s="1" customFormat="1" ht="24" customHeight="1">
      <c r="B298" s="149"/>
      <c r="C298" s="150" t="s">
        <v>403</v>
      </c>
      <c r="D298" s="150" t="s">
        <v>126</v>
      </c>
      <c r="E298" s="151" t="s">
        <v>404</v>
      </c>
      <c r="F298" s="152" t="s">
        <v>405</v>
      </c>
      <c r="G298" s="153" t="s">
        <v>259</v>
      </c>
      <c r="H298" s="154">
        <v>20</v>
      </c>
      <c r="I298" s="155"/>
      <c r="J298" s="156">
        <f>ROUND(I298*H298,2)</f>
        <v>0</v>
      </c>
      <c r="K298" s="152" t="s">
        <v>130</v>
      </c>
      <c r="L298" s="31"/>
      <c r="M298" s="157" t="s">
        <v>1</v>
      </c>
      <c r="N298" s="158" t="s">
        <v>46</v>
      </c>
      <c r="O298" s="54"/>
      <c r="P298" s="159">
        <f>O298*H298</f>
        <v>0</v>
      </c>
      <c r="Q298" s="159">
        <v>0</v>
      </c>
      <c r="R298" s="159">
        <f>Q298*H298</f>
        <v>0</v>
      </c>
      <c r="S298" s="159">
        <v>0</v>
      </c>
      <c r="T298" s="160">
        <f>S298*H298</f>
        <v>0</v>
      </c>
      <c r="AR298" s="161" t="s">
        <v>131</v>
      </c>
      <c r="AT298" s="161" t="s">
        <v>126</v>
      </c>
      <c r="AU298" s="161" t="s">
        <v>91</v>
      </c>
      <c r="AY298" s="16" t="s">
        <v>124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6" t="s">
        <v>89</v>
      </c>
      <c r="BK298" s="162">
        <f>ROUND(I298*H298,2)</f>
        <v>0</v>
      </c>
      <c r="BL298" s="16" t="s">
        <v>131</v>
      </c>
      <c r="BM298" s="161" t="s">
        <v>406</v>
      </c>
    </row>
    <row r="299" spans="2:65" s="1" customFormat="1" ht="29.25">
      <c r="B299" s="31"/>
      <c r="D299" s="163" t="s">
        <v>133</v>
      </c>
      <c r="F299" s="164" t="s">
        <v>407</v>
      </c>
      <c r="I299" s="90"/>
      <c r="L299" s="31"/>
      <c r="M299" s="165"/>
      <c r="N299" s="54"/>
      <c r="O299" s="54"/>
      <c r="P299" s="54"/>
      <c r="Q299" s="54"/>
      <c r="R299" s="54"/>
      <c r="S299" s="54"/>
      <c r="T299" s="55"/>
      <c r="AT299" s="16" t="s">
        <v>133</v>
      </c>
      <c r="AU299" s="16" t="s">
        <v>91</v>
      </c>
    </row>
    <row r="300" spans="2:65" s="1" customFormat="1" ht="78">
      <c r="B300" s="31"/>
      <c r="D300" s="163" t="s">
        <v>135</v>
      </c>
      <c r="F300" s="166" t="s">
        <v>408</v>
      </c>
      <c r="I300" s="90"/>
      <c r="L300" s="31"/>
      <c r="M300" s="165"/>
      <c r="N300" s="54"/>
      <c r="O300" s="54"/>
      <c r="P300" s="54"/>
      <c r="Q300" s="54"/>
      <c r="R300" s="54"/>
      <c r="S300" s="54"/>
      <c r="T300" s="55"/>
      <c r="AT300" s="16" t="s">
        <v>135</v>
      </c>
      <c r="AU300" s="16" t="s">
        <v>91</v>
      </c>
    </row>
    <row r="301" spans="2:65" s="12" customFormat="1">
      <c r="B301" s="167"/>
      <c r="D301" s="163" t="s">
        <v>137</v>
      </c>
      <c r="E301" s="168" t="s">
        <v>1</v>
      </c>
      <c r="F301" s="169" t="s">
        <v>409</v>
      </c>
      <c r="H301" s="168" t="s">
        <v>1</v>
      </c>
      <c r="I301" s="170"/>
      <c r="L301" s="167"/>
      <c r="M301" s="171"/>
      <c r="N301" s="172"/>
      <c r="O301" s="172"/>
      <c r="P301" s="172"/>
      <c r="Q301" s="172"/>
      <c r="R301" s="172"/>
      <c r="S301" s="172"/>
      <c r="T301" s="173"/>
      <c r="AT301" s="168" t="s">
        <v>137</v>
      </c>
      <c r="AU301" s="168" t="s">
        <v>91</v>
      </c>
      <c r="AV301" s="12" t="s">
        <v>89</v>
      </c>
      <c r="AW301" s="12" t="s">
        <v>37</v>
      </c>
      <c r="AX301" s="12" t="s">
        <v>81</v>
      </c>
      <c r="AY301" s="168" t="s">
        <v>124</v>
      </c>
    </row>
    <row r="302" spans="2:65" s="13" customFormat="1">
      <c r="B302" s="174"/>
      <c r="D302" s="163" t="s">
        <v>137</v>
      </c>
      <c r="E302" s="175" t="s">
        <v>1</v>
      </c>
      <c r="F302" s="176" t="s">
        <v>410</v>
      </c>
      <c r="H302" s="177">
        <v>20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137</v>
      </c>
      <c r="AU302" s="175" t="s">
        <v>91</v>
      </c>
      <c r="AV302" s="13" t="s">
        <v>91</v>
      </c>
      <c r="AW302" s="13" t="s">
        <v>37</v>
      </c>
      <c r="AX302" s="13" t="s">
        <v>81</v>
      </c>
      <c r="AY302" s="175" t="s">
        <v>124</v>
      </c>
    </row>
    <row r="303" spans="2:65" s="14" customFormat="1">
      <c r="B303" s="182"/>
      <c r="D303" s="163" t="s">
        <v>137</v>
      </c>
      <c r="E303" s="183" t="s">
        <v>1</v>
      </c>
      <c r="F303" s="184" t="s">
        <v>140</v>
      </c>
      <c r="H303" s="185">
        <v>20</v>
      </c>
      <c r="I303" s="186"/>
      <c r="L303" s="182"/>
      <c r="M303" s="187"/>
      <c r="N303" s="188"/>
      <c r="O303" s="188"/>
      <c r="P303" s="188"/>
      <c r="Q303" s="188"/>
      <c r="R303" s="188"/>
      <c r="S303" s="188"/>
      <c r="T303" s="189"/>
      <c r="AT303" s="183" t="s">
        <v>137</v>
      </c>
      <c r="AU303" s="183" t="s">
        <v>91</v>
      </c>
      <c r="AV303" s="14" t="s">
        <v>131</v>
      </c>
      <c r="AW303" s="14" t="s">
        <v>37</v>
      </c>
      <c r="AX303" s="14" t="s">
        <v>89</v>
      </c>
      <c r="AY303" s="183" t="s">
        <v>124</v>
      </c>
    </row>
    <row r="304" spans="2:65" s="1" customFormat="1" ht="24" customHeight="1">
      <c r="B304" s="149"/>
      <c r="C304" s="150" t="s">
        <v>411</v>
      </c>
      <c r="D304" s="150" t="s">
        <v>126</v>
      </c>
      <c r="E304" s="151" t="s">
        <v>412</v>
      </c>
      <c r="F304" s="152" t="s">
        <v>413</v>
      </c>
      <c r="G304" s="153" t="s">
        <v>259</v>
      </c>
      <c r="H304" s="154">
        <v>20</v>
      </c>
      <c r="I304" s="155"/>
      <c r="J304" s="156">
        <f>ROUND(I304*H304,2)</f>
        <v>0</v>
      </c>
      <c r="K304" s="152" t="s">
        <v>130</v>
      </c>
      <c r="L304" s="31"/>
      <c r="M304" s="157" t="s">
        <v>1</v>
      </c>
      <c r="N304" s="158" t="s">
        <v>46</v>
      </c>
      <c r="O304" s="54"/>
      <c r="P304" s="159">
        <f>O304*H304</f>
        <v>0</v>
      </c>
      <c r="Q304" s="159">
        <v>0</v>
      </c>
      <c r="R304" s="159">
        <f>Q304*H304</f>
        <v>0</v>
      </c>
      <c r="S304" s="159">
        <v>0</v>
      </c>
      <c r="T304" s="160">
        <f>S304*H304</f>
        <v>0</v>
      </c>
      <c r="AR304" s="161" t="s">
        <v>131</v>
      </c>
      <c r="AT304" s="161" t="s">
        <v>126</v>
      </c>
      <c r="AU304" s="161" t="s">
        <v>91</v>
      </c>
      <c r="AY304" s="16" t="s">
        <v>124</v>
      </c>
      <c r="BE304" s="162">
        <f>IF(N304="základní",J304,0)</f>
        <v>0</v>
      </c>
      <c r="BF304" s="162">
        <f>IF(N304="snížená",J304,0)</f>
        <v>0</v>
      </c>
      <c r="BG304" s="162">
        <f>IF(N304="zákl. přenesená",J304,0)</f>
        <v>0</v>
      </c>
      <c r="BH304" s="162">
        <f>IF(N304="sníž. přenesená",J304,0)</f>
        <v>0</v>
      </c>
      <c r="BI304" s="162">
        <f>IF(N304="nulová",J304,0)</f>
        <v>0</v>
      </c>
      <c r="BJ304" s="16" t="s">
        <v>89</v>
      </c>
      <c r="BK304" s="162">
        <f>ROUND(I304*H304,2)</f>
        <v>0</v>
      </c>
      <c r="BL304" s="16" t="s">
        <v>131</v>
      </c>
      <c r="BM304" s="161" t="s">
        <v>414</v>
      </c>
    </row>
    <row r="305" spans="2:65" s="1" customFormat="1" ht="29.25">
      <c r="B305" s="31"/>
      <c r="D305" s="163" t="s">
        <v>133</v>
      </c>
      <c r="F305" s="164" t="s">
        <v>415</v>
      </c>
      <c r="I305" s="90"/>
      <c r="L305" s="31"/>
      <c r="M305" s="165"/>
      <c r="N305" s="54"/>
      <c r="O305" s="54"/>
      <c r="P305" s="54"/>
      <c r="Q305" s="54"/>
      <c r="R305" s="54"/>
      <c r="S305" s="54"/>
      <c r="T305" s="55"/>
      <c r="AT305" s="16" t="s">
        <v>133</v>
      </c>
      <c r="AU305" s="16" t="s">
        <v>91</v>
      </c>
    </row>
    <row r="306" spans="2:65" s="1" customFormat="1" ht="68.25">
      <c r="B306" s="31"/>
      <c r="D306" s="163" t="s">
        <v>135</v>
      </c>
      <c r="F306" s="166" t="s">
        <v>416</v>
      </c>
      <c r="I306" s="90"/>
      <c r="L306" s="31"/>
      <c r="M306" s="165"/>
      <c r="N306" s="54"/>
      <c r="O306" s="54"/>
      <c r="P306" s="54"/>
      <c r="Q306" s="54"/>
      <c r="R306" s="54"/>
      <c r="S306" s="54"/>
      <c r="T306" s="55"/>
      <c r="AT306" s="16" t="s">
        <v>135</v>
      </c>
      <c r="AU306" s="16" t="s">
        <v>91</v>
      </c>
    </row>
    <row r="307" spans="2:65" s="12" customFormat="1">
      <c r="B307" s="167"/>
      <c r="D307" s="163" t="s">
        <v>137</v>
      </c>
      <c r="E307" s="168" t="s">
        <v>1</v>
      </c>
      <c r="F307" s="169" t="s">
        <v>409</v>
      </c>
      <c r="H307" s="168" t="s">
        <v>1</v>
      </c>
      <c r="I307" s="170"/>
      <c r="L307" s="167"/>
      <c r="M307" s="171"/>
      <c r="N307" s="172"/>
      <c r="O307" s="172"/>
      <c r="P307" s="172"/>
      <c r="Q307" s="172"/>
      <c r="R307" s="172"/>
      <c r="S307" s="172"/>
      <c r="T307" s="173"/>
      <c r="AT307" s="168" t="s">
        <v>137</v>
      </c>
      <c r="AU307" s="168" t="s">
        <v>91</v>
      </c>
      <c r="AV307" s="12" t="s">
        <v>89</v>
      </c>
      <c r="AW307" s="12" t="s">
        <v>37</v>
      </c>
      <c r="AX307" s="12" t="s">
        <v>81</v>
      </c>
      <c r="AY307" s="168" t="s">
        <v>124</v>
      </c>
    </row>
    <row r="308" spans="2:65" s="13" customFormat="1">
      <c r="B308" s="174"/>
      <c r="D308" s="163" t="s">
        <v>137</v>
      </c>
      <c r="E308" s="175" t="s">
        <v>1</v>
      </c>
      <c r="F308" s="176" t="s">
        <v>410</v>
      </c>
      <c r="H308" s="177">
        <v>20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137</v>
      </c>
      <c r="AU308" s="175" t="s">
        <v>91</v>
      </c>
      <c r="AV308" s="13" t="s">
        <v>91</v>
      </c>
      <c r="AW308" s="13" t="s">
        <v>37</v>
      </c>
      <c r="AX308" s="13" t="s">
        <v>81</v>
      </c>
      <c r="AY308" s="175" t="s">
        <v>124</v>
      </c>
    </row>
    <row r="309" spans="2:65" s="14" customFormat="1">
      <c r="B309" s="182"/>
      <c r="D309" s="163" t="s">
        <v>137</v>
      </c>
      <c r="E309" s="183" t="s">
        <v>1</v>
      </c>
      <c r="F309" s="184" t="s">
        <v>140</v>
      </c>
      <c r="H309" s="185">
        <v>20</v>
      </c>
      <c r="I309" s="186"/>
      <c r="L309" s="182"/>
      <c r="M309" s="187"/>
      <c r="N309" s="188"/>
      <c r="O309" s="188"/>
      <c r="P309" s="188"/>
      <c r="Q309" s="188"/>
      <c r="R309" s="188"/>
      <c r="S309" s="188"/>
      <c r="T309" s="189"/>
      <c r="AT309" s="183" t="s">
        <v>137</v>
      </c>
      <c r="AU309" s="183" t="s">
        <v>91</v>
      </c>
      <c r="AV309" s="14" t="s">
        <v>131</v>
      </c>
      <c r="AW309" s="14" t="s">
        <v>37</v>
      </c>
      <c r="AX309" s="14" t="s">
        <v>89</v>
      </c>
      <c r="AY309" s="183" t="s">
        <v>124</v>
      </c>
    </row>
    <row r="310" spans="2:65" s="1" customFormat="1" ht="16.5" customHeight="1">
      <c r="B310" s="149"/>
      <c r="C310" s="190" t="s">
        <v>417</v>
      </c>
      <c r="D310" s="190" t="s">
        <v>214</v>
      </c>
      <c r="E310" s="191" t="s">
        <v>418</v>
      </c>
      <c r="F310" s="192" t="s">
        <v>419</v>
      </c>
      <c r="G310" s="193" t="s">
        <v>259</v>
      </c>
      <c r="H310" s="194">
        <v>12</v>
      </c>
      <c r="I310" s="195"/>
      <c r="J310" s="196">
        <f>ROUND(I310*H310,2)</f>
        <v>0</v>
      </c>
      <c r="K310" s="192" t="s">
        <v>202</v>
      </c>
      <c r="L310" s="197"/>
      <c r="M310" s="198" t="s">
        <v>1</v>
      </c>
      <c r="N310" s="199" t="s">
        <v>46</v>
      </c>
      <c r="O310" s="54"/>
      <c r="P310" s="159">
        <f>O310*H310</f>
        <v>0</v>
      </c>
      <c r="Q310" s="159">
        <v>6.0000000000000001E-3</v>
      </c>
      <c r="R310" s="159">
        <f>Q310*H310</f>
        <v>7.2000000000000008E-2</v>
      </c>
      <c r="S310" s="159">
        <v>0</v>
      </c>
      <c r="T310" s="160">
        <f>S310*H310</f>
        <v>0</v>
      </c>
      <c r="AR310" s="161" t="s">
        <v>181</v>
      </c>
      <c r="AT310" s="161" t="s">
        <v>214</v>
      </c>
      <c r="AU310" s="161" t="s">
        <v>91</v>
      </c>
      <c r="AY310" s="16" t="s">
        <v>124</v>
      </c>
      <c r="BE310" s="162">
        <f>IF(N310="základní",J310,0)</f>
        <v>0</v>
      </c>
      <c r="BF310" s="162">
        <f>IF(N310="snížená",J310,0)</f>
        <v>0</v>
      </c>
      <c r="BG310" s="162">
        <f>IF(N310="zákl. přenesená",J310,0)</f>
        <v>0</v>
      </c>
      <c r="BH310" s="162">
        <f>IF(N310="sníž. přenesená",J310,0)</f>
        <v>0</v>
      </c>
      <c r="BI310" s="162">
        <f>IF(N310="nulová",J310,0)</f>
        <v>0</v>
      </c>
      <c r="BJ310" s="16" t="s">
        <v>89</v>
      </c>
      <c r="BK310" s="162">
        <f>ROUND(I310*H310,2)</f>
        <v>0</v>
      </c>
      <c r="BL310" s="16" t="s">
        <v>131</v>
      </c>
      <c r="BM310" s="161" t="s">
        <v>420</v>
      </c>
    </row>
    <row r="311" spans="2:65" s="1" customFormat="1" ht="16.5" customHeight="1">
      <c r="B311" s="149"/>
      <c r="C311" s="190" t="s">
        <v>421</v>
      </c>
      <c r="D311" s="190" t="s">
        <v>214</v>
      </c>
      <c r="E311" s="191" t="s">
        <v>422</v>
      </c>
      <c r="F311" s="192" t="s">
        <v>423</v>
      </c>
      <c r="G311" s="193" t="s">
        <v>259</v>
      </c>
      <c r="H311" s="194">
        <v>5</v>
      </c>
      <c r="I311" s="195"/>
      <c r="J311" s="196">
        <f>ROUND(I311*H311,2)</f>
        <v>0</v>
      </c>
      <c r="K311" s="192" t="s">
        <v>202</v>
      </c>
      <c r="L311" s="197"/>
      <c r="M311" s="198" t="s">
        <v>1</v>
      </c>
      <c r="N311" s="199" t="s">
        <v>46</v>
      </c>
      <c r="O311" s="54"/>
      <c r="P311" s="159">
        <f>O311*H311</f>
        <v>0</v>
      </c>
      <c r="Q311" s="159">
        <v>6.0000000000000001E-3</v>
      </c>
      <c r="R311" s="159">
        <f>Q311*H311</f>
        <v>0.03</v>
      </c>
      <c r="S311" s="159">
        <v>0</v>
      </c>
      <c r="T311" s="160">
        <f>S311*H311</f>
        <v>0</v>
      </c>
      <c r="AR311" s="161" t="s">
        <v>181</v>
      </c>
      <c r="AT311" s="161" t="s">
        <v>214</v>
      </c>
      <c r="AU311" s="161" t="s">
        <v>91</v>
      </c>
      <c r="AY311" s="16" t="s">
        <v>124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6" t="s">
        <v>89</v>
      </c>
      <c r="BK311" s="162">
        <f>ROUND(I311*H311,2)</f>
        <v>0</v>
      </c>
      <c r="BL311" s="16" t="s">
        <v>131</v>
      </c>
      <c r="BM311" s="161" t="s">
        <v>424</v>
      </c>
    </row>
    <row r="312" spans="2:65" s="1" customFormat="1" ht="16.5" customHeight="1">
      <c r="B312" s="149"/>
      <c r="C312" s="190" t="s">
        <v>425</v>
      </c>
      <c r="D312" s="190" t="s">
        <v>214</v>
      </c>
      <c r="E312" s="191" t="s">
        <v>426</v>
      </c>
      <c r="F312" s="192" t="s">
        <v>427</v>
      </c>
      <c r="G312" s="193" t="s">
        <v>259</v>
      </c>
      <c r="H312" s="194">
        <v>2</v>
      </c>
      <c r="I312" s="195"/>
      <c r="J312" s="196">
        <f>ROUND(I312*H312,2)</f>
        <v>0</v>
      </c>
      <c r="K312" s="192" t="s">
        <v>202</v>
      </c>
      <c r="L312" s="197"/>
      <c r="M312" s="198" t="s">
        <v>1</v>
      </c>
      <c r="N312" s="199" t="s">
        <v>46</v>
      </c>
      <c r="O312" s="54"/>
      <c r="P312" s="159">
        <f>O312*H312</f>
        <v>0</v>
      </c>
      <c r="Q312" s="159">
        <v>6.0000000000000001E-3</v>
      </c>
      <c r="R312" s="159">
        <f>Q312*H312</f>
        <v>1.2E-2</v>
      </c>
      <c r="S312" s="159">
        <v>0</v>
      </c>
      <c r="T312" s="160">
        <f>S312*H312</f>
        <v>0</v>
      </c>
      <c r="AR312" s="161" t="s">
        <v>181</v>
      </c>
      <c r="AT312" s="161" t="s">
        <v>214</v>
      </c>
      <c r="AU312" s="161" t="s">
        <v>91</v>
      </c>
      <c r="AY312" s="16" t="s">
        <v>124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6" t="s">
        <v>89</v>
      </c>
      <c r="BK312" s="162">
        <f>ROUND(I312*H312,2)</f>
        <v>0</v>
      </c>
      <c r="BL312" s="16" t="s">
        <v>131</v>
      </c>
      <c r="BM312" s="161" t="s">
        <v>428</v>
      </c>
    </row>
    <row r="313" spans="2:65" s="1" customFormat="1" ht="16.5" customHeight="1">
      <c r="B313" s="149"/>
      <c r="C313" s="190" t="s">
        <v>429</v>
      </c>
      <c r="D313" s="190" t="s">
        <v>214</v>
      </c>
      <c r="E313" s="191" t="s">
        <v>430</v>
      </c>
      <c r="F313" s="192" t="s">
        <v>431</v>
      </c>
      <c r="G313" s="193" t="s">
        <v>259</v>
      </c>
      <c r="H313" s="194">
        <v>1</v>
      </c>
      <c r="I313" s="195"/>
      <c r="J313" s="196">
        <f>ROUND(I313*H313,2)</f>
        <v>0</v>
      </c>
      <c r="K313" s="192" t="s">
        <v>202</v>
      </c>
      <c r="L313" s="197"/>
      <c r="M313" s="198" t="s">
        <v>1</v>
      </c>
      <c r="N313" s="199" t="s">
        <v>46</v>
      </c>
      <c r="O313" s="54"/>
      <c r="P313" s="159">
        <f>O313*H313</f>
        <v>0</v>
      </c>
      <c r="Q313" s="159">
        <v>6.0000000000000001E-3</v>
      </c>
      <c r="R313" s="159">
        <f>Q313*H313</f>
        <v>6.0000000000000001E-3</v>
      </c>
      <c r="S313" s="159">
        <v>0</v>
      </c>
      <c r="T313" s="160">
        <f>S313*H313</f>
        <v>0</v>
      </c>
      <c r="AR313" s="161" t="s">
        <v>181</v>
      </c>
      <c r="AT313" s="161" t="s">
        <v>214</v>
      </c>
      <c r="AU313" s="161" t="s">
        <v>91</v>
      </c>
      <c r="AY313" s="16" t="s">
        <v>124</v>
      </c>
      <c r="BE313" s="162">
        <f>IF(N313="základní",J313,0)</f>
        <v>0</v>
      </c>
      <c r="BF313" s="162">
        <f>IF(N313="snížená",J313,0)</f>
        <v>0</v>
      </c>
      <c r="BG313" s="162">
        <f>IF(N313="zákl. přenesená",J313,0)</f>
        <v>0</v>
      </c>
      <c r="BH313" s="162">
        <f>IF(N313="sníž. přenesená",J313,0)</f>
        <v>0</v>
      </c>
      <c r="BI313" s="162">
        <f>IF(N313="nulová",J313,0)</f>
        <v>0</v>
      </c>
      <c r="BJ313" s="16" t="s">
        <v>89</v>
      </c>
      <c r="BK313" s="162">
        <f>ROUND(I313*H313,2)</f>
        <v>0</v>
      </c>
      <c r="BL313" s="16" t="s">
        <v>131</v>
      </c>
      <c r="BM313" s="161" t="s">
        <v>432</v>
      </c>
    </row>
    <row r="314" spans="2:65" s="1" customFormat="1" ht="24" customHeight="1">
      <c r="B314" s="149"/>
      <c r="C314" s="150" t="s">
        <v>433</v>
      </c>
      <c r="D314" s="150" t="s">
        <v>126</v>
      </c>
      <c r="E314" s="151" t="s">
        <v>434</v>
      </c>
      <c r="F314" s="152" t="s">
        <v>435</v>
      </c>
      <c r="G314" s="153" t="s">
        <v>259</v>
      </c>
      <c r="H314" s="154">
        <v>20</v>
      </c>
      <c r="I314" s="155"/>
      <c r="J314" s="156">
        <f>ROUND(I314*H314,2)</f>
        <v>0</v>
      </c>
      <c r="K314" s="152" t="s">
        <v>130</v>
      </c>
      <c r="L314" s="31"/>
      <c r="M314" s="157" t="s">
        <v>1</v>
      </c>
      <c r="N314" s="158" t="s">
        <v>46</v>
      </c>
      <c r="O314" s="54"/>
      <c r="P314" s="159">
        <f>O314*H314</f>
        <v>0</v>
      </c>
      <c r="Q314" s="159">
        <v>5.0000000000000002E-5</v>
      </c>
      <c r="R314" s="159">
        <f>Q314*H314</f>
        <v>1E-3</v>
      </c>
      <c r="S314" s="159">
        <v>0</v>
      </c>
      <c r="T314" s="160">
        <f>S314*H314</f>
        <v>0</v>
      </c>
      <c r="AR314" s="161" t="s">
        <v>131</v>
      </c>
      <c r="AT314" s="161" t="s">
        <v>126</v>
      </c>
      <c r="AU314" s="161" t="s">
        <v>91</v>
      </c>
      <c r="AY314" s="16" t="s">
        <v>124</v>
      </c>
      <c r="BE314" s="162">
        <f>IF(N314="základní",J314,0)</f>
        <v>0</v>
      </c>
      <c r="BF314" s="162">
        <f>IF(N314="snížená",J314,0)</f>
        <v>0</v>
      </c>
      <c r="BG314" s="162">
        <f>IF(N314="zákl. přenesená",J314,0)</f>
        <v>0</v>
      </c>
      <c r="BH314" s="162">
        <f>IF(N314="sníž. přenesená",J314,0)</f>
        <v>0</v>
      </c>
      <c r="BI314" s="162">
        <f>IF(N314="nulová",J314,0)</f>
        <v>0</v>
      </c>
      <c r="BJ314" s="16" t="s">
        <v>89</v>
      </c>
      <c r="BK314" s="162">
        <f>ROUND(I314*H314,2)</f>
        <v>0</v>
      </c>
      <c r="BL314" s="16" t="s">
        <v>131</v>
      </c>
      <c r="BM314" s="161" t="s">
        <v>436</v>
      </c>
    </row>
    <row r="315" spans="2:65" s="1" customFormat="1">
      <c r="B315" s="31"/>
      <c r="D315" s="163" t="s">
        <v>133</v>
      </c>
      <c r="F315" s="164" t="s">
        <v>437</v>
      </c>
      <c r="I315" s="90"/>
      <c r="L315" s="31"/>
      <c r="M315" s="165"/>
      <c r="N315" s="54"/>
      <c r="O315" s="54"/>
      <c r="P315" s="54"/>
      <c r="Q315" s="54"/>
      <c r="R315" s="54"/>
      <c r="S315" s="54"/>
      <c r="T315" s="55"/>
      <c r="AT315" s="16" t="s">
        <v>133</v>
      </c>
      <c r="AU315" s="16" t="s">
        <v>91</v>
      </c>
    </row>
    <row r="316" spans="2:65" s="1" customFormat="1" ht="48.75">
      <c r="B316" s="31"/>
      <c r="D316" s="163" t="s">
        <v>135</v>
      </c>
      <c r="F316" s="166" t="s">
        <v>438</v>
      </c>
      <c r="I316" s="90"/>
      <c r="L316" s="31"/>
      <c r="M316" s="165"/>
      <c r="N316" s="54"/>
      <c r="O316" s="54"/>
      <c r="P316" s="54"/>
      <c r="Q316" s="54"/>
      <c r="R316" s="54"/>
      <c r="S316" s="54"/>
      <c r="T316" s="55"/>
      <c r="AT316" s="16" t="s">
        <v>135</v>
      </c>
      <c r="AU316" s="16" t="s">
        <v>91</v>
      </c>
    </row>
    <row r="317" spans="2:65" s="12" customFormat="1">
      <c r="B317" s="167"/>
      <c r="D317" s="163" t="s">
        <v>137</v>
      </c>
      <c r="E317" s="168" t="s">
        <v>1</v>
      </c>
      <c r="F317" s="169" t="s">
        <v>409</v>
      </c>
      <c r="H317" s="168" t="s">
        <v>1</v>
      </c>
      <c r="I317" s="170"/>
      <c r="L317" s="167"/>
      <c r="M317" s="171"/>
      <c r="N317" s="172"/>
      <c r="O317" s="172"/>
      <c r="P317" s="172"/>
      <c r="Q317" s="172"/>
      <c r="R317" s="172"/>
      <c r="S317" s="172"/>
      <c r="T317" s="173"/>
      <c r="AT317" s="168" t="s">
        <v>137</v>
      </c>
      <c r="AU317" s="168" t="s">
        <v>91</v>
      </c>
      <c r="AV317" s="12" t="s">
        <v>89</v>
      </c>
      <c r="AW317" s="12" t="s">
        <v>37</v>
      </c>
      <c r="AX317" s="12" t="s">
        <v>81</v>
      </c>
      <c r="AY317" s="168" t="s">
        <v>124</v>
      </c>
    </row>
    <row r="318" spans="2:65" s="13" customFormat="1">
      <c r="B318" s="174"/>
      <c r="D318" s="163" t="s">
        <v>137</v>
      </c>
      <c r="E318" s="175" t="s">
        <v>1</v>
      </c>
      <c r="F318" s="176" t="s">
        <v>410</v>
      </c>
      <c r="H318" s="177">
        <v>20</v>
      </c>
      <c r="I318" s="178"/>
      <c r="L318" s="174"/>
      <c r="M318" s="179"/>
      <c r="N318" s="180"/>
      <c r="O318" s="180"/>
      <c r="P318" s="180"/>
      <c r="Q318" s="180"/>
      <c r="R318" s="180"/>
      <c r="S318" s="180"/>
      <c r="T318" s="181"/>
      <c r="AT318" s="175" t="s">
        <v>137</v>
      </c>
      <c r="AU318" s="175" t="s">
        <v>91</v>
      </c>
      <c r="AV318" s="13" t="s">
        <v>91</v>
      </c>
      <c r="AW318" s="13" t="s">
        <v>37</v>
      </c>
      <c r="AX318" s="13" t="s">
        <v>81</v>
      </c>
      <c r="AY318" s="175" t="s">
        <v>124</v>
      </c>
    </row>
    <row r="319" spans="2:65" s="14" customFormat="1">
      <c r="B319" s="182"/>
      <c r="D319" s="163" t="s">
        <v>137</v>
      </c>
      <c r="E319" s="183" t="s">
        <v>1</v>
      </c>
      <c r="F319" s="184" t="s">
        <v>140</v>
      </c>
      <c r="H319" s="185">
        <v>20</v>
      </c>
      <c r="I319" s="186"/>
      <c r="L319" s="182"/>
      <c r="M319" s="187"/>
      <c r="N319" s="188"/>
      <c r="O319" s="188"/>
      <c r="P319" s="188"/>
      <c r="Q319" s="188"/>
      <c r="R319" s="188"/>
      <c r="S319" s="188"/>
      <c r="T319" s="189"/>
      <c r="AT319" s="183" t="s">
        <v>137</v>
      </c>
      <c r="AU319" s="183" t="s">
        <v>91</v>
      </c>
      <c r="AV319" s="14" t="s">
        <v>131</v>
      </c>
      <c r="AW319" s="14" t="s">
        <v>37</v>
      </c>
      <c r="AX319" s="14" t="s">
        <v>89</v>
      </c>
      <c r="AY319" s="183" t="s">
        <v>124</v>
      </c>
    </row>
    <row r="320" spans="2:65" s="1" customFormat="1" ht="16.5" customHeight="1">
      <c r="B320" s="149"/>
      <c r="C320" s="190" t="s">
        <v>439</v>
      </c>
      <c r="D320" s="190" t="s">
        <v>214</v>
      </c>
      <c r="E320" s="191" t="s">
        <v>440</v>
      </c>
      <c r="F320" s="192" t="s">
        <v>441</v>
      </c>
      <c r="G320" s="193" t="s">
        <v>129</v>
      </c>
      <c r="H320" s="194">
        <v>0.20100000000000001</v>
      </c>
      <c r="I320" s="195"/>
      <c r="J320" s="196">
        <f>ROUND(I320*H320,2)</f>
        <v>0</v>
      </c>
      <c r="K320" s="192" t="s">
        <v>130</v>
      </c>
      <c r="L320" s="197"/>
      <c r="M320" s="198" t="s">
        <v>1</v>
      </c>
      <c r="N320" s="199" t="s">
        <v>46</v>
      </c>
      <c r="O320" s="54"/>
      <c r="P320" s="159">
        <f>O320*H320</f>
        <v>0</v>
      </c>
      <c r="Q320" s="159">
        <v>0.65</v>
      </c>
      <c r="R320" s="159">
        <f>Q320*H320</f>
        <v>0.13065000000000002</v>
      </c>
      <c r="S320" s="159">
        <v>0</v>
      </c>
      <c r="T320" s="160">
        <f>S320*H320</f>
        <v>0</v>
      </c>
      <c r="AR320" s="161" t="s">
        <v>181</v>
      </c>
      <c r="AT320" s="161" t="s">
        <v>214</v>
      </c>
      <c r="AU320" s="161" t="s">
        <v>91</v>
      </c>
      <c r="AY320" s="16" t="s">
        <v>124</v>
      </c>
      <c r="BE320" s="162">
        <f>IF(N320="základní",J320,0)</f>
        <v>0</v>
      </c>
      <c r="BF320" s="162">
        <f>IF(N320="snížená",J320,0)</f>
        <v>0</v>
      </c>
      <c r="BG320" s="162">
        <f>IF(N320="zákl. přenesená",J320,0)</f>
        <v>0</v>
      </c>
      <c r="BH320" s="162">
        <f>IF(N320="sníž. přenesená",J320,0)</f>
        <v>0</v>
      </c>
      <c r="BI320" s="162">
        <f>IF(N320="nulová",J320,0)</f>
        <v>0</v>
      </c>
      <c r="BJ320" s="16" t="s">
        <v>89</v>
      </c>
      <c r="BK320" s="162">
        <f>ROUND(I320*H320,2)</f>
        <v>0</v>
      </c>
      <c r="BL320" s="16" t="s">
        <v>131</v>
      </c>
      <c r="BM320" s="161" t="s">
        <v>442</v>
      </c>
    </row>
    <row r="321" spans="2:65" s="1" customFormat="1">
      <c r="B321" s="31"/>
      <c r="D321" s="163" t="s">
        <v>133</v>
      </c>
      <c r="F321" s="164" t="s">
        <v>443</v>
      </c>
      <c r="I321" s="90"/>
      <c r="L321" s="31"/>
      <c r="M321" s="165"/>
      <c r="N321" s="54"/>
      <c r="O321" s="54"/>
      <c r="P321" s="54"/>
      <c r="Q321" s="54"/>
      <c r="R321" s="54"/>
      <c r="S321" s="54"/>
      <c r="T321" s="55"/>
      <c r="AT321" s="16" t="s">
        <v>133</v>
      </c>
      <c r="AU321" s="16" t="s">
        <v>91</v>
      </c>
    </row>
    <row r="322" spans="2:65" s="13" customFormat="1">
      <c r="B322" s="174"/>
      <c r="D322" s="163" t="s">
        <v>137</v>
      </c>
      <c r="E322" s="175" t="s">
        <v>1</v>
      </c>
      <c r="F322" s="176" t="s">
        <v>444</v>
      </c>
      <c r="H322" s="177">
        <v>0.20100000000000001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137</v>
      </c>
      <c r="AU322" s="175" t="s">
        <v>91</v>
      </c>
      <c r="AV322" s="13" t="s">
        <v>91</v>
      </c>
      <c r="AW322" s="13" t="s">
        <v>37</v>
      </c>
      <c r="AX322" s="13" t="s">
        <v>81</v>
      </c>
      <c r="AY322" s="175" t="s">
        <v>124</v>
      </c>
    </row>
    <row r="323" spans="2:65" s="14" customFormat="1">
      <c r="B323" s="182"/>
      <c r="D323" s="163" t="s">
        <v>137</v>
      </c>
      <c r="E323" s="183" t="s">
        <v>1</v>
      </c>
      <c r="F323" s="184" t="s">
        <v>140</v>
      </c>
      <c r="H323" s="185">
        <v>0.20100000000000001</v>
      </c>
      <c r="I323" s="186"/>
      <c r="L323" s="182"/>
      <c r="M323" s="187"/>
      <c r="N323" s="188"/>
      <c r="O323" s="188"/>
      <c r="P323" s="188"/>
      <c r="Q323" s="188"/>
      <c r="R323" s="188"/>
      <c r="S323" s="188"/>
      <c r="T323" s="189"/>
      <c r="AT323" s="183" t="s">
        <v>137</v>
      </c>
      <c r="AU323" s="183" t="s">
        <v>91</v>
      </c>
      <c r="AV323" s="14" t="s">
        <v>131</v>
      </c>
      <c r="AW323" s="14" t="s">
        <v>37</v>
      </c>
      <c r="AX323" s="14" t="s">
        <v>89</v>
      </c>
      <c r="AY323" s="183" t="s">
        <v>124</v>
      </c>
    </row>
    <row r="324" spans="2:65" s="1" customFormat="1" ht="24" customHeight="1">
      <c r="B324" s="149"/>
      <c r="C324" s="150" t="s">
        <v>445</v>
      </c>
      <c r="D324" s="150" t="s">
        <v>126</v>
      </c>
      <c r="E324" s="151" t="s">
        <v>446</v>
      </c>
      <c r="F324" s="152" t="s">
        <v>447</v>
      </c>
      <c r="G324" s="153" t="s">
        <v>259</v>
      </c>
      <c r="H324" s="154">
        <v>20</v>
      </c>
      <c r="I324" s="155"/>
      <c r="J324" s="156">
        <f>ROUND(I324*H324,2)</f>
        <v>0</v>
      </c>
      <c r="K324" s="152" t="s">
        <v>202</v>
      </c>
      <c r="L324" s="31"/>
      <c r="M324" s="157" t="s">
        <v>1</v>
      </c>
      <c r="N324" s="158" t="s">
        <v>46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131</v>
      </c>
      <c r="AT324" s="161" t="s">
        <v>126</v>
      </c>
      <c r="AU324" s="161" t="s">
        <v>91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89</v>
      </c>
      <c r="BK324" s="162">
        <f>ROUND(I324*H324,2)</f>
        <v>0</v>
      </c>
      <c r="BL324" s="16" t="s">
        <v>131</v>
      </c>
      <c r="BM324" s="161" t="s">
        <v>448</v>
      </c>
    </row>
    <row r="325" spans="2:65" s="1" customFormat="1" ht="16.5" customHeight="1">
      <c r="B325" s="149"/>
      <c r="C325" s="190" t="s">
        <v>449</v>
      </c>
      <c r="D325" s="190" t="s">
        <v>214</v>
      </c>
      <c r="E325" s="191" t="s">
        <v>450</v>
      </c>
      <c r="F325" s="192" t="s">
        <v>451</v>
      </c>
      <c r="G325" s="193" t="s">
        <v>259</v>
      </c>
      <c r="H325" s="194">
        <v>20</v>
      </c>
      <c r="I325" s="195"/>
      <c r="J325" s="196">
        <f>ROUND(I325*H325,2)</f>
        <v>0</v>
      </c>
      <c r="K325" s="192" t="s">
        <v>202</v>
      </c>
      <c r="L325" s="197"/>
      <c r="M325" s="198" t="s">
        <v>1</v>
      </c>
      <c r="N325" s="199" t="s">
        <v>46</v>
      </c>
      <c r="O325" s="54"/>
      <c r="P325" s="159">
        <f>O325*H325</f>
        <v>0</v>
      </c>
      <c r="Q325" s="159">
        <v>2.0799999999999998E-3</v>
      </c>
      <c r="R325" s="159">
        <f>Q325*H325</f>
        <v>4.1599999999999998E-2</v>
      </c>
      <c r="S325" s="159">
        <v>0</v>
      </c>
      <c r="T325" s="160">
        <f>S325*H325</f>
        <v>0</v>
      </c>
      <c r="AR325" s="161" t="s">
        <v>181</v>
      </c>
      <c r="AT325" s="161" t="s">
        <v>214</v>
      </c>
      <c r="AU325" s="161" t="s">
        <v>91</v>
      </c>
      <c r="AY325" s="16" t="s">
        <v>124</v>
      </c>
      <c r="BE325" s="162">
        <f>IF(N325="základní",J325,0)</f>
        <v>0</v>
      </c>
      <c r="BF325" s="162">
        <f>IF(N325="snížená",J325,0)</f>
        <v>0</v>
      </c>
      <c r="BG325" s="162">
        <f>IF(N325="zákl. přenesená",J325,0)</f>
        <v>0</v>
      </c>
      <c r="BH325" s="162">
        <f>IF(N325="sníž. přenesená",J325,0)</f>
        <v>0</v>
      </c>
      <c r="BI325" s="162">
        <f>IF(N325="nulová",J325,0)</f>
        <v>0</v>
      </c>
      <c r="BJ325" s="16" t="s">
        <v>89</v>
      </c>
      <c r="BK325" s="162">
        <f>ROUND(I325*H325,2)</f>
        <v>0</v>
      </c>
      <c r="BL325" s="16" t="s">
        <v>131</v>
      </c>
      <c r="BM325" s="161" t="s">
        <v>452</v>
      </c>
    </row>
    <row r="326" spans="2:65" s="1" customFormat="1" ht="24" customHeight="1">
      <c r="B326" s="149"/>
      <c r="C326" s="150" t="s">
        <v>453</v>
      </c>
      <c r="D326" s="150" t="s">
        <v>126</v>
      </c>
      <c r="E326" s="151" t="s">
        <v>454</v>
      </c>
      <c r="F326" s="152" t="s">
        <v>455</v>
      </c>
      <c r="G326" s="153" t="s">
        <v>259</v>
      </c>
      <c r="H326" s="154">
        <v>70</v>
      </c>
      <c r="I326" s="155"/>
      <c r="J326" s="156">
        <f>ROUND(I326*H326,2)</f>
        <v>0</v>
      </c>
      <c r="K326" s="152" t="s">
        <v>130</v>
      </c>
      <c r="L326" s="31"/>
      <c r="M326" s="157" t="s">
        <v>1</v>
      </c>
      <c r="N326" s="158" t="s">
        <v>46</v>
      </c>
      <c r="O326" s="54"/>
      <c r="P326" s="159">
        <f>O326*H326</f>
        <v>0</v>
      </c>
      <c r="Q326" s="159">
        <v>1.281E-2</v>
      </c>
      <c r="R326" s="159">
        <f>Q326*H326</f>
        <v>0.89670000000000005</v>
      </c>
      <c r="S326" s="159">
        <v>0</v>
      </c>
      <c r="T326" s="160">
        <f>S326*H326</f>
        <v>0</v>
      </c>
      <c r="AR326" s="161" t="s">
        <v>131</v>
      </c>
      <c r="AT326" s="161" t="s">
        <v>126</v>
      </c>
      <c r="AU326" s="161" t="s">
        <v>91</v>
      </c>
      <c r="AY326" s="16" t="s">
        <v>124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6" t="s">
        <v>89</v>
      </c>
      <c r="BK326" s="162">
        <f>ROUND(I326*H326,2)</f>
        <v>0</v>
      </c>
      <c r="BL326" s="16" t="s">
        <v>131</v>
      </c>
      <c r="BM326" s="161" t="s">
        <v>456</v>
      </c>
    </row>
    <row r="327" spans="2:65" s="1" customFormat="1" ht="29.25">
      <c r="B327" s="31"/>
      <c r="D327" s="163" t="s">
        <v>133</v>
      </c>
      <c r="F327" s="164" t="s">
        <v>457</v>
      </c>
      <c r="I327" s="90"/>
      <c r="L327" s="31"/>
      <c r="M327" s="165"/>
      <c r="N327" s="54"/>
      <c r="O327" s="54"/>
      <c r="P327" s="54"/>
      <c r="Q327" s="54"/>
      <c r="R327" s="54"/>
      <c r="S327" s="54"/>
      <c r="T327" s="55"/>
      <c r="AT327" s="16" t="s">
        <v>133</v>
      </c>
      <c r="AU327" s="16" t="s">
        <v>91</v>
      </c>
    </row>
    <row r="328" spans="2:65" s="1" customFormat="1" ht="24" customHeight="1">
      <c r="B328" s="149"/>
      <c r="C328" s="150" t="s">
        <v>458</v>
      </c>
      <c r="D328" s="150" t="s">
        <v>126</v>
      </c>
      <c r="E328" s="151" t="s">
        <v>459</v>
      </c>
      <c r="F328" s="152" t="s">
        <v>460</v>
      </c>
      <c r="G328" s="153" t="s">
        <v>259</v>
      </c>
      <c r="H328" s="154">
        <v>100</v>
      </c>
      <c r="I328" s="155"/>
      <c r="J328" s="156">
        <f>ROUND(I328*H328,2)</f>
        <v>0</v>
      </c>
      <c r="K328" s="152" t="s">
        <v>130</v>
      </c>
      <c r="L328" s="31"/>
      <c r="M328" s="157" t="s">
        <v>1</v>
      </c>
      <c r="N328" s="158" t="s">
        <v>46</v>
      </c>
      <c r="O328" s="54"/>
      <c r="P328" s="159">
        <f>O328*H328</f>
        <v>0</v>
      </c>
      <c r="Q328" s="159">
        <v>2.1350000000000001E-2</v>
      </c>
      <c r="R328" s="159">
        <f>Q328*H328</f>
        <v>2.1350000000000002</v>
      </c>
      <c r="S328" s="159">
        <v>0</v>
      </c>
      <c r="T328" s="160">
        <f>S328*H328</f>
        <v>0</v>
      </c>
      <c r="AR328" s="161" t="s">
        <v>131</v>
      </c>
      <c r="AT328" s="161" t="s">
        <v>126</v>
      </c>
      <c r="AU328" s="161" t="s">
        <v>91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89</v>
      </c>
      <c r="BK328" s="162">
        <f>ROUND(I328*H328,2)</f>
        <v>0</v>
      </c>
      <c r="BL328" s="16" t="s">
        <v>131</v>
      </c>
      <c r="BM328" s="161" t="s">
        <v>461</v>
      </c>
    </row>
    <row r="329" spans="2:65" s="1" customFormat="1" ht="29.25">
      <c r="B329" s="31"/>
      <c r="D329" s="163" t="s">
        <v>133</v>
      </c>
      <c r="F329" s="164" t="s">
        <v>462</v>
      </c>
      <c r="I329" s="90"/>
      <c r="L329" s="31"/>
      <c r="M329" s="165"/>
      <c r="N329" s="54"/>
      <c r="O329" s="54"/>
      <c r="P329" s="54"/>
      <c r="Q329" s="54"/>
      <c r="R329" s="54"/>
      <c r="S329" s="54"/>
      <c r="T329" s="55"/>
      <c r="AT329" s="16" t="s">
        <v>133</v>
      </c>
      <c r="AU329" s="16" t="s">
        <v>91</v>
      </c>
    </row>
    <row r="330" spans="2:65" s="1" customFormat="1" ht="24" customHeight="1">
      <c r="B330" s="149"/>
      <c r="C330" s="150" t="s">
        <v>463</v>
      </c>
      <c r="D330" s="150" t="s">
        <v>126</v>
      </c>
      <c r="E330" s="151" t="s">
        <v>464</v>
      </c>
      <c r="F330" s="152" t="s">
        <v>465</v>
      </c>
      <c r="G330" s="153" t="s">
        <v>259</v>
      </c>
      <c r="H330" s="154">
        <v>30</v>
      </c>
      <c r="I330" s="155"/>
      <c r="J330" s="156">
        <f>ROUND(I330*H330,2)</f>
        <v>0</v>
      </c>
      <c r="K330" s="152" t="s">
        <v>130</v>
      </c>
      <c r="L330" s="31"/>
      <c r="M330" s="157" t="s">
        <v>1</v>
      </c>
      <c r="N330" s="158" t="s">
        <v>46</v>
      </c>
      <c r="O330" s="54"/>
      <c r="P330" s="159">
        <f>O330*H330</f>
        <v>0</v>
      </c>
      <c r="Q330" s="159">
        <v>2.989E-2</v>
      </c>
      <c r="R330" s="159">
        <f>Q330*H330</f>
        <v>0.89670000000000005</v>
      </c>
      <c r="S330" s="159">
        <v>0</v>
      </c>
      <c r="T330" s="160">
        <f>S330*H330</f>
        <v>0</v>
      </c>
      <c r="AR330" s="161" t="s">
        <v>131</v>
      </c>
      <c r="AT330" s="161" t="s">
        <v>126</v>
      </c>
      <c r="AU330" s="161" t="s">
        <v>91</v>
      </c>
      <c r="AY330" s="16" t="s">
        <v>124</v>
      </c>
      <c r="BE330" s="162">
        <f>IF(N330="základní",J330,0)</f>
        <v>0</v>
      </c>
      <c r="BF330" s="162">
        <f>IF(N330="snížená",J330,0)</f>
        <v>0</v>
      </c>
      <c r="BG330" s="162">
        <f>IF(N330="zákl. přenesená",J330,0)</f>
        <v>0</v>
      </c>
      <c r="BH330" s="162">
        <f>IF(N330="sníž. přenesená",J330,0)</f>
        <v>0</v>
      </c>
      <c r="BI330" s="162">
        <f>IF(N330="nulová",J330,0)</f>
        <v>0</v>
      </c>
      <c r="BJ330" s="16" t="s">
        <v>89</v>
      </c>
      <c r="BK330" s="162">
        <f>ROUND(I330*H330,2)</f>
        <v>0</v>
      </c>
      <c r="BL330" s="16" t="s">
        <v>131</v>
      </c>
      <c r="BM330" s="161" t="s">
        <v>466</v>
      </c>
    </row>
    <row r="331" spans="2:65" s="1" customFormat="1" ht="29.25">
      <c r="B331" s="31"/>
      <c r="D331" s="163" t="s">
        <v>133</v>
      </c>
      <c r="F331" s="164" t="s">
        <v>467</v>
      </c>
      <c r="I331" s="90"/>
      <c r="L331" s="31"/>
      <c r="M331" s="165"/>
      <c r="N331" s="54"/>
      <c r="O331" s="54"/>
      <c r="P331" s="54"/>
      <c r="Q331" s="54"/>
      <c r="R331" s="54"/>
      <c r="S331" s="54"/>
      <c r="T331" s="55"/>
      <c r="AT331" s="16" t="s">
        <v>133</v>
      </c>
      <c r="AU331" s="16" t="s">
        <v>91</v>
      </c>
    </row>
    <row r="332" spans="2:65" s="1" customFormat="1" ht="16.5" customHeight="1">
      <c r="B332" s="149"/>
      <c r="C332" s="150" t="s">
        <v>468</v>
      </c>
      <c r="D332" s="150" t="s">
        <v>126</v>
      </c>
      <c r="E332" s="151" t="s">
        <v>469</v>
      </c>
      <c r="F332" s="152" t="s">
        <v>470</v>
      </c>
      <c r="G332" s="153" t="s">
        <v>259</v>
      </c>
      <c r="H332" s="154">
        <v>20</v>
      </c>
      <c r="I332" s="155"/>
      <c r="J332" s="156">
        <f>ROUND(I332*H332,2)</f>
        <v>0</v>
      </c>
      <c r="K332" s="152" t="s">
        <v>202</v>
      </c>
      <c r="L332" s="31"/>
      <c r="M332" s="157" t="s">
        <v>1</v>
      </c>
      <c r="N332" s="158" t="s">
        <v>46</v>
      </c>
      <c r="O332" s="54"/>
      <c r="P332" s="159">
        <f>O332*H332</f>
        <v>0</v>
      </c>
      <c r="Q332" s="159">
        <v>1.0000000000000001E-5</v>
      </c>
      <c r="R332" s="159">
        <f>Q332*H332</f>
        <v>2.0000000000000001E-4</v>
      </c>
      <c r="S332" s="159">
        <v>0</v>
      </c>
      <c r="T332" s="160">
        <f>S332*H332</f>
        <v>0</v>
      </c>
      <c r="AR332" s="161" t="s">
        <v>131</v>
      </c>
      <c r="AT332" s="161" t="s">
        <v>126</v>
      </c>
      <c r="AU332" s="161" t="s">
        <v>91</v>
      </c>
      <c r="AY332" s="16" t="s">
        <v>124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6" t="s">
        <v>89</v>
      </c>
      <c r="BK332" s="162">
        <f>ROUND(I332*H332,2)</f>
        <v>0</v>
      </c>
      <c r="BL332" s="16" t="s">
        <v>131</v>
      </c>
      <c r="BM332" s="161" t="s">
        <v>471</v>
      </c>
    </row>
    <row r="333" spans="2:65" s="11" customFormat="1" ht="22.9" customHeight="1">
      <c r="B333" s="136"/>
      <c r="D333" s="137" t="s">
        <v>80</v>
      </c>
      <c r="E333" s="147" t="s">
        <v>472</v>
      </c>
      <c r="F333" s="147" t="s">
        <v>473</v>
      </c>
      <c r="I333" s="139"/>
      <c r="J333" s="148">
        <f>BK333</f>
        <v>0</v>
      </c>
      <c r="L333" s="136"/>
      <c r="M333" s="141"/>
      <c r="N333" s="142"/>
      <c r="O333" s="142"/>
      <c r="P333" s="143">
        <f>SUM(P334:P345)</f>
        <v>0</v>
      </c>
      <c r="Q333" s="142"/>
      <c r="R333" s="143">
        <f>SUM(R334:R345)</f>
        <v>0</v>
      </c>
      <c r="S333" s="142"/>
      <c r="T333" s="144">
        <f>SUM(T334:T345)</f>
        <v>0</v>
      </c>
      <c r="AR333" s="137" t="s">
        <v>89</v>
      </c>
      <c r="AT333" s="145" t="s">
        <v>80</v>
      </c>
      <c r="AU333" s="145" t="s">
        <v>89</v>
      </c>
      <c r="AY333" s="137" t="s">
        <v>124</v>
      </c>
      <c r="BK333" s="146">
        <f>SUM(BK334:BK345)</f>
        <v>0</v>
      </c>
    </row>
    <row r="334" spans="2:65" s="1" customFormat="1" ht="24" customHeight="1">
      <c r="B334" s="149"/>
      <c r="C334" s="150" t="s">
        <v>474</v>
      </c>
      <c r="D334" s="150" t="s">
        <v>126</v>
      </c>
      <c r="E334" s="151" t="s">
        <v>475</v>
      </c>
      <c r="F334" s="152" t="s">
        <v>476</v>
      </c>
      <c r="G334" s="153" t="s">
        <v>201</v>
      </c>
      <c r="H334" s="154">
        <v>31.4</v>
      </c>
      <c r="I334" s="155"/>
      <c r="J334" s="156">
        <f>ROUND(I334*H334,2)</f>
        <v>0</v>
      </c>
      <c r="K334" s="152" t="s">
        <v>202</v>
      </c>
      <c r="L334" s="31"/>
      <c r="M334" s="157" t="s">
        <v>1</v>
      </c>
      <c r="N334" s="158" t="s">
        <v>46</v>
      </c>
      <c r="O334" s="54"/>
      <c r="P334" s="159">
        <f>O334*H334</f>
        <v>0</v>
      </c>
      <c r="Q334" s="159">
        <v>0</v>
      </c>
      <c r="R334" s="159">
        <f>Q334*H334</f>
        <v>0</v>
      </c>
      <c r="S334" s="159">
        <v>0</v>
      </c>
      <c r="T334" s="160">
        <f>S334*H334</f>
        <v>0</v>
      </c>
      <c r="AR334" s="161" t="s">
        <v>131</v>
      </c>
      <c r="AT334" s="161" t="s">
        <v>126</v>
      </c>
      <c r="AU334" s="161" t="s">
        <v>91</v>
      </c>
      <c r="AY334" s="16" t="s">
        <v>124</v>
      </c>
      <c r="BE334" s="162">
        <f>IF(N334="základní",J334,0)</f>
        <v>0</v>
      </c>
      <c r="BF334" s="162">
        <f>IF(N334="snížená",J334,0)</f>
        <v>0</v>
      </c>
      <c r="BG334" s="162">
        <f>IF(N334="zákl. přenesená",J334,0)</f>
        <v>0</v>
      </c>
      <c r="BH334" s="162">
        <f>IF(N334="sníž. přenesená",J334,0)</f>
        <v>0</v>
      </c>
      <c r="BI334" s="162">
        <f>IF(N334="nulová",J334,0)</f>
        <v>0</v>
      </c>
      <c r="BJ334" s="16" t="s">
        <v>89</v>
      </c>
      <c r="BK334" s="162">
        <f>ROUND(I334*H334,2)</f>
        <v>0</v>
      </c>
      <c r="BL334" s="16" t="s">
        <v>131</v>
      </c>
      <c r="BM334" s="161" t="s">
        <v>477</v>
      </c>
    </row>
    <row r="335" spans="2:65" s="12" customFormat="1">
      <c r="B335" s="167"/>
      <c r="D335" s="163" t="s">
        <v>137</v>
      </c>
      <c r="E335" s="168" t="s">
        <v>1</v>
      </c>
      <c r="F335" s="169" t="s">
        <v>478</v>
      </c>
      <c r="H335" s="168" t="s">
        <v>1</v>
      </c>
      <c r="I335" s="170"/>
      <c r="L335" s="167"/>
      <c r="M335" s="171"/>
      <c r="N335" s="172"/>
      <c r="O335" s="172"/>
      <c r="P335" s="172"/>
      <c r="Q335" s="172"/>
      <c r="R335" s="172"/>
      <c r="S335" s="172"/>
      <c r="T335" s="173"/>
      <c r="AT335" s="168" t="s">
        <v>137</v>
      </c>
      <c r="AU335" s="168" t="s">
        <v>91</v>
      </c>
      <c r="AV335" s="12" t="s">
        <v>89</v>
      </c>
      <c r="AW335" s="12" t="s">
        <v>37</v>
      </c>
      <c r="AX335" s="12" t="s">
        <v>81</v>
      </c>
      <c r="AY335" s="168" t="s">
        <v>124</v>
      </c>
    </row>
    <row r="336" spans="2:65" s="13" customFormat="1">
      <c r="B336" s="174"/>
      <c r="D336" s="163" t="s">
        <v>137</v>
      </c>
      <c r="E336" s="175" t="s">
        <v>1</v>
      </c>
      <c r="F336" s="176" t="s">
        <v>479</v>
      </c>
      <c r="H336" s="177">
        <v>27.2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5" t="s">
        <v>137</v>
      </c>
      <c r="AU336" s="175" t="s">
        <v>91</v>
      </c>
      <c r="AV336" s="13" t="s">
        <v>91</v>
      </c>
      <c r="AW336" s="13" t="s">
        <v>37</v>
      </c>
      <c r="AX336" s="13" t="s">
        <v>81</v>
      </c>
      <c r="AY336" s="175" t="s">
        <v>124</v>
      </c>
    </row>
    <row r="337" spans="2:65" s="12" customFormat="1">
      <c r="B337" s="167"/>
      <c r="D337" s="163" t="s">
        <v>137</v>
      </c>
      <c r="E337" s="168" t="s">
        <v>1</v>
      </c>
      <c r="F337" s="169" t="s">
        <v>480</v>
      </c>
      <c r="H337" s="168" t="s">
        <v>1</v>
      </c>
      <c r="I337" s="170"/>
      <c r="L337" s="167"/>
      <c r="M337" s="171"/>
      <c r="N337" s="172"/>
      <c r="O337" s="172"/>
      <c r="P337" s="172"/>
      <c r="Q337" s="172"/>
      <c r="R337" s="172"/>
      <c r="S337" s="172"/>
      <c r="T337" s="173"/>
      <c r="AT337" s="168" t="s">
        <v>137</v>
      </c>
      <c r="AU337" s="168" t="s">
        <v>91</v>
      </c>
      <c r="AV337" s="12" t="s">
        <v>89</v>
      </c>
      <c r="AW337" s="12" t="s">
        <v>37</v>
      </c>
      <c r="AX337" s="12" t="s">
        <v>81</v>
      </c>
      <c r="AY337" s="168" t="s">
        <v>124</v>
      </c>
    </row>
    <row r="338" spans="2:65" s="13" customFormat="1">
      <c r="B338" s="174"/>
      <c r="D338" s="163" t="s">
        <v>137</v>
      </c>
      <c r="E338" s="175" t="s">
        <v>1</v>
      </c>
      <c r="F338" s="176" t="s">
        <v>481</v>
      </c>
      <c r="H338" s="177">
        <v>4.2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137</v>
      </c>
      <c r="AU338" s="175" t="s">
        <v>91</v>
      </c>
      <c r="AV338" s="13" t="s">
        <v>91</v>
      </c>
      <c r="AW338" s="13" t="s">
        <v>37</v>
      </c>
      <c r="AX338" s="13" t="s">
        <v>81</v>
      </c>
      <c r="AY338" s="175" t="s">
        <v>124</v>
      </c>
    </row>
    <row r="339" spans="2:65" s="14" customFormat="1">
      <c r="B339" s="182"/>
      <c r="D339" s="163" t="s">
        <v>137</v>
      </c>
      <c r="E339" s="183" t="s">
        <v>1</v>
      </c>
      <c r="F339" s="184" t="s">
        <v>140</v>
      </c>
      <c r="H339" s="185">
        <v>31.4</v>
      </c>
      <c r="I339" s="186"/>
      <c r="L339" s="182"/>
      <c r="M339" s="187"/>
      <c r="N339" s="188"/>
      <c r="O339" s="188"/>
      <c r="P339" s="188"/>
      <c r="Q339" s="188"/>
      <c r="R339" s="188"/>
      <c r="S339" s="188"/>
      <c r="T339" s="189"/>
      <c r="AT339" s="183" t="s">
        <v>137</v>
      </c>
      <c r="AU339" s="183" t="s">
        <v>91</v>
      </c>
      <c r="AV339" s="14" t="s">
        <v>131</v>
      </c>
      <c r="AW339" s="14" t="s">
        <v>37</v>
      </c>
      <c r="AX339" s="14" t="s">
        <v>89</v>
      </c>
      <c r="AY339" s="183" t="s">
        <v>124</v>
      </c>
    </row>
    <row r="340" spans="2:65" s="1" customFormat="1" ht="24" customHeight="1">
      <c r="B340" s="149"/>
      <c r="C340" s="150" t="s">
        <v>482</v>
      </c>
      <c r="D340" s="150" t="s">
        <v>126</v>
      </c>
      <c r="E340" s="151" t="s">
        <v>483</v>
      </c>
      <c r="F340" s="152" t="s">
        <v>484</v>
      </c>
      <c r="G340" s="153" t="s">
        <v>201</v>
      </c>
      <c r="H340" s="154">
        <v>13.3</v>
      </c>
      <c r="I340" s="155"/>
      <c r="J340" s="156">
        <f>ROUND(I340*H340,2)</f>
        <v>0</v>
      </c>
      <c r="K340" s="152" t="s">
        <v>202</v>
      </c>
      <c r="L340" s="31"/>
      <c r="M340" s="157" t="s">
        <v>1</v>
      </c>
      <c r="N340" s="158" t="s">
        <v>46</v>
      </c>
      <c r="O340" s="54"/>
      <c r="P340" s="159">
        <f>O340*H340</f>
        <v>0</v>
      </c>
      <c r="Q340" s="159">
        <v>0</v>
      </c>
      <c r="R340" s="159">
        <f>Q340*H340</f>
        <v>0</v>
      </c>
      <c r="S340" s="159">
        <v>0</v>
      </c>
      <c r="T340" s="160">
        <f>S340*H340</f>
        <v>0</v>
      </c>
      <c r="AR340" s="161" t="s">
        <v>131</v>
      </c>
      <c r="AT340" s="161" t="s">
        <v>126</v>
      </c>
      <c r="AU340" s="161" t="s">
        <v>91</v>
      </c>
      <c r="AY340" s="16" t="s">
        <v>124</v>
      </c>
      <c r="BE340" s="162">
        <f>IF(N340="základní",J340,0)</f>
        <v>0</v>
      </c>
      <c r="BF340" s="162">
        <f>IF(N340="snížená",J340,0)</f>
        <v>0</v>
      </c>
      <c r="BG340" s="162">
        <f>IF(N340="zákl. přenesená",J340,0)</f>
        <v>0</v>
      </c>
      <c r="BH340" s="162">
        <f>IF(N340="sníž. přenesená",J340,0)</f>
        <v>0</v>
      </c>
      <c r="BI340" s="162">
        <f>IF(N340="nulová",J340,0)</f>
        <v>0</v>
      </c>
      <c r="BJ340" s="16" t="s">
        <v>89</v>
      </c>
      <c r="BK340" s="162">
        <f>ROUND(I340*H340,2)</f>
        <v>0</v>
      </c>
      <c r="BL340" s="16" t="s">
        <v>131</v>
      </c>
      <c r="BM340" s="161" t="s">
        <v>485</v>
      </c>
    </row>
    <row r="341" spans="2:65" s="12" customFormat="1">
      <c r="B341" s="167"/>
      <c r="D341" s="163" t="s">
        <v>137</v>
      </c>
      <c r="E341" s="168" t="s">
        <v>1</v>
      </c>
      <c r="F341" s="169" t="s">
        <v>486</v>
      </c>
      <c r="H341" s="168" t="s">
        <v>1</v>
      </c>
      <c r="I341" s="170"/>
      <c r="L341" s="167"/>
      <c r="M341" s="171"/>
      <c r="N341" s="172"/>
      <c r="O341" s="172"/>
      <c r="P341" s="172"/>
      <c r="Q341" s="172"/>
      <c r="R341" s="172"/>
      <c r="S341" s="172"/>
      <c r="T341" s="173"/>
      <c r="AT341" s="168" t="s">
        <v>137</v>
      </c>
      <c r="AU341" s="168" t="s">
        <v>91</v>
      </c>
      <c r="AV341" s="12" t="s">
        <v>89</v>
      </c>
      <c r="AW341" s="12" t="s">
        <v>37</v>
      </c>
      <c r="AX341" s="12" t="s">
        <v>81</v>
      </c>
      <c r="AY341" s="168" t="s">
        <v>124</v>
      </c>
    </row>
    <row r="342" spans="2:65" s="13" customFormat="1">
      <c r="B342" s="174"/>
      <c r="D342" s="163" t="s">
        <v>137</v>
      </c>
      <c r="E342" s="175" t="s">
        <v>1</v>
      </c>
      <c r="F342" s="176" t="s">
        <v>487</v>
      </c>
      <c r="H342" s="177">
        <v>7.7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137</v>
      </c>
      <c r="AU342" s="175" t="s">
        <v>91</v>
      </c>
      <c r="AV342" s="13" t="s">
        <v>91</v>
      </c>
      <c r="AW342" s="13" t="s">
        <v>37</v>
      </c>
      <c r="AX342" s="13" t="s">
        <v>81</v>
      </c>
      <c r="AY342" s="175" t="s">
        <v>124</v>
      </c>
    </row>
    <row r="343" spans="2:65" s="12" customFormat="1">
      <c r="B343" s="167"/>
      <c r="D343" s="163" t="s">
        <v>137</v>
      </c>
      <c r="E343" s="168" t="s">
        <v>1</v>
      </c>
      <c r="F343" s="169" t="s">
        <v>488</v>
      </c>
      <c r="H343" s="168" t="s">
        <v>1</v>
      </c>
      <c r="I343" s="170"/>
      <c r="L343" s="167"/>
      <c r="M343" s="171"/>
      <c r="N343" s="172"/>
      <c r="O343" s="172"/>
      <c r="P343" s="172"/>
      <c r="Q343" s="172"/>
      <c r="R343" s="172"/>
      <c r="S343" s="172"/>
      <c r="T343" s="173"/>
      <c r="AT343" s="168" t="s">
        <v>137</v>
      </c>
      <c r="AU343" s="168" t="s">
        <v>91</v>
      </c>
      <c r="AV343" s="12" t="s">
        <v>89</v>
      </c>
      <c r="AW343" s="12" t="s">
        <v>37</v>
      </c>
      <c r="AX343" s="12" t="s">
        <v>81</v>
      </c>
      <c r="AY343" s="168" t="s">
        <v>124</v>
      </c>
    </row>
    <row r="344" spans="2:65" s="13" customFormat="1">
      <c r="B344" s="174"/>
      <c r="D344" s="163" t="s">
        <v>137</v>
      </c>
      <c r="E344" s="175" t="s">
        <v>1</v>
      </c>
      <c r="F344" s="176" t="s">
        <v>489</v>
      </c>
      <c r="H344" s="177">
        <v>5.6</v>
      </c>
      <c r="I344" s="178"/>
      <c r="L344" s="174"/>
      <c r="M344" s="179"/>
      <c r="N344" s="180"/>
      <c r="O344" s="180"/>
      <c r="P344" s="180"/>
      <c r="Q344" s="180"/>
      <c r="R344" s="180"/>
      <c r="S344" s="180"/>
      <c r="T344" s="181"/>
      <c r="AT344" s="175" t="s">
        <v>137</v>
      </c>
      <c r="AU344" s="175" t="s">
        <v>91</v>
      </c>
      <c r="AV344" s="13" t="s">
        <v>91</v>
      </c>
      <c r="AW344" s="13" t="s">
        <v>37</v>
      </c>
      <c r="AX344" s="13" t="s">
        <v>81</v>
      </c>
      <c r="AY344" s="175" t="s">
        <v>124</v>
      </c>
    </row>
    <row r="345" spans="2:65" s="14" customFormat="1">
      <c r="B345" s="182"/>
      <c r="D345" s="163" t="s">
        <v>137</v>
      </c>
      <c r="E345" s="183" t="s">
        <v>1</v>
      </c>
      <c r="F345" s="184" t="s">
        <v>140</v>
      </c>
      <c r="H345" s="185">
        <v>13.3</v>
      </c>
      <c r="I345" s="186"/>
      <c r="L345" s="182"/>
      <c r="M345" s="203"/>
      <c r="N345" s="204"/>
      <c r="O345" s="204"/>
      <c r="P345" s="204"/>
      <c r="Q345" s="204"/>
      <c r="R345" s="204"/>
      <c r="S345" s="204"/>
      <c r="T345" s="205"/>
      <c r="AT345" s="183" t="s">
        <v>137</v>
      </c>
      <c r="AU345" s="183" t="s">
        <v>91</v>
      </c>
      <c r="AV345" s="14" t="s">
        <v>131</v>
      </c>
      <c r="AW345" s="14" t="s">
        <v>37</v>
      </c>
      <c r="AX345" s="14" t="s">
        <v>89</v>
      </c>
      <c r="AY345" s="183" t="s">
        <v>124</v>
      </c>
    </row>
    <row r="346" spans="2:65" s="1" customFormat="1" ht="6.95" customHeight="1">
      <c r="B346" s="43"/>
      <c r="C346" s="44"/>
      <c r="D346" s="44"/>
      <c r="E346" s="44"/>
      <c r="F346" s="44"/>
      <c r="G346" s="44"/>
      <c r="H346" s="44"/>
      <c r="I346" s="111"/>
      <c r="J346" s="44"/>
      <c r="K346" s="44"/>
      <c r="L346" s="31"/>
    </row>
  </sheetData>
  <autoFilter ref="C118:K34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view="pageBreakPreview" topLeftCell="A122" zoomScale="115" zoomScaleNormal="100" zoomScaleSheetLayoutView="115" workbookViewId="0">
      <selection activeCell="G182" sqref="G18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8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91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1" t="str">
        <f>'Rekapitulace stavby'!K6</f>
        <v>Malý labský náhon, Hradec Králové, odstranění nánosů, ř. km 5,645 - 7,748</v>
      </c>
      <c r="F7" s="252"/>
      <c r="G7" s="252"/>
      <c r="H7" s="252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6" t="s">
        <v>490</v>
      </c>
      <c r="F9" s="250"/>
      <c r="G9" s="250"/>
      <c r="H9" s="250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20</v>
      </c>
      <c r="J11" s="24" t="s">
        <v>1</v>
      </c>
      <c r="L11" s="31"/>
    </row>
    <row r="12" spans="2:46" s="1" customFormat="1" ht="12" customHeight="1">
      <c r="B12" s="31"/>
      <c r="D12" s="26" t="s">
        <v>21</v>
      </c>
      <c r="F12" s="24" t="s">
        <v>22</v>
      </c>
      <c r="I12" s="91" t="s">
        <v>23</v>
      </c>
      <c r="J12" s="51" t="str">
        <f>'Rekapitulace stavby'!AN8</f>
        <v>10. 10. 2018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25</v>
      </c>
      <c r="I14" s="91" t="s">
        <v>26</v>
      </c>
      <c r="J14" s="24" t="s">
        <v>27</v>
      </c>
      <c r="L14" s="31"/>
    </row>
    <row r="15" spans="2:46" s="1" customFormat="1" ht="18" customHeight="1">
      <c r="B15" s="31"/>
      <c r="E15" s="24" t="s">
        <v>28</v>
      </c>
      <c r="I15" s="91" t="s">
        <v>29</v>
      </c>
      <c r="J15" s="24" t="s">
        <v>30</v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31</v>
      </c>
      <c r="I17" s="91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3" t="str">
        <f>'Rekapitulace stavby'!E14</f>
        <v>Vyplň údaj</v>
      </c>
      <c r="F18" s="239"/>
      <c r="G18" s="239"/>
      <c r="H18" s="239"/>
      <c r="I18" s="91" t="s">
        <v>29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33</v>
      </c>
      <c r="I20" s="91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91" t="s">
        <v>29</v>
      </c>
      <c r="J21" s="24" t="s">
        <v>36</v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38</v>
      </c>
      <c r="I23" s="91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29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39</v>
      </c>
      <c r="I26" s="90"/>
      <c r="L26" s="31"/>
    </row>
    <row r="27" spans="2:12" s="7" customFormat="1" ht="16.5" customHeight="1">
      <c r="B27" s="92"/>
      <c r="E27" s="243" t="s">
        <v>1</v>
      </c>
      <c r="F27" s="243"/>
      <c r="G27" s="243"/>
      <c r="H27" s="243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41</v>
      </c>
      <c r="I30" s="90"/>
      <c r="J30" s="65">
        <f>ROUND(J121,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43</v>
      </c>
      <c r="I32" s="96" t="s">
        <v>42</v>
      </c>
      <c r="J32" s="34" t="s">
        <v>44</v>
      </c>
      <c r="L32" s="31"/>
    </row>
    <row r="33" spans="2:12" s="1" customFormat="1" ht="14.45" customHeight="1">
      <c r="B33" s="31"/>
      <c r="D33" s="97" t="s">
        <v>45</v>
      </c>
      <c r="E33" s="26" t="s">
        <v>46</v>
      </c>
      <c r="F33" s="98">
        <f>ROUND((SUM(BE121:BE154)),  2)</f>
        <v>0</v>
      </c>
      <c r="I33" s="99">
        <v>0.21</v>
      </c>
      <c r="J33" s="98">
        <f>ROUND(((SUM(BE121:BE154))*I33),  2)</f>
        <v>0</v>
      </c>
      <c r="L33" s="31"/>
    </row>
    <row r="34" spans="2:12" s="1" customFormat="1" ht="14.45" customHeight="1">
      <c r="B34" s="31"/>
      <c r="E34" s="26" t="s">
        <v>47</v>
      </c>
      <c r="F34" s="98">
        <f>ROUND((SUM(BF121:BF154)),  2)</f>
        <v>0</v>
      </c>
      <c r="I34" s="99">
        <v>0.15</v>
      </c>
      <c r="J34" s="98">
        <f>ROUND(((SUM(BF121:BF154))*I34),  2)</f>
        <v>0</v>
      </c>
      <c r="L34" s="31"/>
    </row>
    <row r="35" spans="2:12" s="1" customFormat="1" ht="14.45" hidden="1" customHeight="1">
      <c r="B35" s="31"/>
      <c r="E35" s="26" t="s">
        <v>48</v>
      </c>
      <c r="F35" s="98">
        <f>ROUND((SUM(BG121:BG154)),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49</v>
      </c>
      <c r="F36" s="98">
        <f>ROUND((SUM(BH121:BH154)),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50</v>
      </c>
      <c r="F37" s="98">
        <f>ROUND((SUM(BI121:BI154)),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51</v>
      </c>
      <c r="E39" s="56"/>
      <c r="F39" s="56"/>
      <c r="G39" s="102" t="s">
        <v>52</v>
      </c>
      <c r="H39" s="103" t="s">
        <v>53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54</v>
      </c>
      <c r="E50" s="41"/>
      <c r="F50" s="41"/>
      <c r="G50" s="40" t="s">
        <v>55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56</v>
      </c>
      <c r="E61" s="33"/>
      <c r="F61" s="108" t="s">
        <v>57</v>
      </c>
      <c r="G61" s="42" t="s">
        <v>56</v>
      </c>
      <c r="H61" s="33"/>
      <c r="I61" s="109"/>
      <c r="J61" s="110" t="s">
        <v>57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58</v>
      </c>
      <c r="E65" s="41"/>
      <c r="F65" s="41"/>
      <c r="G65" s="40" t="s">
        <v>59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56</v>
      </c>
      <c r="E76" s="33"/>
      <c r="F76" s="108" t="s">
        <v>57</v>
      </c>
      <c r="G76" s="42" t="s">
        <v>56</v>
      </c>
      <c r="H76" s="33"/>
      <c r="I76" s="109"/>
      <c r="J76" s="110" t="s">
        <v>57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1" t="str">
        <f>E7</f>
        <v>Malý labský náhon, Hradec Králové, odstranění nánosů, ř. km 5,645 - 7,748</v>
      </c>
      <c r="F85" s="252"/>
      <c r="G85" s="252"/>
      <c r="H85" s="252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6" t="str">
        <f>E9</f>
        <v>VON - Vedlejší a ostatní náklady</v>
      </c>
      <c r="F87" s="250"/>
      <c r="G87" s="250"/>
      <c r="H87" s="250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21</v>
      </c>
      <c r="F89" s="24" t="str">
        <f>F12</f>
        <v xml:space="preserve"> </v>
      </c>
      <c r="I89" s="91" t="s">
        <v>23</v>
      </c>
      <c r="J89" s="51" t="str">
        <f>IF(J12="","",J12)</f>
        <v>10. 10. 2018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43.15" customHeight="1">
      <c r="B91" s="31"/>
      <c r="C91" s="26" t="s">
        <v>25</v>
      </c>
      <c r="F91" s="24" t="str">
        <f>E15</f>
        <v>Povodí Labe, státní podnik, Hradec Králové</v>
      </c>
      <c r="I91" s="91" t="s">
        <v>33</v>
      </c>
      <c r="J91" s="29" t="str">
        <f>E21</f>
        <v xml:space="preserve">ENVISYSTEM, s.r.o., U Nikolajky 15, 150 00  Praha </v>
      </c>
      <c r="L91" s="31"/>
    </row>
    <row r="92" spans="2:47" s="1" customFormat="1" ht="15.2" customHeight="1">
      <c r="B92" s="31"/>
      <c r="C92" s="26" t="s">
        <v>31</v>
      </c>
      <c r="F92" s="24" t="str">
        <f>IF(E18="","",E18)</f>
        <v>Vyplň údaj</v>
      </c>
      <c r="I92" s="91" t="s">
        <v>38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J121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491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899999999999999" customHeight="1">
      <c r="B98" s="122"/>
      <c r="D98" s="123" t="s">
        <v>492</v>
      </c>
      <c r="E98" s="124"/>
      <c r="F98" s="124"/>
      <c r="G98" s="124"/>
      <c r="H98" s="124"/>
      <c r="I98" s="125"/>
      <c r="J98" s="126">
        <f>J123</f>
        <v>0</v>
      </c>
      <c r="L98" s="122"/>
    </row>
    <row r="99" spans="2:12" s="9" customFormat="1" ht="19.899999999999999" customHeight="1">
      <c r="B99" s="122"/>
      <c r="D99" s="123" t="s">
        <v>493</v>
      </c>
      <c r="E99" s="124"/>
      <c r="F99" s="124"/>
      <c r="G99" s="124"/>
      <c r="H99" s="124"/>
      <c r="I99" s="125"/>
      <c r="J99" s="126">
        <f>J127</f>
        <v>0</v>
      </c>
      <c r="L99" s="122"/>
    </row>
    <row r="100" spans="2:12" s="9" customFormat="1" ht="19.899999999999999" customHeight="1">
      <c r="B100" s="122"/>
      <c r="D100" s="123" t="s">
        <v>494</v>
      </c>
      <c r="E100" s="124"/>
      <c r="F100" s="124"/>
      <c r="G100" s="124"/>
      <c r="H100" s="124"/>
      <c r="I100" s="125"/>
      <c r="J100" s="126">
        <f>J130</f>
        <v>0</v>
      </c>
      <c r="L100" s="122"/>
    </row>
    <row r="101" spans="2:12" s="9" customFormat="1" ht="19.899999999999999" customHeight="1">
      <c r="B101" s="122"/>
      <c r="D101" s="123" t="s">
        <v>495</v>
      </c>
      <c r="E101" s="124"/>
      <c r="F101" s="124"/>
      <c r="G101" s="124"/>
      <c r="H101" s="124"/>
      <c r="I101" s="125"/>
      <c r="J101" s="126">
        <f>J152</f>
        <v>0</v>
      </c>
      <c r="L101" s="122"/>
    </row>
    <row r="102" spans="2:12" s="1" customFormat="1" ht="21.75" customHeight="1">
      <c r="B102" s="31"/>
      <c r="I102" s="90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5" customHeight="1">
      <c r="B108" s="31"/>
      <c r="C108" s="20" t="s">
        <v>109</v>
      </c>
      <c r="I108" s="90"/>
      <c r="L108" s="31"/>
    </row>
    <row r="109" spans="2:12" s="1" customFormat="1" ht="6.95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16.5" customHeight="1">
      <c r="B111" s="31"/>
      <c r="E111" s="251" t="str">
        <f>E7</f>
        <v>Malý labský náhon, Hradec Králové, odstranění nánosů, ř. km 5,645 - 7,748</v>
      </c>
      <c r="F111" s="252"/>
      <c r="G111" s="252"/>
      <c r="H111" s="252"/>
      <c r="I111" s="90"/>
      <c r="L111" s="31"/>
    </row>
    <row r="112" spans="2:12" s="1" customFormat="1" ht="12" customHeight="1">
      <c r="B112" s="31"/>
      <c r="C112" s="26" t="s">
        <v>99</v>
      </c>
      <c r="I112" s="90"/>
      <c r="L112" s="31"/>
    </row>
    <row r="113" spans="2:65" s="1" customFormat="1" ht="16.5" customHeight="1">
      <c r="B113" s="31"/>
      <c r="E113" s="236" t="str">
        <f>E9</f>
        <v>VON - Vedlejší a ostatní náklady</v>
      </c>
      <c r="F113" s="250"/>
      <c r="G113" s="250"/>
      <c r="H113" s="250"/>
      <c r="I113" s="90"/>
      <c r="L113" s="31"/>
    </row>
    <row r="114" spans="2:65" s="1" customFormat="1" ht="6.95" customHeight="1">
      <c r="B114" s="31"/>
      <c r="I114" s="90"/>
      <c r="L114" s="31"/>
    </row>
    <row r="115" spans="2:65" s="1" customFormat="1" ht="12" customHeight="1">
      <c r="B115" s="31"/>
      <c r="C115" s="26" t="s">
        <v>21</v>
      </c>
      <c r="F115" s="24" t="str">
        <f>F12</f>
        <v xml:space="preserve"> </v>
      </c>
      <c r="I115" s="91" t="s">
        <v>23</v>
      </c>
      <c r="J115" s="51" t="str">
        <f>IF(J12="","",J12)</f>
        <v>10. 10. 2018</v>
      </c>
      <c r="L115" s="31"/>
    </row>
    <row r="116" spans="2:65" s="1" customFormat="1" ht="6.95" customHeight="1">
      <c r="B116" s="31"/>
      <c r="I116" s="90"/>
      <c r="L116" s="31"/>
    </row>
    <row r="117" spans="2:65" s="1" customFormat="1" ht="43.15" customHeight="1">
      <c r="B117" s="31"/>
      <c r="C117" s="26" t="s">
        <v>25</v>
      </c>
      <c r="F117" s="24" t="str">
        <f>E15</f>
        <v>Povodí Labe, státní podnik, Hradec Králové</v>
      </c>
      <c r="I117" s="91" t="s">
        <v>33</v>
      </c>
      <c r="J117" s="29" t="str">
        <f>E21</f>
        <v xml:space="preserve">ENVISYSTEM, s.r.o., U Nikolajky 15, 150 00  Praha </v>
      </c>
      <c r="L117" s="31"/>
    </row>
    <row r="118" spans="2:65" s="1" customFormat="1" ht="15.2" customHeight="1">
      <c r="B118" s="31"/>
      <c r="C118" s="26" t="s">
        <v>31</v>
      </c>
      <c r="F118" s="24" t="str">
        <f>IF(E18="","",E18)</f>
        <v>Vyplň údaj</v>
      </c>
      <c r="I118" s="91" t="s">
        <v>38</v>
      </c>
      <c r="J118" s="29" t="str">
        <f>E24</f>
        <v xml:space="preserve"> </v>
      </c>
      <c r="L118" s="31"/>
    </row>
    <row r="119" spans="2:65" s="1" customFormat="1" ht="10.35" customHeight="1">
      <c r="B119" s="31"/>
      <c r="I119" s="90"/>
      <c r="L119" s="31"/>
    </row>
    <row r="120" spans="2:65" s="10" customFormat="1" ht="29.25" customHeight="1">
      <c r="B120" s="127"/>
      <c r="C120" s="128" t="s">
        <v>110</v>
      </c>
      <c r="D120" s="129" t="s">
        <v>66</v>
      </c>
      <c r="E120" s="129" t="s">
        <v>62</v>
      </c>
      <c r="F120" s="129" t="s">
        <v>63</v>
      </c>
      <c r="G120" s="129" t="s">
        <v>111</v>
      </c>
      <c r="H120" s="129" t="s">
        <v>112</v>
      </c>
      <c r="I120" s="130" t="s">
        <v>113</v>
      </c>
      <c r="J120" s="129" t="s">
        <v>103</v>
      </c>
      <c r="K120" s="131" t="s">
        <v>114</v>
      </c>
      <c r="L120" s="127"/>
      <c r="M120" s="58" t="s">
        <v>1</v>
      </c>
      <c r="N120" s="59" t="s">
        <v>45</v>
      </c>
      <c r="O120" s="59" t="s">
        <v>115</v>
      </c>
      <c r="P120" s="59" t="s">
        <v>116</v>
      </c>
      <c r="Q120" s="59" t="s">
        <v>117</v>
      </c>
      <c r="R120" s="59" t="s">
        <v>118</v>
      </c>
      <c r="S120" s="59" t="s">
        <v>119</v>
      </c>
      <c r="T120" s="60" t="s">
        <v>120</v>
      </c>
    </row>
    <row r="121" spans="2:65" s="1" customFormat="1" ht="22.9" customHeight="1">
      <c r="B121" s="31"/>
      <c r="C121" s="63" t="s">
        <v>121</v>
      </c>
      <c r="I121" s="90"/>
      <c r="J121" s="132">
        <f>BK121</f>
        <v>0</v>
      </c>
      <c r="L121" s="31"/>
      <c r="M121" s="61"/>
      <c r="N121" s="52"/>
      <c r="O121" s="52"/>
      <c r="P121" s="133">
        <f>P122</f>
        <v>0</v>
      </c>
      <c r="Q121" s="52"/>
      <c r="R121" s="133">
        <f>R122</f>
        <v>0</v>
      </c>
      <c r="S121" s="52"/>
      <c r="T121" s="134">
        <f>T122</f>
        <v>0</v>
      </c>
      <c r="AT121" s="16" t="s">
        <v>80</v>
      </c>
      <c r="AU121" s="16" t="s">
        <v>105</v>
      </c>
      <c r="BK121" s="135">
        <f>BK122</f>
        <v>0</v>
      </c>
    </row>
    <row r="122" spans="2:65" s="11" customFormat="1" ht="25.9" customHeight="1">
      <c r="B122" s="136"/>
      <c r="D122" s="137" t="s">
        <v>80</v>
      </c>
      <c r="E122" s="138" t="s">
        <v>496</v>
      </c>
      <c r="F122" s="138" t="s">
        <v>497</v>
      </c>
      <c r="I122" s="139"/>
      <c r="J122" s="140">
        <f>BK122</f>
        <v>0</v>
      </c>
      <c r="L122" s="136"/>
      <c r="M122" s="141"/>
      <c r="N122" s="142"/>
      <c r="O122" s="142"/>
      <c r="P122" s="143">
        <f>P123+P127+P130+P152</f>
        <v>0</v>
      </c>
      <c r="Q122" s="142"/>
      <c r="R122" s="143">
        <f>R123+R127+R130+R152</f>
        <v>0</v>
      </c>
      <c r="S122" s="142"/>
      <c r="T122" s="144">
        <f>T123+T127+T130+T152</f>
        <v>0</v>
      </c>
      <c r="AR122" s="137" t="s">
        <v>162</v>
      </c>
      <c r="AT122" s="145" t="s">
        <v>80</v>
      </c>
      <c r="AU122" s="145" t="s">
        <v>81</v>
      </c>
      <c r="AY122" s="137" t="s">
        <v>124</v>
      </c>
      <c r="BK122" s="146">
        <f>BK123+BK127+BK130+BK152</f>
        <v>0</v>
      </c>
    </row>
    <row r="123" spans="2:65" s="11" customFormat="1" ht="22.9" customHeight="1">
      <c r="B123" s="136"/>
      <c r="D123" s="137" t="s">
        <v>80</v>
      </c>
      <c r="E123" s="147" t="s">
        <v>498</v>
      </c>
      <c r="F123" s="147" t="s">
        <v>499</v>
      </c>
      <c r="I123" s="139"/>
      <c r="J123" s="148">
        <f>BK123</f>
        <v>0</v>
      </c>
      <c r="L123" s="136"/>
      <c r="M123" s="141"/>
      <c r="N123" s="142"/>
      <c r="O123" s="142"/>
      <c r="P123" s="143">
        <f>SUM(P124:P126)</f>
        <v>0</v>
      </c>
      <c r="Q123" s="142"/>
      <c r="R123" s="143">
        <f>SUM(R124:R126)</f>
        <v>0</v>
      </c>
      <c r="S123" s="142"/>
      <c r="T123" s="144">
        <f>SUM(T124:T126)</f>
        <v>0</v>
      </c>
      <c r="AR123" s="137" t="s">
        <v>89</v>
      </c>
      <c r="AT123" s="145" t="s">
        <v>80</v>
      </c>
      <c r="AU123" s="145" t="s">
        <v>89</v>
      </c>
      <c r="AY123" s="137" t="s">
        <v>124</v>
      </c>
      <c r="BK123" s="146">
        <f>SUM(BK124:BK126)</f>
        <v>0</v>
      </c>
    </row>
    <row r="124" spans="2:65" s="1" customFormat="1" ht="16.5" customHeight="1">
      <c r="B124" s="149"/>
      <c r="C124" s="150" t="s">
        <v>89</v>
      </c>
      <c r="D124" s="150" t="s">
        <v>126</v>
      </c>
      <c r="E124" s="151" t="s">
        <v>500</v>
      </c>
      <c r="F124" s="152" t="s">
        <v>501</v>
      </c>
      <c r="G124" s="153" t="s">
        <v>502</v>
      </c>
      <c r="H124" s="154">
        <v>1</v>
      </c>
      <c r="I124" s="155"/>
      <c r="J124" s="156">
        <f>ROUND(I124*H124,2)</f>
        <v>0</v>
      </c>
      <c r="K124" s="152" t="s">
        <v>1</v>
      </c>
      <c r="L124" s="31"/>
      <c r="M124" s="157" t="s">
        <v>1</v>
      </c>
      <c r="N124" s="158" t="s">
        <v>46</v>
      </c>
      <c r="O124" s="54"/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61" t="s">
        <v>503</v>
      </c>
      <c r="AT124" s="161" t="s">
        <v>126</v>
      </c>
      <c r="AU124" s="161" t="s">
        <v>91</v>
      </c>
      <c r="AY124" s="16" t="s">
        <v>124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16" t="s">
        <v>89</v>
      </c>
      <c r="BK124" s="162">
        <f>ROUND(I124*H124,2)</f>
        <v>0</v>
      </c>
      <c r="BL124" s="16" t="s">
        <v>503</v>
      </c>
      <c r="BM124" s="161" t="s">
        <v>504</v>
      </c>
    </row>
    <row r="125" spans="2:65" s="1" customFormat="1" ht="16.5" customHeight="1">
      <c r="B125" s="149"/>
      <c r="C125" s="150" t="s">
        <v>91</v>
      </c>
      <c r="D125" s="150" t="s">
        <v>126</v>
      </c>
      <c r="E125" s="151" t="s">
        <v>505</v>
      </c>
      <c r="F125" s="152" t="s">
        <v>506</v>
      </c>
      <c r="G125" s="153" t="s">
        <v>502</v>
      </c>
      <c r="H125" s="154">
        <v>1</v>
      </c>
      <c r="I125" s="155"/>
      <c r="J125" s="156">
        <f>ROUND(I125*H125,2)</f>
        <v>0</v>
      </c>
      <c r="K125" s="152" t="s">
        <v>1</v>
      </c>
      <c r="L125" s="31"/>
      <c r="M125" s="157" t="s">
        <v>1</v>
      </c>
      <c r="N125" s="158" t="s">
        <v>46</v>
      </c>
      <c r="O125" s="54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503</v>
      </c>
      <c r="AT125" s="161" t="s">
        <v>126</v>
      </c>
      <c r="AU125" s="161" t="s">
        <v>91</v>
      </c>
      <c r="AY125" s="16" t="s">
        <v>124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6" t="s">
        <v>89</v>
      </c>
      <c r="BK125" s="162">
        <f>ROUND(I125*H125,2)</f>
        <v>0</v>
      </c>
      <c r="BL125" s="16" t="s">
        <v>503</v>
      </c>
      <c r="BM125" s="161" t="s">
        <v>507</v>
      </c>
    </row>
    <row r="126" spans="2:65" s="1" customFormat="1">
      <c r="B126" s="31"/>
      <c r="D126" s="163" t="s">
        <v>133</v>
      </c>
      <c r="F126" s="164" t="s">
        <v>506</v>
      </c>
      <c r="I126" s="90"/>
      <c r="L126" s="31"/>
      <c r="M126" s="165"/>
      <c r="N126" s="54"/>
      <c r="O126" s="54"/>
      <c r="P126" s="54"/>
      <c r="Q126" s="54"/>
      <c r="R126" s="54"/>
      <c r="S126" s="54"/>
      <c r="T126" s="55"/>
      <c r="AT126" s="16" t="s">
        <v>133</v>
      </c>
      <c r="AU126" s="16" t="s">
        <v>91</v>
      </c>
    </row>
    <row r="127" spans="2:65" s="11" customFormat="1" ht="22.9" customHeight="1">
      <c r="B127" s="136"/>
      <c r="D127" s="137" t="s">
        <v>80</v>
      </c>
      <c r="E127" s="147" t="s">
        <v>508</v>
      </c>
      <c r="F127" s="147" t="s">
        <v>509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SUM(P128:P129)</f>
        <v>0</v>
      </c>
      <c r="Q127" s="142"/>
      <c r="R127" s="143">
        <f>SUM(R128:R129)</f>
        <v>0</v>
      </c>
      <c r="S127" s="142"/>
      <c r="T127" s="144">
        <f>SUM(T128:T129)</f>
        <v>0</v>
      </c>
      <c r="AR127" s="137" t="s">
        <v>162</v>
      </c>
      <c r="AT127" s="145" t="s">
        <v>80</v>
      </c>
      <c r="AU127" s="145" t="s">
        <v>89</v>
      </c>
      <c r="AY127" s="137" t="s">
        <v>124</v>
      </c>
      <c r="BK127" s="146">
        <f>SUM(BK128:BK129)</f>
        <v>0</v>
      </c>
    </row>
    <row r="128" spans="2:65" s="1" customFormat="1" ht="16.5" customHeight="1">
      <c r="B128" s="149"/>
      <c r="C128" s="150" t="s">
        <v>146</v>
      </c>
      <c r="D128" s="150" t="s">
        <v>126</v>
      </c>
      <c r="E128" s="151" t="s">
        <v>510</v>
      </c>
      <c r="F128" s="152" t="s">
        <v>511</v>
      </c>
      <c r="G128" s="153" t="s">
        <v>502</v>
      </c>
      <c r="H128" s="154">
        <v>1</v>
      </c>
      <c r="I128" s="155"/>
      <c r="J128" s="156">
        <f>ROUND(I128*H128,2)</f>
        <v>0</v>
      </c>
      <c r="K128" s="152" t="s">
        <v>1</v>
      </c>
      <c r="L128" s="31"/>
      <c r="M128" s="157" t="s">
        <v>1</v>
      </c>
      <c r="N128" s="158" t="s">
        <v>46</v>
      </c>
      <c r="O128" s="54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503</v>
      </c>
      <c r="AT128" s="161" t="s">
        <v>126</v>
      </c>
      <c r="AU128" s="161" t="s">
        <v>91</v>
      </c>
      <c r="AY128" s="16" t="s">
        <v>124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6" t="s">
        <v>89</v>
      </c>
      <c r="BK128" s="162">
        <f>ROUND(I128*H128,2)</f>
        <v>0</v>
      </c>
      <c r="BL128" s="16" t="s">
        <v>503</v>
      </c>
      <c r="BM128" s="161" t="s">
        <v>512</v>
      </c>
    </row>
    <row r="129" spans="2:65" s="1" customFormat="1">
      <c r="B129" s="31"/>
      <c r="D129" s="163" t="s">
        <v>133</v>
      </c>
      <c r="F129" s="164" t="s">
        <v>511</v>
      </c>
      <c r="I129" s="90"/>
      <c r="L129" s="31"/>
      <c r="M129" s="165"/>
      <c r="N129" s="54"/>
      <c r="O129" s="54"/>
      <c r="P129" s="54"/>
      <c r="Q129" s="54"/>
      <c r="R129" s="54"/>
      <c r="S129" s="54"/>
      <c r="T129" s="55"/>
      <c r="AT129" s="16" t="s">
        <v>133</v>
      </c>
      <c r="AU129" s="16" t="s">
        <v>91</v>
      </c>
    </row>
    <row r="130" spans="2:65" s="11" customFormat="1" ht="22.9" customHeight="1">
      <c r="B130" s="136"/>
      <c r="D130" s="137" t="s">
        <v>80</v>
      </c>
      <c r="E130" s="147" t="s">
        <v>513</v>
      </c>
      <c r="F130" s="147" t="s">
        <v>514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SUM(P131:P151)</f>
        <v>0</v>
      </c>
      <c r="Q130" s="142"/>
      <c r="R130" s="143">
        <f>SUM(R131:R151)</f>
        <v>0</v>
      </c>
      <c r="S130" s="142"/>
      <c r="T130" s="144">
        <f>SUM(T131:T151)</f>
        <v>0</v>
      </c>
      <c r="AR130" s="137" t="s">
        <v>162</v>
      </c>
      <c r="AT130" s="145" t="s">
        <v>80</v>
      </c>
      <c r="AU130" s="145" t="s">
        <v>89</v>
      </c>
      <c r="AY130" s="137" t="s">
        <v>124</v>
      </c>
      <c r="BK130" s="146">
        <f>SUM(BK131:BK151)</f>
        <v>0</v>
      </c>
    </row>
    <row r="131" spans="2:65" s="1" customFormat="1" ht="16.5" customHeight="1">
      <c r="B131" s="149"/>
      <c r="C131" s="150" t="s">
        <v>131</v>
      </c>
      <c r="D131" s="150" t="s">
        <v>126</v>
      </c>
      <c r="E131" s="151" t="s">
        <v>515</v>
      </c>
      <c r="F131" s="152" t="s">
        <v>516</v>
      </c>
      <c r="G131" s="153" t="s">
        <v>502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46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503</v>
      </c>
      <c r="AT131" s="161" t="s">
        <v>126</v>
      </c>
      <c r="AU131" s="161" t="s">
        <v>91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89</v>
      </c>
      <c r="BK131" s="162">
        <f>ROUND(I131*H131,2)</f>
        <v>0</v>
      </c>
      <c r="BL131" s="16" t="s">
        <v>503</v>
      </c>
      <c r="BM131" s="161" t="s">
        <v>517</v>
      </c>
    </row>
    <row r="132" spans="2:65" s="1" customFormat="1" ht="48.75">
      <c r="B132" s="31"/>
      <c r="D132" s="163" t="s">
        <v>168</v>
      </c>
      <c r="F132" s="166" t="s">
        <v>518</v>
      </c>
      <c r="I132" s="90"/>
      <c r="L132" s="31"/>
      <c r="M132" s="165"/>
      <c r="N132" s="54"/>
      <c r="O132" s="54"/>
      <c r="P132" s="54"/>
      <c r="Q132" s="54"/>
      <c r="R132" s="54"/>
      <c r="S132" s="54"/>
      <c r="T132" s="55"/>
      <c r="AT132" s="16" t="s">
        <v>168</v>
      </c>
      <c r="AU132" s="16" t="s">
        <v>91</v>
      </c>
    </row>
    <row r="133" spans="2:65" s="1" customFormat="1" ht="16.5" customHeight="1">
      <c r="B133" s="149"/>
      <c r="C133" s="150" t="s">
        <v>162</v>
      </c>
      <c r="D133" s="150" t="s">
        <v>126</v>
      </c>
      <c r="E133" s="151" t="s">
        <v>519</v>
      </c>
      <c r="F133" s="152" t="s">
        <v>520</v>
      </c>
      <c r="G133" s="153" t="s">
        <v>502</v>
      </c>
      <c r="H133" s="154">
        <v>1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46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503</v>
      </c>
      <c r="AT133" s="161" t="s">
        <v>126</v>
      </c>
      <c r="AU133" s="161" t="s">
        <v>91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89</v>
      </c>
      <c r="BK133" s="162">
        <f>ROUND(I133*H133,2)</f>
        <v>0</v>
      </c>
      <c r="BL133" s="16" t="s">
        <v>503</v>
      </c>
      <c r="BM133" s="161" t="s">
        <v>521</v>
      </c>
    </row>
    <row r="134" spans="2:65" s="1" customFormat="1">
      <c r="B134" s="31"/>
      <c r="D134" s="163" t="s">
        <v>133</v>
      </c>
      <c r="F134" s="164" t="s">
        <v>520</v>
      </c>
      <c r="I134" s="90"/>
      <c r="L134" s="31"/>
      <c r="M134" s="165"/>
      <c r="N134" s="54"/>
      <c r="O134" s="54"/>
      <c r="P134" s="54"/>
      <c r="Q134" s="54"/>
      <c r="R134" s="54"/>
      <c r="S134" s="54"/>
      <c r="T134" s="55"/>
      <c r="AT134" s="16" t="s">
        <v>133</v>
      </c>
      <c r="AU134" s="16" t="s">
        <v>91</v>
      </c>
    </row>
    <row r="135" spans="2:65" s="1" customFormat="1" ht="29.25">
      <c r="B135" s="31"/>
      <c r="D135" s="163" t="s">
        <v>168</v>
      </c>
      <c r="F135" s="166" t="s">
        <v>522</v>
      </c>
      <c r="I135" s="90"/>
      <c r="L135" s="31"/>
      <c r="M135" s="165"/>
      <c r="N135" s="54"/>
      <c r="O135" s="54"/>
      <c r="P135" s="54"/>
      <c r="Q135" s="54"/>
      <c r="R135" s="54"/>
      <c r="S135" s="54"/>
      <c r="T135" s="55"/>
      <c r="AT135" s="16" t="s">
        <v>168</v>
      </c>
      <c r="AU135" s="16" t="s">
        <v>91</v>
      </c>
    </row>
    <row r="136" spans="2:65" s="1" customFormat="1" ht="16.5" customHeight="1">
      <c r="B136" s="149"/>
      <c r="C136" s="150" t="s">
        <v>173</v>
      </c>
      <c r="D136" s="150" t="s">
        <v>126</v>
      </c>
      <c r="E136" s="151" t="s">
        <v>523</v>
      </c>
      <c r="F136" s="152" t="s">
        <v>524</v>
      </c>
      <c r="G136" s="153" t="s">
        <v>502</v>
      </c>
      <c r="H136" s="154">
        <v>1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46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503</v>
      </c>
      <c r="AT136" s="161" t="s">
        <v>126</v>
      </c>
      <c r="AU136" s="161" t="s">
        <v>91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89</v>
      </c>
      <c r="BK136" s="162">
        <f>ROUND(I136*H136,2)</f>
        <v>0</v>
      </c>
      <c r="BL136" s="16" t="s">
        <v>503</v>
      </c>
      <c r="BM136" s="161" t="s">
        <v>525</v>
      </c>
    </row>
    <row r="137" spans="2:65" s="1" customFormat="1">
      <c r="B137" s="31"/>
      <c r="D137" s="163" t="s">
        <v>133</v>
      </c>
      <c r="F137" s="164" t="s">
        <v>524</v>
      </c>
      <c r="I137" s="90"/>
      <c r="L137" s="31"/>
      <c r="M137" s="165"/>
      <c r="N137" s="54"/>
      <c r="O137" s="54"/>
      <c r="P137" s="54"/>
      <c r="Q137" s="54"/>
      <c r="R137" s="54"/>
      <c r="S137" s="54"/>
      <c r="T137" s="55"/>
      <c r="AT137" s="16" t="s">
        <v>133</v>
      </c>
      <c r="AU137" s="16" t="s">
        <v>91</v>
      </c>
    </row>
    <row r="138" spans="2:65" s="1" customFormat="1" ht="24" customHeight="1">
      <c r="B138" s="149"/>
      <c r="C138" s="150" t="s">
        <v>179</v>
      </c>
      <c r="D138" s="150" t="s">
        <v>126</v>
      </c>
      <c r="E138" s="151" t="s">
        <v>526</v>
      </c>
      <c r="F138" s="152" t="s">
        <v>527</v>
      </c>
      <c r="G138" s="153" t="s">
        <v>528</v>
      </c>
      <c r="H138" s="154">
        <v>10</v>
      </c>
      <c r="I138" s="155"/>
      <c r="J138" s="156">
        <f>ROUND(I138*H138,2)</f>
        <v>0</v>
      </c>
      <c r="K138" s="152" t="s">
        <v>1</v>
      </c>
      <c r="L138" s="31"/>
      <c r="M138" s="157" t="s">
        <v>1</v>
      </c>
      <c r="N138" s="158" t="s">
        <v>46</v>
      </c>
      <c r="O138" s="54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503</v>
      </c>
      <c r="AT138" s="161" t="s">
        <v>126</v>
      </c>
      <c r="AU138" s="161" t="s">
        <v>91</v>
      </c>
      <c r="AY138" s="16" t="s">
        <v>124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89</v>
      </c>
      <c r="BK138" s="162">
        <f>ROUND(I138*H138,2)</f>
        <v>0</v>
      </c>
      <c r="BL138" s="16" t="s">
        <v>503</v>
      </c>
      <c r="BM138" s="161" t="s">
        <v>529</v>
      </c>
    </row>
    <row r="139" spans="2:65" s="1" customFormat="1" ht="24" customHeight="1">
      <c r="B139" s="149"/>
      <c r="C139" s="150" t="s">
        <v>181</v>
      </c>
      <c r="D139" s="150" t="s">
        <v>126</v>
      </c>
      <c r="E139" s="151" t="s">
        <v>530</v>
      </c>
      <c r="F139" s="152" t="s">
        <v>531</v>
      </c>
      <c r="G139" s="153" t="s">
        <v>528</v>
      </c>
      <c r="H139" s="154">
        <v>64</v>
      </c>
      <c r="I139" s="155"/>
      <c r="J139" s="156">
        <f>ROUND(I139*H139,2)</f>
        <v>0</v>
      </c>
      <c r="K139" s="152" t="s">
        <v>1</v>
      </c>
      <c r="L139" s="31"/>
      <c r="M139" s="157" t="s">
        <v>1</v>
      </c>
      <c r="N139" s="158" t="s">
        <v>46</v>
      </c>
      <c r="O139" s="54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503</v>
      </c>
      <c r="AT139" s="161" t="s">
        <v>126</v>
      </c>
      <c r="AU139" s="161" t="s">
        <v>91</v>
      </c>
      <c r="AY139" s="16" t="s">
        <v>124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6" t="s">
        <v>89</v>
      </c>
      <c r="BK139" s="162">
        <f>ROUND(I139*H139,2)</f>
        <v>0</v>
      </c>
      <c r="BL139" s="16" t="s">
        <v>503</v>
      </c>
      <c r="BM139" s="161" t="s">
        <v>532</v>
      </c>
    </row>
    <row r="140" spans="2:65" s="1" customFormat="1" ht="16.5" customHeight="1">
      <c r="B140" s="149"/>
      <c r="C140" s="150" t="s">
        <v>182</v>
      </c>
      <c r="D140" s="150" t="s">
        <v>126</v>
      </c>
      <c r="E140" s="151" t="s">
        <v>533</v>
      </c>
      <c r="F140" s="152" t="s">
        <v>534</v>
      </c>
      <c r="G140" s="153" t="s">
        <v>528</v>
      </c>
      <c r="H140" s="154">
        <v>80</v>
      </c>
      <c r="I140" s="155"/>
      <c r="J140" s="156">
        <f>ROUND(I140*H140,2)</f>
        <v>0</v>
      </c>
      <c r="K140" s="152" t="s">
        <v>1</v>
      </c>
      <c r="L140" s="31"/>
      <c r="M140" s="157" t="s">
        <v>1</v>
      </c>
      <c r="N140" s="158" t="s">
        <v>46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503</v>
      </c>
      <c r="AT140" s="161" t="s">
        <v>126</v>
      </c>
      <c r="AU140" s="161" t="s">
        <v>91</v>
      </c>
      <c r="AY140" s="16" t="s">
        <v>124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89</v>
      </c>
      <c r="BK140" s="162">
        <f>ROUND(I140*H140,2)</f>
        <v>0</v>
      </c>
      <c r="BL140" s="16" t="s">
        <v>503</v>
      </c>
      <c r="BM140" s="161" t="s">
        <v>535</v>
      </c>
    </row>
    <row r="141" spans="2:65" s="1" customFormat="1" ht="16.5" customHeight="1">
      <c r="B141" s="149"/>
      <c r="C141" s="150" t="s">
        <v>183</v>
      </c>
      <c r="D141" s="150" t="s">
        <v>126</v>
      </c>
      <c r="E141" s="151" t="s">
        <v>536</v>
      </c>
      <c r="F141" s="152" t="s">
        <v>537</v>
      </c>
      <c r="G141" s="153" t="s">
        <v>502</v>
      </c>
      <c r="H141" s="154">
        <v>1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46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503</v>
      </c>
      <c r="AT141" s="161" t="s">
        <v>126</v>
      </c>
      <c r="AU141" s="161" t="s">
        <v>91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89</v>
      </c>
      <c r="BK141" s="162">
        <f>ROUND(I141*H141,2)</f>
        <v>0</v>
      </c>
      <c r="BL141" s="16" t="s">
        <v>503</v>
      </c>
      <c r="BM141" s="161" t="s">
        <v>538</v>
      </c>
    </row>
    <row r="142" spans="2:65" s="1" customFormat="1">
      <c r="B142" s="31"/>
      <c r="D142" s="163" t="s">
        <v>133</v>
      </c>
      <c r="F142" s="164" t="s">
        <v>537</v>
      </c>
      <c r="I142" s="90"/>
      <c r="L142" s="31"/>
      <c r="M142" s="165"/>
      <c r="N142" s="54"/>
      <c r="O142" s="54"/>
      <c r="P142" s="54"/>
      <c r="Q142" s="54"/>
      <c r="R142" s="54"/>
      <c r="S142" s="54"/>
      <c r="T142" s="55"/>
      <c r="AT142" s="16" t="s">
        <v>133</v>
      </c>
      <c r="AU142" s="16" t="s">
        <v>91</v>
      </c>
    </row>
    <row r="143" spans="2:65" s="1" customFormat="1" ht="16.5" customHeight="1">
      <c r="B143" s="149"/>
      <c r="C143" s="150" t="s">
        <v>192</v>
      </c>
      <c r="D143" s="150" t="s">
        <v>126</v>
      </c>
      <c r="E143" s="151" t="s">
        <v>539</v>
      </c>
      <c r="F143" s="152" t="s">
        <v>540</v>
      </c>
      <c r="G143" s="153" t="s">
        <v>502</v>
      </c>
      <c r="H143" s="154">
        <v>1</v>
      </c>
      <c r="I143" s="155"/>
      <c r="J143" s="156">
        <f>ROUND(I143*H143,2)</f>
        <v>0</v>
      </c>
      <c r="K143" s="152" t="s">
        <v>1</v>
      </c>
      <c r="L143" s="31"/>
      <c r="M143" s="157" t="s">
        <v>1</v>
      </c>
      <c r="N143" s="158" t="s">
        <v>46</v>
      </c>
      <c r="O143" s="54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503</v>
      </c>
      <c r="AT143" s="161" t="s">
        <v>126</v>
      </c>
      <c r="AU143" s="161" t="s">
        <v>91</v>
      </c>
      <c r="AY143" s="16" t="s">
        <v>124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89</v>
      </c>
      <c r="BK143" s="162">
        <f>ROUND(I143*H143,2)</f>
        <v>0</v>
      </c>
      <c r="BL143" s="16" t="s">
        <v>503</v>
      </c>
      <c r="BM143" s="161" t="s">
        <v>541</v>
      </c>
    </row>
    <row r="144" spans="2:65" s="1" customFormat="1" ht="16.5" customHeight="1">
      <c r="B144" s="149"/>
      <c r="C144" s="150" t="s">
        <v>200</v>
      </c>
      <c r="D144" s="150" t="s">
        <v>126</v>
      </c>
      <c r="E144" s="151" t="s">
        <v>542</v>
      </c>
      <c r="F144" s="152" t="s">
        <v>543</v>
      </c>
      <c r="G144" s="153" t="s">
        <v>502</v>
      </c>
      <c r="H144" s="154">
        <v>1</v>
      </c>
      <c r="I144" s="155"/>
      <c r="J144" s="156">
        <f>ROUND(I144*H144,2)</f>
        <v>0</v>
      </c>
      <c r="K144" s="152" t="s">
        <v>1</v>
      </c>
      <c r="L144" s="31"/>
      <c r="M144" s="157" t="s">
        <v>1</v>
      </c>
      <c r="N144" s="158" t="s">
        <v>46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503</v>
      </c>
      <c r="AT144" s="161" t="s">
        <v>126</v>
      </c>
      <c r="AU144" s="161" t="s">
        <v>91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89</v>
      </c>
      <c r="BK144" s="162">
        <f>ROUND(I144*H144,2)</f>
        <v>0</v>
      </c>
      <c r="BL144" s="16" t="s">
        <v>503</v>
      </c>
      <c r="BM144" s="161" t="s">
        <v>544</v>
      </c>
    </row>
    <row r="145" spans="2:65" s="1" customFormat="1">
      <c r="B145" s="31"/>
      <c r="D145" s="163" t="s">
        <v>133</v>
      </c>
      <c r="F145" s="164" t="s">
        <v>543</v>
      </c>
      <c r="I145" s="90"/>
      <c r="L145" s="31"/>
      <c r="M145" s="165"/>
      <c r="N145" s="54"/>
      <c r="O145" s="54"/>
      <c r="P145" s="54"/>
      <c r="Q145" s="54"/>
      <c r="R145" s="54"/>
      <c r="S145" s="54"/>
      <c r="T145" s="55"/>
      <c r="AT145" s="16" t="s">
        <v>133</v>
      </c>
      <c r="AU145" s="16" t="s">
        <v>91</v>
      </c>
    </row>
    <row r="146" spans="2:65" s="1" customFormat="1" ht="39">
      <c r="B146" s="31"/>
      <c r="D146" s="163" t="s">
        <v>168</v>
      </c>
      <c r="F146" s="166" t="s">
        <v>545</v>
      </c>
      <c r="I146" s="90"/>
      <c r="L146" s="31"/>
      <c r="M146" s="165"/>
      <c r="N146" s="54"/>
      <c r="O146" s="54"/>
      <c r="P146" s="54"/>
      <c r="Q146" s="54"/>
      <c r="R146" s="54"/>
      <c r="S146" s="54"/>
      <c r="T146" s="55"/>
      <c r="AT146" s="16" t="s">
        <v>168</v>
      </c>
      <c r="AU146" s="16" t="s">
        <v>91</v>
      </c>
    </row>
    <row r="147" spans="2:65" s="1" customFormat="1" ht="16.5" customHeight="1">
      <c r="B147" s="149"/>
      <c r="C147" s="150" t="s">
        <v>203</v>
      </c>
      <c r="D147" s="150" t="s">
        <v>126</v>
      </c>
      <c r="E147" s="151" t="s">
        <v>546</v>
      </c>
      <c r="F147" s="152" t="s">
        <v>547</v>
      </c>
      <c r="G147" s="153" t="s">
        <v>502</v>
      </c>
      <c r="H147" s="154">
        <v>1</v>
      </c>
      <c r="I147" s="155"/>
      <c r="J147" s="156">
        <f>ROUND(I147*H147,2)</f>
        <v>0</v>
      </c>
      <c r="K147" s="152" t="s">
        <v>1</v>
      </c>
      <c r="L147" s="31"/>
      <c r="M147" s="157" t="s">
        <v>1</v>
      </c>
      <c r="N147" s="158" t="s">
        <v>46</v>
      </c>
      <c r="O147" s="54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503</v>
      </c>
      <c r="AT147" s="161" t="s">
        <v>126</v>
      </c>
      <c r="AU147" s="161" t="s">
        <v>91</v>
      </c>
      <c r="AY147" s="16" t="s">
        <v>124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89</v>
      </c>
      <c r="BK147" s="162">
        <f>ROUND(I147*H147,2)</f>
        <v>0</v>
      </c>
      <c r="BL147" s="16" t="s">
        <v>503</v>
      </c>
      <c r="BM147" s="161" t="s">
        <v>548</v>
      </c>
    </row>
    <row r="148" spans="2:65" s="1" customFormat="1" ht="78">
      <c r="B148" s="31"/>
      <c r="D148" s="163" t="s">
        <v>168</v>
      </c>
      <c r="F148" s="166" t="s">
        <v>549</v>
      </c>
      <c r="I148" s="90"/>
      <c r="L148" s="31"/>
      <c r="M148" s="165"/>
      <c r="N148" s="54"/>
      <c r="O148" s="54"/>
      <c r="P148" s="54"/>
      <c r="Q148" s="54"/>
      <c r="R148" s="54"/>
      <c r="S148" s="54"/>
      <c r="T148" s="55"/>
      <c r="AT148" s="16" t="s">
        <v>168</v>
      </c>
      <c r="AU148" s="16" t="s">
        <v>91</v>
      </c>
    </row>
    <row r="149" spans="2:65" s="1" customFormat="1" ht="16.5" customHeight="1">
      <c r="B149" s="149"/>
      <c r="C149" s="150" t="s">
        <v>204</v>
      </c>
      <c r="D149" s="150" t="s">
        <v>126</v>
      </c>
      <c r="E149" s="151" t="s">
        <v>550</v>
      </c>
      <c r="F149" s="152" t="s">
        <v>551</v>
      </c>
      <c r="G149" s="153" t="s">
        <v>502</v>
      </c>
      <c r="H149" s="154">
        <v>1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46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503</v>
      </c>
      <c r="AT149" s="161" t="s">
        <v>126</v>
      </c>
      <c r="AU149" s="161" t="s">
        <v>91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89</v>
      </c>
      <c r="BK149" s="162">
        <f>ROUND(I149*H149,2)</f>
        <v>0</v>
      </c>
      <c r="BL149" s="16" t="s">
        <v>503</v>
      </c>
      <c r="BM149" s="161" t="s">
        <v>552</v>
      </c>
    </row>
    <row r="150" spans="2:65" s="1" customFormat="1" ht="16.5" customHeight="1">
      <c r="B150" s="149"/>
      <c r="C150" s="150" t="s">
        <v>8</v>
      </c>
      <c r="D150" s="150" t="s">
        <v>126</v>
      </c>
      <c r="E150" s="151" t="s">
        <v>553</v>
      </c>
      <c r="F150" s="152" t="s">
        <v>554</v>
      </c>
      <c r="G150" s="153" t="s">
        <v>502</v>
      </c>
      <c r="H150" s="154">
        <v>1</v>
      </c>
      <c r="I150" s="155"/>
      <c r="J150" s="156">
        <f>ROUND(I150*H150,2)</f>
        <v>0</v>
      </c>
      <c r="K150" s="152" t="s">
        <v>1</v>
      </c>
      <c r="L150" s="31"/>
      <c r="M150" s="157" t="s">
        <v>1</v>
      </c>
      <c r="N150" s="158" t="s">
        <v>46</v>
      </c>
      <c r="O150" s="54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503</v>
      </c>
      <c r="AT150" s="161" t="s">
        <v>126</v>
      </c>
      <c r="AU150" s="161" t="s">
        <v>91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89</v>
      </c>
      <c r="BK150" s="162">
        <f>ROUND(I150*H150,2)</f>
        <v>0</v>
      </c>
      <c r="BL150" s="16" t="s">
        <v>503</v>
      </c>
      <c r="BM150" s="161" t="s">
        <v>555</v>
      </c>
    </row>
    <row r="151" spans="2:65" s="1" customFormat="1" ht="16.5" customHeight="1">
      <c r="B151" s="149"/>
      <c r="C151" s="150" t="s">
        <v>213</v>
      </c>
      <c r="D151" s="150" t="s">
        <v>126</v>
      </c>
      <c r="E151" s="151" t="s">
        <v>556</v>
      </c>
      <c r="F151" s="152" t="s">
        <v>557</v>
      </c>
      <c r="G151" s="153" t="s">
        <v>502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46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503</v>
      </c>
      <c r="AT151" s="161" t="s">
        <v>126</v>
      </c>
      <c r="AU151" s="161" t="s">
        <v>91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89</v>
      </c>
      <c r="BK151" s="162">
        <f>ROUND(I151*H151,2)</f>
        <v>0</v>
      </c>
      <c r="BL151" s="16" t="s">
        <v>503</v>
      </c>
      <c r="BM151" s="161" t="s">
        <v>558</v>
      </c>
    </row>
    <row r="152" spans="2:65" s="11" customFormat="1" ht="22.9" customHeight="1">
      <c r="B152" s="136"/>
      <c r="D152" s="137" t="s">
        <v>80</v>
      </c>
      <c r="E152" s="147" t="s">
        <v>559</v>
      </c>
      <c r="F152" s="147" t="s">
        <v>560</v>
      </c>
      <c r="I152" s="139"/>
      <c r="J152" s="148">
        <f>BK152</f>
        <v>0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0</v>
      </c>
      <c r="S152" s="142"/>
      <c r="T152" s="144">
        <f>SUM(T153:T154)</f>
        <v>0</v>
      </c>
      <c r="AR152" s="137" t="s">
        <v>162</v>
      </c>
      <c r="AT152" s="145" t="s">
        <v>80</v>
      </c>
      <c r="AU152" s="145" t="s">
        <v>89</v>
      </c>
      <c r="AY152" s="137" t="s">
        <v>124</v>
      </c>
      <c r="BK152" s="146">
        <f>SUM(BK153:BK154)</f>
        <v>0</v>
      </c>
    </row>
    <row r="153" spans="2:65" s="1" customFormat="1" ht="16.5" customHeight="1">
      <c r="B153" s="149"/>
      <c r="C153" s="150" t="s">
        <v>220</v>
      </c>
      <c r="D153" s="150" t="s">
        <v>126</v>
      </c>
      <c r="E153" s="151" t="s">
        <v>561</v>
      </c>
      <c r="F153" s="152" t="s">
        <v>562</v>
      </c>
      <c r="G153" s="153" t="s">
        <v>502</v>
      </c>
      <c r="H153" s="154">
        <v>1</v>
      </c>
      <c r="I153" s="155"/>
      <c r="J153" s="156">
        <f>ROUND(I153*H153,2)</f>
        <v>0</v>
      </c>
      <c r="K153" s="152" t="s">
        <v>1</v>
      </c>
      <c r="L153" s="31"/>
      <c r="M153" s="157" t="s">
        <v>1</v>
      </c>
      <c r="N153" s="158" t="s">
        <v>46</v>
      </c>
      <c r="O153" s="54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61" t="s">
        <v>503</v>
      </c>
      <c r="AT153" s="161" t="s">
        <v>126</v>
      </c>
      <c r="AU153" s="161" t="s">
        <v>91</v>
      </c>
      <c r="AY153" s="16" t="s">
        <v>124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89</v>
      </c>
      <c r="BK153" s="162">
        <f>ROUND(I153*H153,2)</f>
        <v>0</v>
      </c>
      <c r="BL153" s="16" t="s">
        <v>503</v>
      </c>
      <c r="BM153" s="161" t="s">
        <v>563</v>
      </c>
    </row>
    <row r="154" spans="2:65" s="1" customFormat="1" ht="87.75">
      <c r="B154" s="31"/>
      <c r="D154" s="163" t="s">
        <v>168</v>
      </c>
      <c r="F154" s="166" t="s">
        <v>564</v>
      </c>
      <c r="I154" s="90"/>
      <c r="L154" s="31"/>
      <c r="M154" s="200"/>
      <c r="N154" s="201"/>
      <c r="O154" s="201"/>
      <c r="P154" s="201"/>
      <c r="Q154" s="201"/>
      <c r="R154" s="201"/>
      <c r="S154" s="201"/>
      <c r="T154" s="202"/>
      <c r="AT154" s="16" t="s">
        <v>168</v>
      </c>
      <c r="AU154" s="16" t="s">
        <v>91</v>
      </c>
    </row>
    <row r="155" spans="2:65" s="1" customFormat="1" ht="6.95" customHeight="1">
      <c r="B155" s="43"/>
      <c r="C155" s="44"/>
      <c r="D155" s="44"/>
      <c r="E155" s="44"/>
      <c r="F155" s="44"/>
      <c r="G155" s="44"/>
      <c r="H155" s="44"/>
      <c r="I155" s="111"/>
      <c r="J155" s="44"/>
      <c r="K155" s="44"/>
      <c r="L155" s="31"/>
    </row>
  </sheetData>
  <autoFilter ref="C120:K1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01 - Odtěžení sediment...</vt:lpstr>
      <vt:lpstr>SO 02 - Kácení</vt:lpstr>
      <vt:lpstr>VON - Vedlejší a ostatní ...</vt:lpstr>
      <vt:lpstr>'Rekapitulace stavby'!Názvy_tisku</vt:lpstr>
      <vt:lpstr>'SO 01 - Odtěžení sediment...'!Názvy_tisku</vt:lpstr>
      <vt:lpstr>'SO 02 - Kácení'!Názvy_tisku</vt:lpstr>
      <vt:lpstr>'VON - Vedlejší a ostatní ...'!Názvy_tisku</vt:lpstr>
      <vt:lpstr>'Rekapitulace stavby'!Oblast_tisku</vt:lpstr>
      <vt:lpstr>'SO 01 - Odtěžení sediment...'!Oblast_tisku</vt:lpstr>
      <vt:lpstr>'SO 02 - Kácení'!Oblast_tisku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Klocová, Lucie</dc:creator>
  <cp:lastModifiedBy>Administrator</cp:lastModifiedBy>
  <cp:lastPrinted>2019-07-18T11:53:53Z</cp:lastPrinted>
  <dcterms:created xsi:type="dcterms:W3CDTF">2019-07-18T10:54:14Z</dcterms:created>
  <dcterms:modified xsi:type="dcterms:W3CDTF">2019-07-22T12:56:40Z</dcterms:modified>
</cp:coreProperties>
</file>