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30" yWindow="615" windowWidth="18855" windowHeight="8640" activeTab="4"/>
  </bookViews>
  <sheets>
    <sheet name="Rekapitulace stavby" sheetId="1" r:id="rId1"/>
    <sheet name="00 - VON" sheetId="4" r:id="rId2"/>
    <sheet name="01 - Oprava povrchových o..." sheetId="2" r:id="rId3"/>
    <sheet name="02 - Oprava těsnění" sheetId="3" r:id="rId4"/>
    <sheet name="03 - Drobné zámečnické op..." sheetId="5" r:id="rId5"/>
  </sheets>
  <definedNames>
    <definedName name="_xlnm._FilterDatabase" localSheetId="1" hidden="1">'00 - VON'!$C$82:$K$125</definedName>
    <definedName name="_xlnm._FilterDatabase" localSheetId="2" hidden="1">'01 - Oprava povrchových o...'!$C$80:$K$102</definedName>
    <definedName name="_xlnm._FilterDatabase" localSheetId="3" hidden="1">'02 - Oprava těsnění'!$C$75:$K$108</definedName>
    <definedName name="_xlnm._FilterDatabase" localSheetId="4" hidden="1">'03 - Drobné zámečnické op...'!$C$75:$K$104</definedName>
    <definedName name="_xlnm.Print_Area" localSheetId="1">'00 - VON'!$C$4:$J$36,'00 - VON'!$C$42:$J$64,'00 - VON'!$C$70:$K$125</definedName>
    <definedName name="_xlnm.Print_Area" localSheetId="2">'01 - Oprava povrchových o...'!$C$4:$J$36,'01 - Oprava povrchových o...'!$C$42:$J$62,'01 - Oprava povrchových o...'!$C$68:$K$102</definedName>
    <definedName name="_xlnm.Print_Area" localSheetId="3">'02 - Oprava těsnění'!$C$4:$J$36,'02 - Oprava těsnění'!$C$42:$J$57,'02 - Oprava těsnění'!$C$63:$K$108</definedName>
    <definedName name="_xlnm.Print_Area" localSheetId="4">'03 - Drobné zámečnické op...'!$C$4:$J$36,'03 - Drobné zámečnické op...'!$C$42:$J$57,'03 - Drobné zámečnické op...'!$C$63:$K$104</definedName>
    <definedName name="_xlnm.Print_Area" localSheetId="0">'Rekapitulace stavby'!$D$4:$AO$33,'Rekapitulace stavby'!$C$39:$AQ$56</definedName>
    <definedName name="_xlnm.Print_Titles" localSheetId="0">'Rekapitulace stavby'!$49:$49</definedName>
    <definedName name="_xlnm.Print_Titles" localSheetId="1">'00 - VON'!$82:$82</definedName>
    <definedName name="_xlnm.Print_Titles" localSheetId="2">'01 - Oprava povrchových o...'!$80:$80</definedName>
    <definedName name="_xlnm.Print_Titles" localSheetId="3">'02 - Oprava těsnění'!$75:$75</definedName>
    <definedName name="_xlnm.Print_Titles" localSheetId="4">'03 - Drobné zámečnické op...'!$75:$75</definedName>
  </definedNames>
  <calcPr calcId="125725"/>
</workbook>
</file>

<file path=xl/sharedStrings.xml><?xml version="1.0" encoding="utf-8"?>
<sst xmlns="http://schemas.openxmlformats.org/spreadsheetml/2006/main" count="1504" uniqueCount="360">
  <si>
    <t>Export VZ</t>
  </si>
  <si>
    <t>List obsahuje:</t>
  </si>
  <si>
    <t>1) Rekapitulace stavby</t>
  </si>
  <si>
    <t>2) Rekapitulace objektů stavby a soupisů prací</t>
  </si>
  <si>
    <t>3.0</t>
  </si>
  <si>
    <t>ZAMOK</t>
  </si>
  <si>
    <t>False</t>
  </si>
  <si>
    <t>{711d7951-2ca5-4255-9985-92acf8b25746}</t>
  </si>
  <si>
    <t>0,01</t>
  </si>
  <si>
    <t>21</t>
  </si>
  <si>
    <t>15</t>
  </si>
  <si>
    <t>REKAPITULACE STAVBY</t>
  </si>
  <si>
    <t>v ---  níže se nacházejí doplnkové a pomocné údaje k sestavám  --- v</t>
  </si>
  <si>
    <t>Návod na vyplnění</t>
  </si>
  <si>
    <t>0,001</t>
  </si>
  <si>
    <t>Kód:</t>
  </si>
  <si>
    <t>2018-05-2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</si>
  <si>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</si>
  <si>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</si>
  <si>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Štěchovice - oprava povrchových ochran a těsnění horních vrat PK</t>
  </si>
  <si>
    <t>KSO:</t>
  </si>
  <si>
    <t>832 51 32</t>
  </si>
  <si>
    <t>CC-CZ:</t>
  </si>
  <si>
    <t/>
  </si>
  <si>
    <t>Místo:</t>
  </si>
  <si>
    <t>VD Štěchovice</t>
  </si>
  <si>
    <t>Datum:</t>
  </si>
  <si>
    <t>24.7.2018</t>
  </si>
  <si>
    <t>Zadavatel:</t>
  </si>
  <si>
    <t>IČ:</t>
  </si>
  <si>
    <t>70889953</t>
  </si>
  <si>
    <t>Povodí Vltavy státní podnik</t>
  </si>
  <si>
    <t>DIČ:</t>
  </si>
  <si>
    <t>CZ70889953</t>
  </si>
  <si>
    <t>Uchazeč:</t>
  </si>
  <si>
    <t>Vyplň údaj</t>
  </si>
  <si>
    <t>Projektant:</t>
  </si>
  <si>
    <t>05645328</t>
  </si>
  <si>
    <t>Ing. Milada Klimešová</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</si>
  <si>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</si>
  <si>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</si>
  <si>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</si>
  <si>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</si>
  <si>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</si>
  <si>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</si>
  <si>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</si>
  <si>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</si>
  <si>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</si>
  <si>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</si>
  <si>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</si>
  <si>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</si>
  <si>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</si>
  <si>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</si>
  <si>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</si>
  <si>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</si>
  <si>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</si>
  <si>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</si>
  <si>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</si>
  <si>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</si>
  <si>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</si>
  <si>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</si>
  <si>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</si>
  <si>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</si>
  <si>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</si>
  <si>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</si>
  <si>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</si>
  <si>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</si>
  <si>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</si>
  <si>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</si>
  <si>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</si>
  <si>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</si>
  <si>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</si>
  <si>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</si>
  <si>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</si>
  <si>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</si>
  <si>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</si>
  <si>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</si>
  <si>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</si>
  <si>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</si>
  <si>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</si>
  <si>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</si>
  <si>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</si>
  <si>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povrchových ochran</t>
  </si>
  <si>
    <t>STA</t>
  </si>
  <si>
    <t>1</t>
  </si>
  <si>
    <t>{c4d876f5-1e85-444d-a1aa-119e8fc487ca}</t>
  </si>
  <si>
    <t>832 51</t>
  </si>
  <si>
    <t>2</t>
  </si>
  <si>
    <t>02</t>
  </si>
  <si>
    <t>Oprava těsnění</t>
  </si>
  <si>
    <t>PRO</t>
  </si>
  <si>
    <t>{c4a8a331-98bf-4bb1-b822-391828e5e79c}</t>
  </si>
  <si>
    <t>00</t>
  </si>
  <si>
    <t>VON</t>
  </si>
  <si>
    <t>{723a40ed-bd2f-416f-93aa-b5f039f5a41a}</t>
  </si>
  <si>
    <t>03</t>
  </si>
  <si>
    <t>Drobné zámečnické opravy</t>
  </si>
  <si>
    <t>{fd515ec5-c8aa-4fa2-987e-cee737061307}</t>
  </si>
  <si>
    <t>1) Krycí list soupisu</t>
  </si>
  <si>
    <t>2) Rekapitulace</t>
  </si>
  <si>
    <t>3) Soupis prací</t>
  </si>
  <si>
    <t>Zpět na list:</t>
  </si>
  <si>
    <t>Rekapitulace stavby</t>
  </si>
  <si>
    <t>KRYCÍ LIST SOUPISU</t>
  </si>
  <si>
    <t>Objekt:</t>
  </si>
  <si>
    <t>01 - Oprava povrchových ochran</t>
  </si>
  <si>
    <t>REKAPITULACE ČLENĚNÍ SOUPISU PRACÍ</t>
  </si>
  <si>
    <t>Kód dílu - Popis</t>
  </si>
  <si>
    <t>Cena celkem [CZK]</t>
  </si>
  <si>
    <t>Náklady soupisu celkem</t>
  </si>
  <si>
    <t>-1</t>
  </si>
  <si>
    <t>HSV - Práce a dodávky HSV</t>
  </si>
  <si>
    <t xml:space="preserve">    9 - Ostatní konstrukce a práce, bourání</t>
  </si>
  <si>
    <t>PSV - Práce a dodávky PSV</t>
  </si>
  <si>
    <t xml:space="preserve">    767 - Konstrukce zámečnické</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</si>
  <si>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</si>
  <si>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</si>
  <si>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</si>
  <si>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</si>
  <si>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</si>
  <si>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</si>
  <si>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</si>
  <si>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</si>
  <si>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</si>
  <si>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</si>
  <si>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</si>
  <si>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</si>
  <si>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</si>
  <si>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</si>
  <si>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</si>
  <si>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</si>
  <si>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</si>
  <si>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</si>
  <si>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</si>
  <si>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 bourání</t>
  </si>
  <si>
    <t>K</t>
  </si>
  <si>
    <t>941111111_R</t>
  </si>
  <si>
    <t>Montáž, demontáž a pronájem lešení včetně stanu</t>
  </si>
  <si>
    <t>kpl</t>
  </si>
  <si>
    <t>4</t>
  </si>
  <si>
    <t>15647564</t>
  </si>
  <si>
    <t>PP</t>
  </si>
  <si>
    <t>Montáž, demontáž a pronájem lešení včetně stanu pro provedení tryskání a nátěrů.</t>
  </si>
  <si>
    <t>P</t>
  </si>
  <si>
    <t>Poznámka k položce:
Viz TZ, kap.7.
- zahrnuje montáž a demontáž lešení z obou stran obou vrátní
- komplet představuje lešení a stan na celou stavbu (obě vrátně)
Cena zahrnuje všechny náklady na dopravu, materiál a práci spojené s instalací a demontáží lešení, stanu, včetně nákladů na kotvení konstrukcí a odstranění kotvení po skončení stavby, včetně zapravení otvorů po kotvách.
Cena obsahuje i náklady na přesun hmot v rámci stavby.</t>
  </si>
  <si>
    <t>985121_R</t>
  </si>
  <si>
    <t>Tryskání konstrukce ultravysokotlakým vodním paprskem pod tlakem 2500 barů s kontinuelním odsáváním, včetně ručního dočištění, včetně filtrace vody</t>
  </si>
  <si>
    <t>m2</t>
  </si>
  <si>
    <t>-1836826171</t>
  </si>
  <si>
    <t>Poznámka k položce:
Viz TZ, kap.7
Položka zahrnuje náklady na odstranění nátěrů z celé plochy konstrukce ultravysokotlakým čištěním s odsáváním, s ručním dočištěním na stupeň St3.
Položka zahrnuje vyčištění veškeré použité vody 2 až 3 stupňovou filtrací, včetně všeho nutného čerpání vody, včetně odvodu vyčištěné vody do toku. Vyčištěna bude všechna voda ze záchytné jímky. Cena je včetně uložení odfiltrované hmoty do přistavených nádob na odpad (přistavení nádob zajišťuje objednatel).
Cena obsahuje i náklady na přesun hmot v rámci stavby.</t>
  </si>
  <si>
    <t>PSV</t>
  </si>
  <si>
    <t>Práce a dodávky PSV</t>
  </si>
  <si>
    <t>767</t>
  </si>
  <si>
    <t>Konstrukce zámečnické</t>
  </si>
  <si>
    <t>3</t>
  </si>
  <si>
    <t>767995116_R</t>
  </si>
  <si>
    <t>Demontáž a montáž atypických zámečnických konstrukcí hmotnosti do 250 kg</t>
  </si>
  <si>
    <t>16</t>
  </si>
  <si>
    <t>1224577343</t>
  </si>
  <si>
    <t>Montáž ostatních atypických zámečnických konstrukcí hmotnosti přes 100 do 250 kg</t>
  </si>
  <si>
    <t>PSC</t>
  </si>
  <si>
    <t xml:space="preserve">Poznámka k souboru cen:
1. Určení cen se řídí hmotností jednotlivě montovaného dílu konstrukce. </t>
  </si>
  <si>
    <t>Poznámka k položce:
Viz TZ, kap.7
Demontáž a zpětná montáž ovládacích táhel vrat pro potřeby nátěrů a demontáže tlumící pružiny.
Obsahuje i veškeré náklady na manipulaci na místo provádění nátěrů, i náklady na použitou mechanizaci.
Cena obsahuje i náklady na přesun hmot v rámci stavby.</t>
  </si>
  <si>
    <t>789</t>
  </si>
  <si>
    <t>Povrchové úpravy ocelových konstrukcí a technologických zařízení</t>
  </si>
  <si>
    <t>789221142_R</t>
  </si>
  <si>
    <t>Provedení otryskání ocelových konstrukcí, stupeň přípravy Sa 2 1/2</t>
  </si>
  <si>
    <t>-644589688</t>
  </si>
  <si>
    <t>Provedení otryskání ocelových konstrukcí, stupeň přípravy Sa 2 1/2, pomocí ocelové drtě</t>
  </si>
  <si>
    <t>Poznámka k položce:
Viz TZ kap.7
Otryskání ke zdrsnění povrchu konstrukce před aplikací PKO.
Včetně všech nákladů na odstranění špon z vody.
Cena obsahuje i náklady na přesun hmot v rámci stavby.</t>
  </si>
  <si>
    <t>5</t>
  </si>
  <si>
    <t>78933422_R</t>
  </si>
  <si>
    <t>Zhotovení nátěru ocelových konstrukcí dvousložkového</t>
  </si>
  <si>
    <t>108438422</t>
  </si>
  <si>
    <t>Zhotovení nátěru ocelových konstrukcí dvousložkového epoxidového. Cena obsahuje náklady na práci a veškerý materiál včetně spotřeby nátěrových hmot.</t>
  </si>
  <si>
    <t>Poznámka k položce:
Specifikace nátěru viz TZ, kap.7
Nátěr dvousložkovou epoxidovou barvou, položka obsahuje náklady na zhotovení nátěru, včetně spotřeby nátěrových hmot.
kategorie „klasifikace vnějšího prostředí“ (dle ČSN ISO 12 944-2) -  C5-I, –velmi vysoká (průmyslová).
„stupeň korozní agresivity“ vody (ČSN ISO 12 944-2) – Im1 – ponor do sladké vody.
doporučené skladby systému a minimální tloušťky jednotlivých vrstev PKO (dle ČSN ISO 12 944-5) s požadovanou životností dle ČSN ISO 12 944-1 kategorie H – vysoká (více než 15 let).
Cena obsahuje i náklady na přesun hmot v rámci stavby.</t>
  </si>
  <si>
    <t>02 - Oprava těsnění</t>
  </si>
  <si>
    <t>002_R</t>
  </si>
  <si>
    <t>Výroba, dodávka a montáž konstrukce těsnění bočního a spodního</t>
  </si>
  <si>
    <t>kg</t>
  </si>
  <si>
    <t>1046160845</t>
  </si>
  <si>
    <t>Výroba, dodávka a montáž konstrukce těsnění bočního a spodního
cena všetně nákladů na materiál - ocel S235JR</t>
  </si>
  <si>
    <t xml:space="preserve">Poznámka k položce:
Viz TZ, kap.5 Modernizace těsnění 
</t>
  </si>
  <si>
    <t>VV</t>
  </si>
  <si>
    <t>6810 - (270+80+30) "konstr z nerezu" - 160 "podl. rošty" - 30 "spoj.mat" - 400 "pryž. těsnění" - (50 + 380) "dřevo"</t>
  </si>
  <si>
    <t>M</t>
  </si>
  <si>
    <t>001_M</t>
  </si>
  <si>
    <t>Pryžové těsnění profil 130 x 65 mm</t>
  </si>
  <si>
    <t>m</t>
  </si>
  <si>
    <t>788577203</t>
  </si>
  <si>
    <t>Pryžové těsnění profil 130 x 65 mm, EPDM 70°ShA</t>
  </si>
  <si>
    <t xml:space="preserve">Poznámka k položce:
- pryž těsnění dnové a boční 130x65 (2x16m)
Viz TZ.5.  Modernizace těsnění
</t>
  </si>
  <si>
    <t>002_M</t>
  </si>
  <si>
    <t>Pryžové těsnění profil 50 x 50 mm</t>
  </si>
  <si>
    <t>-1922714679</t>
  </si>
  <si>
    <t>Pryžové těsnění  profil 50 x 50 mm, EPDM 70°ShA</t>
  </si>
  <si>
    <t xml:space="preserve">Poznámka k položce:
- pryž středové těsnění 50x50 (8,1 m)
Viz TZ.5.  Modernizace těsnění
</t>
  </si>
  <si>
    <t>006_R</t>
  </si>
  <si>
    <t>Dřevěné konstrukce montáž a opracování</t>
  </si>
  <si>
    <t>284258598</t>
  </si>
  <si>
    <t>Dřevěné konstrukce montáž</t>
  </si>
  <si>
    <t>Poznámka k položce:
TZ 3. Modernizace těsnění
- zahrnuje dubový podkladní profil 40 kg
- cena zahrnuje i úpravu - opracování profilu dopoždované tloušťky</t>
  </si>
  <si>
    <t>"0,06*0,03*15,5*2 vrátně *850 kg/m3 = 47,43 kg zaokrouhleno na" 50 "kg"</t>
  </si>
  <si>
    <t>003_M</t>
  </si>
  <si>
    <t>řezivo dubové sušené profil 60 x 30 mm</t>
  </si>
  <si>
    <t>m3</t>
  </si>
  <si>
    <t>-1302330876</t>
  </si>
  <si>
    <t xml:space="preserve">Poznámka k položce:
profil pro další opracování </t>
  </si>
  <si>
    <t>0,06*0,03*15,5*2"vrátně"</t>
  </si>
  <si>
    <t>6</t>
  </si>
  <si>
    <t>005_R</t>
  </si>
  <si>
    <t>Výroba, dodávka a montáž nerezových prvků, včetně materiálu 1.4404</t>
  </si>
  <si>
    <t>-1476847326</t>
  </si>
  <si>
    <t>Výroba, dodávka a montáž nerezových prvků, včetně materiálu nerez 1.4404</t>
  </si>
  <si>
    <t xml:space="preserve">Poznámka k položce:
TZ. 5. Modernizace těsnění, materiál nerez - odlehčovací opěry 20 ks( cca 270 kg)
dle ČSN 10088-1 1.4404 ( X2CrNiMo 17-12-2 )
</t>
  </si>
  <si>
    <t>270"kg odlehčovacích opěr "</t>
  </si>
  <si>
    <t>7</t>
  </si>
  <si>
    <t>007_R</t>
  </si>
  <si>
    <t>Výroba, dodávka a montáž nerezových prvků včetně materiálu 1.4021</t>
  </si>
  <si>
    <t>-1053316595</t>
  </si>
  <si>
    <t xml:space="preserve">Poznámka k položce:
Viz TZ, kap.5 Modernizace těsnění 
rektifikační klín opěrné stoličky - 10 ks, materiál nerez dle ČSN 10088-1 1.4021 (X20Cr13) 
</t>
  </si>
  <si>
    <t>8 "kg"*10 "ks"</t>
  </si>
  <si>
    <t>8</t>
  </si>
  <si>
    <t>423354221_R</t>
  </si>
  <si>
    <t>Demontáž dřevěných těsnění</t>
  </si>
  <si>
    <t>1925484527</t>
  </si>
  <si>
    <t>Demontáž dřevěných těsnění.</t>
  </si>
  <si>
    <t>Poznámka k položce:
Viz TZ, kap.5 - Modernizace těsnění</t>
  </si>
  <si>
    <t>004_R</t>
  </si>
  <si>
    <t>Nerez - spojovací materiál A2-70</t>
  </si>
  <si>
    <t>-1682048159</t>
  </si>
  <si>
    <t>Nerez - spojovací materiál, materiál A2-70</t>
  </si>
  <si>
    <t>Poznámka k položce:
Viz TZ, kap.5
- zahrnuje nerez spojovací materiál, cca 30 kg,
- včetně montáže a dodávky</t>
  </si>
  <si>
    <t>00 - VON</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</si>
  <si>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</si>
  <si>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</si>
  <si>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</si>
  <si>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</si>
  <si>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</si>
  <si>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</si>
  <si>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VRN9 - Ostatní náklady</t>
  </si>
  <si>
    <t>VRN</t>
  </si>
  <si>
    <t>Vedlejší rozpočtové náklady</t>
  </si>
  <si>
    <t>VRN1</t>
  </si>
  <si>
    <t>Průzkumné, geodetické a projektové práce</t>
  </si>
  <si>
    <t>013002002_R</t>
  </si>
  <si>
    <t>Zpracování Povodňového plánu</t>
  </si>
  <si>
    <t>1024</t>
  </si>
  <si>
    <t>383111175</t>
  </si>
  <si>
    <t>013002005_R</t>
  </si>
  <si>
    <t>Pasport budov a dotčených a přilehlých objektů</t>
  </si>
  <si>
    <t>1437080493</t>
  </si>
  <si>
    <t>013203000_R</t>
  </si>
  <si>
    <t>Dokumentace dílenská</t>
  </si>
  <si>
    <t>-2037221329</t>
  </si>
  <si>
    <t>Průzkumné, geodetické a projektové práce projektové práce dokumentace stavby (výkresová a textová) bez rozlišení</t>
  </si>
  <si>
    <t>Poznámka k položce:
Dílenská dokumentace pro výrobu nových částí ocelových konstrukcí.
viz. TZ kap 5. Modernizace těsnění</t>
  </si>
  <si>
    <t>VRN2</t>
  </si>
  <si>
    <t>Příprava staveniště</t>
  </si>
  <si>
    <t>031203000_R</t>
  </si>
  <si>
    <t>249329912</t>
  </si>
  <si>
    <t xml:space="preserve">Základní rozdělení průvodních činností a nákladů příprava staveniště, včetně složení mat. apod.
</t>
  </si>
  <si>
    <t>VRN3</t>
  </si>
  <si>
    <t>Zařízení staveniště</t>
  </si>
  <si>
    <t>032103000_R</t>
  </si>
  <si>
    <t>Náklady na stavební buňky</t>
  </si>
  <si>
    <t>-45319007</t>
  </si>
  <si>
    <t xml:space="preserve">Zařízení staveniště vybavení staveniště náklady na stavební buňky
- stavební buňka
- socialní objekty pro pracovníky stavby
</t>
  </si>
  <si>
    <t>034103000_R</t>
  </si>
  <si>
    <t>Energie pro zařízení staveniště</t>
  </si>
  <si>
    <t>-1386797105</t>
  </si>
  <si>
    <t xml:space="preserve">Energie pro zařízení staveniště
 - nezbytné vnitrostaveništní rozvody energie vč. zajištění jejich zdrojů
</t>
  </si>
  <si>
    <t>034703000_R</t>
  </si>
  <si>
    <t>Osvětlení staveniště</t>
  </si>
  <si>
    <t>-606131698</t>
  </si>
  <si>
    <t>Zařízení staveniště zabezpečení staveniště osvětlení staveniště</t>
  </si>
  <si>
    <t>039103000_R</t>
  </si>
  <si>
    <t>Rozebrání, bourání a odvoz zařízení staveniště</t>
  </si>
  <si>
    <t>-141474885</t>
  </si>
  <si>
    <t>Zařízení staveniště zrušení zařízení staveniště rozebrání, bourání a odvoz</t>
  </si>
  <si>
    <t>VRN4</t>
  </si>
  <si>
    <t>Inženýrská činnost</t>
  </si>
  <si>
    <t>10</t>
  </si>
  <si>
    <t>042503000_R</t>
  </si>
  <si>
    <t>Plán BOZP na staveništi</t>
  </si>
  <si>
    <t>-1068740445</t>
  </si>
  <si>
    <t>Inženýrská činnost posudky plán BOZP na staveništi</t>
  </si>
  <si>
    <t>11</t>
  </si>
  <si>
    <t>043002000</t>
  </si>
  <si>
    <t>Zkoušky a ostatní měření</t>
  </si>
  <si>
    <t>CS ÚRS 2017 02</t>
  </si>
  <si>
    <t>586879231</t>
  </si>
  <si>
    <t xml:space="preserve">Měření tloušťky nátěrů
</t>
  </si>
  <si>
    <t xml:space="preserve">Poznámka k položce:
rozsah viz TZ kap.7 - Oprava povrchových ochran
- měřeníi, vyhodnocení a záznam zkoušek
- cena obsahuje veškeré náklady na provedení uvedených zkoušek a jejich vyhodnocení
</t>
  </si>
  <si>
    <t>12</t>
  </si>
  <si>
    <t>043194000_R</t>
  </si>
  <si>
    <t>Odzkoušení funkčnosti zařízení, uvedení do provozu</t>
  </si>
  <si>
    <t>-626172890</t>
  </si>
  <si>
    <t xml:space="preserve">Odzkoušení funkčnosti zařízení, uvedení do provozu. </t>
  </si>
  <si>
    <t>Poznámka k položce:
Viz TZ kap. 9 a 11, včetně příp. videozáznamu.
- obsahuje i veškeré práce spojené s odstraněním závad zjištěných při zkouškách (např. dodatečné seřízení těsnění, dosadacích stoliček apod.)</t>
  </si>
  <si>
    <t>VRN6</t>
  </si>
  <si>
    <t>Územní vlivy</t>
  </si>
  <si>
    <t>13</t>
  </si>
  <si>
    <t>061002000</t>
  </si>
  <si>
    <t>Vliv klimatických podmínek</t>
  </si>
  <si>
    <t>328493205</t>
  </si>
  <si>
    <t>Hlavní tituly průvodních činností a nákladů územní vlivy vliv klimatických podmínek</t>
  </si>
  <si>
    <t>Poznámka k položce:
Vzhledem k předpokladu realizace v období říjen - duben, nutno přizpůsobit technologii provádění nátěrů klimatickým vlivům. Předpokládá se klimatizační jednotka (temperování) po dobu stavby.</t>
  </si>
  <si>
    <t>14</t>
  </si>
  <si>
    <t>063203000</t>
  </si>
  <si>
    <t>Potápěčské práce</t>
  </si>
  <si>
    <t>-2030981440</t>
  </si>
  <si>
    <t>Územní vlivy práce na těžce přístupných místech potápěčské práce</t>
  </si>
  <si>
    <t>Poznámka k položce:
Vyčištění prostoru pro provizorní hrazení, kontrola a vyčištění drážek a dosedacího prahu hradidell , viz TP 3. Zahrazení PK, TP 10. vyhrazení PK.
- veškerá součinnost při montáži a demontáži hrazení
- práce při dotěsnění provizorního hrazení včetně potřebného matriálu (inertní matriál, plachty apod.)
- hrazení  a vyhrazení PK zajišťuje objednatel mimo uvedené potápěčské práce</t>
  </si>
  <si>
    <t>1"den zahrazení PK"</t>
  </si>
  <si>
    <t>VRN9</t>
  </si>
  <si>
    <t>Ostatní náklady</t>
  </si>
  <si>
    <t>093103000_R</t>
  </si>
  <si>
    <t>Prostředky a materiál pro šetření a likvidaci vzniklé ekologické havárie</t>
  </si>
  <si>
    <t>347096658</t>
  </si>
  <si>
    <t>Ostatní náklady havárie, živelné pohromy odstranění následků havárie, živelné pohromy</t>
  </si>
  <si>
    <t>Poznámka k položce:
1 x havarijní souprava OIL 240 (obsah soupravy: nádoba 240 l, Algasorb 30 kg, 50x rohož, 5x nohavice, 5x polštář, 200x utěrka NT, 1x lopatka a smeták, 5x PE pytel, 5x výstražná nálepka, 2x rukavice nálepka - absorpční schopnost 300 litrů), nebo souprava ekvivalentní,
1 x havarijní souprava UNV 60 (obsah soupravy: nádoba 60 l, 30x rohož, 3x nohavice,  2x polštář, 1x PVC rukavice, 2x PE pytel, 2x výstražná nálepka - absorpční schopnost 89 litrů), nebo souprava ekvivalentní,
1 x balení norná stěna EKNS 220 H (4 ks, rozměr 0,13 x 3 m), nebo ekvivalentní typ,
PE pytle objem 120 l - 10 ks,
ruční nářadí (sekyra, pila, krumpáč, lopata, palice),
zásoba řeziva (prkna, latě, trámy) - jednotky kusů,
lahve pro odběr vzorků (prachovnice se širokým hrdlem o objemu min 1,25 l) - 5 ks.</t>
  </si>
  <si>
    <t>03 - Drobné zámečnické opravy</t>
  </si>
  <si>
    <t>003_R</t>
  </si>
  <si>
    <t>Doplnění nového maziva</t>
  </si>
  <si>
    <t>l</t>
  </si>
  <si>
    <t>-227376911</t>
  </si>
  <si>
    <t>Doplnění nového maziva dolního ložiska.
Cena obsahuje náklady na práci a mazivo</t>
  </si>
  <si>
    <t>Poznámka k položce:
Viz TZ kap.6 Oprava mazání dolního ložiska
- doplnění vazelíny - 2 x 10 l</t>
  </si>
  <si>
    <t>Výroba, dodávka a montáž nerezových prvků 1.4404, včetně materiálu</t>
  </si>
  <si>
    <t>-993510555</t>
  </si>
  <si>
    <t>Výroba, dodávka a montáž nerezových prvků, včetně materiálu dle ČSN 10088-1 1.4404 ( X2CrNiMo 17-12-2 )</t>
  </si>
  <si>
    <t>Poznámka k položce:
TZ.6. Oprava mazání dolního ložiska (15kg)</t>
  </si>
  <si>
    <t>2*15"kg trubka mazání dolního ložiska vrat"</t>
  </si>
  <si>
    <t xml:space="preserve">Dřevěné konstrukce - demontáž + montáž </t>
  </si>
  <si>
    <t>777832756</t>
  </si>
  <si>
    <t>Dřevěné konstrukce - demontáž + montáž 
včetně nového spojovacího materiálu.</t>
  </si>
  <si>
    <t>Poznámka k položce:
TZ 5. Modernizace těsnění
- zahrnuje montáž a demontáž  dubového trámu v šikmém zavětrování vrat, trám 20x20x550 cm - 2ks
- náklady na demontáž, montáž a jeho úpravu a spojovací materiál.
- včetně nákladů na likvidaci demontovaných dřevěných trámů.</t>
  </si>
  <si>
    <t>"0,2*0,2*5,5*2*850 kg/m3 = 374 kg zaokrouhleno na "380 "kg"</t>
  </si>
  <si>
    <t>605561020_R</t>
  </si>
  <si>
    <t>řezivo dubové sušené - hranoly 200 x 200 mm hoblované</t>
  </si>
  <si>
    <t>-1655751095</t>
  </si>
  <si>
    <t>řezivo dubové sušené tl. 60 mm</t>
  </si>
  <si>
    <t>0,2*0,2*5,5*2"ks"</t>
  </si>
  <si>
    <t>257899195</t>
  </si>
  <si>
    <t>Poznámka k položce:
Demontáž a zpětná montáž ovládacích táhel vrat pro potřeby nátěrů a demontáže tlumící pružiny.
Obsahuje i veškeré náklady na manipulaci na místo provádění nátěrů, i náklady na použitou mechanizaci.</t>
  </si>
  <si>
    <t>767590120_R</t>
  </si>
  <si>
    <t xml:space="preserve">Montáž a demontáž podlahového roštu </t>
  </si>
  <si>
    <t>-1299202285</t>
  </si>
  <si>
    <t>Montáž a demontáž podlahových konstrukcí podlahových roštů</t>
  </si>
  <si>
    <t>Poznámka k položce:
Cena za demontáž dnešních poškozených roštů, včetně jejich předání objednateli a složení v prostroru VD.
Cena za montáž nových podlahových roštů.</t>
  </si>
  <si>
    <t>"0,77*8,13*2 lávky *12,5 kg/m2 = 156,5 zaokrouhleno na " 160 "kg"</t>
  </si>
  <si>
    <t>767590121_R</t>
  </si>
  <si>
    <t>Podlahový rošt zinkovaný, svařovany SP  - 34/38 - 30/2, protiskluz S4</t>
  </si>
  <si>
    <t>-1483964355</t>
  </si>
  <si>
    <t>Poznámka k položce:
Výroba a dodávka podlahových roštů man. lávky
Včetně úpravy atyp. rozměrů - š. 77 cm, dl. 1,0 m
viz. TZ kap. 8. Dorbné zámečnické opravy</t>
  </si>
  <si>
    <t xml:space="preserve">Montáž, demontáž a repase tlumicí pružiny </t>
  </si>
  <si>
    <t>-2080290025</t>
  </si>
  <si>
    <t>Montáž, demontáž a repase tlumicí pružiny ovládacího táhla vrat</t>
  </si>
  <si>
    <t>Poznámka k položce:
Cena za demontáž a zpetnou montáž tlumicí kuželové pružiny.
Cena obsahuje i náklady na repasi pružiny - viz. TZ kap. 8. Drobné zámečnické opravy
tj. zbavení koroze + promazání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</si>
</sst>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7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7"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5"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4" fontId="18"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5"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2" t="s">
        <v>0</v>
      </c>
      <c r="B1" s="13"/>
      <c r="C1" s="13"/>
      <c r="D1" s="14" t="s">
        <v>1</v>
      </c>
      <c r="E1" s="13"/>
      <c r="F1" s="13"/>
      <c r="G1" s="13"/>
      <c r="H1" s="13"/>
      <c r="I1" s="13"/>
      <c r="J1" s="13"/>
      <c r="K1" s="15" t="s">
        <v>2</v>
      </c>
      <c r="L1" s="15"/>
      <c r="M1" s="15"/>
      <c r="N1" s="15"/>
      <c r="O1" s="15"/>
      <c r="P1" s="15"/>
      <c r="Q1" s="15"/>
      <c r="R1" s="15"/>
      <c r="S1" s="15"/>
      <c r="T1" s="13"/>
      <c r="U1" s="13"/>
      <c r="V1" s="13"/>
      <c r="W1" s="15" t="s">
        <v>3</v>
      </c>
      <c r="X1" s="15"/>
      <c r="Y1" s="15"/>
      <c r="Z1" s="15"/>
      <c r="AA1" s="15"/>
      <c r="AB1" s="15"/>
      <c r="AC1" s="15"/>
      <c r="AD1" s="15"/>
      <c r="AE1" s="15"/>
      <c r="AF1" s="15"/>
      <c r="AG1" s="15"/>
      <c r="AH1" s="15"/>
      <c r="AI1" s="16"/>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c r="BV1" s="19" t="s">
        <v>7</v>
      </c>
    </row>
    <row r="2" spans="3:72" ht="36.95" customHeight="1">
      <c r="AR2" s="236"/>
      <c r="AS2" s="236"/>
      <c r="AT2" s="236"/>
      <c r="AU2" s="236"/>
      <c r="AV2" s="236"/>
      <c r="AW2" s="236"/>
      <c r="AX2" s="236"/>
      <c r="AY2" s="236"/>
      <c r="AZ2" s="236"/>
      <c r="BA2" s="236"/>
      <c r="BB2" s="236"/>
      <c r="BC2" s="236"/>
      <c r="BD2" s="236"/>
      <c r="BE2" s="236"/>
      <c r="BS2" s="20" t="s">
        <v>8</v>
      </c>
      <c r="BT2" s="20" t="s">
        <v>9</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8</v>
      </c>
      <c r="BT3" s="20" t="s">
        <v>10</v>
      </c>
    </row>
    <row r="4" spans="2:71" ht="36.95" customHeight="1">
      <c r="B4" s="24"/>
      <c r="C4" s="25"/>
      <c r="D4" s="26" t="s">
        <v>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12</v>
      </c>
      <c r="BE4" s="29" t="s">
        <v>13</v>
      </c>
      <c r="BS4" s="20" t="s">
        <v>14</v>
      </c>
    </row>
    <row r="5" spans="2:71" ht="14.45" customHeight="1">
      <c r="B5" s="24"/>
      <c r="C5" s="25"/>
      <c r="D5" s="30" t="s">
        <v>15</v>
      </c>
      <c r="E5" s="25"/>
      <c r="F5" s="25"/>
      <c r="G5" s="25"/>
      <c r="H5" s="25"/>
      <c r="I5" s="25"/>
      <c r="J5" s="25"/>
      <c r="K5" s="237" t="s">
        <v>16</v>
      </c>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5"/>
      <c r="AQ5" s="27"/>
      <c r="BE5" s="228" t="s">
        <v>17</v>
      </c>
      <c r="BS5" s="20" t="s">
        <v>8</v>
      </c>
    </row>
    <row r="6" spans="2:71" ht="36.95" customHeight="1">
      <c r="B6" s="24"/>
      <c r="C6" s="25"/>
      <c r="D6" s="32" t="s">
        <v>18</v>
      </c>
      <c r="E6" s="25"/>
      <c r="F6" s="25"/>
      <c r="G6" s="25"/>
      <c r="H6" s="25"/>
      <c r="I6" s="25"/>
      <c r="J6" s="25"/>
      <c r="K6" s="259" t="s">
        <v>19</v>
      </c>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5"/>
      <c r="AQ6" s="27"/>
      <c r="BE6" s="229"/>
      <c r="BS6" s="20" t="s">
        <v>8</v>
      </c>
    </row>
    <row r="7" spans="2:71" ht="14.45" customHeight="1">
      <c r="B7" s="24"/>
      <c r="C7" s="25"/>
      <c r="D7" s="33" t="s">
        <v>20</v>
      </c>
      <c r="E7" s="25"/>
      <c r="F7" s="25"/>
      <c r="G7" s="25"/>
      <c r="H7" s="25"/>
      <c r="I7" s="25"/>
      <c r="J7" s="25"/>
      <c r="K7" s="31" t="s">
        <v>21</v>
      </c>
      <c r="L7" s="25"/>
      <c r="M7" s="25"/>
      <c r="N7" s="25"/>
      <c r="O7" s="25"/>
      <c r="P7" s="25"/>
      <c r="Q7" s="25"/>
      <c r="R7" s="25"/>
      <c r="S7" s="25"/>
      <c r="T7" s="25"/>
      <c r="U7" s="25"/>
      <c r="V7" s="25"/>
      <c r="W7" s="25"/>
      <c r="X7" s="25"/>
      <c r="Y7" s="25"/>
      <c r="Z7" s="25"/>
      <c r="AA7" s="25"/>
      <c r="AB7" s="25"/>
      <c r="AC7" s="25"/>
      <c r="AD7" s="25"/>
      <c r="AE7" s="25"/>
      <c r="AF7" s="25"/>
      <c r="AG7" s="25"/>
      <c r="AH7" s="25"/>
      <c r="AI7" s="25"/>
      <c r="AJ7" s="25"/>
      <c r="AK7" s="33" t="s">
        <v>22</v>
      </c>
      <c r="AL7" s="25"/>
      <c r="AM7" s="25"/>
      <c r="AN7" s="31" t="s">
        <v>23</v>
      </c>
      <c r="AO7" s="25"/>
      <c r="AP7" s="25"/>
      <c r="AQ7" s="27"/>
      <c r="BE7" s="229"/>
      <c r="BS7" s="20" t="s">
        <v>8</v>
      </c>
    </row>
    <row r="8" spans="2:71" ht="14.45" customHeight="1">
      <c r="B8" s="24"/>
      <c r="C8" s="25"/>
      <c r="D8" s="33" t="s">
        <v>24</v>
      </c>
      <c r="E8" s="25"/>
      <c r="F8" s="25"/>
      <c r="G8" s="25"/>
      <c r="H8" s="25"/>
      <c r="I8" s="25"/>
      <c r="J8" s="25"/>
      <c r="K8" s="31" t="s">
        <v>25</v>
      </c>
      <c r="L8" s="25"/>
      <c r="M8" s="25"/>
      <c r="N8" s="25"/>
      <c r="O8" s="25"/>
      <c r="P8" s="25"/>
      <c r="Q8" s="25"/>
      <c r="R8" s="25"/>
      <c r="S8" s="25"/>
      <c r="T8" s="25"/>
      <c r="U8" s="25"/>
      <c r="V8" s="25"/>
      <c r="W8" s="25"/>
      <c r="X8" s="25"/>
      <c r="Y8" s="25"/>
      <c r="Z8" s="25"/>
      <c r="AA8" s="25"/>
      <c r="AB8" s="25"/>
      <c r="AC8" s="25"/>
      <c r="AD8" s="25"/>
      <c r="AE8" s="25"/>
      <c r="AF8" s="25"/>
      <c r="AG8" s="25"/>
      <c r="AH8" s="25"/>
      <c r="AI8" s="25"/>
      <c r="AJ8" s="25"/>
      <c r="AK8" s="33" t="s">
        <v>26</v>
      </c>
      <c r="AL8" s="25"/>
      <c r="AM8" s="25"/>
      <c r="AN8" s="34" t="s">
        <v>27</v>
      </c>
      <c r="AO8" s="25"/>
      <c r="AP8" s="25"/>
      <c r="AQ8" s="27"/>
      <c r="BE8" s="229"/>
      <c r="BS8" s="20" t="s">
        <v>8</v>
      </c>
    </row>
    <row r="9" spans="2:7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229"/>
      <c r="BS9" s="20" t="s">
        <v>8</v>
      </c>
    </row>
    <row r="10" spans="2:71" ht="14.45" customHeight="1">
      <c r="B10" s="24"/>
      <c r="C10" s="25"/>
      <c r="D10" s="33" t="s">
        <v>28</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3" t="s">
        <v>29</v>
      </c>
      <c r="AL10" s="25"/>
      <c r="AM10" s="25"/>
      <c r="AN10" s="31" t="s">
        <v>30</v>
      </c>
      <c r="AO10" s="25"/>
      <c r="AP10" s="25"/>
      <c r="AQ10" s="27"/>
      <c r="BE10" s="229"/>
      <c r="BS10" s="20" t="s">
        <v>8</v>
      </c>
    </row>
    <row r="11" spans="2:71" ht="18.4" customHeight="1">
      <c r="B11" s="24"/>
      <c r="C11" s="25"/>
      <c r="D11" s="25"/>
      <c r="E11" s="31" t="s">
        <v>31</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3" t="s">
        <v>32</v>
      </c>
      <c r="AL11" s="25"/>
      <c r="AM11" s="25"/>
      <c r="AN11" s="31" t="s">
        <v>33</v>
      </c>
      <c r="AO11" s="25"/>
      <c r="AP11" s="25"/>
      <c r="AQ11" s="27"/>
      <c r="BE11" s="229"/>
      <c r="BS11" s="20" t="s">
        <v>8</v>
      </c>
    </row>
    <row r="12" spans="2:7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229"/>
      <c r="BS12" s="20" t="s">
        <v>8</v>
      </c>
    </row>
    <row r="13" spans="2:71" ht="14.45" customHeight="1">
      <c r="B13" s="24"/>
      <c r="C13" s="25"/>
      <c r="D13" s="33" t="s">
        <v>34</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3" t="s">
        <v>29</v>
      </c>
      <c r="AL13" s="25"/>
      <c r="AM13" s="25"/>
      <c r="AN13" s="35" t="s">
        <v>35</v>
      </c>
      <c r="AO13" s="25"/>
      <c r="AP13" s="25"/>
      <c r="AQ13" s="27"/>
      <c r="BE13" s="229"/>
      <c r="BS13" s="20" t="s">
        <v>8</v>
      </c>
    </row>
    <row r="14" spans="2:71" ht="13.5">
      <c r="B14" s="24"/>
      <c r="C14" s="25"/>
      <c r="D14" s="25"/>
      <c r="E14" s="253" t="s">
        <v>35</v>
      </c>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33" t="s">
        <v>32</v>
      </c>
      <c r="AL14" s="25"/>
      <c r="AM14" s="25"/>
      <c r="AN14" s="35" t="s">
        <v>35</v>
      </c>
      <c r="AO14" s="25"/>
      <c r="AP14" s="25"/>
      <c r="AQ14" s="27"/>
      <c r="BE14" s="229"/>
      <c r="BS14" s="20" t="s">
        <v>8</v>
      </c>
    </row>
    <row r="15" spans="2:7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229"/>
      <c r="BS15" s="20" t="s">
        <v>6</v>
      </c>
    </row>
    <row r="16" spans="2:71" ht="14.45" customHeight="1">
      <c r="B16" s="24"/>
      <c r="C16" s="25"/>
      <c r="D16" s="33" t="s">
        <v>36</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3" t="s">
        <v>29</v>
      </c>
      <c r="AL16" s="25"/>
      <c r="AM16" s="25"/>
      <c r="AN16" s="31" t="s">
        <v>37</v>
      </c>
      <c r="AO16" s="25"/>
      <c r="AP16" s="25"/>
      <c r="AQ16" s="27"/>
      <c r="BE16" s="229"/>
      <c r="BS16" s="20" t="s">
        <v>6</v>
      </c>
    </row>
    <row r="17" spans="2:71" ht="18.4" customHeight="1">
      <c r="B17" s="24"/>
      <c r="C17" s="25"/>
      <c r="D17" s="25"/>
      <c r="E17" s="31" t="s">
        <v>38</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3" t="s">
        <v>32</v>
      </c>
      <c r="AL17" s="25"/>
      <c r="AM17" s="25"/>
      <c r="AN17" s="31" t="s">
        <v>23</v>
      </c>
      <c r="AO17" s="25"/>
      <c r="AP17" s="25"/>
      <c r="AQ17" s="27"/>
      <c r="BE17" s="229"/>
      <c r="BS17" s="20" t="s">
        <v>39</v>
      </c>
    </row>
    <row r="18" spans="2:7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229"/>
      <c r="BS18" s="20" t="s">
        <v>8</v>
      </c>
    </row>
    <row r="19" spans="2:71" ht="14.45" customHeight="1">
      <c r="B19" s="24"/>
      <c r="C19" s="25"/>
      <c r="D19" s="33" t="s">
        <v>40</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229"/>
      <c r="BS19" s="20" t="s">
        <v>8</v>
      </c>
    </row>
    <row r="20" spans="2:71" ht="42.75" customHeight="1">
      <c r="B20" s="24"/>
      <c r="C20" s="25"/>
      <c r="D20" s="25"/>
      <c r="E20" s="255" t="s">
        <v>41</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
      <c r="AP20" s="25"/>
      <c r="AQ20" s="27"/>
      <c r="BE20" s="229"/>
      <c r="BS20" s="20" t="s">
        <v>6</v>
      </c>
    </row>
    <row r="21" spans="2:57"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229"/>
    </row>
    <row r="22" spans="2:57" ht="6.95" customHeight="1">
      <c r="B22" s="24"/>
      <c r="C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5"/>
      <c r="AQ22" s="27"/>
      <c r="BE22" s="229"/>
    </row>
    <row r="23" spans="2:57" s="1" customFormat="1" ht="25.9" customHeight="1">
      <c r="B23" s="37"/>
      <c r="C23" s="38"/>
      <c r="D23" s="39" t="s">
        <v>42</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256">
        <f>ROUND(AG51,2)</f>
        <v>0</v>
      </c>
      <c r="AL23" s="257"/>
      <c r="AM23" s="257"/>
      <c r="AN23" s="257"/>
      <c r="AO23" s="257"/>
      <c r="AP23" s="38"/>
      <c r="AQ23" s="41"/>
      <c r="BE23" s="229"/>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29"/>
    </row>
    <row r="25" spans="2:57" s="1" customFormat="1" ht="13.5">
      <c r="B25" s="37"/>
      <c r="C25" s="38"/>
      <c r="D25" s="38"/>
      <c r="E25" s="38"/>
      <c r="F25" s="38"/>
      <c r="G25" s="38"/>
      <c r="H25" s="38"/>
      <c r="I25" s="38"/>
      <c r="J25" s="38"/>
      <c r="K25" s="38"/>
      <c r="L25" s="258" t="s">
        <v>43</v>
      </c>
      <c r="M25" s="258"/>
      <c r="N25" s="258"/>
      <c r="O25" s="258"/>
      <c r="P25" s="38"/>
      <c r="Q25" s="38"/>
      <c r="R25" s="38"/>
      <c r="S25" s="38"/>
      <c r="T25" s="38"/>
      <c r="U25" s="38"/>
      <c r="V25" s="38"/>
      <c r="W25" s="258" t="s">
        <v>44</v>
      </c>
      <c r="X25" s="258"/>
      <c r="Y25" s="258"/>
      <c r="Z25" s="258"/>
      <c r="AA25" s="258"/>
      <c r="AB25" s="258"/>
      <c r="AC25" s="258"/>
      <c r="AD25" s="258"/>
      <c r="AE25" s="258"/>
      <c r="AF25" s="38"/>
      <c r="AG25" s="38"/>
      <c r="AH25" s="38"/>
      <c r="AI25" s="38"/>
      <c r="AJ25" s="38"/>
      <c r="AK25" s="258" t="s">
        <v>45</v>
      </c>
      <c r="AL25" s="258"/>
      <c r="AM25" s="258"/>
      <c r="AN25" s="258"/>
      <c r="AO25" s="258"/>
      <c r="AP25" s="38"/>
      <c r="AQ25" s="41"/>
      <c r="BE25" s="229"/>
    </row>
    <row r="26" spans="2:57" s="2" customFormat="1" ht="14.45" customHeight="1">
      <c r="B26" s="43"/>
      <c r="C26" s="44"/>
      <c r="D26" s="45" t="s">
        <v>46</v>
      </c>
      <c r="E26" s="44"/>
      <c r="F26" s="45" t="s">
        <v>47</v>
      </c>
      <c r="G26" s="44"/>
      <c r="H26" s="44"/>
      <c r="I26" s="44"/>
      <c r="J26" s="44"/>
      <c r="K26" s="44"/>
      <c r="L26" s="252">
        <v>0.21</v>
      </c>
      <c r="M26" s="231"/>
      <c r="N26" s="231"/>
      <c r="O26" s="231"/>
      <c r="P26" s="44"/>
      <c r="Q26" s="44"/>
      <c r="R26" s="44"/>
      <c r="S26" s="44"/>
      <c r="T26" s="44"/>
      <c r="U26" s="44"/>
      <c r="V26" s="44"/>
      <c r="W26" s="230">
        <f>ROUND(AZ51,2)</f>
        <v>0</v>
      </c>
      <c r="X26" s="231"/>
      <c r="Y26" s="231"/>
      <c r="Z26" s="231"/>
      <c r="AA26" s="231"/>
      <c r="AB26" s="231"/>
      <c r="AC26" s="231"/>
      <c r="AD26" s="231"/>
      <c r="AE26" s="231"/>
      <c r="AF26" s="44"/>
      <c r="AG26" s="44"/>
      <c r="AH26" s="44"/>
      <c r="AI26" s="44"/>
      <c r="AJ26" s="44"/>
      <c r="AK26" s="230">
        <f>ROUND(AV51,2)</f>
        <v>0</v>
      </c>
      <c r="AL26" s="231"/>
      <c r="AM26" s="231"/>
      <c r="AN26" s="231"/>
      <c r="AO26" s="231"/>
      <c r="AP26" s="44"/>
      <c r="AQ26" s="46"/>
      <c r="BE26" s="229"/>
    </row>
    <row r="27" spans="2:57" s="2" customFormat="1" ht="14.45" customHeight="1">
      <c r="B27" s="43"/>
      <c r="C27" s="44"/>
      <c r="D27" s="44"/>
      <c r="E27" s="44"/>
      <c r="F27" s="45" t="s">
        <v>48</v>
      </c>
      <c r="G27" s="44"/>
      <c r="H27" s="44"/>
      <c r="I27" s="44"/>
      <c r="J27" s="44"/>
      <c r="K27" s="44"/>
      <c r="L27" s="252">
        <v>0.15</v>
      </c>
      <c r="M27" s="231"/>
      <c r="N27" s="231"/>
      <c r="O27" s="231"/>
      <c r="P27" s="44"/>
      <c r="Q27" s="44"/>
      <c r="R27" s="44"/>
      <c r="S27" s="44"/>
      <c r="T27" s="44"/>
      <c r="U27" s="44"/>
      <c r="V27" s="44"/>
      <c r="W27" s="230">
        <f>ROUND(BA51,2)</f>
        <v>0</v>
      </c>
      <c r="X27" s="231"/>
      <c r="Y27" s="231"/>
      <c r="Z27" s="231"/>
      <c r="AA27" s="231"/>
      <c r="AB27" s="231"/>
      <c r="AC27" s="231"/>
      <c r="AD27" s="231"/>
      <c r="AE27" s="231"/>
      <c r="AF27" s="44"/>
      <c r="AG27" s="44"/>
      <c r="AH27" s="44"/>
      <c r="AI27" s="44"/>
      <c r="AJ27" s="44"/>
      <c r="AK27" s="230">
        <f>ROUND(AW51,2)</f>
        <v>0</v>
      </c>
      <c r="AL27" s="231"/>
      <c r="AM27" s="231"/>
      <c r="AN27" s="231"/>
      <c r="AO27" s="231"/>
      <c r="AP27" s="44"/>
      <c r="AQ27" s="46"/>
      <c r="BE27" s="229"/>
    </row>
    <row r="28" spans="2:57" s="2" customFormat="1" ht="14.45" customHeight="1" hidden="1">
      <c r="B28" s="43"/>
      <c r="C28" s="44"/>
      <c r="D28" s="44"/>
      <c r="E28" s="44"/>
      <c r="F28" s="45" t="s">
        <v>49</v>
      </c>
      <c r="G28" s="44"/>
      <c r="H28" s="44"/>
      <c r="I28" s="44"/>
      <c r="J28" s="44"/>
      <c r="K28" s="44"/>
      <c r="L28" s="252">
        <v>0.21</v>
      </c>
      <c r="M28" s="231"/>
      <c r="N28" s="231"/>
      <c r="O28" s="231"/>
      <c r="P28" s="44"/>
      <c r="Q28" s="44"/>
      <c r="R28" s="44"/>
      <c r="S28" s="44"/>
      <c r="T28" s="44"/>
      <c r="U28" s="44"/>
      <c r="V28" s="44"/>
      <c r="W28" s="230">
        <f>ROUND(BB51,2)</f>
        <v>0</v>
      </c>
      <c r="X28" s="231"/>
      <c r="Y28" s="231"/>
      <c r="Z28" s="231"/>
      <c r="AA28" s="231"/>
      <c r="AB28" s="231"/>
      <c r="AC28" s="231"/>
      <c r="AD28" s="231"/>
      <c r="AE28" s="231"/>
      <c r="AF28" s="44"/>
      <c r="AG28" s="44"/>
      <c r="AH28" s="44"/>
      <c r="AI28" s="44"/>
      <c r="AJ28" s="44"/>
      <c r="AK28" s="230">
        <v>0</v>
      </c>
      <c r="AL28" s="231"/>
      <c r="AM28" s="231"/>
      <c r="AN28" s="231"/>
      <c r="AO28" s="231"/>
      <c r="AP28" s="44"/>
      <c r="AQ28" s="46"/>
      <c r="BE28" s="229"/>
    </row>
    <row r="29" spans="2:57" s="2" customFormat="1" ht="14.45" customHeight="1" hidden="1">
      <c r="B29" s="43"/>
      <c r="C29" s="44"/>
      <c r="D29" s="44"/>
      <c r="E29" s="44"/>
      <c r="F29" s="45" t="s">
        <v>50</v>
      </c>
      <c r="G29" s="44"/>
      <c r="H29" s="44"/>
      <c r="I29" s="44"/>
      <c r="J29" s="44"/>
      <c r="K29" s="44"/>
      <c r="L29" s="252">
        <v>0.15</v>
      </c>
      <c r="M29" s="231"/>
      <c r="N29" s="231"/>
      <c r="O29" s="231"/>
      <c r="P29" s="44"/>
      <c r="Q29" s="44"/>
      <c r="R29" s="44"/>
      <c r="S29" s="44"/>
      <c r="T29" s="44"/>
      <c r="U29" s="44"/>
      <c r="V29" s="44"/>
      <c r="W29" s="230">
        <f>ROUND(BC51,2)</f>
        <v>0</v>
      </c>
      <c r="X29" s="231"/>
      <c r="Y29" s="231"/>
      <c r="Z29" s="231"/>
      <c r="AA29" s="231"/>
      <c r="AB29" s="231"/>
      <c r="AC29" s="231"/>
      <c r="AD29" s="231"/>
      <c r="AE29" s="231"/>
      <c r="AF29" s="44"/>
      <c r="AG29" s="44"/>
      <c r="AH29" s="44"/>
      <c r="AI29" s="44"/>
      <c r="AJ29" s="44"/>
      <c r="AK29" s="230">
        <v>0</v>
      </c>
      <c r="AL29" s="231"/>
      <c r="AM29" s="231"/>
      <c r="AN29" s="231"/>
      <c r="AO29" s="231"/>
      <c r="AP29" s="44"/>
      <c r="AQ29" s="46"/>
      <c r="BE29" s="229"/>
    </row>
    <row r="30" spans="2:57" s="2" customFormat="1" ht="14.45" customHeight="1" hidden="1">
      <c r="B30" s="43"/>
      <c r="C30" s="44"/>
      <c r="D30" s="44"/>
      <c r="E30" s="44"/>
      <c r="F30" s="45" t="s">
        <v>51</v>
      </c>
      <c r="G30" s="44"/>
      <c r="H30" s="44"/>
      <c r="I30" s="44"/>
      <c r="J30" s="44"/>
      <c r="K30" s="44"/>
      <c r="L30" s="252">
        <v>0</v>
      </c>
      <c r="M30" s="231"/>
      <c r="N30" s="231"/>
      <c r="O30" s="231"/>
      <c r="P30" s="44"/>
      <c r="Q30" s="44"/>
      <c r="R30" s="44"/>
      <c r="S30" s="44"/>
      <c r="T30" s="44"/>
      <c r="U30" s="44"/>
      <c r="V30" s="44"/>
      <c r="W30" s="230">
        <f>ROUND(BD51,2)</f>
        <v>0</v>
      </c>
      <c r="X30" s="231"/>
      <c r="Y30" s="231"/>
      <c r="Z30" s="231"/>
      <c r="AA30" s="231"/>
      <c r="AB30" s="231"/>
      <c r="AC30" s="231"/>
      <c r="AD30" s="231"/>
      <c r="AE30" s="231"/>
      <c r="AF30" s="44"/>
      <c r="AG30" s="44"/>
      <c r="AH30" s="44"/>
      <c r="AI30" s="44"/>
      <c r="AJ30" s="44"/>
      <c r="AK30" s="230">
        <v>0</v>
      </c>
      <c r="AL30" s="231"/>
      <c r="AM30" s="231"/>
      <c r="AN30" s="231"/>
      <c r="AO30" s="231"/>
      <c r="AP30" s="44"/>
      <c r="AQ30" s="46"/>
      <c r="BE30" s="229"/>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29"/>
    </row>
    <row r="32" spans="2:57" s="1" customFormat="1" ht="25.9" customHeight="1">
      <c r="B32" s="37"/>
      <c r="C32" s="47"/>
      <c r="D32" s="48" t="s">
        <v>52</v>
      </c>
      <c r="E32" s="49"/>
      <c r="F32" s="49"/>
      <c r="G32" s="49"/>
      <c r="H32" s="49"/>
      <c r="I32" s="49"/>
      <c r="J32" s="49"/>
      <c r="K32" s="49"/>
      <c r="L32" s="49"/>
      <c r="M32" s="49"/>
      <c r="N32" s="49"/>
      <c r="O32" s="49"/>
      <c r="P32" s="49"/>
      <c r="Q32" s="49"/>
      <c r="R32" s="49"/>
      <c r="S32" s="49"/>
      <c r="T32" s="50" t="s">
        <v>53</v>
      </c>
      <c r="U32" s="49"/>
      <c r="V32" s="49"/>
      <c r="W32" s="49"/>
      <c r="X32" s="232" t="s">
        <v>54</v>
      </c>
      <c r="Y32" s="233"/>
      <c r="Z32" s="233"/>
      <c r="AA32" s="233"/>
      <c r="AB32" s="233"/>
      <c r="AC32" s="49"/>
      <c r="AD32" s="49"/>
      <c r="AE32" s="49"/>
      <c r="AF32" s="49"/>
      <c r="AG32" s="49"/>
      <c r="AH32" s="49"/>
      <c r="AI32" s="49"/>
      <c r="AJ32" s="49"/>
      <c r="AK32" s="234">
        <f>SUM(AK23:AK30)</f>
        <v>0</v>
      </c>
      <c r="AL32" s="233"/>
      <c r="AM32" s="233"/>
      <c r="AN32" s="233"/>
      <c r="AO32" s="235"/>
      <c r="AP32" s="47"/>
      <c r="AQ32" s="51"/>
      <c r="BE32" s="229"/>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7"/>
    </row>
    <row r="39" spans="2:44" s="1" customFormat="1" ht="36.95" customHeight="1">
      <c r="B39" s="37"/>
      <c r="C39" s="58" t="s">
        <v>55</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7"/>
    </row>
    <row r="40" spans="2:44" s="1" customFormat="1" ht="6.95" customHeight="1">
      <c r="B40" s="37"/>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7"/>
    </row>
    <row r="41" spans="2:44" s="3" customFormat="1" ht="14.45" customHeight="1">
      <c r="B41" s="60"/>
      <c r="C41" s="61" t="s">
        <v>15</v>
      </c>
      <c r="D41" s="62"/>
      <c r="E41" s="62"/>
      <c r="F41" s="62"/>
      <c r="G41" s="62"/>
      <c r="H41" s="62"/>
      <c r="I41" s="62"/>
      <c r="J41" s="62"/>
      <c r="K41" s="62"/>
      <c r="L41" s="62" t="str">
        <f>K5</f>
        <v>2018-05-2</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3"/>
    </row>
    <row r="42" spans="2:44" s="4" customFormat="1" ht="36.95" customHeight="1">
      <c r="B42" s="64"/>
      <c r="C42" s="65" t="s">
        <v>18</v>
      </c>
      <c r="D42" s="66"/>
      <c r="E42" s="66"/>
      <c r="F42" s="66"/>
      <c r="G42" s="66"/>
      <c r="H42" s="66"/>
      <c r="I42" s="66"/>
      <c r="J42" s="66"/>
      <c r="K42" s="66"/>
      <c r="L42" s="262" t="str">
        <f>K6</f>
        <v>VD Štěchovice - oprava povrchových ochran a těsnění horních vrat PK</v>
      </c>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66"/>
      <c r="AQ42" s="66"/>
      <c r="AR42" s="67"/>
    </row>
    <row r="43" spans="2:44" s="1" customFormat="1" ht="6.95" customHeight="1">
      <c r="B43" s="37"/>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7"/>
    </row>
    <row r="44" spans="2:44" s="1" customFormat="1" ht="13.5">
      <c r="B44" s="37"/>
      <c r="C44" s="61" t="s">
        <v>24</v>
      </c>
      <c r="D44" s="59"/>
      <c r="E44" s="59"/>
      <c r="F44" s="59"/>
      <c r="G44" s="59"/>
      <c r="H44" s="59"/>
      <c r="I44" s="59"/>
      <c r="J44" s="59"/>
      <c r="K44" s="59"/>
      <c r="L44" s="68" t="str">
        <f>IF(K8="","",K8)</f>
        <v>VD Štěchovice</v>
      </c>
      <c r="M44" s="59"/>
      <c r="N44" s="59"/>
      <c r="O44" s="59"/>
      <c r="P44" s="59"/>
      <c r="Q44" s="59"/>
      <c r="R44" s="59"/>
      <c r="S44" s="59"/>
      <c r="T44" s="59"/>
      <c r="U44" s="59"/>
      <c r="V44" s="59"/>
      <c r="W44" s="59"/>
      <c r="X44" s="59"/>
      <c r="Y44" s="59"/>
      <c r="Z44" s="59"/>
      <c r="AA44" s="59"/>
      <c r="AB44" s="59"/>
      <c r="AC44" s="59"/>
      <c r="AD44" s="59"/>
      <c r="AE44" s="59"/>
      <c r="AF44" s="59"/>
      <c r="AG44" s="59"/>
      <c r="AH44" s="59"/>
      <c r="AI44" s="61" t="s">
        <v>26</v>
      </c>
      <c r="AJ44" s="59"/>
      <c r="AK44" s="59"/>
      <c r="AL44" s="59"/>
      <c r="AM44" s="264" t="str">
        <f>IF(AN8="","",AN8)</f>
        <v>24.7.2018</v>
      </c>
      <c r="AN44" s="264"/>
      <c r="AO44" s="59"/>
      <c r="AP44" s="59"/>
      <c r="AQ44" s="59"/>
      <c r="AR44" s="57"/>
    </row>
    <row r="45" spans="2:44" s="1" customFormat="1" ht="6.95" customHeight="1">
      <c r="B45" s="37"/>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7"/>
    </row>
    <row r="46" spans="2:56" s="1" customFormat="1" ht="13.5">
      <c r="B46" s="37"/>
      <c r="C46" s="61" t="s">
        <v>28</v>
      </c>
      <c r="D46" s="59"/>
      <c r="E46" s="59"/>
      <c r="F46" s="59"/>
      <c r="G46" s="59"/>
      <c r="H46" s="59"/>
      <c r="I46" s="59"/>
      <c r="J46" s="59"/>
      <c r="K46" s="59"/>
      <c r="L46" s="62" t="str">
        <f>IF(E11="","",E11)</f>
        <v>Povodí Vltavy státní podnik</v>
      </c>
      <c r="M46" s="59"/>
      <c r="N46" s="59"/>
      <c r="O46" s="59"/>
      <c r="P46" s="59"/>
      <c r="Q46" s="59"/>
      <c r="R46" s="59"/>
      <c r="S46" s="59"/>
      <c r="T46" s="59"/>
      <c r="U46" s="59"/>
      <c r="V46" s="59"/>
      <c r="W46" s="59"/>
      <c r="X46" s="59"/>
      <c r="Y46" s="59"/>
      <c r="Z46" s="59"/>
      <c r="AA46" s="59"/>
      <c r="AB46" s="59"/>
      <c r="AC46" s="59"/>
      <c r="AD46" s="59"/>
      <c r="AE46" s="59"/>
      <c r="AF46" s="59"/>
      <c r="AG46" s="59"/>
      <c r="AH46" s="59"/>
      <c r="AI46" s="61" t="s">
        <v>36</v>
      </c>
      <c r="AJ46" s="59"/>
      <c r="AK46" s="59"/>
      <c r="AL46" s="59"/>
      <c r="AM46" s="247" t="str">
        <f>IF(E17="","",E17)</f>
        <v>Ing. Milada Klimešová</v>
      </c>
      <c r="AN46" s="247"/>
      <c r="AO46" s="247"/>
      <c r="AP46" s="247"/>
      <c r="AQ46" s="59"/>
      <c r="AR46" s="57"/>
      <c r="AS46" s="239" t="s">
        <v>56</v>
      </c>
      <c r="AT46" s="240"/>
      <c r="AU46" s="70"/>
      <c r="AV46" s="70"/>
      <c r="AW46" s="70"/>
      <c r="AX46" s="70"/>
      <c r="AY46" s="70"/>
      <c r="AZ46" s="70"/>
      <c r="BA46" s="70"/>
      <c r="BB46" s="70"/>
      <c r="BC46" s="70"/>
      <c r="BD46" s="71"/>
    </row>
    <row r="47" spans="2:56" s="1" customFormat="1" ht="13.5">
      <c r="B47" s="37"/>
      <c r="C47" s="61" t="s">
        <v>34</v>
      </c>
      <c r="D47" s="59"/>
      <c r="E47" s="59"/>
      <c r="F47" s="59"/>
      <c r="G47" s="59"/>
      <c r="H47" s="59"/>
      <c r="I47" s="59"/>
      <c r="J47" s="59"/>
      <c r="K47" s="59"/>
      <c r="L47" s="62" t="str">
        <f>IF(E14="Vyplň údaj","",E14)</f>
        <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7"/>
      <c r="AS47" s="241"/>
      <c r="AT47" s="242"/>
      <c r="AU47" s="72"/>
      <c r="AV47" s="72"/>
      <c r="AW47" s="72"/>
      <c r="AX47" s="72"/>
      <c r="AY47" s="72"/>
      <c r="AZ47" s="72"/>
      <c r="BA47" s="72"/>
      <c r="BB47" s="72"/>
      <c r="BC47" s="72"/>
      <c r="BD47" s="73"/>
    </row>
    <row r="48" spans="2:56" s="1" customFormat="1" ht="10.9" customHeight="1">
      <c r="B48" s="3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7"/>
      <c r="AS48" s="243"/>
      <c r="AT48" s="244"/>
      <c r="AU48" s="38"/>
      <c r="AV48" s="38"/>
      <c r="AW48" s="38"/>
      <c r="AX48" s="38"/>
      <c r="AY48" s="38"/>
      <c r="AZ48" s="38"/>
      <c r="BA48" s="38"/>
      <c r="BB48" s="38"/>
      <c r="BC48" s="38"/>
      <c r="BD48" s="74"/>
    </row>
    <row r="49" spans="2:56" s="1" customFormat="1" ht="29.25" customHeight="1">
      <c r="B49" s="37"/>
      <c r="C49" s="261" t="s">
        <v>57</v>
      </c>
      <c r="D49" s="249"/>
      <c r="E49" s="249"/>
      <c r="F49" s="249"/>
      <c r="G49" s="249"/>
      <c r="H49" s="75"/>
      <c r="I49" s="248" t="s">
        <v>58</v>
      </c>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65" t="s">
        <v>59</v>
      </c>
      <c r="AH49" s="249"/>
      <c r="AI49" s="249"/>
      <c r="AJ49" s="249"/>
      <c r="AK49" s="249"/>
      <c r="AL49" s="249"/>
      <c r="AM49" s="249"/>
      <c r="AN49" s="248" t="s">
        <v>60</v>
      </c>
      <c r="AO49" s="249"/>
      <c r="AP49" s="249"/>
      <c r="AQ49" s="76" t="s">
        <v>61</v>
      </c>
      <c r="AR49" s="57"/>
      <c r="AS49" s="77" t="s">
        <v>62</v>
      </c>
      <c r="AT49" s="78" t="s">
        <v>63</v>
      </c>
      <c r="AU49" s="78" t="s">
        <v>64</v>
      </c>
      <c r="AV49" s="78" t="s">
        <v>65</v>
      </c>
      <c r="AW49" s="78" t="s">
        <v>66</v>
      </c>
      <c r="AX49" s="78" t="s">
        <v>67</v>
      </c>
      <c r="AY49" s="78" t="s">
        <v>68</v>
      </c>
      <c r="AZ49" s="78" t="s">
        <v>69</v>
      </c>
      <c r="BA49" s="78" t="s">
        <v>70</v>
      </c>
      <c r="BB49" s="78" t="s">
        <v>71</v>
      </c>
      <c r="BC49" s="78" t="s">
        <v>72</v>
      </c>
      <c r="BD49" s="79" t="s">
        <v>73</v>
      </c>
    </row>
    <row r="50" spans="2:56" s="1" customFormat="1" ht="10.9" customHeight="1">
      <c r="B50" s="37"/>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7"/>
      <c r="AS50" s="80"/>
      <c r="AT50" s="81"/>
      <c r="AU50" s="81"/>
      <c r="AV50" s="81"/>
      <c r="AW50" s="81"/>
      <c r="AX50" s="81"/>
      <c r="AY50" s="81"/>
      <c r="AZ50" s="81"/>
      <c r="BA50" s="81"/>
      <c r="BB50" s="81"/>
      <c r="BC50" s="81"/>
      <c r="BD50" s="82"/>
    </row>
    <row r="51" spans="2:90" s="4" customFormat="1" ht="32.45" customHeight="1">
      <c r="B51" s="64"/>
      <c r="C51" s="83" t="s">
        <v>74</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250">
        <f>ROUND(SUM(AG52:AG55),2)</f>
        <v>0</v>
      </c>
      <c r="AH51" s="250"/>
      <c r="AI51" s="250"/>
      <c r="AJ51" s="250"/>
      <c r="AK51" s="250"/>
      <c r="AL51" s="250"/>
      <c r="AM51" s="250"/>
      <c r="AN51" s="251">
        <f>SUM(AG51,AT51)</f>
        <v>0</v>
      </c>
      <c r="AO51" s="251"/>
      <c r="AP51" s="251"/>
      <c r="AQ51" s="85" t="s">
        <v>23</v>
      </c>
      <c r="AR51" s="67"/>
      <c r="AS51" s="86">
        <f>ROUND(SUM(AS52:AS55),2)</f>
        <v>0</v>
      </c>
      <c r="AT51" s="87">
        <f>ROUND(SUM(AV51:AW51),2)</f>
        <v>0</v>
      </c>
      <c r="AU51" s="88">
        <f>ROUND(SUM(AU52:AU55),5)</f>
        <v>0</v>
      </c>
      <c r="AV51" s="87">
        <f>ROUND(AZ51*L26,2)</f>
        <v>0</v>
      </c>
      <c r="AW51" s="87">
        <f>ROUND(BA51*L27,2)</f>
        <v>0</v>
      </c>
      <c r="AX51" s="87">
        <f>ROUND(BB51*L26,2)</f>
        <v>0</v>
      </c>
      <c r="AY51" s="87">
        <f>ROUND(BC51*L27,2)</f>
        <v>0</v>
      </c>
      <c r="AZ51" s="87">
        <f>ROUND(SUM(AZ52:AZ55),2)</f>
        <v>0</v>
      </c>
      <c r="BA51" s="87">
        <f>ROUND(SUM(BA52:BA55),2)</f>
        <v>0</v>
      </c>
      <c r="BB51" s="87">
        <f>ROUND(SUM(BB52:BB55),2)</f>
        <v>0</v>
      </c>
      <c r="BC51" s="87">
        <f>ROUND(SUM(BC52:BC55),2)</f>
        <v>0</v>
      </c>
      <c r="BD51" s="89">
        <f>ROUND(SUM(BD52:BD55),2)</f>
        <v>0</v>
      </c>
      <c r="BS51" s="90" t="s">
        <v>75</v>
      </c>
      <c r="BT51" s="90" t="s">
        <v>76</v>
      </c>
      <c r="BU51" s="91" t="s">
        <v>77</v>
      </c>
      <c r="BV51" s="90" t="s">
        <v>78</v>
      </c>
      <c r="BW51" s="90" t="s">
        <v>7</v>
      </c>
      <c r="BX51" s="90" t="s">
        <v>79</v>
      </c>
      <c r="CL51" s="90" t="s">
        <v>21</v>
      </c>
    </row>
    <row r="52" spans="1:91" s="5" customFormat="1" ht="16.5" customHeight="1">
      <c r="A52" s="92" t="s">
        <v>80</v>
      </c>
      <c r="B52" s="93"/>
      <c r="C52" s="94"/>
      <c r="D52" s="260" t="s">
        <v>81</v>
      </c>
      <c r="E52" s="260"/>
      <c r="F52" s="260"/>
      <c r="G52" s="260"/>
      <c r="H52" s="260"/>
      <c r="I52" s="95"/>
      <c r="J52" s="260" t="s">
        <v>82</v>
      </c>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45">
        <f>'01 - Oprava povrchových o...'!J27</f>
        <v>0</v>
      </c>
      <c r="AH52" s="246"/>
      <c r="AI52" s="246"/>
      <c r="AJ52" s="246"/>
      <c r="AK52" s="246"/>
      <c r="AL52" s="246"/>
      <c r="AM52" s="246"/>
      <c r="AN52" s="245">
        <f>SUM(AG52,AT52)</f>
        <v>0</v>
      </c>
      <c r="AO52" s="246"/>
      <c r="AP52" s="246"/>
      <c r="AQ52" s="96" t="s">
        <v>83</v>
      </c>
      <c r="AR52" s="97"/>
      <c r="AS52" s="98">
        <v>0</v>
      </c>
      <c r="AT52" s="99">
        <f>ROUND(SUM(AV52:AW52),2)</f>
        <v>0</v>
      </c>
      <c r="AU52" s="100">
        <f>'01 - Oprava povrchových o...'!P81</f>
        <v>0</v>
      </c>
      <c r="AV52" s="99">
        <f>'01 - Oprava povrchových o...'!J30</f>
        <v>0</v>
      </c>
      <c r="AW52" s="99">
        <f>'01 - Oprava povrchových o...'!J31</f>
        <v>0</v>
      </c>
      <c r="AX52" s="99">
        <f>'01 - Oprava povrchových o...'!J32</f>
        <v>0</v>
      </c>
      <c r="AY52" s="99">
        <f>'01 - Oprava povrchových o...'!J33</f>
        <v>0</v>
      </c>
      <c r="AZ52" s="99">
        <f>'01 - Oprava povrchových o...'!F30</f>
        <v>0</v>
      </c>
      <c r="BA52" s="99">
        <f>'01 - Oprava povrchových o...'!F31</f>
        <v>0</v>
      </c>
      <c r="BB52" s="99">
        <f>'01 - Oprava povrchových o...'!F32</f>
        <v>0</v>
      </c>
      <c r="BC52" s="99">
        <f>'01 - Oprava povrchových o...'!F33</f>
        <v>0</v>
      </c>
      <c r="BD52" s="101">
        <f>'01 - Oprava povrchových o...'!F34</f>
        <v>0</v>
      </c>
      <c r="BT52" s="102" t="s">
        <v>84</v>
      </c>
      <c r="BV52" s="102" t="s">
        <v>78</v>
      </c>
      <c r="BW52" s="102" t="s">
        <v>85</v>
      </c>
      <c r="BX52" s="102" t="s">
        <v>7</v>
      </c>
      <c r="CL52" s="102" t="s">
        <v>86</v>
      </c>
      <c r="CM52" s="102" t="s">
        <v>87</v>
      </c>
    </row>
    <row r="53" spans="1:91" s="5" customFormat="1" ht="16.5" customHeight="1">
      <c r="A53" s="92" t="s">
        <v>80</v>
      </c>
      <c r="B53" s="93"/>
      <c r="C53" s="94"/>
      <c r="D53" s="260" t="s">
        <v>88</v>
      </c>
      <c r="E53" s="260"/>
      <c r="F53" s="260"/>
      <c r="G53" s="260"/>
      <c r="H53" s="260"/>
      <c r="I53" s="95"/>
      <c r="J53" s="260" t="s">
        <v>89</v>
      </c>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45">
        <f>'02 - Oprava těsnění'!J27</f>
        <v>0</v>
      </c>
      <c r="AH53" s="246"/>
      <c r="AI53" s="246"/>
      <c r="AJ53" s="246"/>
      <c r="AK53" s="246"/>
      <c r="AL53" s="246"/>
      <c r="AM53" s="246"/>
      <c r="AN53" s="245">
        <f>SUM(AG53,AT53)</f>
        <v>0</v>
      </c>
      <c r="AO53" s="246"/>
      <c r="AP53" s="246"/>
      <c r="AQ53" s="96" t="s">
        <v>90</v>
      </c>
      <c r="AR53" s="97"/>
      <c r="AS53" s="98">
        <v>0</v>
      </c>
      <c r="AT53" s="99">
        <f>ROUND(SUM(AV53:AW53),2)</f>
        <v>0</v>
      </c>
      <c r="AU53" s="100">
        <f>'02 - Oprava těsnění'!P76</f>
        <v>0</v>
      </c>
      <c r="AV53" s="99">
        <f>'02 - Oprava těsnění'!J30</f>
        <v>0</v>
      </c>
      <c r="AW53" s="99">
        <f>'02 - Oprava těsnění'!J31</f>
        <v>0</v>
      </c>
      <c r="AX53" s="99">
        <f>'02 - Oprava těsnění'!J32</f>
        <v>0</v>
      </c>
      <c r="AY53" s="99">
        <f>'02 - Oprava těsnění'!J33</f>
        <v>0</v>
      </c>
      <c r="AZ53" s="99">
        <f>'02 - Oprava těsnění'!F30</f>
        <v>0</v>
      </c>
      <c r="BA53" s="99">
        <f>'02 - Oprava těsnění'!F31</f>
        <v>0</v>
      </c>
      <c r="BB53" s="99">
        <f>'02 - Oprava těsnění'!F32</f>
        <v>0</v>
      </c>
      <c r="BC53" s="99">
        <f>'02 - Oprava těsnění'!F33</f>
        <v>0</v>
      </c>
      <c r="BD53" s="101">
        <f>'02 - Oprava těsnění'!F34</f>
        <v>0</v>
      </c>
      <c r="BT53" s="102" t="s">
        <v>84</v>
      </c>
      <c r="BV53" s="102" t="s">
        <v>78</v>
      </c>
      <c r="BW53" s="102" t="s">
        <v>91</v>
      </c>
      <c r="BX53" s="102" t="s">
        <v>7</v>
      </c>
      <c r="CL53" s="102" t="s">
        <v>86</v>
      </c>
      <c r="CM53" s="102" t="s">
        <v>87</v>
      </c>
    </row>
    <row r="54" spans="1:91" s="5" customFormat="1" ht="16.5" customHeight="1">
      <c r="A54" s="92" t="s">
        <v>80</v>
      </c>
      <c r="B54" s="93"/>
      <c r="C54" s="94"/>
      <c r="D54" s="260" t="s">
        <v>92</v>
      </c>
      <c r="E54" s="260"/>
      <c r="F54" s="260"/>
      <c r="G54" s="260"/>
      <c r="H54" s="260"/>
      <c r="I54" s="95"/>
      <c r="J54" s="260" t="s">
        <v>93</v>
      </c>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45">
        <f>'00 - VON'!J27</f>
        <v>0</v>
      </c>
      <c r="AH54" s="246"/>
      <c r="AI54" s="246"/>
      <c r="AJ54" s="246"/>
      <c r="AK54" s="246"/>
      <c r="AL54" s="246"/>
      <c r="AM54" s="246"/>
      <c r="AN54" s="245">
        <f>SUM(AG54,AT54)</f>
        <v>0</v>
      </c>
      <c r="AO54" s="246"/>
      <c r="AP54" s="246"/>
      <c r="AQ54" s="96" t="s">
        <v>93</v>
      </c>
      <c r="AR54" s="97"/>
      <c r="AS54" s="98">
        <v>0</v>
      </c>
      <c r="AT54" s="99">
        <f>ROUND(SUM(AV54:AW54),2)</f>
        <v>0</v>
      </c>
      <c r="AU54" s="100">
        <f>'00 - VON'!P83</f>
        <v>0</v>
      </c>
      <c r="AV54" s="99">
        <f>'00 - VON'!J30</f>
        <v>0</v>
      </c>
      <c r="AW54" s="99">
        <f>'00 - VON'!J31</f>
        <v>0</v>
      </c>
      <c r="AX54" s="99">
        <f>'00 - VON'!J32</f>
        <v>0</v>
      </c>
      <c r="AY54" s="99">
        <f>'00 - VON'!J33</f>
        <v>0</v>
      </c>
      <c r="AZ54" s="99">
        <f>'00 - VON'!F30</f>
        <v>0</v>
      </c>
      <c r="BA54" s="99">
        <f>'00 - VON'!F31</f>
        <v>0</v>
      </c>
      <c r="BB54" s="99">
        <f>'00 - VON'!F32</f>
        <v>0</v>
      </c>
      <c r="BC54" s="99">
        <f>'00 - VON'!F33</f>
        <v>0</v>
      </c>
      <c r="BD54" s="101">
        <f>'00 - VON'!F34</f>
        <v>0</v>
      </c>
      <c r="BT54" s="102" t="s">
        <v>84</v>
      </c>
      <c r="BV54" s="102" t="s">
        <v>78</v>
      </c>
      <c r="BW54" s="102" t="s">
        <v>94</v>
      </c>
      <c r="BX54" s="102" t="s">
        <v>7</v>
      </c>
      <c r="CL54" s="102" t="s">
        <v>23</v>
      </c>
      <c r="CM54" s="102" t="s">
        <v>87</v>
      </c>
    </row>
    <row r="55" spans="1:91" s="5" customFormat="1" ht="16.5" customHeight="1">
      <c r="A55" s="92" t="s">
        <v>80</v>
      </c>
      <c r="B55" s="93"/>
      <c r="C55" s="94"/>
      <c r="D55" s="260" t="s">
        <v>95</v>
      </c>
      <c r="E55" s="260"/>
      <c r="F55" s="260"/>
      <c r="G55" s="260"/>
      <c r="H55" s="260"/>
      <c r="I55" s="95"/>
      <c r="J55" s="260" t="s">
        <v>96</v>
      </c>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45">
        <f>'03 - Drobné zámečnické op...'!J27</f>
        <v>0</v>
      </c>
      <c r="AH55" s="246"/>
      <c r="AI55" s="246"/>
      <c r="AJ55" s="246"/>
      <c r="AK55" s="246"/>
      <c r="AL55" s="246"/>
      <c r="AM55" s="246"/>
      <c r="AN55" s="245">
        <f>SUM(AG55,AT55)</f>
        <v>0</v>
      </c>
      <c r="AO55" s="246"/>
      <c r="AP55" s="246"/>
      <c r="AQ55" s="96" t="s">
        <v>90</v>
      </c>
      <c r="AR55" s="97"/>
      <c r="AS55" s="103">
        <v>0</v>
      </c>
      <c r="AT55" s="104">
        <f>ROUND(SUM(AV55:AW55),2)</f>
        <v>0</v>
      </c>
      <c r="AU55" s="105">
        <f>'03 - Drobné zámečnické op...'!P76</f>
        <v>0</v>
      </c>
      <c r="AV55" s="104">
        <f>'03 - Drobné zámečnické op...'!J30</f>
        <v>0</v>
      </c>
      <c r="AW55" s="104">
        <f>'03 - Drobné zámečnické op...'!J31</f>
        <v>0</v>
      </c>
      <c r="AX55" s="104">
        <f>'03 - Drobné zámečnické op...'!J32</f>
        <v>0</v>
      </c>
      <c r="AY55" s="104">
        <f>'03 - Drobné zámečnické op...'!J33</f>
        <v>0</v>
      </c>
      <c r="AZ55" s="104">
        <f>'03 - Drobné zámečnické op...'!F30</f>
        <v>0</v>
      </c>
      <c r="BA55" s="104">
        <f>'03 - Drobné zámečnické op...'!F31</f>
        <v>0</v>
      </c>
      <c r="BB55" s="104">
        <f>'03 - Drobné zámečnické op...'!F32</f>
        <v>0</v>
      </c>
      <c r="BC55" s="104">
        <f>'03 - Drobné zámečnické op...'!F33</f>
        <v>0</v>
      </c>
      <c r="BD55" s="106">
        <f>'03 - Drobné zámečnické op...'!F34</f>
        <v>0</v>
      </c>
      <c r="BT55" s="102" t="s">
        <v>84</v>
      </c>
      <c r="BV55" s="102" t="s">
        <v>78</v>
      </c>
      <c r="BW55" s="102" t="s">
        <v>97</v>
      </c>
      <c r="BX55" s="102" t="s">
        <v>7</v>
      </c>
      <c r="CL55" s="102" t="s">
        <v>86</v>
      </c>
      <c r="CM55" s="102" t="s">
        <v>87</v>
      </c>
    </row>
    <row r="56" spans="2:44" s="1" customFormat="1" ht="30" customHeight="1">
      <c r="B56" s="37"/>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7"/>
    </row>
    <row r="57" spans="2:44" s="1" customFormat="1" ht="6.95" customHeight="1">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7"/>
    </row>
  </sheetData>
  <sheetProtection algorithmName="SHA-512" hashValue="1dXkjUwyGNICNSATmrGBp/2OXkNYMPPzZTGnBeKX3kFRvmbvM+6JlO89sqXoZ79XuW8axv2ci8R1qrtI9gl2dQ==" saltValue="DCX7RJFPpND4KMHnXN61E3JjDYZJXKcSxhqsDRIkwbugO+fnd8DR4vjkfrlNMPPcpOQqTPKhJI2aXL+zoW7ZZg==" spinCount="100000" sheet="1" objects="1" scenarios="1" formatColumns="0" formatRows="0"/>
  <mergeCells count="53">
    <mergeCell ref="D55:H55"/>
    <mergeCell ref="J55:AF55"/>
    <mergeCell ref="D52:H52"/>
    <mergeCell ref="D53:H53"/>
    <mergeCell ref="J53:AF53"/>
    <mergeCell ref="D54:H54"/>
    <mergeCell ref="J54:AF54"/>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N54:AP54"/>
    <mergeCell ref="AG54:AM54"/>
    <mergeCell ref="AN55:AP55"/>
    <mergeCell ref="AG55:AM55"/>
    <mergeCell ref="AG51:AM51"/>
    <mergeCell ref="AN51:AP51"/>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01 - Oprava povrchových o...'!C2" display="/"/>
    <hyperlink ref="A53" location="'02 - Oprava těsnění'!C2" display="/"/>
    <hyperlink ref="A54" location="'00 - VON'!C2" display="/"/>
    <hyperlink ref="A55" location="'03 - Drobné zámečnické op...'!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2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8"/>
      <c r="C1" s="108"/>
      <c r="D1" s="109" t="s">
        <v>1</v>
      </c>
      <c r="E1" s="108"/>
      <c r="F1" s="110" t="s">
        <v>98</v>
      </c>
      <c r="G1" s="274" t="s">
        <v>99</v>
      </c>
      <c r="H1" s="274"/>
      <c r="I1" s="111"/>
      <c r="J1" s="110" t="s">
        <v>100</v>
      </c>
      <c r="K1" s="109" t="s">
        <v>101</v>
      </c>
      <c r="L1" s="110" t="s">
        <v>102</v>
      </c>
      <c r="M1" s="110"/>
      <c r="N1" s="110"/>
      <c r="O1" s="110"/>
      <c r="P1" s="110"/>
      <c r="Q1" s="110"/>
      <c r="R1" s="110"/>
      <c r="S1" s="110"/>
      <c r="T1" s="110"/>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36"/>
      <c r="M2" s="236"/>
      <c r="N2" s="236"/>
      <c r="O2" s="236"/>
      <c r="P2" s="236"/>
      <c r="Q2" s="236"/>
      <c r="R2" s="236"/>
      <c r="S2" s="236"/>
      <c r="T2" s="236"/>
      <c r="U2" s="236"/>
      <c r="V2" s="236"/>
      <c r="AT2" s="20" t="s">
        <v>94</v>
      </c>
    </row>
    <row r="3" spans="2:46" ht="6.95" customHeight="1">
      <c r="B3" s="21"/>
      <c r="C3" s="22"/>
      <c r="D3" s="22"/>
      <c r="E3" s="22"/>
      <c r="F3" s="22"/>
      <c r="G3" s="22"/>
      <c r="H3" s="22"/>
      <c r="I3" s="112"/>
      <c r="J3" s="22"/>
      <c r="K3" s="23"/>
      <c r="AT3" s="20" t="s">
        <v>87</v>
      </c>
    </row>
    <row r="4" spans="2:46" ht="36.95" customHeight="1">
      <c r="B4" s="24"/>
      <c r="C4" s="25"/>
      <c r="D4" s="26" t="s">
        <v>103</v>
      </c>
      <c r="E4" s="25"/>
      <c r="F4" s="25"/>
      <c r="G4" s="25"/>
      <c r="H4" s="25"/>
      <c r="I4" s="113"/>
      <c r="J4" s="25"/>
      <c r="K4" s="27"/>
      <c r="M4" s="28" t="s">
        <v>12</v>
      </c>
      <c r="AT4" s="20" t="s">
        <v>6</v>
      </c>
    </row>
    <row r="5" spans="2:11" ht="6.95" customHeight="1">
      <c r="B5" s="24"/>
      <c r="C5" s="25"/>
      <c r="D5" s="25"/>
      <c r="E5" s="25"/>
      <c r="F5" s="25"/>
      <c r="G5" s="25"/>
      <c r="H5" s="25"/>
      <c r="I5" s="113"/>
      <c r="J5" s="25"/>
      <c r="K5" s="27"/>
    </row>
    <row r="6" spans="2:11" ht="13.5">
      <c r="B6" s="24"/>
      <c r="C6" s="25"/>
      <c r="D6" s="33" t="s">
        <v>18</v>
      </c>
      <c r="E6" s="25"/>
      <c r="F6" s="25"/>
      <c r="G6" s="25"/>
      <c r="H6" s="25"/>
      <c r="I6" s="113"/>
      <c r="J6" s="25"/>
      <c r="K6" s="27"/>
    </row>
    <row r="7" spans="2:11" ht="16.5" customHeight="1">
      <c r="B7" s="24"/>
      <c r="C7" s="25"/>
      <c r="D7" s="25"/>
      <c r="E7" s="266" t="str">
        <f>'Rekapitulace stavby'!K6</f>
        <v>VD Štěchovice - oprava povrchových ochran a těsnění horních vrat PK</v>
      </c>
      <c r="F7" s="267"/>
      <c r="G7" s="267"/>
      <c r="H7" s="267"/>
      <c r="I7" s="113"/>
      <c r="J7" s="25"/>
      <c r="K7" s="27"/>
    </row>
    <row r="8" spans="2:11" s="1" customFormat="1" ht="13.5">
      <c r="B8" s="37"/>
      <c r="C8" s="38"/>
      <c r="D8" s="33" t="s">
        <v>104</v>
      </c>
      <c r="E8" s="38"/>
      <c r="F8" s="38"/>
      <c r="G8" s="38"/>
      <c r="H8" s="38"/>
      <c r="I8" s="114"/>
      <c r="J8" s="38"/>
      <c r="K8" s="41"/>
    </row>
    <row r="9" spans="2:11" s="1" customFormat="1" ht="36.95" customHeight="1">
      <c r="B9" s="37"/>
      <c r="C9" s="38"/>
      <c r="D9" s="38"/>
      <c r="E9" s="268" t="s">
        <v>233</v>
      </c>
      <c r="F9" s="269"/>
      <c r="G9" s="269"/>
      <c r="H9" s="269"/>
      <c r="I9" s="114"/>
      <c r="J9" s="38"/>
      <c r="K9" s="41"/>
    </row>
    <row r="10" spans="2:11" s="1" customFormat="1" ht="13.5">
      <c r="B10" s="37"/>
      <c r="C10" s="38"/>
      <c r="D10" s="38"/>
      <c r="E10" s="38"/>
      <c r="F10" s="38"/>
      <c r="G10" s="38"/>
      <c r="H10" s="38"/>
      <c r="I10" s="114"/>
      <c r="J10" s="38"/>
      <c r="K10" s="41"/>
    </row>
    <row r="11" spans="2:11" s="1" customFormat="1" ht="14.45" customHeight="1">
      <c r="B11" s="37"/>
      <c r="C11" s="38"/>
      <c r="D11" s="33" t="s">
        <v>20</v>
      </c>
      <c r="E11" s="38"/>
      <c r="F11" s="31" t="s">
        <v>23</v>
      </c>
      <c r="G11" s="38"/>
      <c r="H11" s="38"/>
      <c r="I11" s="115" t="s">
        <v>22</v>
      </c>
      <c r="J11" s="31" t="s">
        <v>23</v>
      </c>
      <c r="K11" s="41"/>
    </row>
    <row r="12" spans="2:11" s="1" customFormat="1" ht="14.45" customHeight="1">
      <c r="B12" s="37"/>
      <c r="C12" s="38"/>
      <c r="D12" s="33" t="s">
        <v>24</v>
      </c>
      <c r="E12" s="38"/>
      <c r="F12" s="31" t="s">
        <v>25</v>
      </c>
      <c r="G12" s="38"/>
      <c r="H12" s="38"/>
      <c r="I12" s="115" t="s">
        <v>26</v>
      </c>
      <c r="J12" s="116" t="str">
        <f>'Rekapitulace stavby'!AN8</f>
        <v>24.7.2018</v>
      </c>
      <c r="K12" s="41"/>
    </row>
    <row r="13" spans="2:11" s="1" customFormat="1" ht="10.9" customHeight="1">
      <c r="B13" s="37"/>
      <c r="C13" s="38"/>
      <c r="D13" s="38"/>
      <c r="E13" s="38"/>
      <c r="F13" s="38"/>
      <c r="G13" s="38"/>
      <c r="H13" s="38"/>
      <c r="I13" s="114"/>
      <c r="J13" s="38"/>
      <c r="K13" s="41"/>
    </row>
    <row r="14" spans="2:11" s="1" customFormat="1" ht="14.45" customHeight="1">
      <c r="B14" s="37"/>
      <c r="C14" s="38"/>
      <c r="D14" s="33" t="s">
        <v>28</v>
      </c>
      <c r="E14" s="38"/>
      <c r="F14" s="38"/>
      <c r="G14" s="38"/>
      <c r="H14" s="38"/>
      <c r="I14" s="115" t="s">
        <v>29</v>
      </c>
      <c r="J14" s="31" t="s">
        <v>30</v>
      </c>
      <c r="K14" s="41"/>
    </row>
    <row r="15" spans="2:11" s="1" customFormat="1" ht="18" customHeight="1">
      <c r="B15" s="37"/>
      <c r="C15" s="38"/>
      <c r="D15" s="38"/>
      <c r="E15" s="31" t="s">
        <v>31</v>
      </c>
      <c r="F15" s="38"/>
      <c r="G15" s="38"/>
      <c r="H15" s="38"/>
      <c r="I15" s="115" t="s">
        <v>32</v>
      </c>
      <c r="J15" s="31" t="s">
        <v>33</v>
      </c>
      <c r="K15" s="41"/>
    </row>
    <row r="16" spans="2:11" s="1" customFormat="1" ht="6.95" customHeight="1">
      <c r="B16" s="37"/>
      <c r="C16" s="38"/>
      <c r="D16" s="38"/>
      <c r="E16" s="38"/>
      <c r="F16" s="38"/>
      <c r="G16" s="38"/>
      <c r="H16" s="38"/>
      <c r="I16" s="114"/>
      <c r="J16" s="38"/>
      <c r="K16" s="41"/>
    </row>
    <row r="17" spans="2:11" s="1" customFormat="1" ht="14.45" customHeight="1">
      <c r="B17" s="37"/>
      <c r="C17" s="38"/>
      <c r="D17" s="33" t="s">
        <v>34</v>
      </c>
      <c r="E17" s="38"/>
      <c r="F17" s="38"/>
      <c r="G17" s="38"/>
      <c r="H17" s="38"/>
      <c r="I17" s="115" t="s">
        <v>29</v>
      </c>
      <c r="J17" s="31" t="str">
        <f>IF('Rekapitulace stavby'!AN13="Vyplň údaj","",IF('Rekapitulace stavby'!AN13="","",'Rekapitulace stavby'!AN13))</f>
        <v/>
      </c>
      <c r="K17" s="41"/>
    </row>
    <row r="18" spans="2:11" s="1" customFormat="1" ht="18" customHeight="1">
      <c r="B18" s="37"/>
      <c r="C18" s="38"/>
      <c r="D18" s="38"/>
      <c r="E18" s="31" t="str">
        <f>IF('Rekapitulace stavby'!E14="Vyplň údaj","",IF('Rekapitulace stavby'!E14="","",'Rekapitulace stavby'!E14))</f>
        <v/>
      </c>
      <c r="F18" s="38"/>
      <c r="G18" s="38"/>
      <c r="H18" s="38"/>
      <c r="I18" s="115" t="s">
        <v>32</v>
      </c>
      <c r="J18" s="31" t="str">
        <f>IF('Rekapitulace stavby'!AN14="Vyplň údaj","",IF('Rekapitulace stavby'!AN14="","",'Rekapitulace stavby'!AN14))</f>
        <v/>
      </c>
      <c r="K18" s="41"/>
    </row>
    <row r="19" spans="2:11" s="1" customFormat="1" ht="6.95" customHeight="1">
      <c r="B19" s="37"/>
      <c r="C19" s="38"/>
      <c r="D19" s="38"/>
      <c r="E19" s="38"/>
      <c r="F19" s="38"/>
      <c r="G19" s="38"/>
      <c r="H19" s="38"/>
      <c r="I19" s="114"/>
      <c r="J19" s="38"/>
      <c r="K19" s="41"/>
    </row>
    <row r="20" spans="2:11" s="1" customFormat="1" ht="14.45" customHeight="1">
      <c r="B20" s="37"/>
      <c r="C20" s="38"/>
      <c r="D20" s="33" t="s">
        <v>36</v>
      </c>
      <c r="E20" s="38"/>
      <c r="F20" s="38"/>
      <c r="G20" s="38"/>
      <c r="H20" s="38"/>
      <c r="I20" s="115" t="s">
        <v>29</v>
      </c>
      <c r="J20" s="31" t="s">
        <v>37</v>
      </c>
      <c r="K20" s="41"/>
    </row>
    <row r="21" spans="2:11" s="1" customFormat="1" ht="18" customHeight="1">
      <c r="B21" s="37"/>
      <c r="C21" s="38"/>
      <c r="D21" s="38"/>
      <c r="E21" s="31" t="s">
        <v>38</v>
      </c>
      <c r="F21" s="38"/>
      <c r="G21" s="38"/>
      <c r="H21" s="38"/>
      <c r="I21" s="115" t="s">
        <v>32</v>
      </c>
      <c r="J21" s="31" t="s">
        <v>23</v>
      </c>
      <c r="K21" s="41"/>
    </row>
    <row r="22" spans="2:11" s="1" customFormat="1" ht="6.95" customHeight="1">
      <c r="B22" s="37"/>
      <c r="C22" s="38"/>
      <c r="D22" s="38"/>
      <c r="E22" s="38"/>
      <c r="F22" s="38"/>
      <c r="G22" s="38"/>
      <c r="H22" s="38"/>
      <c r="I22" s="114"/>
      <c r="J22" s="38"/>
      <c r="K22" s="41"/>
    </row>
    <row r="23" spans="2:11" s="1" customFormat="1" ht="14.45" customHeight="1">
      <c r="B23" s="37"/>
      <c r="C23" s="38"/>
      <c r="D23" s="33" t="s">
        <v>40</v>
      </c>
      <c r="E23" s="38"/>
      <c r="F23" s="38"/>
      <c r="G23" s="38"/>
      <c r="H23" s="38"/>
      <c r="I23" s="114"/>
      <c r="J23" s="38"/>
      <c r="K23" s="41"/>
    </row>
    <row r="24" spans="2:11" s="6" customFormat="1" ht="57" customHeight="1">
      <c r="B24" s="117"/>
      <c r="C24" s="118"/>
      <c r="D24" s="118"/>
      <c r="E24" s="255" t="s">
        <v>41</v>
      </c>
      <c r="F24" s="255"/>
      <c r="G24" s="255"/>
      <c r="H24" s="255"/>
      <c r="I24" s="119"/>
      <c r="J24" s="118"/>
      <c r="K24" s="120"/>
    </row>
    <row r="25" spans="2:11" s="1" customFormat="1" ht="6.95" customHeight="1">
      <c r="B25" s="37"/>
      <c r="C25" s="38"/>
      <c r="D25" s="38"/>
      <c r="E25" s="38"/>
      <c r="F25" s="38"/>
      <c r="G25" s="38"/>
      <c r="H25" s="38"/>
      <c r="I25" s="114"/>
      <c r="J25" s="38"/>
      <c r="K25" s="41"/>
    </row>
    <row r="26" spans="2:11" s="1" customFormat="1" ht="6.95" customHeight="1">
      <c r="B26" s="37"/>
      <c r="C26" s="38"/>
      <c r="D26" s="81"/>
      <c r="E26" s="81"/>
      <c r="F26" s="81"/>
      <c r="G26" s="81"/>
      <c r="H26" s="81"/>
      <c r="I26" s="121"/>
      <c r="J26" s="81"/>
      <c r="K26" s="122"/>
    </row>
    <row r="27" spans="2:11" s="1" customFormat="1" ht="25.35" customHeight="1">
      <c r="B27" s="37"/>
      <c r="C27" s="38"/>
      <c r="D27" s="123" t="s">
        <v>42</v>
      </c>
      <c r="E27" s="38"/>
      <c r="F27" s="38"/>
      <c r="G27" s="38"/>
      <c r="H27" s="38"/>
      <c r="I27" s="114"/>
      <c r="J27" s="124">
        <f>ROUND(J83,2)</f>
        <v>0</v>
      </c>
      <c r="K27" s="41"/>
    </row>
    <row r="28" spans="2:11" s="1" customFormat="1" ht="6.95" customHeight="1">
      <c r="B28" s="37"/>
      <c r="C28" s="38"/>
      <c r="D28" s="81"/>
      <c r="E28" s="81"/>
      <c r="F28" s="81"/>
      <c r="G28" s="81"/>
      <c r="H28" s="81"/>
      <c r="I28" s="121"/>
      <c r="J28" s="81"/>
      <c r="K28" s="122"/>
    </row>
    <row r="29" spans="2:11" s="1" customFormat="1" ht="14.45" customHeight="1">
      <c r="B29" s="37"/>
      <c r="C29" s="38"/>
      <c r="D29" s="38"/>
      <c r="E29" s="38"/>
      <c r="F29" s="42" t="s">
        <v>44</v>
      </c>
      <c r="G29" s="38"/>
      <c r="H29" s="38"/>
      <c r="I29" s="125" t="s">
        <v>43</v>
      </c>
      <c r="J29" s="42" t="s">
        <v>45</v>
      </c>
      <c r="K29" s="41"/>
    </row>
    <row r="30" spans="2:11" s="1" customFormat="1" ht="14.45" customHeight="1">
      <c r="B30" s="37"/>
      <c r="C30" s="38"/>
      <c r="D30" s="45" t="s">
        <v>46</v>
      </c>
      <c r="E30" s="45" t="s">
        <v>47</v>
      </c>
      <c r="F30" s="126">
        <f>ROUND(SUM(BE83:BE125),2)</f>
        <v>0</v>
      </c>
      <c r="G30" s="38"/>
      <c r="H30" s="38"/>
      <c r="I30" s="127">
        <v>0.21</v>
      </c>
      <c r="J30" s="126">
        <f>ROUND(ROUND((SUM(BE83:BE125)),2)*I30,2)</f>
        <v>0</v>
      </c>
      <c r="K30" s="41"/>
    </row>
    <row r="31" spans="2:11" s="1" customFormat="1" ht="14.45" customHeight="1">
      <c r="B31" s="37"/>
      <c r="C31" s="38"/>
      <c r="D31" s="38"/>
      <c r="E31" s="45" t="s">
        <v>48</v>
      </c>
      <c r="F31" s="126">
        <f>ROUND(SUM(BF83:BF125),2)</f>
        <v>0</v>
      </c>
      <c r="G31" s="38"/>
      <c r="H31" s="38"/>
      <c r="I31" s="127">
        <v>0.15</v>
      </c>
      <c r="J31" s="126">
        <f>ROUND(ROUND((SUM(BF83:BF125)),2)*I31,2)</f>
        <v>0</v>
      </c>
      <c r="K31" s="41"/>
    </row>
    <row r="32" spans="2:11" s="1" customFormat="1" ht="14.45" customHeight="1" hidden="1">
      <c r="B32" s="37"/>
      <c r="C32" s="38"/>
      <c r="D32" s="38"/>
      <c r="E32" s="45" t="s">
        <v>49</v>
      </c>
      <c r="F32" s="126">
        <f>ROUND(SUM(BG83:BG125),2)</f>
        <v>0</v>
      </c>
      <c r="G32" s="38"/>
      <c r="H32" s="38"/>
      <c r="I32" s="127">
        <v>0.21</v>
      </c>
      <c r="J32" s="126">
        <v>0</v>
      </c>
      <c r="K32" s="41"/>
    </row>
    <row r="33" spans="2:11" s="1" customFormat="1" ht="14.45" customHeight="1" hidden="1">
      <c r="B33" s="37"/>
      <c r="C33" s="38"/>
      <c r="D33" s="38"/>
      <c r="E33" s="45" t="s">
        <v>50</v>
      </c>
      <c r="F33" s="126">
        <f>ROUND(SUM(BH83:BH125),2)</f>
        <v>0</v>
      </c>
      <c r="G33" s="38"/>
      <c r="H33" s="38"/>
      <c r="I33" s="127">
        <v>0.15</v>
      </c>
      <c r="J33" s="126">
        <v>0</v>
      </c>
      <c r="K33" s="41"/>
    </row>
    <row r="34" spans="2:11" s="1" customFormat="1" ht="14.45" customHeight="1" hidden="1">
      <c r="B34" s="37"/>
      <c r="C34" s="38"/>
      <c r="D34" s="38"/>
      <c r="E34" s="45" t="s">
        <v>51</v>
      </c>
      <c r="F34" s="126">
        <f>ROUND(SUM(BI83:BI125),2)</f>
        <v>0</v>
      </c>
      <c r="G34" s="38"/>
      <c r="H34" s="38"/>
      <c r="I34" s="127">
        <v>0</v>
      </c>
      <c r="J34" s="126">
        <v>0</v>
      </c>
      <c r="K34" s="41"/>
    </row>
    <row r="35" spans="2:11" s="1" customFormat="1" ht="6.95" customHeight="1">
      <c r="B35" s="37"/>
      <c r="C35" s="38"/>
      <c r="D35" s="38"/>
      <c r="E35" s="38"/>
      <c r="F35" s="38"/>
      <c r="G35" s="38"/>
      <c r="H35" s="38"/>
      <c r="I35" s="114"/>
      <c r="J35" s="38"/>
      <c r="K35" s="41"/>
    </row>
    <row r="36" spans="2:11" s="1" customFormat="1" ht="25.35" customHeight="1">
      <c r="B36" s="37"/>
      <c r="C36" s="128"/>
      <c r="D36" s="129" t="s">
        <v>52</v>
      </c>
      <c r="E36" s="75"/>
      <c r="F36" s="75"/>
      <c r="G36" s="130" t="s">
        <v>53</v>
      </c>
      <c r="H36" s="131" t="s">
        <v>54</v>
      </c>
      <c r="I36" s="132"/>
      <c r="J36" s="133">
        <f>SUM(J27:J34)</f>
        <v>0</v>
      </c>
      <c r="K36" s="134"/>
    </row>
    <row r="37" spans="2:11" s="1" customFormat="1" ht="14.45" customHeight="1">
      <c r="B37" s="52"/>
      <c r="C37" s="53"/>
      <c r="D37" s="53"/>
      <c r="E37" s="53"/>
      <c r="F37" s="53"/>
      <c r="G37" s="53"/>
      <c r="H37" s="53"/>
      <c r="I37" s="135"/>
      <c r="J37" s="53"/>
      <c r="K37" s="54"/>
    </row>
    <row r="41" spans="2:11" s="1" customFormat="1" ht="6.95" customHeight="1">
      <c r="B41" s="136"/>
      <c r="C41" s="137"/>
      <c r="D41" s="137"/>
      <c r="E41" s="137"/>
      <c r="F41" s="137"/>
      <c r="G41" s="137"/>
      <c r="H41" s="137"/>
      <c r="I41" s="138"/>
      <c r="J41" s="137"/>
      <c r="K41" s="139"/>
    </row>
    <row r="42" spans="2:11" s="1" customFormat="1" ht="36.95" customHeight="1">
      <c r="B42" s="37"/>
      <c r="C42" s="26" t="s">
        <v>106</v>
      </c>
      <c r="D42" s="38"/>
      <c r="E42" s="38"/>
      <c r="F42" s="38"/>
      <c r="G42" s="38"/>
      <c r="H42" s="38"/>
      <c r="I42" s="114"/>
      <c r="J42" s="38"/>
      <c r="K42" s="41"/>
    </row>
    <row r="43" spans="2:11" s="1" customFormat="1" ht="6.95" customHeight="1">
      <c r="B43" s="37"/>
      <c r="C43" s="38"/>
      <c r="D43" s="38"/>
      <c r="E43" s="38"/>
      <c r="F43" s="38"/>
      <c r="G43" s="38"/>
      <c r="H43" s="38"/>
      <c r="I43" s="114"/>
      <c r="J43" s="38"/>
      <c r="K43" s="41"/>
    </row>
    <row r="44" spans="2:11" s="1" customFormat="1" ht="14.45" customHeight="1">
      <c r="B44" s="37"/>
      <c r="C44" s="33" t="s">
        <v>18</v>
      </c>
      <c r="D44" s="38"/>
      <c r="E44" s="38"/>
      <c r="F44" s="38"/>
      <c r="G44" s="38"/>
      <c r="H44" s="38"/>
      <c r="I44" s="114"/>
      <c r="J44" s="38"/>
      <c r="K44" s="41"/>
    </row>
    <row r="45" spans="2:11" s="1" customFormat="1" ht="16.5" customHeight="1">
      <c r="B45" s="37"/>
      <c r="C45" s="38"/>
      <c r="D45" s="38"/>
      <c r="E45" s="266" t="str">
        <f>E7</f>
        <v>VD Štěchovice - oprava povrchových ochran a těsnění horních vrat PK</v>
      </c>
      <c r="F45" s="267"/>
      <c r="G45" s="267"/>
      <c r="H45" s="267"/>
      <c r="I45" s="114"/>
      <c r="J45" s="38"/>
      <c r="K45" s="41"/>
    </row>
    <row r="46" spans="2:11" s="1" customFormat="1" ht="14.45" customHeight="1">
      <c r="B46" s="37"/>
      <c r="C46" s="33" t="s">
        <v>104</v>
      </c>
      <c r="D46" s="38"/>
      <c r="E46" s="38"/>
      <c r="F46" s="38"/>
      <c r="G46" s="38"/>
      <c r="H46" s="38"/>
      <c r="I46" s="114"/>
      <c r="J46" s="38"/>
      <c r="K46" s="41"/>
    </row>
    <row r="47" spans="2:11" s="1" customFormat="1" ht="17.25" customHeight="1">
      <c r="B47" s="37"/>
      <c r="C47" s="38"/>
      <c r="D47" s="38"/>
      <c r="E47" s="268" t="str">
        <f>E9</f>
        <v>00 - VON</v>
      </c>
      <c r="F47" s="269"/>
      <c r="G47" s="269"/>
      <c r="H47" s="269"/>
      <c r="I47" s="114"/>
      <c r="J47" s="38"/>
      <c r="K47" s="41"/>
    </row>
    <row r="48" spans="2:11" s="1" customFormat="1" ht="6.95" customHeight="1">
      <c r="B48" s="37"/>
      <c r="C48" s="38"/>
      <c r="D48" s="38"/>
      <c r="E48" s="38"/>
      <c r="F48" s="38"/>
      <c r="G48" s="38"/>
      <c r="H48" s="38"/>
      <c r="I48" s="114"/>
      <c r="J48" s="38"/>
      <c r="K48" s="41"/>
    </row>
    <row r="49" spans="2:11" s="1" customFormat="1" ht="18" customHeight="1">
      <c r="B49" s="37"/>
      <c r="C49" s="33" t="s">
        <v>24</v>
      </c>
      <c r="D49" s="38"/>
      <c r="E49" s="38"/>
      <c r="F49" s="31" t="str">
        <f>F12</f>
        <v>VD Štěchovice</v>
      </c>
      <c r="G49" s="38"/>
      <c r="H49" s="38"/>
      <c r="I49" s="115" t="s">
        <v>26</v>
      </c>
      <c r="J49" s="116" t="str">
        <f>IF(J12="","",J12)</f>
        <v>24.7.2018</v>
      </c>
      <c r="K49" s="41"/>
    </row>
    <row r="50" spans="2:11" s="1" customFormat="1" ht="6.95" customHeight="1">
      <c r="B50" s="37"/>
      <c r="C50" s="38"/>
      <c r="D50" s="38"/>
      <c r="E50" s="38"/>
      <c r="F50" s="38"/>
      <c r="G50" s="38"/>
      <c r="H50" s="38"/>
      <c r="I50" s="114"/>
      <c r="J50" s="38"/>
      <c r="K50" s="41"/>
    </row>
    <row r="51" spans="2:11" s="1" customFormat="1" ht="13.5">
      <c r="B51" s="37"/>
      <c r="C51" s="33" t="s">
        <v>28</v>
      </c>
      <c r="D51" s="38"/>
      <c r="E51" s="38"/>
      <c r="F51" s="31" t="str">
        <f>E15</f>
        <v>Povodí Vltavy státní podnik</v>
      </c>
      <c r="G51" s="38"/>
      <c r="H51" s="38"/>
      <c r="I51" s="115" t="s">
        <v>36</v>
      </c>
      <c r="J51" s="255" t="str">
        <f>E21</f>
        <v>Ing. Milada Klimešová</v>
      </c>
      <c r="K51" s="41"/>
    </row>
    <row r="52" spans="2:11" s="1" customFormat="1" ht="14.45" customHeight="1">
      <c r="B52" s="37"/>
      <c r="C52" s="33" t="s">
        <v>34</v>
      </c>
      <c r="D52" s="38"/>
      <c r="E52" s="38"/>
      <c r="F52" s="31" t="str">
        <f>IF(E18="","",E18)</f>
        <v/>
      </c>
      <c r="G52" s="38"/>
      <c r="H52" s="38"/>
      <c r="I52" s="114"/>
      <c r="J52" s="270"/>
      <c r="K52" s="41"/>
    </row>
    <row r="53" spans="2:11" s="1" customFormat="1" ht="10.35" customHeight="1">
      <c r="B53" s="37"/>
      <c r="C53" s="38"/>
      <c r="D53" s="38"/>
      <c r="E53" s="38"/>
      <c r="F53" s="38"/>
      <c r="G53" s="38"/>
      <c r="H53" s="38"/>
      <c r="I53" s="114"/>
      <c r="J53" s="38"/>
      <c r="K53" s="41"/>
    </row>
    <row r="54" spans="2:11" s="1" customFormat="1" ht="29.25" customHeight="1">
      <c r="B54" s="37"/>
      <c r="C54" s="140" t="s">
        <v>107</v>
      </c>
      <c r="D54" s="128"/>
      <c r="E54" s="128"/>
      <c r="F54" s="128"/>
      <c r="G54" s="128"/>
      <c r="H54" s="128"/>
      <c r="I54" s="141"/>
      <c r="J54" s="142" t="s">
        <v>108</v>
      </c>
      <c r="K54" s="143"/>
    </row>
    <row r="55" spans="2:11" s="1" customFormat="1" ht="10.35" customHeight="1">
      <c r="B55" s="37"/>
      <c r="C55" s="38"/>
      <c r="D55" s="38"/>
      <c r="E55" s="38"/>
      <c r="F55" s="38"/>
      <c r="G55" s="38"/>
      <c r="H55" s="38"/>
      <c r="I55" s="114"/>
      <c r="J55" s="38"/>
      <c r="K55" s="41"/>
    </row>
    <row r="56" spans="2:47" s="1" customFormat="1" ht="29.25" customHeight="1">
      <c r="B56" s="37"/>
      <c r="C56" s="144" t="s">
        <v>109</v>
      </c>
      <c r="D56" s="38"/>
      <c r="E56" s="38"/>
      <c r="F56" s="38"/>
      <c r="G56" s="38"/>
      <c r="H56" s="38"/>
      <c r="I56" s="114"/>
      <c r="J56" s="124">
        <f>J83</f>
        <v>0</v>
      </c>
      <c r="K56" s="41"/>
      <c r="AU56" s="20" t="s">
        <v>110</v>
      </c>
    </row>
    <row r="57" spans="2:11" s="7" customFormat="1" ht="24.95" customHeight="1">
      <c r="B57" s="145"/>
      <c r="C57" s="146"/>
      <c r="D57" s="147" t="s">
        <v>234</v>
      </c>
      <c r="E57" s="148"/>
      <c r="F57" s="148"/>
      <c r="G57" s="148"/>
      <c r="H57" s="148"/>
      <c r="I57" s="149"/>
      <c r="J57" s="150">
        <f>J84</f>
        <v>0</v>
      </c>
      <c r="K57" s="151"/>
    </row>
    <row r="58" spans="2:11" s="8" customFormat="1" ht="19.9" customHeight="1">
      <c r="B58" s="152"/>
      <c r="C58" s="153"/>
      <c r="D58" s="154" t="s">
        <v>235</v>
      </c>
      <c r="E58" s="155"/>
      <c r="F58" s="155"/>
      <c r="G58" s="155"/>
      <c r="H58" s="155"/>
      <c r="I58" s="156"/>
      <c r="J58" s="157">
        <f>J85</f>
        <v>0</v>
      </c>
      <c r="K58" s="158"/>
    </row>
    <row r="59" spans="2:11" s="8" customFormat="1" ht="19.9" customHeight="1">
      <c r="B59" s="152"/>
      <c r="C59" s="153"/>
      <c r="D59" s="154" t="s">
        <v>236</v>
      </c>
      <c r="E59" s="155"/>
      <c r="F59" s="155"/>
      <c r="G59" s="155"/>
      <c r="H59" s="155"/>
      <c r="I59" s="156"/>
      <c r="J59" s="157">
        <f>J93</f>
        <v>0</v>
      </c>
      <c r="K59" s="158"/>
    </row>
    <row r="60" spans="2:11" s="8" customFormat="1" ht="19.9" customHeight="1">
      <c r="B60" s="152"/>
      <c r="C60" s="153"/>
      <c r="D60" s="154" t="s">
        <v>237</v>
      </c>
      <c r="E60" s="155"/>
      <c r="F60" s="155"/>
      <c r="G60" s="155"/>
      <c r="H60" s="155"/>
      <c r="I60" s="156"/>
      <c r="J60" s="157">
        <f>J96</f>
        <v>0</v>
      </c>
      <c r="K60" s="158"/>
    </row>
    <row r="61" spans="2:11" s="8" customFormat="1" ht="19.9" customHeight="1">
      <c r="B61" s="152"/>
      <c r="C61" s="153"/>
      <c r="D61" s="154" t="s">
        <v>238</v>
      </c>
      <c r="E61" s="155"/>
      <c r="F61" s="155"/>
      <c r="G61" s="155"/>
      <c r="H61" s="155"/>
      <c r="I61" s="156"/>
      <c r="J61" s="157">
        <f>J105</f>
        <v>0</v>
      </c>
      <c r="K61" s="158"/>
    </row>
    <row r="62" spans="2:11" s="8" customFormat="1" ht="19.9" customHeight="1">
      <c r="B62" s="152"/>
      <c r="C62" s="153"/>
      <c r="D62" s="154" t="s">
        <v>239</v>
      </c>
      <c r="E62" s="155"/>
      <c r="F62" s="155"/>
      <c r="G62" s="155"/>
      <c r="H62" s="155"/>
      <c r="I62" s="156"/>
      <c r="J62" s="157">
        <f>J114</f>
        <v>0</v>
      </c>
      <c r="K62" s="158"/>
    </row>
    <row r="63" spans="2:11" s="8" customFormat="1" ht="19.9" customHeight="1">
      <c r="B63" s="152"/>
      <c r="C63" s="153"/>
      <c r="D63" s="154" t="s">
        <v>240</v>
      </c>
      <c r="E63" s="155"/>
      <c r="F63" s="155"/>
      <c r="G63" s="155"/>
      <c r="H63" s="155"/>
      <c r="I63" s="156"/>
      <c r="J63" s="157">
        <f>J122</f>
        <v>0</v>
      </c>
      <c r="K63" s="158"/>
    </row>
    <row r="64" spans="2:11" s="1" customFormat="1" ht="21.75" customHeight="1">
      <c r="B64" s="37"/>
      <c r="C64" s="38"/>
      <c r="D64" s="38"/>
      <c r="E64" s="38"/>
      <c r="F64" s="38"/>
      <c r="G64" s="38"/>
      <c r="H64" s="38"/>
      <c r="I64" s="114"/>
      <c r="J64" s="38"/>
      <c r="K64" s="41"/>
    </row>
    <row r="65" spans="2:11" s="1" customFormat="1" ht="6.95" customHeight="1">
      <c r="B65" s="52"/>
      <c r="C65" s="53"/>
      <c r="D65" s="53"/>
      <c r="E65" s="53"/>
      <c r="F65" s="53"/>
      <c r="G65" s="53"/>
      <c r="H65" s="53"/>
      <c r="I65" s="135"/>
      <c r="J65" s="53"/>
      <c r="K65" s="54"/>
    </row>
    <row r="69" spans="2:12" s="1" customFormat="1" ht="6.95" customHeight="1">
      <c r="B69" s="55"/>
      <c r="C69" s="56"/>
      <c r="D69" s="56"/>
      <c r="E69" s="56"/>
      <c r="F69" s="56"/>
      <c r="G69" s="56"/>
      <c r="H69" s="56"/>
      <c r="I69" s="138"/>
      <c r="J69" s="56"/>
      <c r="K69" s="56"/>
      <c r="L69" s="57"/>
    </row>
    <row r="70" spans="2:12" s="1" customFormat="1" ht="36.95" customHeight="1">
      <c r="B70" s="37"/>
      <c r="C70" s="58" t="s">
        <v>116</v>
      </c>
      <c r="D70" s="59"/>
      <c r="E70" s="59"/>
      <c r="F70" s="59"/>
      <c r="G70" s="59"/>
      <c r="H70" s="59"/>
      <c r="I70" s="159"/>
      <c r="J70" s="59"/>
      <c r="K70" s="59"/>
      <c r="L70" s="57"/>
    </row>
    <row r="71" spans="2:12" s="1" customFormat="1" ht="6.95" customHeight="1">
      <c r="B71" s="37"/>
      <c r="C71" s="59"/>
      <c r="D71" s="59"/>
      <c r="E71" s="59"/>
      <c r="F71" s="59"/>
      <c r="G71" s="59"/>
      <c r="H71" s="59"/>
      <c r="I71" s="159"/>
      <c r="J71" s="59"/>
      <c r="K71" s="59"/>
      <c r="L71" s="57"/>
    </row>
    <row r="72" spans="2:12" s="1" customFormat="1" ht="14.45" customHeight="1">
      <c r="B72" s="37"/>
      <c r="C72" s="61" t="s">
        <v>18</v>
      </c>
      <c r="D72" s="59"/>
      <c r="E72" s="59"/>
      <c r="F72" s="59"/>
      <c r="G72" s="59"/>
      <c r="H72" s="59"/>
      <c r="I72" s="159"/>
      <c r="J72" s="59"/>
      <c r="K72" s="59"/>
      <c r="L72" s="57"/>
    </row>
    <row r="73" spans="2:12" s="1" customFormat="1" ht="16.5" customHeight="1">
      <c r="B73" s="37"/>
      <c r="C73" s="59"/>
      <c r="D73" s="59"/>
      <c r="E73" s="271" t="str">
        <f>E7</f>
        <v>VD Štěchovice - oprava povrchových ochran a těsnění horních vrat PK</v>
      </c>
      <c r="F73" s="272"/>
      <c r="G73" s="272"/>
      <c r="H73" s="272"/>
      <c r="I73" s="159"/>
      <c r="J73" s="59"/>
      <c r="K73" s="59"/>
      <c r="L73" s="57"/>
    </row>
    <row r="74" spans="2:12" s="1" customFormat="1" ht="14.45" customHeight="1">
      <c r="B74" s="37"/>
      <c r="C74" s="61" t="s">
        <v>104</v>
      </c>
      <c r="D74" s="59"/>
      <c r="E74" s="59"/>
      <c r="F74" s="59"/>
      <c r="G74" s="59"/>
      <c r="H74" s="59"/>
      <c r="I74" s="159"/>
      <c r="J74" s="59"/>
      <c r="K74" s="59"/>
      <c r="L74" s="57"/>
    </row>
    <row r="75" spans="2:12" s="1" customFormat="1" ht="17.25" customHeight="1">
      <c r="B75" s="37"/>
      <c r="C75" s="59"/>
      <c r="D75" s="59"/>
      <c r="E75" s="262" t="str">
        <f>E9</f>
        <v>00 - VON</v>
      </c>
      <c r="F75" s="273"/>
      <c r="G75" s="273"/>
      <c r="H75" s="273"/>
      <c r="I75" s="159"/>
      <c r="J75" s="59"/>
      <c r="K75" s="59"/>
      <c r="L75" s="57"/>
    </row>
    <row r="76" spans="2:12" s="1" customFormat="1" ht="6.95" customHeight="1">
      <c r="B76" s="37"/>
      <c r="C76" s="59"/>
      <c r="D76" s="59"/>
      <c r="E76" s="59"/>
      <c r="F76" s="59"/>
      <c r="G76" s="59"/>
      <c r="H76" s="59"/>
      <c r="I76" s="159"/>
      <c r="J76" s="59"/>
      <c r="K76" s="59"/>
      <c r="L76" s="57"/>
    </row>
    <row r="77" spans="2:12" s="1" customFormat="1" ht="18" customHeight="1">
      <c r="B77" s="37"/>
      <c r="C77" s="61" t="s">
        <v>24</v>
      </c>
      <c r="D77" s="59"/>
      <c r="E77" s="59"/>
      <c r="F77" s="160" t="str">
        <f>F12</f>
        <v>VD Štěchovice</v>
      </c>
      <c r="G77" s="59"/>
      <c r="H77" s="59"/>
      <c r="I77" s="161" t="s">
        <v>26</v>
      </c>
      <c r="J77" s="69" t="str">
        <f>IF(J12="","",J12)</f>
        <v>24.7.2018</v>
      </c>
      <c r="K77" s="59"/>
      <c r="L77" s="57"/>
    </row>
    <row r="78" spans="2:12" s="1" customFormat="1" ht="6.95" customHeight="1">
      <c r="B78" s="37"/>
      <c r="C78" s="59"/>
      <c r="D78" s="59"/>
      <c r="E78" s="59"/>
      <c r="F78" s="59"/>
      <c r="G78" s="59"/>
      <c r="H78" s="59"/>
      <c r="I78" s="159"/>
      <c r="J78" s="59"/>
      <c r="K78" s="59"/>
      <c r="L78" s="57"/>
    </row>
    <row r="79" spans="2:12" s="1" customFormat="1" ht="13.5">
      <c r="B79" s="37"/>
      <c r="C79" s="61" t="s">
        <v>28</v>
      </c>
      <c r="D79" s="59"/>
      <c r="E79" s="59"/>
      <c r="F79" s="160" t="str">
        <f>E15</f>
        <v>Povodí Vltavy státní podnik</v>
      </c>
      <c r="G79" s="59"/>
      <c r="H79" s="59"/>
      <c r="I79" s="161" t="s">
        <v>36</v>
      </c>
      <c r="J79" s="160" t="str">
        <f>E21</f>
        <v>Ing. Milada Klimešová</v>
      </c>
      <c r="K79" s="59"/>
      <c r="L79" s="57"/>
    </row>
    <row r="80" spans="2:12" s="1" customFormat="1" ht="14.45" customHeight="1">
      <c r="B80" s="37"/>
      <c r="C80" s="61" t="s">
        <v>34</v>
      </c>
      <c r="D80" s="59"/>
      <c r="E80" s="59"/>
      <c r="F80" s="160" t="str">
        <f>IF(E18="","",E18)</f>
        <v/>
      </c>
      <c r="G80" s="59"/>
      <c r="H80" s="59"/>
      <c r="I80" s="159"/>
      <c r="J80" s="59"/>
      <c r="K80" s="59"/>
      <c r="L80" s="57"/>
    </row>
    <row r="81" spans="2:12" s="1" customFormat="1" ht="10.35" customHeight="1">
      <c r="B81" s="37"/>
      <c r="C81" s="59"/>
      <c r="D81" s="59"/>
      <c r="E81" s="59"/>
      <c r="F81" s="59"/>
      <c r="G81" s="59"/>
      <c r="H81" s="59"/>
      <c r="I81" s="159"/>
      <c r="J81" s="59"/>
      <c r="K81" s="59"/>
      <c r="L81" s="57"/>
    </row>
    <row r="82" spans="2:20" s="9" customFormat="1" ht="29.25" customHeight="1">
      <c r="B82" s="162"/>
      <c r="C82" s="163" t="s">
        <v>117</v>
      </c>
      <c r="D82" s="164" t="s">
        <v>61</v>
      </c>
      <c r="E82" s="164" t="s">
        <v>57</v>
      </c>
      <c r="F82" s="164" t="s">
        <v>118</v>
      </c>
      <c r="G82" s="164" t="s">
        <v>119</v>
      </c>
      <c r="H82" s="164" t="s">
        <v>120</v>
      </c>
      <c r="I82" s="165" t="s">
        <v>121</v>
      </c>
      <c r="J82" s="164" t="s">
        <v>108</v>
      </c>
      <c r="K82" s="166" t="s">
        <v>122</v>
      </c>
      <c r="L82" s="167"/>
      <c r="M82" s="77" t="s">
        <v>123</v>
      </c>
      <c r="N82" s="78" t="s">
        <v>46</v>
      </c>
      <c r="O82" s="78" t="s">
        <v>124</v>
      </c>
      <c r="P82" s="78" t="s">
        <v>125</v>
      </c>
      <c r="Q82" s="78" t="s">
        <v>126</v>
      </c>
      <c r="R82" s="78" t="s">
        <v>127</v>
      </c>
      <c r="S82" s="78" t="s">
        <v>128</v>
      </c>
      <c r="T82" s="79" t="s">
        <v>129</v>
      </c>
    </row>
    <row r="83" spans="2:63" s="1" customFormat="1" ht="29.25" customHeight="1">
      <c r="B83" s="37"/>
      <c r="C83" s="83" t="s">
        <v>109</v>
      </c>
      <c r="D83" s="59"/>
      <c r="E83" s="59"/>
      <c r="F83" s="59"/>
      <c r="G83" s="59"/>
      <c r="H83" s="59"/>
      <c r="I83" s="159"/>
      <c r="J83" s="168">
        <f>BK83</f>
        <v>0</v>
      </c>
      <c r="K83" s="59"/>
      <c r="L83" s="57"/>
      <c r="M83" s="80"/>
      <c r="N83" s="81"/>
      <c r="O83" s="81"/>
      <c r="P83" s="169">
        <f>P84</f>
        <v>0</v>
      </c>
      <c r="Q83" s="81"/>
      <c r="R83" s="169">
        <f>R84</f>
        <v>0</v>
      </c>
      <c r="S83" s="81"/>
      <c r="T83" s="170">
        <f>T84</f>
        <v>0</v>
      </c>
      <c r="AT83" s="20" t="s">
        <v>75</v>
      </c>
      <c r="AU83" s="20" t="s">
        <v>110</v>
      </c>
      <c r="BK83" s="171">
        <f>BK84</f>
        <v>0</v>
      </c>
    </row>
    <row r="84" spans="2:63" s="10" customFormat="1" ht="37.35" customHeight="1">
      <c r="B84" s="172"/>
      <c r="C84" s="173"/>
      <c r="D84" s="174" t="s">
        <v>75</v>
      </c>
      <c r="E84" s="175" t="s">
        <v>241</v>
      </c>
      <c r="F84" s="175" t="s">
        <v>242</v>
      </c>
      <c r="G84" s="173"/>
      <c r="H84" s="173"/>
      <c r="I84" s="176"/>
      <c r="J84" s="177">
        <f>BK84</f>
        <v>0</v>
      </c>
      <c r="K84" s="173"/>
      <c r="L84" s="178"/>
      <c r="M84" s="179"/>
      <c r="N84" s="180"/>
      <c r="O84" s="180"/>
      <c r="P84" s="181">
        <f>P85+P93+P96+P105+P114+P122</f>
        <v>0</v>
      </c>
      <c r="Q84" s="180"/>
      <c r="R84" s="181">
        <f>R85+R93+R96+R105+R114+R122</f>
        <v>0</v>
      </c>
      <c r="S84" s="180"/>
      <c r="T84" s="182">
        <f>T85+T93+T96+T105+T114+T122</f>
        <v>0</v>
      </c>
      <c r="AR84" s="183" t="s">
        <v>170</v>
      </c>
      <c r="AT84" s="184" t="s">
        <v>75</v>
      </c>
      <c r="AU84" s="184" t="s">
        <v>76</v>
      </c>
      <c r="AY84" s="183" t="s">
        <v>132</v>
      </c>
      <c r="BK84" s="185">
        <f>BK85+BK93+BK96+BK105+BK114+BK122</f>
        <v>0</v>
      </c>
    </row>
    <row r="85" spans="2:63" s="10" customFormat="1" ht="19.9" customHeight="1">
      <c r="B85" s="172"/>
      <c r="C85" s="173"/>
      <c r="D85" s="174" t="s">
        <v>75</v>
      </c>
      <c r="E85" s="186" t="s">
        <v>243</v>
      </c>
      <c r="F85" s="186" t="s">
        <v>244</v>
      </c>
      <c r="G85" s="173"/>
      <c r="H85" s="173"/>
      <c r="I85" s="176"/>
      <c r="J85" s="187">
        <f>BK85</f>
        <v>0</v>
      </c>
      <c r="K85" s="173"/>
      <c r="L85" s="178"/>
      <c r="M85" s="179"/>
      <c r="N85" s="180"/>
      <c r="O85" s="180"/>
      <c r="P85" s="181">
        <f>SUM(P86:P92)</f>
        <v>0</v>
      </c>
      <c r="Q85" s="180"/>
      <c r="R85" s="181">
        <f>SUM(R86:R92)</f>
        <v>0</v>
      </c>
      <c r="S85" s="180"/>
      <c r="T85" s="182">
        <f>SUM(T86:T92)</f>
        <v>0</v>
      </c>
      <c r="AR85" s="183" t="s">
        <v>170</v>
      </c>
      <c r="AT85" s="184" t="s">
        <v>75</v>
      </c>
      <c r="AU85" s="184" t="s">
        <v>84</v>
      </c>
      <c r="AY85" s="183" t="s">
        <v>132</v>
      </c>
      <c r="BK85" s="185">
        <f>SUM(BK86:BK92)</f>
        <v>0</v>
      </c>
    </row>
    <row r="86" spans="2:65" s="1" customFormat="1" ht="16.5" customHeight="1">
      <c r="B86" s="37"/>
      <c r="C86" s="188" t="s">
        <v>84</v>
      </c>
      <c r="D86" s="188" t="s">
        <v>135</v>
      </c>
      <c r="E86" s="189" t="s">
        <v>245</v>
      </c>
      <c r="F86" s="190" t="s">
        <v>246</v>
      </c>
      <c r="G86" s="191" t="s">
        <v>138</v>
      </c>
      <c r="H86" s="192">
        <v>1</v>
      </c>
      <c r="I86" s="193"/>
      <c r="J86" s="194">
        <f>ROUND(I86*H86,2)</f>
        <v>0</v>
      </c>
      <c r="K86" s="190" t="s">
        <v>23</v>
      </c>
      <c r="L86" s="57"/>
      <c r="M86" s="195" t="s">
        <v>23</v>
      </c>
      <c r="N86" s="196" t="s">
        <v>47</v>
      </c>
      <c r="O86" s="38"/>
      <c r="P86" s="197">
        <f>O86*H86</f>
        <v>0</v>
      </c>
      <c r="Q86" s="197">
        <v>0</v>
      </c>
      <c r="R86" s="197">
        <f>Q86*H86</f>
        <v>0</v>
      </c>
      <c r="S86" s="197">
        <v>0</v>
      </c>
      <c r="T86" s="198">
        <f>S86*H86</f>
        <v>0</v>
      </c>
      <c r="AR86" s="20" t="s">
        <v>247</v>
      </c>
      <c r="AT86" s="20" t="s">
        <v>135</v>
      </c>
      <c r="AU86" s="20" t="s">
        <v>87</v>
      </c>
      <c r="AY86" s="20" t="s">
        <v>132</v>
      </c>
      <c r="BE86" s="199">
        <f>IF(N86="základní",J86,0)</f>
        <v>0</v>
      </c>
      <c r="BF86" s="199">
        <f>IF(N86="snížená",J86,0)</f>
        <v>0</v>
      </c>
      <c r="BG86" s="199">
        <f>IF(N86="zákl. přenesená",J86,0)</f>
        <v>0</v>
      </c>
      <c r="BH86" s="199">
        <f>IF(N86="sníž. přenesená",J86,0)</f>
        <v>0</v>
      </c>
      <c r="BI86" s="199">
        <f>IF(N86="nulová",J86,0)</f>
        <v>0</v>
      </c>
      <c r="BJ86" s="20" t="s">
        <v>84</v>
      </c>
      <c r="BK86" s="199">
        <f>ROUND(I86*H86,2)</f>
        <v>0</v>
      </c>
      <c r="BL86" s="20" t="s">
        <v>247</v>
      </c>
      <c r="BM86" s="20" t="s">
        <v>248</v>
      </c>
    </row>
    <row r="87" spans="2:47" s="1" customFormat="1" ht="13.5">
      <c r="B87" s="37"/>
      <c r="C87" s="59"/>
      <c r="D87" s="200" t="s">
        <v>141</v>
      </c>
      <c r="E87" s="59"/>
      <c r="F87" s="201" t="s">
        <v>246</v>
      </c>
      <c r="G87" s="59"/>
      <c r="H87" s="59"/>
      <c r="I87" s="159"/>
      <c r="J87" s="59"/>
      <c r="K87" s="59"/>
      <c r="L87" s="57"/>
      <c r="M87" s="202"/>
      <c r="N87" s="38"/>
      <c r="O87" s="38"/>
      <c r="P87" s="38"/>
      <c r="Q87" s="38"/>
      <c r="R87" s="38"/>
      <c r="S87" s="38"/>
      <c r="T87" s="74"/>
      <c r="AT87" s="20" t="s">
        <v>141</v>
      </c>
      <c r="AU87" s="20" t="s">
        <v>87</v>
      </c>
    </row>
    <row r="88" spans="2:65" s="1" customFormat="1" ht="16.5" customHeight="1">
      <c r="B88" s="37"/>
      <c r="C88" s="188" t="s">
        <v>87</v>
      </c>
      <c r="D88" s="188" t="s">
        <v>135</v>
      </c>
      <c r="E88" s="189" t="s">
        <v>249</v>
      </c>
      <c r="F88" s="190" t="s">
        <v>250</v>
      </c>
      <c r="G88" s="191" t="s">
        <v>138</v>
      </c>
      <c r="H88" s="192">
        <v>1</v>
      </c>
      <c r="I88" s="193"/>
      <c r="J88" s="194">
        <f>ROUND(I88*H88,2)</f>
        <v>0</v>
      </c>
      <c r="K88" s="190" t="s">
        <v>23</v>
      </c>
      <c r="L88" s="57"/>
      <c r="M88" s="195" t="s">
        <v>23</v>
      </c>
      <c r="N88" s="196" t="s">
        <v>47</v>
      </c>
      <c r="O88" s="38"/>
      <c r="P88" s="197">
        <f>O88*H88</f>
        <v>0</v>
      </c>
      <c r="Q88" s="197">
        <v>0</v>
      </c>
      <c r="R88" s="197">
        <f>Q88*H88</f>
        <v>0</v>
      </c>
      <c r="S88" s="197">
        <v>0</v>
      </c>
      <c r="T88" s="198">
        <f>S88*H88</f>
        <v>0</v>
      </c>
      <c r="AR88" s="20" t="s">
        <v>247</v>
      </c>
      <c r="AT88" s="20" t="s">
        <v>135</v>
      </c>
      <c r="AU88" s="20" t="s">
        <v>87</v>
      </c>
      <c r="AY88" s="20" t="s">
        <v>132</v>
      </c>
      <c r="BE88" s="199">
        <f>IF(N88="základní",J88,0)</f>
        <v>0</v>
      </c>
      <c r="BF88" s="199">
        <f>IF(N88="snížená",J88,0)</f>
        <v>0</v>
      </c>
      <c r="BG88" s="199">
        <f>IF(N88="zákl. přenesená",J88,0)</f>
        <v>0</v>
      </c>
      <c r="BH88" s="199">
        <f>IF(N88="sníž. přenesená",J88,0)</f>
        <v>0</v>
      </c>
      <c r="BI88" s="199">
        <f>IF(N88="nulová",J88,0)</f>
        <v>0</v>
      </c>
      <c r="BJ88" s="20" t="s">
        <v>84</v>
      </c>
      <c r="BK88" s="199">
        <f>ROUND(I88*H88,2)</f>
        <v>0</v>
      </c>
      <c r="BL88" s="20" t="s">
        <v>247</v>
      </c>
      <c r="BM88" s="20" t="s">
        <v>251</v>
      </c>
    </row>
    <row r="89" spans="2:47" s="1" customFormat="1" ht="13.5">
      <c r="B89" s="37"/>
      <c r="C89" s="59"/>
      <c r="D89" s="200" t="s">
        <v>141</v>
      </c>
      <c r="E89" s="59"/>
      <c r="F89" s="201" t="s">
        <v>250</v>
      </c>
      <c r="G89" s="59"/>
      <c r="H89" s="59"/>
      <c r="I89" s="159"/>
      <c r="J89" s="59"/>
      <c r="K89" s="59"/>
      <c r="L89" s="57"/>
      <c r="M89" s="202"/>
      <c r="N89" s="38"/>
      <c r="O89" s="38"/>
      <c r="P89" s="38"/>
      <c r="Q89" s="38"/>
      <c r="R89" s="38"/>
      <c r="S89" s="38"/>
      <c r="T89" s="74"/>
      <c r="AT89" s="20" t="s">
        <v>141</v>
      </c>
      <c r="AU89" s="20" t="s">
        <v>87</v>
      </c>
    </row>
    <row r="90" spans="2:65" s="1" customFormat="1" ht="16.5" customHeight="1">
      <c r="B90" s="37"/>
      <c r="C90" s="188" t="s">
        <v>154</v>
      </c>
      <c r="D90" s="188" t="s">
        <v>135</v>
      </c>
      <c r="E90" s="189" t="s">
        <v>252</v>
      </c>
      <c r="F90" s="190" t="s">
        <v>253</v>
      </c>
      <c r="G90" s="191" t="s">
        <v>138</v>
      </c>
      <c r="H90" s="192">
        <v>1</v>
      </c>
      <c r="I90" s="193"/>
      <c r="J90" s="194">
        <f>ROUND(I90*H90,2)</f>
        <v>0</v>
      </c>
      <c r="K90" s="190" t="s">
        <v>23</v>
      </c>
      <c r="L90" s="57"/>
      <c r="M90" s="195" t="s">
        <v>23</v>
      </c>
      <c r="N90" s="196" t="s">
        <v>47</v>
      </c>
      <c r="O90" s="38"/>
      <c r="P90" s="197">
        <f>O90*H90</f>
        <v>0</v>
      </c>
      <c r="Q90" s="197">
        <v>0</v>
      </c>
      <c r="R90" s="197">
        <f>Q90*H90</f>
        <v>0</v>
      </c>
      <c r="S90" s="197">
        <v>0</v>
      </c>
      <c r="T90" s="198">
        <f>S90*H90</f>
        <v>0</v>
      </c>
      <c r="AR90" s="20" t="s">
        <v>247</v>
      </c>
      <c r="AT90" s="20" t="s">
        <v>135</v>
      </c>
      <c r="AU90" s="20" t="s">
        <v>87</v>
      </c>
      <c r="AY90" s="20" t="s">
        <v>132</v>
      </c>
      <c r="BE90" s="199">
        <f>IF(N90="základní",J90,0)</f>
        <v>0</v>
      </c>
      <c r="BF90" s="199">
        <f>IF(N90="snížená",J90,0)</f>
        <v>0</v>
      </c>
      <c r="BG90" s="199">
        <f>IF(N90="zákl. přenesená",J90,0)</f>
        <v>0</v>
      </c>
      <c r="BH90" s="199">
        <f>IF(N90="sníž. přenesená",J90,0)</f>
        <v>0</v>
      </c>
      <c r="BI90" s="199">
        <f>IF(N90="nulová",J90,0)</f>
        <v>0</v>
      </c>
      <c r="BJ90" s="20" t="s">
        <v>84</v>
      </c>
      <c r="BK90" s="199">
        <f>ROUND(I90*H90,2)</f>
        <v>0</v>
      </c>
      <c r="BL90" s="20" t="s">
        <v>247</v>
      </c>
      <c r="BM90" s="20" t="s">
        <v>254</v>
      </c>
    </row>
    <row r="91" spans="2:47" s="1" customFormat="1" ht="27">
      <c r="B91" s="37"/>
      <c r="C91" s="59"/>
      <c r="D91" s="200" t="s">
        <v>141</v>
      </c>
      <c r="E91" s="59"/>
      <c r="F91" s="201" t="s">
        <v>255</v>
      </c>
      <c r="G91" s="59"/>
      <c r="H91" s="59"/>
      <c r="I91" s="159"/>
      <c r="J91" s="59"/>
      <c r="K91" s="59"/>
      <c r="L91" s="57"/>
      <c r="M91" s="202"/>
      <c r="N91" s="38"/>
      <c r="O91" s="38"/>
      <c r="P91" s="38"/>
      <c r="Q91" s="38"/>
      <c r="R91" s="38"/>
      <c r="S91" s="38"/>
      <c r="T91" s="74"/>
      <c r="AT91" s="20" t="s">
        <v>141</v>
      </c>
      <c r="AU91" s="20" t="s">
        <v>87</v>
      </c>
    </row>
    <row r="92" spans="2:47" s="1" customFormat="1" ht="40.5">
      <c r="B92" s="37"/>
      <c r="C92" s="59"/>
      <c r="D92" s="200" t="s">
        <v>143</v>
      </c>
      <c r="E92" s="59"/>
      <c r="F92" s="203" t="s">
        <v>256</v>
      </c>
      <c r="G92" s="59"/>
      <c r="H92" s="59"/>
      <c r="I92" s="159"/>
      <c r="J92" s="59"/>
      <c r="K92" s="59"/>
      <c r="L92" s="57"/>
      <c r="M92" s="202"/>
      <c r="N92" s="38"/>
      <c r="O92" s="38"/>
      <c r="P92" s="38"/>
      <c r="Q92" s="38"/>
      <c r="R92" s="38"/>
      <c r="S92" s="38"/>
      <c r="T92" s="74"/>
      <c r="AT92" s="20" t="s">
        <v>143</v>
      </c>
      <c r="AU92" s="20" t="s">
        <v>87</v>
      </c>
    </row>
    <row r="93" spans="2:63" s="10" customFormat="1" ht="29.85" customHeight="1">
      <c r="B93" s="172"/>
      <c r="C93" s="173"/>
      <c r="D93" s="174" t="s">
        <v>75</v>
      </c>
      <c r="E93" s="186" t="s">
        <v>257</v>
      </c>
      <c r="F93" s="186" t="s">
        <v>258</v>
      </c>
      <c r="G93" s="173"/>
      <c r="H93" s="173"/>
      <c r="I93" s="176"/>
      <c r="J93" s="187">
        <f>BK93</f>
        <v>0</v>
      </c>
      <c r="K93" s="173"/>
      <c r="L93" s="178"/>
      <c r="M93" s="179"/>
      <c r="N93" s="180"/>
      <c r="O93" s="180"/>
      <c r="P93" s="181">
        <f>SUM(P94:P95)</f>
        <v>0</v>
      </c>
      <c r="Q93" s="180"/>
      <c r="R93" s="181">
        <f>SUM(R94:R95)</f>
        <v>0</v>
      </c>
      <c r="S93" s="180"/>
      <c r="T93" s="182">
        <f>SUM(T94:T95)</f>
        <v>0</v>
      </c>
      <c r="AR93" s="183" t="s">
        <v>170</v>
      </c>
      <c r="AT93" s="184" t="s">
        <v>75</v>
      </c>
      <c r="AU93" s="184" t="s">
        <v>84</v>
      </c>
      <c r="AY93" s="183" t="s">
        <v>132</v>
      </c>
      <c r="BK93" s="185">
        <f>SUM(BK94:BK95)</f>
        <v>0</v>
      </c>
    </row>
    <row r="94" spans="2:65" s="1" customFormat="1" ht="16.5" customHeight="1">
      <c r="B94" s="37"/>
      <c r="C94" s="188" t="s">
        <v>139</v>
      </c>
      <c r="D94" s="188" t="s">
        <v>135</v>
      </c>
      <c r="E94" s="189" t="s">
        <v>259</v>
      </c>
      <c r="F94" s="190" t="s">
        <v>258</v>
      </c>
      <c r="G94" s="191" t="s">
        <v>138</v>
      </c>
      <c r="H94" s="192">
        <v>1</v>
      </c>
      <c r="I94" s="193"/>
      <c r="J94" s="194">
        <f>ROUND(I94*H94,2)</f>
        <v>0</v>
      </c>
      <c r="K94" s="190" t="s">
        <v>23</v>
      </c>
      <c r="L94" s="57"/>
      <c r="M94" s="195" t="s">
        <v>23</v>
      </c>
      <c r="N94" s="196" t="s">
        <v>47</v>
      </c>
      <c r="O94" s="38"/>
      <c r="P94" s="197">
        <f>O94*H94</f>
        <v>0</v>
      </c>
      <c r="Q94" s="197">
        <v>0</v>
      </c>
      <c r="R94" s="197">
        <f>Q94*H94</f>
        <v>0</v>
      </c>
      <c r="S94" s="197">
        <v>0</v>
      </c>
      <c r="T94" s="198">
        <f>S94*H94</f>
        <v>0</v>
      </c>
      <c r="AR94" s="20" t="s">
        <v>247</v>
      </c>
      <c r="AT94" s="20" t="s">
        <v>135</v>
      </c>
      <c r="AU94" s="20" t="s">
        <v>87</v>
      </c>
      <c r="AY94" s="20" t="s">
        <v>132</v>
      </c>
      <c r="BE94" s="199">
        <f>IF(N94="základní",J94,0)</f>
        <v>0</v>
      </c>
      <c r="BF94" s="199">
        <f>IF(N94="snížená",J94,0)</f>
        <v>0</v>
      </c>
      <c r="BG94" s="199">
        <f>IF(N94="zákl. přenesená",J94,0)</f>
        <v>0</v>
      </c>
      <c r="BH94" s="199">
        <f>IF(N94="sníž. přenesená",J94,0)</f>
        <v>0</v>
      </c>
      <c r="BI94" s="199">
        <f>IF(N94="nulová",J94,0)</f>
        <v>0</v>
      </c>
      <c r="BJ94" s="20" t="s">
        <v>84</v>
      </c>
      <c r="BK94" s="199">
        <f>ROUND(I94*H94,2)</f>
        <v>0</v>
      </c>
      <c r="BL94" s="20" t="s">
        <v>247</v>
      </c>
      <c r="BM94" s="20" t="s">
        <v>260</v>
      </c>
    </row>
    <row r="95" spans="2:47" s="1" customFormat="1" ht="40.5">
      <c r="B95" s="37"/>
      <c r="C95" s="59"/>
      <c r="D95" s="200" t="s">
        <v>141</v>
      </c>
      <c r="E95" s="59"/>
      <c r="F95" s="201" t="s">
        <v>261</v>
      </c>
      <c r="G95" s="59"/>
      <c r="H95" s="59"/>
      <c r="I95" s="159"/>
      <c r="J95" s="59"/>
      <c r="K95" s="59"/>
      <c r="L95" s="57"/>
      <c r="M95" s="202"/>
      <c r="N95" s="38"/>
      <c r="O95" s="38"/>
      <c r="P95" s="38"/>
      <c r="Q95" s="38"/>
      <c r="R95" s="38"/>
      <c r="S95" s="38"/>
      <c r="T95" s="74"/>
      <c r="AT95" s="20" t="s">
        <v>141</v>
      </c>
      <c r="AU95" s="20" t="s">
        <v>87</v>
      </c>
    </row>
    <row r="96" spans="2:63" s="10" customFormat="1" ht="29.85" customHeight="1">
      <c r="B96" s="172"/>
      <c r="C96" s="173"/>
      <c r="D96" s="174" t="s">
        <v>75</v>
      </c>
      <c r="E96" s="186" t="s">
        <v>262</v>
      </c>
      <c r="F96" s="186" t="s">
        <v>263</v>
      </c>
      <c r="G96" s="173"/>
      <c r="H96" s="173"/>
      <c r="I96" s="176"/>
      <c r="J96" s="187">
        <f>BK96</f>
        <v>0</v>
      </c>
      <c r="K96" s="173"/>
      <c r="L96" s="178"/>
      <c r="M96" s="179"/>
      <c r="N96" s="180"/>
      <c r="O96" s="180"/>
      <c r="P96" s="181">
        <f>SUM(P97:P104)</f>
        <v>0</v>
      </c>
      <c r="Q96" s="180"/>
      <c r="R96" s="181">
        <f>SUM(R97:R104)</f>
        <v>0</v>
      </c>
      <c r="S96" s="180"/>
      <c r="T96" s="182">
        <f>SUM(T97:T104)</f>
        <v>0</v>
      </c>
      <c r="AR96" s="183" t="s">
        <v>170</v>
      </c>
      <c r="AT96" s="184" t="s">
        <v>75</v>
      </c>
      <c r="AU96" s="184" t="s">
        <v>84</v>
      </c>
      <c r="AY96" s="183" t="s">
        <v>132</v>
      </c>
      <c r="BK96" s="185">
        <f>SUM(BK97:BK104)</f>
        <v>0</v>
      </c>
    </row>
    <row r="97" spans="2:65" s="1" customFormat="1" ht="16.5" customHeight="1">
      <c r="B97" s="37"/>
      <c r="C97" s="188" t="s">
        <v>170</v>
      </c>
      <c r="D97" s="188" t="s">
        <v>135</v>
      </c>
      <c r="E97" s="189" t="s">
        <v>264</v>
      </c>
      <c r="F97" s="190" t="s">
        <v>265</v>
      </c>
      <c r="G97" s="191" t="s">
        <v>138</v>
      </c>
      <c r="H97" s="192">
        <v>1</v>
      </c>
      <c r="I97" s="193"/>
      <c r="J97" s="194">
        <f>ROUND(I97*H97,2)</f>
        <v>0</v>
      </c>
      <c r="K97" s="190" t="s">
        <v>23</v>
      </c>
      <c r="L97" s="57"/>
      <c r="M97" s="195" t="s">
        <v>23</v>
      </c>
      <c r="N97" s="196" t="s">
        <v>47</v>
      </c>
      <c r="O97" s="38"/>
      <c r="P97" s="197">
        <f>O97*H97</f>
        <v>0</v>
      </c>
      <c r="Q97" s="197">
        <v>0</v>
      </c>
      <c r="R97" s="197">
        <f>Q97*H97</f>
        <v>0</v>
      </c>
      <c r="S97" s="197">
        <v>0</v>
      </c>
      <c r="T97" s="198">
        <f>S97*H97</f>
        <v>0</v>
      </c>
      <c r="AR97" s="20" t="s">
        <v>247</v>
      </c>
      <c r="AT97" s="20" t="s">
        <v>135</v>
      </c>
      <c r="AU97" s="20" t="s">
        <v>87</v>
      </c>
      <c r="AY97" s="20" t="s">
        <v>132</v>
      </c>
      <c r="BE97" s="199">
        <f>IF(N97="základní",J97,0)</f>
        <v>0</v>
      </c>
      <c r="BF97" s="199">
        <f>IF(N97="snížená",J97,0)</f>
        <v>0</v>
      </c>
      <c r="BG97" s="199">
        <f>IF(N97="zákl. přenesená",J97,0)</f>
        <v>0</v>
      </c>
      <c r="BH97" s="199">
        <f>IF(N97="sníž. přenesená",J97,0)</f>
        <v>0</v>
      </c>
      <c r="BI97" s="199">
        <f>IF(N97="nulová",J97,0)</f>
        <v>0</v>
      </c>
      <c r="BJ97" s="20" t="s">
        <v>84</v>
      </c>
      <c r="BK97" s="199">
        <f>ROUND(I97*H97,2)</f>
        <v>0</v>
      </c>
      <c r="BL97" s="20" t="s">
        <v>247</v>
      </c>
      <c r="BM97" s="20" t="s">
        <v>266</v>
      </c>
    </row>
    <row r="98" spans="2:47" s="1" customFormat="1" ht="67.5">
      <c r="B98" s="37"/>
      <c r="C98" s="59"/>
      <c r="D98" s="200" t="s">
        <v>141</v>
      </c>
      <c r="E98" s="59"/>
      <c r="F98" s="201" t="s">
        <v>267</v>
      </c>
      <c r="G98" s="59"/>
      <c r="H98" s="59"/>
      <c r="I98" s="159"/>
      <c r="J98" s="59"/>
      <c r="K98" s="59"/>
      <c r="L98" s="57"/>
      <c r="M98" s="202"/>
      <c r="N98" s="38"/>
      <c r="O98" s="38"/>
      <c r="P98" s="38"/>
      <c r="Q98" s="38"/>
      <c r="R98" s="38"/>
      <c r="S98" s="38"/>
      <c r="T98" s="74"/>
      <c r="AT98" s="20" t="s">
        <v>141</v>
      </c>
      <c r="AU98" s="20" t="s">
        <v>87</v>
      </c>
    </row>
    <row r="99" spans="2:65" s="1" customFormat="1" ht="16.5" customHeight="1">
      <c r="B99" s="37"/>
      <c r="C99" s="188" t="s">
        <v>209</v>
      </c>
      <c r="D99" s="188" t="s">
        <v>135</v>
      </c>
      <c r="E99" s="189" t="s">
        <v>268</v>
      </c>
      <c r="F99" s="190" t="s">
        <v>269</v>
      </c>
      <c r="G99" s="191" t="s">
        <v>138</v>
      </c>
      <c r="H99" s="192">
        <v>1</v>
      </c>
      <c r="I99" s="193"/>
      <c r="J99" s="194">
        <f>ROUND(I99*H99,2)</f>
        <v>0</v>
      </c>
      <c r="K99" s="190" t="s">
        <v>23</v>
      </c>
      <c r="L99" s="57"/>
      <c r="M99" s="195" t="s">
        <v>23</v>
      </c>
      <c r="N99" s="196" t="s">
        <v>47</v>
      </c>
      <c r="O99" s="38"/>
      <c r="P99" s="197">
        <f>O99*H99</f>
        <v>0</v>
      </c>
      <c r="Q99" s="197">
        <v>0</v>
      </c>
      <c r="R99" s="197">
        <f>Q99*H99</f>
        <v>0</v>
      </c>
      <c r="S99" s="197">
        <v>0</v>
      </c>
      <c r="T99" s="198">
        <f>S99*H99</f>
        <v>0</v>
      </c>
      <c r="AR99" s="20" t="s">
        <v>247</v>
      </c>
      <c r="AT99" s="20" t="s">
        <v>135</v>
      </c>
      <c r="AU99" s="20" t="s">
        <v>87</v>
      </c>
      <c r="AY99" s="20" t="s">
        <v>132</v>
      </c>
      <c r="BE99" s="199">
        <f>IF(N99="základní",J99,0)</f>
        <v>0</v>
      </c>
      <c r="BF99" s="199">
        <f>IF(N99="snížená",J99,0)</f>
        <v>0</v>
      </c>
      <c r="BG99" s="199">
        <f>IF(N99="zákl. přenesená",J99,0)</f>
        <v>0</v>
      </c>
      <c r="BH99" s="199">
        <f>IF(N99="sníž. přenesená",J99,0)</f>
        <v>0</v>
      </c>
      <c r="BI99" s="199">
        <f>IF(N99="nulová",J99,0)</f>
        <v>0</v>
      </c>
      <c r="BJ99" s="20" t="s">
        <v>84</v>
      </c>
      <c r="BK99" s="199">
        <f>ROUND(I99*H99,2)</f>
        <v>0</v>
      </c>
      <c r="BL99" s="20" t="s">
        <v>247</v>
      </c>
      <c r="BM99" s="20" t="s">
        <v>270</v>
      </c>
    </row>
    <row r="100" spans="2:47" s="1" customFormat="1" ht="40.5">
      <c r="B100" s="37"/>
      <c r="C100" s="59"/>
      <c r="D100" s="200" t="s">
        <v>141</v>
      </c>
      <c r="E100" s="59"/>
      <c r="F100" s="201" t="s">
        <v>271</v>
      </c>
      <c r="G100" s="59"/>
      <c r="H100" s="59"/>
      <c r="I100" s="159"/>
      <c r="J100" s="59"/>
      <c r="K100" s="59"/>
      <c r="L100" s="57"/>
      <c r="M100" s="202"/>
      <c r="N100" s="38"/>
      <c r="O100" s="38"/>
      <c r="P100" s="38"/>
      <c r="Q100" s="38"/>
      <c r="R100" s="38"/>
      <c r="S100" s="38"/>
      <c r="T100" s="74"/>
      <c r="AT100" s="20" t="s">
        <v>141</v>
      </c>
      <c r="AU100" s="20" t="s">
        <v>87</v>
      </c>
    </row>
    <row r="101" spans="2:65" s="1" customFormat="1" ht="16.5" customHeight="1">
      <c r="B101" s="37"/>
      <c r="C101" s="188" t="s">
        <v>222</v>
      </c>
      <c r="D101" s="188" t="s">
        <v>135</v>
      </c>
      <c r="E101" s="189" t="s">
        <v>272</v>
      </c>
      <c r="F101" s="190" t="s">
        <v>273</v>
      </c>
      <c r="G101" s="191" t="s">
        <v>138</v>
      </c>
      <c r="H101" s="192">
        <v>1</v>
      </c>
      <c r="I101" s="193"/>
      <c r="J101" s="194">
        <f>ROUND(I101*H101,2)</f>
        <v>0</v>
      </c>
      <c r="K101" s="190" t="s">
        <v>23</v>
      </c>
      <c r="L101" s="57"/>
      <c r="M101" s="195" t="s">
        <v>23</v>
      </c>
      <c r="N101" s="196" t="s">
        <v>47</v>
      </c>
      <c r="O101" s="38"/>
      <c r="P101" s="197">
        <f>O101*H101</f>
        <v>0</v>
      </c>
      <c r="Q101" s="197">
        <v>0</v>
      </c>
      <c r="R101" s="197">
        <f>Q101*H101</f>
        <v>0</v>
      </c>
      <c r="S101" s="197">
        <v>0</v>
      </c>
      <c r="T101" s="198">
        <f>S101*H101</f>
        <v>0</v>
      </c>
      <c r="AR101" s="20" t="s">
        <v>247</v>
      </c>
      <c r="AT101" s="20" t="s">
        <v>135</v>
      </c>
      <c r="AU101" s="20" t="s">
        <v>87</v>
      </c>
      <c r="AY101" s="20" t="s">
        <v>132</v>
      </c>
      <c r="BE101" s="199">
        <f>IF(N101="základní",J101,0)</f>
        <v>0</v>
      </c>
      <c r="BF101" s="199">
        <f>IF(N101="snížená",J101,0)</f>
        <v>0</v>
      </c>
      <c r="BG101" s="199">
        <f>IF(N101="zákl. přenesená",J101,0)</f>
        <v>0</v>
      </c>
      <c r="BH101" s="199">
        <f>IF(N101="sníž. přenesená",J101,0)</f>
        <v>0</v>
      </c>
      <c r="BI101" s="199">
        <f>IF(N101="nulová",J101,0)</f>
        <v>0</v>
      </c>
      <c r="BJ101" s="20" t="s">
        <v>84</v>
      </c>
      <c r="BK101" s="199">
        <f>ROUND(I101*H101,2)</f>
        <v>0</v>
      </c>
      <c r="BL101" s="20" t="s">
        <v>247</v>
      </c>
      <c r="BM101" s="20" t="s">
        <v>274</v>
      </c>
    </row>
    <row r="102" spans="2:47" s="1" customFormat="1" ht="13.5">
      <c r="B102" s="37"/>
      <c r="C102" s="59"/>
      <c r="D102" s="200" t="s">
        <v>141</v>
      </c>
      <c r="E102" s="59"/>
      <c r="F102" s="201" t="s">
        <v>275</v>
      </c>
      <c r="G102" s="59"/>
      <c r="H102" s="59"/>
      <c r="I102" s="159"/>
      <c r="J102" s="59"/>
      <c r="K102" s="59"/>
      <c r="L102" s="57"/>
      <c r="M102" s="202"/>
      <c r="N102" s="38"/>
      <c r="O102" s="38"/>
      <c r="P102" s="38"/>
      <c r="Q102" s="38"/>
      <c r="R102" s="38"/>
      <c r="S102" s="38"/>
      <c r="T102" s="74"/>
      <c r="AT102" s="20" t="s">
        <v>141</v>
      </c>
      <c r="AU102" s="20" t="s">
        <v>87</v>
      </c>
    </row>
    <row r="103" spans="2:65" s="1" customFormat="1" ht="16.5" customHeight="1">
      <c r="B103" s="37"/>
      <c r="C103" s="188" t="s">
        <v>133</v>
      </c>
      <c r="D103" s="188" t="s">
        <v>135</v>
      </c>
      <c r="E103" s="189" t="s">
        <v>276</v>
      </c>
      <c r="F103" s="190" t="s">
        <v>277</v>
      </c>
      <c r="G103" s="191" t="s">
        <v>138</v>
      </c>
      <c r="H103" s="192">
        <v>1</v>
      </c>
      <c r="I103" s="193"/>
      <c r="J103" s="194">
        <f>ROUND(I103*H103,2)</f>
        <v>0</v>
      </c>
      <c r="K103" s="190" t="s">
        <v>23</v>
      </c>
      <c r="L103" s="57"/>
      <c r="M103" s="195" t="s">
        <v>23</v>
      </c>
      <c r="N103" s="196" t="s">
        <v>47</v>
      </c>
      <c r="O103" s="38"/>
      <c r="P103" s="197">
        <f>O103*H103</f>
        <v>0</v>
      </c>
      <c r="Q103" s="197">
        <v>0</v>
      </c>
      <c r="R103" s="197">
        <f>Q103*H103</f>
        <v>0</v>
      </c>
      <c r="S103" s="197">
        <v>0</v>
      </c>
      <c r="T103" s="198">
        <f>S103*H103</f>
        <v>0</v>
      </c>
      <c r="AR103" s="20" t="s">
        <v>247</v>
      </c>
      <c r="AT103" s="20" t="s">
        <v>135</v>
      </c>
      <c r="AU103" s="20" t="s">
        <v>87</v>
      </c>
      <c r="AY103" s="20" t="s">
        <v>132</v>
      </c>
      <c r="BE103" s="199">
        <f>IF(N103="základní",J103,0)</f>
        <v>0</v>
      </c>
      <c r="BF103" s="199">
        <f>IF(N103="snížená",J103,0)</f>
        <v>0</v>
      </c>
      <c r="BG103" s="199">
        <f>IF(N103="zákl. přenesená",J103,0)</f>
        <v>0</v>
      </c>
      <c r="BH103" s="199">
        <f>IF(N103="sníž. přenesená",J103,0)</f>
        <v>0</v>
      </c>
      <c r="BI103" s="199">
        <f>IF(N103="nulová",J103,0)</f>
        <v>0</v>
      </c>
      <c r="BJ103" s="20" t="s">
        <v>84</v>
      </c>
      <c r="BK103" s="199">
        <f>ROUND(I103*H103,2)</f>
        <v>0</v>
      </c>
      <c r="BL103" s="20" t="s">
        <v>247</v>
      </c>
      <c r="BM103" s="20" t="s">
        <v>278</v>
      </c>
    </row>
    <row r="104" spans="2:47" s="1" customFormat="1" ht="13.5">
      <c r="B104" s="37"/>
      <c r="C104" s="59"/>
      <c r="D104" s="200" t="s">
        <v>141</v>
      </c>
      <c r="E104" s="59"/>
      <c r="F104" s="201" t="s">
        <v>279</v>
      </c>
      <c r="G104" s="59"/>
      <c r="H104" s="59"/>
      <c r="I104" s="159"/>
      <c r="J104" s="59"/>
      <c r="K104" s="59"/>
      <c r="L104" s="57"/>
      <c r="M104" s="202"/>
      <c r="N104" s="38"/>
      <c r="O104" s="38"/>
      <c r="P104" s="38"/>
      <c r="Q104" s="38"/>
      <c r="R104" s="38"/>
      <c r="S104" s="38"/>
      <c r="T104" s="74"/>
      <c r="AT104" s="20" t="s">
        <v>141</v>
      </c>
      <c r="AU104" s="20" t="s">
        <v>87</v>
      </c>
    </row>
    <row r="105" spans="2:63" s="10" customFormat="1" ht="29.85" customHeight="1">
      <c r="B105" s="172"/>
      <c r="C105" s="173"/>
      <c r="D105" s="174" t="s">
        <v>75</v>
      </c>
      <c r="E105" s="186" t="s">
        <v>280</v>
      </c>
      <c r="F105" s="186" t="s">
        <v>281</v>
      </c>
      <c r="G105" s="173"/>
      <c r="H105" s="173"/>
      <c r="I105" s="176"/>
      <c r="J105" s="187">
        <f>BK105</f>
        <v>0</v>
      </c>
      <c r="K105" s="173"/>
      <c r="L105" s="178"/>
      <c r="M105" s="179"/>
      <c r="N105" s="180"/>
      <c r="O105" s="180"/>
      <c r="P105" s="181">
        <f>SUM(P106:P113)</f>
        <v>0</v>
      </c>
      <c r="Q105" s="180"/>
      <c r="R105" s="181">
        <f>SUM(R106:R113)</f>
        <v>0</v>
      </c>
      <c r="S105" s="180"/>
      <c r="T105" s="182">
        <f>SUM(T106:T113)</f>
        <v>0</v>
      </c>
      <c r="AR105" s="183" t="s">
        <v>170</v>
      </c>
      <c r="AT105" s="184" t="s">
        <v>75</v>
      </c>
      <c r="AU105" s="184" t="s">
        <v>84</v>
      </c>
      <c r="AY105" s="183" t="s">
        <v>132</v>
      </c>
      <c r="BK105" s="185">
        <f>SUM(BK106:BK113)</f>
        <v>0</v>
      </c>
    </row>
    <row r="106" spans="2:65" s="1" customFormat="1" ht="16.5" customHeight="1">
      <c r="B106" s="37"/>
      <c r="C106" s="188" t="s">
        <v>282</v>
      </c>
      <c r="D106" s="188" t="s">
        <v>135</v>
      </c>
      <c r="E106" s="189" t="s">
        <v>283</v>
      </c>
      <c r="F106" s="190" t="s">
        <v>284</v>
      </c>
      <c r="G106" s="191" t="s">
        <v>138</v>
      </c>
      <c r="H106" s="192">
        <v>1</v>
      </c>
      <c r="I106" s="193"/>
      <c r="J106" s="194">
        <f>ROUND(I106*H106,2)</f>
        <v>0</v>
      </c>
      <c r="K106" s="190" t="s">
        <v>23</v>
      </c>
      <c r="L106" s="57"/>
      <c r="M106" s="195" t="s">
        <v>23</v>
      </c>
      <c r="N106" s="196" t="s">
        <v>47</v>
      </c>
      <c r="O106" s="38"/>
      <c r="P106" s="197">
        <f>O106*H106</f>
        <v>0</v>
      </c>
      <c r="Q106" s="197">
        <v>0</v>
      </c>
      <c r="R106" s="197">
        <f>Q106*H106</f>
        <v>0</v>
      </c>
      <c r="S106" s="197">
        <v>0</v>
      </c>
      <c r="T106" s="198">
        <f>S106*H106</f>
        <v>0</v>
      </c>
      <c r="AR106" s="20" t="s">
        <v>247</v>
      </c>
      <c r="AT106" s="20" t="s">
        <v>135</v>
      </c>
      <c r="AU106" s="20" t="s">
        <v>87</v>
      </c>
      <c r="AY106" s="20" t="s">
        <v>132</v>
      </c>
      <c r="BE106" s="199">
        <f>IF(N106="základní",J106,0)</f>
        <v>0</v>
      </c>
      <c r="BF106" s="199">
        <f>IF(N106="snížená",J106,0)</f>
        <v>0</v>
      </c>
      <c r="BG106" s="199">
        <f>IF(N106="zákl. přenesená",J106,0)</f>
        <v>0</v>
      </c>
      <c r="BH106" s="199">
        <f>IF(N106="sníž. přenesená",J106,0)</f>
        <v>0</v>
      </c>
      <c r="BI106" s="199">
        <f>IF(N106="nulová",J106,0)</f>
        <v>0</v>
      </c>
      <c r="BJ106" s="20" t="s">
        <v>84</v>
      </c>
      <c r="BK106" s="199">
        <f>ROUND(I106*H106,2)</f>
        <v>0</v>
      </c>
      <c r="BL106" s="20" t="s">
        <v>247</v>
      </c>
      <c r="BM106" s="20" t="s">
        <v>285</v>
      </c>
    </row>
    <row r="107" spans="2:47" s="1" customFormat="1" ht="13.5">
      <c r="B107" s="37"/>
      <c r="C107" s="59"/>
      <c r="D107" s="200" t="s">
        <v>141</v>
      </c>
      <c r="E107" s="59"/>
      <c r="F107" s="201" t="s">
        <v>286</v>
      </c>
      <c r="G107" s="59"/>
      <c r="H107" s="59"/>
      <c r="I107" s="159"/>
      <c r="J107" s="59"/>
      <c r="K107" s="59"/>
      <c r="L107" s="57"/>
      <c r="M107" s="202"/>
      <c r="N107" s="38"/>
      <c r="O107" s="38"/>
      <c r="P107" s="38"/>
      <c r="Q107" s="38"/>
      <c r="R107" s="38"/>
      <c r="S107" s="38"/>
      <c r="T107" s="74"/>
      <c r="AT107" s="20" t="s">
        <v>141</v>
      </c>
      <c r="AU107" s="20" t="s">
        <v>87</v>
      </c>
    </row>
    <row r="108" spans="2:65" s="1" customFormat="1" ht="16.5" customHeight="1">
      <c r="B108" s="37"/>
      <c r="C108" s="188" t="s">
        <v>287</v>
      </c>
      <c r="D108" s="188" t="s">
        <v>135</v>
      </c>
      <c r="E108" s="189" t="s">
        <v>288</v>
      </c>
      <c r="F108" s="190" t="s">
        <v>289</v>
      </c>
      <c r="G108" s="191" t="s">
        <v>138</v>
      </c>
      <c r="H108" s="192">
        <v>1</v>
      </c>
      <c r="I108" s="193"/>
      <c r="J108" s="194">
        <f>ROUND(I108*H108,2)</f>
        <v>0</v>
      </c>
      <c r="K108" s="190" t="s">
        <v>290</v>
      </c>
      <c r="L108" s="57"/>
      <c r="M108" s="195" t="s">
        <v>23</v>
      </c>
      <c r="N108" s="196" t="s">
        <v>47</v>
      </c>
      <c r="O108" s="38"/>
      <c r="P108" s="197">
        <f>O108*H108</f>
        <v>0</v>
      </c>
      <c r="Q108" s="197">
        <v>0</v>
      </c>
      <c r="R108" s="197">
        <f>Q108*H108</f>
        <v>0</v>
      </c>
      <c r="S108" s="197">
        <v>0</v>
      </c>
      <c r="T108" s="198">
        <f>S108*H108</f>
        <v>0</v>
      </c>
      <c r="AR108" s="20" t="s">
        <v>247</v>
      </c>
      <c r="AT108" s="20" t="s">
        <v>135</v>
      </c>
      <c r="AU108" s="20" t="s">
        <v>87</v>
      </c>
      <c r="AY108" s="20" t="s">
        <v>132</v>
      </c>
      <c r="BE108" s="199">
        <f>IF(N108="základní",J108,0)</f>
        <v>0</v>
      </c>
      <c r="BF108" s="199">
        <f>IF(N108="snížená",J108,0)</f>
        <v>0</v>
      </c>
      <c r="BG108" s="199">
        <f>IF(N108="zákl. přenesená",J108,0)</f>
        <v>0</v>
      </c>
      <c r="BH108" s="199">
        <f>IF(N108="sníž. přenesená",J108,0)</f>
        <v>0</v>
      </c>
      <c r="BI108" s="199">
        <f>IF(N108="nulová",J108,0)</f>
        <v>0</v>
      </c>
      <c r="BJ108" s="20" t="s">
        <v>84</v>
      </c>
      <c r="BK108" s="199">
        <f>ROUND(I108*H108,2)</f>
        <v>0</v>
      </c>
      <c r="BL108" s="20" t="s">
        <v>247</v>
      </c>
      <c r="BM108" s="20" t="s">
        <v>291</v>
      </c>
    </row>
    <row r="109" spans="2:47" s="1" customFormat="1" ht="27">
      <c r="B109" s="37"/>
      <c r="C109" s="59"/>
      <c r="D109" s="200" t="s">
        <v>141</v>
      </c>
      <c r="E109" s="59"/>
      <c r="F109" s="201" t="s">
        <v>292</v>
      </c>
      <c r="G109" s="59"/>
      <c r="H109" s="59"/>
      <c r="I109" s="159"/>
      <c r="J109" s="59"/>
      <c r="K109" s="59"/>
      <c r="L109" s="57"/>
      <c r="M109" s="202"/>
      <c r="N109" s="38"/>
      <c r="O109" s="38"/>
      <c r="P109" s="38"/>
      <c r="Q109" s="38"/>
      <c r="R109" s="38"/>
      <c r="S109" s="38"/>
      <c r="T109" s="74"/>
      <c r="AT109" s="20" t="s">
        <v>141</v>
      </c>
      <c r="AU109" s="20" t="s">
        <v>87</v>
      </c>
    </row>
    <row r="110" spans="2:47" s="1" customFormat="1" ht="67.5">
      <c r="B110" s="37"/>
      <c r="C110" s="59"/>
      <c r="D110" s="200" t="s">
        <v>143</v>
      </c>
      <c r="E110" s="59"/>
      <c r="F110" s="203" t="s">
        <v>293</v>
      </c>
      <c r="G110" s="59"/>
      <c r="H110" s="59"/>
      <c r="I110" s="159"/>
      <c r="J110" s="59"/>
      <c r="K110" s="59"/>
      <c r="L110" s="57"/>
      <c r="M110" s="202"/>
      <c r="N110" s="38"/>
      <c r="O110" s="38"/>
      <c r="P110" s="38"/>
      <c r="Q110" s="38"/>
      <c r="R110" s="38"/>
      <c r="S110" s="38"/>
      <c r="T110" s="74"/>
      <c r="AT110" s="20" t="s">
        <v>143</v>
      </c>
      <c r="AU110" s="20" t="s">
        <v>87</v>
      </c>
    </row>
    <row r="111" spans="2:65" s="1" customFormat="1" ht="16.5" customHeight="1">
      <c r="B111" s="37"/>
      <c r="C111" s="188" t="s">
        <v>294</v>
      </c>
      <c r="D111" s="188" t="s">
        <v>135</v>
      </c>
      <c r="E111" s="189" t="s">
        <v>295</v>
      </c>
      <c r="F111" s="190" t="s">
        <v>296</v>
      </c>
      <c r="G111" s="191" t="s">
        <v>138</v>
      </c>
      <c r="H111" s="192">
        <v>1</v>
      </c>
      <c r="I111" s="193"/>
      <c r="J111" s="194">
        <f>ROUND(I111*H111,2)</f>
        <v>0</v>
      </c>
      <c r="K111" s="190" t="s">
        <v>23</v>
      </c>
      <c r="L111" s="57"/>
      <c r="M111" s="195" t="s">
        <v>23</v>
      </c>
      <c r="N111" s="196" t="s">
        <v>47</v>
      </c>
      <c r="O111" s="38"/>
      <c r="P111" s="197">
        <f>O111*H111</f>
        <v>0</v>
      </c>
      <c r="Q111" s="197">
        <v>0</v>
      </c>
      <c r="R111" s="197">
        <f>Q111*H111</f>
        <v>0</v>
      </c>
      <c r="S111" s="197">
        <v>0</v>
      </c>
      <c r="T111" s="198">
        <f>S111*H111</f>
        <v>0</v>
      </c>
      <c r="AR111" s="20" t="s">
        <v>247</v>
      </c>
      <c r="AT111" s="20" t="s">
        <v>135</v>
      </c>
      <c r="AU111" s="20" t="s">
        <v>87</v>
      </c>
      <c r="AY111" s="20" t="s">
        <v>132</v>
      </c>
      <c r="BE111" s="199">
        <f>IF(N111="základní",J111,0)</f>
        <v>0</v>
      </c>
      <c r="BF111" s="199">
        <f>IF(N111="snížená",J111,0)</f>
        <v>0</v>
      </c>
      <c r="BG111" s="199">
        <f>IF(N111="zákl. přenesená",J111,0)</f>
        <v>0</v>
      </c>
      <c r="BH111" s="199">
        <f>IF(N111="sníž. přenesená",J111,0)</f>
        <v>0</v>
      </c>
      <c r="BI111" s="199">
        <f>IF(N111="nulová",J111,0)</f>
        <v>0</v>
      </c>
      <c r="BJ111" s="20" t="s">
        <v>84</v>
      </c>
      <c r="BK111" s="199">
        <f>ROUND(I111*H111,2)</f>
        <v>0</v>
      </c>
      <c r="BL111" s="20" t="s">
        <v>247</v>
      </c>
      <c r="BM111" s="20" t="s">
        <v>297</v>
      </c>
    </row>
    <row r="112" spans="2:47" s="1" customFormat="1" ht="13.5">
      <c r="B112" s="37"/>
      <c r="C112" s="59"/>
      <c r="D112" s="200" t="s">
        <v>141</v>
      </c>
      <c r="E112" s="59"/>
      <c r="F112" s="201" t="s">
        <v>298</v>
      </c>
      <c r="G112" s="59"/>
      <c r="H112" s="59"/>
      <c r="I112" s="159"/>
      <c r="J112" s="59"/>
      <c r="K112" s="59"/>
      <c r="L112" s="57"/>
      <c r="M112" s="202"/>
      <c r="N112" s="38"/>
      <c r="O112" s="38"/>
      <c r="P112" s="38"/>
      <c r="Q112" s="38"/>
      <c r="R112" s="38"/>
      <c r="S112" s="38"/>
      <c r="T112" s="74"/>
      <c r="AT112" s="20" t="s">
        <v>141</v>
      </c>
      <c r="AU112" s="20" t="s">
        <v>87</v>
      </c>
    </row>
    <row r="113" spans="2:47" s="1" customFormat="1" ht="54">
      <c r="B113" s="37"/>
      <c r="C113" s="59"/>
      <c r="D113" s="200" t="s">
        <v>143</v>
      </c>
      <c r="E113" s="59"/>
      <c r="F113" s="203" t="s">
        <v>299</v>
      </c>
      <c r="G113" s="59"/>
      <c r="H113" s="59"/>
      <c r="I113" s="159"/>
      <c r="J113" s="59"/>
      <c r="K113" s="59"/>
      <c r="L113" s="57"/>
      <c r="M113" s="202"/>
      <c r="N113" s="38"/>
      <c r="O113" s="38"/>
      <c r="P113" s="38"/>
      <c r="Q113" s="38"/>
      <c r="R113" s="38"/>
      <c r="S113" s="38"/>
      <c r="T113" s="74"/>
      <c r="AT113" s="20" t="s">
        <v>143</v>
      </c>
      <c r="AU113" s="20" t="s">
        <v>87</v>
      </c>
    </row>
    <row r="114" spans="2:63" s="10" customFormat="1" ht="29.85" customHeight="1">
      <c r="B114" s="172"/>
      <c r="C114" s="173"/>
      <c r="D114" s="174" t="s">
        <v>75</v>
      </c>
      <c r="E114" s="186" t="s">
        <v>300</v>
      </c>
      <c r="F114" s="186" t="s">
        <v>301</v>
      </c>
      <c r="G114" s="173"/>
      <c r="H114" s="173"/>
      <c r="I114" s="176"/>
      <c r="J114" s="187">
        <f>BK114</f>
        <v>0</v>
      </c>
      <c r="K114" s="173"/>
      <c r="L114" s="178"/>
      <c r="M114" s="179"/>
      <c r="N114" s="180"/>
      <c r="O114" s="180"/>
      <c r="P114" s="181">
        <f>SUM(P115:P121)</f>
        <v>0</v>
      </c>
      <c r="Q114" s="180"/>
      <c r="R114" s="181">
        <f>SUM(R115:R121)</f>
        <v>0</v>
      </c>
      <c r="S114" s="180"/>
      <c r="T114" s="182">
        <f>SUM(T115:T121)</f>
        <v>0</v>
      </c>
      <c r="AR114" s="183" t="s">
        <v>170</v>
      </c>
      <c r="AT114" s="184" t="s">
        <v>75</v>
      </c>
      <c r="AU114" s="184" t="s">
        <v>84</v>
      </c>
      <c r="AY114" s="183" t="s">
        <v>132</v>
      </c>
      <c r="BK114" s="185">
        <f>SUM(BK115:BK121)</f>
        <v>0</v>
      </c>
    </row>
    <row r="115" spans="2:65" s="1" customFormat="1" ht="16.5" customHeight="1">
      <c r="B115" s="37"/>
      <c r="C115" s="188" t="s">
        <v>302</v>
      </c>
      <c r="D115" s="188" t="s">
        <v>135</v>
      </c>
      <c r="E115" s="189" t="s">
        <v>303</v>
      </c>
      <c r="F115" s="190" t="s">
        <v>304</v>
      </c>
      <c r="G115" s="191" t="s">
        <v>138</v>
      </c>
      <c r="H115" s="192">
        <v>1</v>
      </c>
      <c r="I115" s="193"/>
      <c r="J115" s="194">
        <f>ROUND(I115*H115,2)</f>
        <v>0</v>
      </c>
      <c r="K115" s="190" t="s">
        <v>290</v>
      </c>
      <c r="L115" s="57"/>
      <c r="M115" s="195" t="s">
        <v>23</v>
      </c>
      <c r="N115" s="196" t="s">
        <v>47</v>
      </c>
      <c r="O115" s="38"/>
      <c r="P115" s="197">
        <f>O115*H115</f>
        <v>0</v>
      </c>
      <c r="Q115" s="197">
        <v>0</v>
      </c>
      <c r="R115" s="197">
        <f>Q115*H115</f>
        <v>0</v>
      </c>
      <c r="S115" s="197">
        <v>0</v>
      </c>
      <c r="T115" s="198">
        <f>S115*H115</f>
        <v>0</v>
      </c>
      <c r="AR115" s="20" t="s">
        <v>247</v>
      </c>
      <c r="AT115" s="20" t="s">
        <v>135</v>
      </c>
      <c r="AU115" s="20" t="s">
        <v>87</v>
      </c>
      <c r="AY115" s="20" t="s">
        <v>132</v>
      </c>
      <c r="BE115" s="199">
        <f>IF(N115="základní",J115,0)</f>
        <v>0</v>
      </c>
      <c r="BF115" s="199">
        <f>IF(N115="snížená",J115,0)</f>
        <v>0</v>
      </c>
      <c r="BG115" s="199">
        <f>IF(N115="zákl. přenesená",J115,0)</f>
        <v>0</v>
      </c>
      <c r="BH115" s="199">
        <f>IF(N115="sníž. přenesená",J115,0)</f>
        <v>0</v>
      </c>
      <c r="BI115" s="199">
        <f>IF(N115="nulová",J115,0)</f>
        <v>0</v>
      </c>
      <c r="BJ115" s="20" t="s">
        <v>84</v>
      </c>
      <c r="BK115" s="199">
        <f>ROUND(I115*H115,2)</f>
        <v>0</v>
      </c>
      <c r="BL115" s="20" t="s">
        <v>247</v>
      </c>
      <c r="BM115" s="20" t="s">
        <v>305</v>
      </c>
    </row>
    <row r="116" spans="2:47" s="1" customFormat="1" ht="13.5">
      <c r="B116" s="37"/>
      <c r="C116" s="59"/>
      <c r="D116" s="200" t="s">
        <v>141</v>
      </c>
      <c r="E116" s="59"/>
      <c r="F116" s="201" t="s">
        <v>306</v>
      </c>
      <c r="G116" s="59"/>
      <c r="H116" s="59"/>
      <c r="I116" s="159"/>
      <c r="J116" s="59"/>
      <c r="K116" s="59"/>
      <c r="L116" s="57"/>
      <c r="M116" s="202"/>
      <c r="N116" s="38"/>
      <c r="O116" s="38"/>
      <c r="P116" s="38"/>
      <c r="Q116" s="38"/>
      <c r="R116" s="38"/>
      <c r="S116" s="38"/>
      <c r="T116" s="74"/>
      <c r="AT116" s="20" t="s">
        <v>141</v>
      </c>
      <c r="AU116" s="20" t="s">
        <v>87</v>
      </c>
    </row>
    <row r="117" spans="2:47" s="1" customFormat="1" ht="40.5">
      <c r="B117" s="37"/>
      <c r="C117" s="59"/>
      <c r="D117" s="200" t="s">
        <v>143</v>
      </c>
      <c r="E117" s="59"/>
      <c r="F117" s="203" t="s">
        <v>307</v>
      </c>
      <c r="G117" s="59"/>
      <c r="H117" s="59"/>
      <c r="I117" s="159"/>
      <c r="J117" s="59"/>
      <c r="K117" s="59"/>
      <c r="L117" s="57"/>
      <c r="M117" s="202"/>
      <c r="N117" s="38"/>
      <c r="O117" s="38"/>
      <c r="P117" s="38"/>
      <c r="Q117" s="38"/>
      <c r="R117" s="38"/>
      <c r="S117" s="38"/>
      <c r="T117" s="74"/>
      <c r="AT117" s="20" t="s">
        <v>143</v>
      </c>
      <c r="AU117" s="20" t="s">
        <v>87</v>
      </c>
    </row>
    <row r="118" spans="2:65" s="1" customFormat="1" ht="16.5" customHeight="1">
      <c r="B118" s="37"/>
      <c r="C118" s="188" t="s">
        <v>308</v>
      </c>
      <c r="D118" s="188" t="s">
        <v>135</v>
      </c>
      <c r="E118" s="189" t="s">
        <v>309</v>
      </c>
      <c r="F118" s="190" t="s">
        <v>310</v>
      </c>
      <c r="G118" s="191" t="s">
        <v>138</v>
      </c>
      <c r="H118" s="192">
        <v>1</v>
      </c>
      <c r="I118" s="193"/>
      <c r="J118" s="194">
        <f>ROUND(I118*H118,2)</f>
        <v>0</v>
      </c>
      <c r="K118" s="190" t="s">
        <v>290</v>
      </c>
      <c r="L118" s="57"/>
      <c r="M118" s="195" t="s">
        <v>23</v>
      </c>
      <c r="N118" s="196" t="s">
        <v>47</v>
      </c>
      <c r="O118" s="38"/>
      <c r="P118" s="197">
        <f>O118*H118</f>
        <v>0</v>
      </c>
      <c r="Q118" s="197">
        <v>0</v>
      </c>
      <c r="R118" s="197">
        <f>Q118*H118</f>
        <v>0</v>
      </c>
      <c r="S118" s="197">
        <v>0</v>
      </c>
      <c r="T118" s="198">
        <f>S118*H118</f>
        <v>0</v>
      </c>
      <c r="AR118" s="20" t="s">
        <v>247</v>
      </c>
      <c r="AT118" s="20" t="s">
        <v>135</v>
      </c>
      <c r="AU118" s="20" t="s">
        <v>87</v>
      </c>
      <c r="AY118" s="20" t="s">
        <v>132</v>
      </c>
      <c r="BE118" s="199">
        <f>IF(N118="základní",J118,0)</f>
        <v>0</v>
      </c>
      <c r="BF118" s="199">
        <f>IF(N118="snížená",J118,0)</f>
        <v>0</v>
      </c>
      <c r="BG118" s="199">
        <f>IF(N118="zákl. přenesená",J118,0)</f>
        <v>0</v>
      </c>
      <c r="BH118" s="199">
        <f>IF(N118="sníž. přenesená",J118,0)</f>
        <v>0</v>
      </c>
      <c r="BI118" s="199">
        <f>IF(N118="nulová",J118,0)</f>
        <v>0</v>
      </c>
      <c r="BJ118" s="20" t="s">
        <v>84</v>
      </c>
      <c r="BK118" s="199">
        <f>ROUND(I118*H118,2)</f>
        <v>0</v>
      </c>
      <c r="BL118" s="20" t="s">
        <v>247</v>
      </c>
      <c r="BM118" s="20" t="s">
        <v>311</v>
      </c>
    </row>
    <row r="119" spans="2:47" s="1" customFormat="1" ht="13.5">
      <c r="B119" s="37"/>
      <c r="C119" s="59"/>
      <c r="D119" s="200" t="s">
        <v>141</v>
      </c>
      <c r="E119" s="59"/>
      <c r="F119" s="201" t="s">
        <v>312</v>
      </c>
      <c r="G119" s="59"/>
      <c r="H119" s="59"/>
      <c r="I119" s="159"/>
      <c r="J119" s="59"/>
      <c r="K119" s="59"/>
      <c r="L119" s="57"/>
      <c r="M119" s="202"/>
      <c r="N119" s="38"/>
      <c r="O119" s="38"/>
      <c r="P119" s="38"/>
      <c r="Q119" s="38"/>
      <c r="R119" s="38"/>
      <c r="S119" s="38"/>
      <c r="T119" s="74"/>
      <c r="AT119" s="20" t="s">
        <v>141</v>
      </c>
      <c r="AU119" s="20" t="s">
        <v>87</v>
      </c>
    </row>
    <row r="120" spans="2:47" s="1" customFormat="1" ht="94.5">
      <c r="B120" s="37"/>
      <c r="C120" s="59"/>
      <c r="D120" s="200" t="s">
        <v>143</v>
      </c>
      <c r="E120" s="59"/>
      <c r="F120" s="203" t="s">
        <v>313</v>
      </c>
      <c r="G120" s="59"/>
      <c r="H120" s="59"/>
      <c r="I120" s="159"/>
      <c r="J120" s="59"/>
      <c r="K120" s="59"/>
      <c r="L120" s="57"/>
      <c r="M120" s="202"/>
      <c r="N120" s="38"/>
      <c r="O120" s="38"/>
      <c r="P120" s="38"/>
      <c r="Q120" s="38"/>
      <c r="R120" s="38"/>
      <c r="S120" s="38"/>
      <c r="T120" s="74"/>
      <c r="AT120" s="20" t="s">
        <v>143</v>
      </c>
      <c r="AU120" s="20" t="s">
        <v>87</v>
      </c>
    </row>
    <row r="121" spans="2:51" s="11" customFormat="1" ht="13.5">
      <c r="B121" s="207"/>
      <c r="C121" s="208"/>
      <c r="D121" s="200" t="s">
        <v>183</v>
      </c>
      <c r="E121" s="209" t="s">
        <v>23</v>
      </c>
      <c r="F121" s="210" t="s">
        <v>314</v>
      </c>
      <c r="G121" s="208"/>
      <c r="H121" s="211">
        <v>1</v>
      </c>
      <c r="I121" s="212"/>
      <c r="J121" s="208"/>
      <c r="K121" s="208"/>
      <c r="L121" s="213"/>
      <c r="M121" s="214"/>
      <c r="N121" s="215"/>
      <c r="O121" s="215"/>
      <c r="P121" s="215"/>
      <c r="Q121" s="215"/>
      <c r="R121" s="215"/>
      <c r="S121" s="215"/>
      <c r="T121" s="216"/>
      <c r="AT121" s="217" t="s">
        <v>183</v>
      </c>
      <c r="AU121" s="217" t="s">
        <v>87</v>
      </c>
      <c r="AV121" s="11" t="s">
        <v>87</v>
      </c>
      <c r="AW121" s="11" t="s">
        <v>39</v>
      </c>
      <c r="AX121" s="11" t="s">
        <v>84</v>
      </c>
      <c r="AY121" s="217" t="s">
        <v>132</v>
      </c>
    </row>
    <row r="122" spans="2:63" s="10" customFormat="1" ht="29.85" customHeight="1">
      <c r="B122" s="172"/>
      <c r="C122" s="173"/>
      <c r="D122" s="174" t="s">
        <v>75</v>
      </c>
      <c r="E122" s="186" t="s">
        <v>315</v>
      </c>
      <c r="F122" s="186" t="s">
        <v>316</v>
      </c>
      <c r="G122" s="173"/>
      <c r="H122" s="173"/>
      <c r="I122" s="176"/>
      <c r="J122" s="187">
        <f>BK122</f>
        <v>0</v>
      </c>
      <c r="K122" s="173"/>
      <c r="L122" s="178"/>
      <c r="M122" s="179"/>
      <c r="N122" s="180"/>
      <c r="O122" s="180"/>
      <c r="P122" s="181">
        <f>SUM(P123:P125)</f>
        <v>0</v>
      </c>
      <c r="Q122" s="180"/>
      <c r="R122" s="181">
        <f>SUM(R123:R125)</f>
        <v>0</v>
      </c>
      <c r="S122" s="180"/>
      <c r="T122" s="182">
        <f>SUM(T123:T125)</f>
        <v>0</v>
      </c>
      <c r="AR122" s="183" t="s">
        <v>170</v>
      </c>
      <c r="AT122" s="184" t="s">
        <v>75</v>
      </c>
      <c r="AU122" s="184" t="s">
        <v>84</v>
      </c>
      <c r="AY122" s="183" t="s">
        <v>132</v>
      </c>
      <c r="BK122" s="185">
        <f>SUM(BK123:BK125)</f>
        <v>0</v>
      </c>
    </row>
    <row r="123" spans="2:65" s="1" customFormat="1" ht="16.5" customHeight="1">
      <c r="B123" s="37"/>
      <c r="C123" s="188" t="s">
        <v>10</v>
      </c>
      <c r="D123" s="188" t="s">
        <v>135</v>
      </c>
      <c r="E123" s="189" t="s">
        <v>317</v>
      </c>
      <c r="F123" s="190" t="s">
        <v>318</v>
      </c>
      <c r="G123" s="191" t="s">
        <v>138</v>
      </c>
      <c r="H123" s="192">
        <v>1</v>
      </c>
      <c r="I123" s="193"/>
      <c r="J123" s="194">
        <f>ROUND(I123*H123,2)</f>
        <v>0</v>
      </c>
      <c r="K123" s="190" t="s">
        <v>23</v>
      </c>
      <c r="L123" s="57"/>
      <c r="M123" s="195" t="s">
        <v>23</v>
      </c>
      <c r="N123" s="196" t="s">
        <v>47</v>
      </c>
      <c r="O123" s="38"/>
      <c r="P123" s="197">
        <f>O123*H123</f>
        <v>0</v>
      </c>
      <c r="Q123" s="197">
        <v>0</v>
      </c>
      <c r="R123" s="197">
        <f>Q123*H123</f>
        <v>0</v>
      </c>
      <c r="S123" s="197">
        <v>0</v>
      </c>
      <c r="T123" s="198">
        <f>S123*H123</f>
        <v>0</v>
      </c>
      <c r="AR123" s="20" t="s">
        <v>247</v>
      </c>
      <c r="AT123" s="20" t="s">
        <v>135</v>
      </c>
      <c r="AU123" s="20" t="s">
        <v>87</v>
      </c>
      <c r="AY123" s="20" t="s">
        <v>132</v>
      </c>
      <c r="BE123" s="199">
        <f>IF(N123="základní",J123,0)</f>
        <v>0</v>
      </c>
      <c r="BF123" s="199">
        <f>IF(N123="snížená",J123,0)</f>
        <v>0</v>
      </c>
      <c r="BG123" s="199">
        <f>IF(N123="zákl. přenesená",J123,0)</f>
        <v>0</v>
      </c>
      <c r="BH123" s="199">
        <f>IF(N123="sníž. přenesená",J123,0)</f>
        <v>0</v>
      </c>
      <c r="BI123" s="199">
        <f>IF(N123="nulová",J123,0)</f>
        <v>0</v>
      </c>
      <c r="BJ123" s="20" t="s">
        <v>84</v>
      </c>
      <c r="BK123" s="199">
        <f>ROUND(I123*H123,2)</f>
        <v>0</v>
      </c>
      <c r="BL123" s="20" t="s">
        <v>247</v>
      </c>
      <c r="BM123" s="20" t="s">
        <v>319</v>
      </c>
    </row>
    <row r="124" spans="2:47" s="1" customFormat="1" ht="13.5">
      <c r="B124" s="37"/>
      <c r="C124" s="59"/>
      <c r="D124" s="200" t="s">
        <v>141</v>
      </c>
      <c r="E124" s="59"/>
      <c r="F124" s="201" t="s">
        <v>320</v>
      </c>
      <c r="G124" s="59"/>
      <c r="H124" s="59"/>
      <c r="I124" s="159"/>
      <c r="J124" s="59"/>
      <c r="K124" s="59"/>
      <c r="L124" s="57"/>
      <c r="M124" s="202"/>
      <c r="N124" s="38"/>
      <c r="O124" s="38"/>
      <c r="P124" s="38"/>
      <c r="Q124" s="38"/>
      <c r="R124" s="38"/>
      <c r="S124" s="38"/>
      <c r="T124" s="74"/>
      <c r="AT124" s="20" t="s">
        <v>141</v>
      </c>
      <c r="AU124" s="20" t="s">
        <v>87</v>
      </c>
    </row>
    <row r="125" spans="2:47" s="1" customFormat="1" ht="162">
      <c r="B125" s="37"/>
      <c r="C125" s="59"/>
      <c r="D125" s="200" t="s">
        <v>143</v>
      </c>
      <c r="E125" s="59"/>
      <c r="F125" s="203" t="s">
        <v>321</v>
      </c>
      <c r="G125" s="59"/>
      <c r="H125" s="59"/>
      <c r="I125" s="159"/>
      <c r="J125" s="59"/>
      <c r="K125" s="59"/>
      <c r="L125" s="57"/>
      <c r="M125" s="204"/>
      <c r="N125" s="205"/>
      <c r="O125" s="205"/>
      <c r="P125" s="205"/>
      <c r="Q125" s="205"/>
      <c r="R125" s="205"/>
      <c r="S125" s="205"/>
      <c r="T125" s="206"/>
      <c r="AT125" s="20" t="s">
        <v>143</v>
      </c>
      <c r="AU125" s="20" t="s">
        <v>87</v>
      </c>
    </row>
    <row r="126" spans="2:12" s="1" customFormat="1" ht="6.95" customHeight="1">
      <c r="B126" s="52"/>
      <c r="C126" s="53"/>
      <c r="D126" s="53"/>
      <c r="E126" s="53"/>
      <c r="F126" s="53"/>
      <c r="G126" s="53"/>
      <c r="H126" s="53"/>
      <c r="I126" s="135"/>
      <c r="J126" s="53"/>
      <c r="K126" s="53"/>
      <c r="L126" s="57"/>
    </row>
  </sheetData>
  <sheetProtection algorithmName="SHA-512" hashValue="8Pbp1L4xbzdB+T1Ag8KpycBYE12XhC8s2uUTxXqVR5YDxwL10cxP6ZsLl/agxKnQTfl58k82nqvxfyZijWI/ag==" saltValue="QvGvdBkYXhLwmYu0NOW8vzoNEArnePVZz1c3HFhl4OKnBEvI2mQ0pReeNm2e9PJg+FZ+C8FSO/ULDYQhxE3eUg==" spinCount="100000" sheet="1" objects="1" scenarios="1" formatColumns="0" formatRows="0" autoFilter="0"/>
  <autoFilter ref="C82:K125"/>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8"/>
      <c r="C1" s="108"/>
      <c r="D1" s="109" t="s">
        <v>1</v>
      </c>
      <c r="E1" s="108"/>
      <c r="F1" s="110" t="s">
        <v>98</v>
      </c>
      <c r="G1" s="274" t="s">
        <v>99</v>
      </c>
      <c r="H1" s="274"/>
      <c r="I1" s="111"/>
      <c r="J1" s="110" t="s">
        <v>100</v>
      </c>
      <c r="K1" s="109" t="s">
        <v>101</v>
      </c>
      <c r="L1" s="110" t="s">
        <v>102</v>
      </c>
      <c r="M1" s="110"/>
      <c r="N1" s="110"/>
      <c r="O1" s="110"/>
      <c r="P1" s="110"/>
      <c r="Q1" s="110"/>
      <c r="R1" s="110"/>
      <c r="S1" s="110"/>
      <c r="T1" s="110"/>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36"/>
      <c r="M2" s="236"/>
      <c r="N2" s="236"/>
      <c r="O2" s="236"/>
      <c r="P2" s="236"/>
      <c r="Q2" s="236"/>
      <c r="R2" s="236"/>
      <c r="S2" s="236"/>
      <c r="T2" s="236"/>
      <c r="U2" s="236"/>
      <c r="V2" s="236"/>
      <c r="AT2" s="20" t="s">
        <v>85</v>
      </c>
    </row>
    <row r="3" spans="2:46" ht="6.95" customHeight="1">
      <c r="B3" s="21"/>
      <c r="C3" s="22"/>
      <c r="D3" s="22"/>
      <c r="E3" s="22"/>
      <c r="F3" s="22"/>
      <c r="G3" s="22"/>
      <c r="H3" s="22"/>
      <c r="I3" s="112"/>
      <c r="J3" s="22"/>
      <c r="K3" s="23"/>
      <c r="AT3" s="20" t="s">
        <v>87</v>
      </c>
    </row>
    <row r="4" spans="2:46" ht="36.95" customHeight="1">
      <c r="B4" s="24"/>
      <c r="C4" s="25"/>
      <c r="D4" s="26" t="s">
        <v>103</v>
      </c>
      <c r="E4" s="25"/>
      <c r="F4" s="25"/>
      <c r="G4" s="25"/>
      <c r="H4" s="25"/>
      <c r="I4" s="113"/>
      <c r="J4" s="25"/>
      <c r="K4" s="27"/>
      <c r="M4" s="28" t="s">
        <v>12</v>
      </c>
      <c r="AT4" s="20" t="s">
        <v>6</v>
      </c>
    </row>
    <row r="5" spans="2:11" ht="6.95" customHeight="1">
      <c r="B5" s="24"/>
      <c r="C5" s="25"/>
      <c r="D5" s="25"/>
      <c r="E5" s="25"/>
      <c r="F5" s="25"/>
      <c r="G5" s="25"/>
      <c r="H5" s="25"/>
      <c r="I5" s="113"/>
      <c r="J5" s="25"/>
      <c r="K5" s="27"/>
    </row>
    <row r="6" spans="2:11" ht="13.5">
      <c r="B6" s="24"/>
      <c r="C6" s="25"/>
      <c r="D6" s="33" t="s">
        <v>18</v>
      </c>
      <c r="E6" s="25"/>
      <c r="F6" s="25"/>
      <c r="G6" s="25"/>
      <c r="H6" s="25"/>
      <c r="I6" s="113"/>
      <c r="J6" s="25"/>
      <c r="K6" s="27"/>
    </row>
    <row r="7" spans="2:11" ht="16.5" customHeight="1">
      <c r="B7" s="24"/>
      <c r="C7" s="25"/>
      <c r="D7" s="25"/>
      <c r="E7" s="266" t="str">
        <f>'Rekapitulace stavby'!K6</f>
        <v>VD Štěchovice - oprava povrchových ochran a těsnění horních vrat PK</v>
      </c>
      <c r="F7" s="267"/>
      <c r="G7" s="267"/>
      <c r="H7" s="267"/>
      <c r="I7" s="113"/>
      <c r="J7" s="25"/>
      <c r="K7" s="27"/>
    </row>
    <row r="8" spans="2:11" s="1" customFormat="1" ht="13.5">
      <c r="B8" s="37"/>
      <c r="C8" s="38"/>
      <c r="D8" s="33" t="s">
        <v>104</v>
      </c>
      <c r="E8" s="38"/>
      <c r="F8" s="38"/>
      <c r="G8" s="38"/>
      <c r="H8" s="38"/>
      <c r="I8" s="114"/>
      <c r="J8" s="38"/>
      <c r="K8" s="41"/>
    </row>
    <row r="9" spans="2:11" s="1" customFormat="1" ht="36.95" customHeight="1">
      <c r="B9" s="37"/>
      <c r="C9" s="38"/>
      <c r="D9" s="38"/>
      <c r="E9" s="268" t="s">
        <v>105</v>
      </c>
      <c r="F9" s="269"/>
      <c r="G9" s="269"/>
      <c r="H9" s="269"/>
      <c r="I9" s="114"/>
      <c r="J9" s="38"/>
      <c r="K9" s="41"/>
    </row>
    <row r="10" spans="2:11" s="1" customFormat="1" ht="13.5">
      <c r="B10" s="37"/>
      <c r="C10" s="38"/>
      <c r="D10" s="38"/>
      <c r="E10" s="38"/>
      <c r="F10" s="38"/>
      <c r="G10" s="38"/>
      <c r="H10" s="38"/>
      <c r="I10" s="114"/>
      <c r="J10" s="38"/>
      <c r="K10" s="41"/>
    </row>
    <row r="11" spans="2:11" s="1" customFormat="1" ht="14.45" customHeight="1">
      <c r="B11" s="37"/>
      <c r="C11" s="38"/>
      <c r="D11" s="33" t="s">
        <v>20</v>
      </c>
      <c r="E11" s="38"/>
      <c r="F11" s="31" t="s">
        <v>86</v>
      </c>
      <c r="G11" s="38"/>
      <c r="H11" s="38"/>
      <c r="I11" s="115" t="s">
        <v>22</v>
      </c>
      <c r="J11" s="31" t="s">
        <v>23</v>
      </c>
      <c r="K11" s="41"/>
    </row>
    <row r="12" spans="2:11" s="1" customFormat="1" ht="14.45" customHeight="1">
      <c r="B12" s="37"/>
      <c r="C12" s="38"/>
      <c r="D12" s="33" t="s">
        <v>24</v>
      </c>
      <c r="E12" s="38"/>
      <c r="F12" s="31" t="s">
        <v>25</v>
      </c>
      <c r="G12" s="38"/>
      <c r="H12" s="38"/>
      <c r="I12" s="115" t="s">
        <v>26</v>
      </c>
      <c r="J12" s="116" t="str">
        <f>'Rekapitulace stavby'!AN8</f>
        <v>24.7.2018</v>
      </c>
      <c r="K12" s="41"/>
    </row>
    <row r="13" spans="2:11" s="1" customFormat="1" ht="10.9" customHeight="1">
      <c r="B13" s="37"/>
      <c r="C13" s="38"/>
      <c r="D13" s="38"/>
      <c r="E13" s="38"/>
      <c r="F13" s="38"/>
      <c r="G13" s="38"/>
      <c r="H13" s="38"/>
      <c r="I13" s="114"/>
      <c r="J13" s="38"/>
      <c r="K13" s="41"/>
    </row>
    <row r="14" spans="2:11" s="1" customFormat="1" ht="14.45" customHeight="1">
      <c r="B14" s="37"/>
      <c r="C14" s="38"/>
      <c r="D14" s="33" t="s">
        <v>28</v>
      </c>
      <c r="E14" s="38"/>
      <c r="F14" s="38"/>
      <c r="G14" s="38"/>
      <c r="H14" s="38"/>
      <c r="I14" s="115" t="s">
        <v>29</v>
      </c>
      <c r="J14" s="31" t="s">
        <v>30</v>
      </c>
      <c r="K14" s="41"/>
    </row>
    <row r="15" spans="2:11" s="1" customFormat="1" ht="18" customHeight="1">
      <c r="B15" s="37"/>
      <c r="C15" s="38"/>
      <c r="D15" s="38"/>
      <c r="E15" s="31" t="s">
        <v>31</v>
      </c>
      <c r="F15" s="38"/>
      <c r="G15" s="38"/>
      <c r="H15" s="38"/>
      <c r="I15" s="115" t="s">
        <v>32</v>
      </c>
      <c r="J15" s="31" t="s">
        <v>33</v>
      </c>
      <c r="K15" s="41"/>
    </row>
    <row r="16" spans="2:11" s="1" customFormat="1" ht="6.95" customHeight="1">
      <c r="B16" s="37"/>
      <c r="C16" s="38"/>
      <c r="D16" s="38"/>
      <c r="E16" s="38"/>
      <c r="F16" s="38"/>
      <c r="G16" s="38"/>
      <c r="H16" s="38"/>
      <c r="I16" s="114"/>
      <c r="J16" s="38"/>
      <c r="K16" s="41"/>
    </row>
    <row r="17" spans="2:11" s="1" customFormat="1" ht="14.45" customHeight="1">
      <c r="B17" s="37"/>
      <c r="C17" s="38"/>
      <c r="D17" s="33" t="s">
        <v>34</v>
      </c>
      <c r="E17" s="38"/>
      <c r="F17" s="38"/>
      <c r="G17" s="38"/>
      <c r="H17" s="38"/>
      <c r="I17" s="115" t="s">
        <v>29</v>
      </c>
      <c r="J17" s="31" t="str">
        <f>IF('Rekapitulace stavby'!AN13="Vyplň údaj","",IF('Rekapitulace stavby'!AN13="","",'Rekapitulace stavby'!AN13))</f>
        <v/>
      </c>
      <c r="K17" s="41"/>
    </row>
    <row r="18" spans="2:11" s="1" customFormat="1" ht="18" customHeight="1">
      <c r="B18" s="37"/>
      <c r="C18" s="38"/>
      <c r="D18" s="38"/>
      <c r="E18" s="31" t="str">
        <f>IF('Rekapitulace stavby'!E14="Vyplň údaj","",IF('Rekapitulace stavby'!E14="","",'Rekapitulace stavby'!E14))</f>
        <v/>
      </c>
      <c r="F18" s="38"/>
      <c r="G18" s="38"/>
      <c r="H18" s="38"/>
      <c r="I18" s="115" t="s">
        <v>32</v>
      </c>
      <c r="J18" s="31" t="str">
        <f>IF('Rekapitulace stavby'!AN14="Vyplň údaj","",IF('Rekapitulace stavby'!AN14="","",'Rekapitulace stavby'!AN14))</f>
        <v/>
      </c>
      <c r="K18" s="41"/>
    </row>
    <row r="19" spans="2:11" s="1" customFormat="1" ht="6.95" customHeight="1">
      <c r="B19" s="37"/>
      <c r="C19" s="38"/>
      <c r="D19" s="38"/>
      <c r="E19" s="38"/>
      <c r="F19" s="38"/>
      <c r="G19" s="38"/>
      <c r="H19" s="38"/>
      <c r="I19" s="114"/>
      <c r="J19" s="38"/>
      <c r="K19" s="41"/>
    </row>
    <row r="20" spans="2:11" s="1" customFormat="1" ht="14.45" customHeight="1">
      <c r="B20" s="37"/>
      <c r="C20" s="38"/>
      <c r="D20" s="33" t="s">
        <v>36</v>
      </c>
      <c r="E20" s="38"/>
      <c r="F20" s="38"/>
      <c r="G20" s="38"/>
      <c r="H20" s="38"/>
      <c r="I20" s="115" t="s">
        <v>29</v>
      </c>
      <c r="J20" s="31" t="s">
        <v>37</v>
      </c>
      <c r="K20" s="41"/>
    </row>
    <row r="21" spans="2:11" s="1" customFormat="1" ht="18" customHeight="1">
      <c r="B21" s="37"/>
      <c r="C21" s="38"/>
      <c r="D21" s="38"/>
      <c r="E21" s="31" t="s">
        <v>38</v>
      </c>
      <c r="F21" s="38"/>
      <c r="G21" s="38"/>
      <c r="H21" s="38"/>
      <c r="I21" s="115" t="s">
        <v>32</v>
      </c>
      <c r="J21" s="31" t="s">
        <v>23</v>
      </c>
      <c r="K21" s="41"/>
    </row>
    <row r="22" spans="2:11" s="1" customFormat="1" ht="6.95" customHeight="1">
      <c r="B22" s="37"/>
      <c r="C22" s="38"/>
      <c r="D22" s="38"/>
      <c r="E22" s="38"/>
      <c r="F22" s="38"/>
      <c r="G22" s="38"/>
      <c r="H22" s="38"/>
      <c r="I22" s="114"/>
      <c r="J22" s="38"/>
      <c r="K22" s="41"/>
    </row>
    <row r="23" spans="2:11" s="1" customFormat="1" ht="14.45" customHeight="1">
      <c r="B23" s="37"/>
      <c r="C23" s="38"/>
      <c r="D23" s="33" t="s">
        <v>40</v>
      </c>
      <c r="E23" s="38"/>
      <c r="F23" s="38"/>
      <c r="G23" s="38"/>
      <c r="H23" s="38"/>
      <c r="I23" s="114"/>
      <c r="J23" s="38"/>
      <c r="K23" s="41"/>
    </row>
    <row r="24" spans="2:11" s="6" customFormat="1" ht="57" customHeight="1">
      <c r="B24" s="117"/>
      <c r="C24" s="118"/>
      <c r="D24" s="118"/>
      <c r="E24" s="255" t="s">
        <v>41</v>
      </c>
      <c r="F24" s="255"/>
      <c r="G24" s="255"/>
      <c r="H24" s="255"/>
      <c r="I24" s="119"/>
      <c r="J24" s="118"/>
      <c r="K24" s="120"/>
    </row>
    <row r="25" spans="2:11" s="1" customFormat="1" ht="6.95" customHeight="1">
      <c r="B25" s="37"/>
      <c r="C25" s="38"/>
      <c r="D25" s="38"/>
      <c r="E25" s="38"/>
      <c r="F25" s="38"/>
      <c r="G25" s="38"/>
      <c r="H25" s="38"/>
      <c r="I25" s="114"/>
      <c r="J25" s="38"/>
      <c r="K25" s="41"/>
    </row>
    <row r="26" spans="2:11" s="1" customFormat="1" ht="6.95" customHeight="1">
      <c r="B26" s="37"/>
      <c r="C26" s="38"/>
      <c r="D26" s="81"/>
      <c r="E26" s="81"/>
      <c r="F26" s="81"/>
      <c r="G26" s="81"/>
      <c r="H26" s="81"/>
      <c r="I26" s="121"/>
      <c r="J26" s="81"/>
      <c r="K26" s="122"/>
    </row>
    <row r="27" spans="2:11" s="1" customFormat="1" ht="25.35" customHeight="1">
      <c r="B27" s="37"/>
      <c r="C27" s="38"/>
      <c r="D27" s="123" t="s">
        <v>42</v>
      </c>
      <c r="E27" s="38"/>
      <c r="F27" s="38"/>
      <c r="G27" s="38"/>
      <c r="H27" s="38"/>
      <c r="I27" s="114"/>
      <c r="J27" s="124">
        <f>ROUND(J81,2)</f>
        <v>0</v>
      </c>
      <c r="K27" s="41"/>
    </row>
    <row r="28" spans="2:11" s="1" customFormat="1" ht="6.95" customHeight="1">
      <c r="B28" s="37"/>
      <c r="C28" s="38"/>
      <c r="D28" s="81"/>
      <c r="E28" s="81"/>
      <c r="F28" s="81"/>
      <c r="G28" s="81"/>
      <c r="H28" s="81"/>
      <c r="I28" s="121"/>
      <c r="J28" s="81"/>
      <c r="K28" s="122"/>
    </row>
    <row r="29" spans="2:11" s="1" customFormat="1" ht="14.45" customHeight="1">
      <c r="B29" s="37"/>
      <c r="C29" s="38"/>
      <c r="D29" s="38"/>
      <c r="E29" s="38"/>
      <c r="F29" s="42" t="s">
        <v>44</v>
      </c>
      <c r="G29" s="38"/>
      <c r="H29" s="38"/>
      <c r="I29" s="125" t="s">
        <v>43</v>
      </c>
      <c r="J29" s="42" t="s">
        <v>45</v>
      </c>
      <c r="K29" s="41"/>
    </row>
    <row r="30" spans="2:11" s="1" customFormat="1" ht="14.45" customHeight="1">
      <c r="B30" s="37"/>
      <c r="C30" s="38"/>
      <c r="D30" s="45" t="s">
        <v>46</v>
      </c>
      <c r="E30" s="45" t="s">
        <v>47</v>
      </c>
      <c r="F30" s="126">
        <f>ROUND(SUM(BE81:BE102),2)</f>
        <v>0</v>
      </c>
      <c r="G30" s="38"/>
      <c r="H30" s="38"/>
      <c r="I30" s="127">
        <v>0.21</v>
      </c>
      <c r="J30" s="126">
        <f>ROUND(ROUND((SUM(BE81:BE102)),2)*I30,2)</f>
        <v>0</v>
      </c>
      <c r="K30" s="41"/>
    </row>
    <row r="31" spans="2:11" s="1" customFormat="1" ht="14.45" customHeight="1">
      <c r="B31" s="37"/>
      <c r="C31" s="38"/>
      <c r="D31" s="38"/>
      <c r="E31" s="45" t="s">
        <v>48</v>
      </c>
      <c r="F31" s="126">
        <f>ROUND(SUM(BF81:BF102),2)</f>
        <v>0</v>
      </c>
      <c r="G31" s="38"/>
      <c r="H31" s="38"/>
      <c r="I31" s="127">
        <v>0.15</v>
      </c>
      <c r="J31" s="126">
        <f>ROUND(ROUND((SUM(BF81:BF102)),2)*I31,2)</f>
        <v>0</v>
      </c>
      <c r="K31" s="41"/>
    </row>
    <row r="32" spans="2:11" s="1" customFormat="1" ht="14.45" customHeight="1" hidden="1">
      <c r="B32" s="37"/>
      <c r="C32" s="38"/>
      <c r="D32" s="38"/>
      <c r="E32" s="45" t="s">
        <v>49</v>
      </c>
      <c r="F32" s="126">
        <f>ROUND(SUM(BG81:BG102),2)</f>
        <v>0</v>
      </c>
      <c r="G32" s="38"/>
      <c r="H32" s="38"/>
      <c r="I32" s="127">
        <v>0.21</v>
      </c>
      <c r="J32" s="126">
        <v>0</v>
      </c>
      <c r="K32" s="41"/>
    </row>
    <row r="33" spans="2:11" s="1" customFormat="1" ht="14.45" customHeight="1" hidden="1">
      <c r="B33" s="37"/>
      <c r="C33" s="38"/>
      <c r="D33" s="38"/>
      <c r="E33" s="45" t="s">
        <v>50</v>
      </c>
      <c r="F33" s="126">
        <f>ROUND(SUM(BH81:BH102),2)</f>
        <v>0</v>
      </c>
      <c r="G33" s="38"/>
      <c r="H33" s="38"/>
      <c r="I33" s="127">
        <v>0.15</v>
      </c>
      <c r="J33" s="126">
        <v>0</v>
      </c>
      <c r="K33" s="41"/>
    </row>
    <row r="34" spans="2:11" s="1" customFormat="1" ht="14.45" customHeight="1" hidden="1">
      <c r="B34" s="37"/>
      <c r="C34" s="38"/>
      <c r="D34" s="38"/>
      <c r="E34" s="45" t="s">
        <v>51</v>
      </c>
      <c r="F34" s="126">
        <f>ROUND(SUM(BI81:BI102),2)</f>
        <v>0</v>
      </c>
      <c r="G34" s="38"/>
      <c r="H34" s="38"/>
      <c r="I34" s="127">
        <v>0</v>
      </c>
      <c r="J34" s="126">
        <v>0</v>
      </c>
      <c r="K34" s="41"/>
    </row>
    <row r="35" spans="2:11" s="1" customFormat="1" ht="6.95" customHeight="1">
      <c r="B35" s="37"/>
      <c r="C35" s="38"/>
      <c r="D35" s="38"/>
      <c r="E35" s="38"/>
      <c r="F35" s="38"/>
      <c r="G35" s="38"/>
      <c r="H35" s="38"/>
      <c r="I35" s="114"/>
      <c r="J35" s="38"/>
      <c r="K35" s="41"/>
    </row>
    <row r="36" spans="2:11" s="1" customFormat="1" ht="25.35" customHeight="1">
      <c r="B36" s="37"/>
      <c r="C36" s="128"/>
      <c r="D36" s="129" t="s">
        <v>52</v>
      </c>
      <c r="E36" s="75"/>
      <c r="F36" s="75"/>
      <c r="G36" s="130" t="s">
        <v>53</v>
      </c>
      <c r="H36" s="131" t="s">
        <v>54</v>
      </c>
      <c r="I36" s="132"/>
      <c r="J36" s="133">
        <f>SUM(J27:J34)</f>
        <v>0</v>
      </c>
      <c r="K36" s="134"/>
    </row>
    <row r="37" spans="2:11" s="1" customFormat="1" ht="14.45" customHeight="1">
      <c r="B37" s="52"/>
      <c r="C37" s="53"/>
      <c r="D37" s="53"/>
      <c r="E37" s="53"/>
      <c r="F37" s="53"/>
      <c r="G37" s="53"/>
      <c r="H37" s="53"/>
      <c r="I37" s="135"/>
      <c r="J37" s="53"/>
      <c r="K37" s="54"/>
    </row>
    <row r="41" spans="2:11" s="1" customFormat="1" ht="6.95" customHeight="1">
      <c r="B41" s="136"/>
      <c r="C41" s="137"/>
      <c r="D41" s="137"/>
      <c r="E41" s="137"/>
      <c r="F41" s="137"/>
      <c r="G41" s="137"/>
      <c r="H41" s="137"/>
      <c r="I41" s="138"/>
      <c r="J41" s="137"/>
      <c r="K41" s="139"/>
    </row>
    <row r="42" spans="2:11" s="1" customFormat="1" ht="36.95" customHeight="1">
      <c r="B42" s="37"/>
      <c r="C42" s="26" t="s">
        <v>106</v>
      </c>
      <c r="D42" s="38"/>
      <c r="E42" s="38"/>
      <c r="F42" s="38"/>
      <c r="G42" s="38"/>
      <c r="H42" s="38"/>
      <c r="I42" s="114"/>
      <c r="J42" s="38"/>
      <c r="K42" s="41"/>
    </row>
    <row r="43" spans="2:11" s="1" customFormat="1" ht="6.95" customHeight="1">
      <c r="B43" s="37"/>
      <c r="C43" s="38"/>
      <c r="D43" s="38"/>
      <c r="E43" s="38"/>
      <c r="F43" s="38"/>
      <c r="G43" s="38"/>
      <c r="H43" s="38"/>
      <c r="I43" s="114"/>
      <c r="J43" s="38"/>
      <c r="K43" s="41"/>
    </row>
    <row r="44" spans="2:11" s="1" customFormat="1" ht="14.45" customHeight="1">
      <c r="B44" s="37"/>
      <c r="C44" s="33" t="s">
        <v>18</v>
      </c>
      <c r="D44" s="38"/>
      <c r="E44" s="38"/>
      <c r="F44" s="38"/>
      <c r="G44" s="38"/>
      <c r="H44" s="38"/>
      <c r="I44" s="114"/>
      <c r="J44" s="38"/>
      <c r="K44" s="41"/>
    </row>
    <row r="45" spans="2:11" s="1" customFormat="1" ht="16.5" customHeight="1">
      <c r="B45" s="37"/>
      <c r="C45" s="38"/>
      <c r="D45" s="38"/>
      <c r="E45" s="266" t="str">
        <f>E7</f>
        <v>VD Štěchovice - oprava povrchových ochran a těsnění horních vrat PK</v>
      </c>
      <c r="F45" s="267"/>
      <c r="G45" s="267"/>
      <c r="H45" s="267"/>
      <c r="I45" s="114"/>
      <c r="J45" s="38"/>
      <c r="K45" s="41"/>
    </row>
    <row r="46" spans="2:11" s="1" customFormat="1" ht="14.45" customHeight="1">
      <c r="B46" s="37"/>
      <c r="C46" s="33" t="s">
        <v>104</v>
      </c>
      <c r="D46" s="38"/>
      <c r="E46" s="38"/>
      <c r="F46" s="38"/>
      <c r="G46" s="38"/>
      <c r="H46" s="38"/>
      <c r="I46" s="114"/>
      <c r="J46" s="38"/>
      <c r="K46" s="41"/>
    </row>
    <row r="47" spans="2:11" s="1" customFormat="1" ht="17.25" customHeight="1">
      <c r="B47" s="37"/>
      <c r="C47" s="38"/>
      <c r="D47" s="38"/>
      <c r="E47" s="268" t="str">
        <f>E9</f>
        <v>01 - Oprava povrchových ochran</v>
      </c>
      <c r="F47" s="269"/>
      <c r="G47" s="269"/>
      <c r="H47" s="269"/>
      <c r="I47" s="114"/>
      <c r="J47" s="38"/>
      <c r="K47" s="41"/>
    </row>
    <row r="48" spans="2:11" s="1" customFormat="1" ht="6.95" customHeight="1">
      <c r="B48" s="37"/>
      <c r="C48" s="38"/>
      <c r="D48" s="38"/>
      <c r="E48" s="38"/>
      <c r="F48" s="38"/>
      <c r="G48" s="38"/>
      <c r="H48" s="38"/>
      <c r="I48" s="114"/>
      <c r="J48" s="38"/>
      <c r="K48" s="41"/>
    </row>
    <row r="49" spans="2:11" s="1" customFormat="1" ht="18" customHeight="1">
      <c r="B49" s="37"/>
      <c r="C49" s="33" t="s">
        <v>24</v>
      </c>
      <c r="D49" s="38"/>
      <c r="E49" s="38"/>
      <c r="F49" s="31" t="str">
        <f>F12</f>
        <v>VD Štěchovice</v>
      </c>
      <c r="G49" s="38"/>
      <c r="H49" s="38"/>
      <c r="I49" s="115" t="s">
        <v>26</v>
      </c>
      <c r="J49" s="116" t="str">
        <f>IF(J12="","",J12)</f>
        <v>24.7.2018</v>
      </c>
      <c r="K49" s="41"/>
    </row>
    <row r="50" spans="2:11" s="1" customFormat="1" ht="6.95" customHeight="1">
      <c r="B50" s="37"/>
      <c r="C50" s="38"/>
      <c r="D50" s="38"/>
      <c r="E50" s="38"/>
      <c r="F50" s="38"/>
      <c r="G50" s="38"/>
      <c r="H50" s="38"/>
      <c r="I50" s="114"/>
      <c r="J50" s="38"/>
      <c r="K50" s="41"/>
    </row>
    <row r="51" spans="2:11" s="1" customFormat="1" ht="13.5">
      <c r="B51" s="37"/>
      <c r="C51" s="33" t="s">
        <v>28</v>
      </c>
      <c r="D51" s="38"/>
      <c r="E51" s="38"/>
      <c r="F51" s="31" t="str">
        <f>E15</f>
        <v>Povodí Vltavy státní podnik</v>
      </c>
      <c r="G51" s="38"/>
      <c r="H51" s="38"/>
      <c r="I51" s="115" t="s">
        <v>36</v>
      </c>
      <c r="J51" s="255" t="str">
        <f>E21</f>
        <v>Ing. Milada Klimešová</v>
      </c>
      <c r="K51" s="41"/>
    </row>
    <row r="52" spans="2:11" s="1" customFormat="1" ht="14.45" customHeight="1">
      <c r="B52" s="37"/>
      <c r="C52" s="33" t="s">
        <v>34</v>
      </c>
      <c r="D52" s="38"/>
      <c r="E52" s="38"/>
      <c r="F52" s="31" t="str">
        <f>IF(E18="","",E18)</f>
        <v/>
      </c>
      <c r="G52" s="38"/>
      <c r="H52" s="38"/>
      <c r="I52" s="114"/>
      <c r="J52" s="270"/>
      <c r="K52" s="41"/>
    </row>
    <row r="53" spans="2:11" s="1" customFormat="1" ht="10.35" customHeight="1">
      <c r="B53" s="37"/>
      <c r="C53" s="38"/>
      <c r="D53" s="38"/>
      <c r="E53" s="38"/>
      <c r="F53" s="38"/>
      <c r="G53" s="38"/>
      <c r="H53" s="38"/>
      <c r="I53" s="114"/>
      <c r="J53" s="38"/>
      <c r="K53" s="41"/>
    </row>
    <row r="54" spans="2:11" s="1" customFormat="1" ht="29.25" customHeight="1">
      <c r="B54" s="37"/>
      <c r="C54" s="140" t="s">
        <v>107</v>
      </c>
      <c r="D54" s="128"/>
      <c r="E54" s="128"/>
      <c r="F54" s="128"/>
      <c r="G54" s="128"/>
      <c r="H54" s="128"/>
      <c r="I54" s="141"/>
      <c r="J54" s="142" t="s">
        <v>108</v>
      </c>
      <c r="K54" s="143"/>
    </row>
    <row r="55" spans="2:11" s="1" customFormat="1" ht="10.35" customHeight="1">
      <c r="B55" s="37"/>
      <c r="C55" s="38"/>
      <c r="D55" s="38"/>
      <c r="E55" s="38"/>
      <c r="F55" s="38"/>
      <c r="G55" s="38"/>
      <c r="H55" s="38"/>
      <c r="I55" s="114"/>
      <c r="J55" s="38"/>
      <c r="K55" s="41"/>
    </row>
    <row r="56" spans="2:47" s="1" customFormat="1" ht="29.25" customHeight="1">
      <c r="B56" s="37"/>
      <c r="C56" s="144" t="s">
        <v>109</v>
      </c>
      <c r="D56" s="38"/>
      <c r="E56" s="38"/>
      <c r="F56" s="38"/>
      <c r="G56" s="38"/>
      <c r="H56" s="38"/>
      <c r="I56" s="114"/>
      <c r="J56" s="124">
        <f>J81</f>
        <v>0</v>
      </c>
      <c r="K56" s="41"/>
      <c r="AU56" s="20" t="s">
        <v>110</v>
      </c>
    </row>
    <row r="57" spans="2:11" s="7" customFormat="1" ht="24.95" customHeight="1">
      <c r="B57" s="145"/>
      <c r="C57" s="146"/>
      <c r="D57" s="147" t="s">
        <v>111</v>
      </c>
      <c r="E57" s="148"/>
      <c r="F57" s="148"/>
      <c r="G57" s="148"/>
      <c r="H57" s="148"/>
      <c r="I57" s="149"/>
      <c r="J57" s="150">
        <f>J82</f>
        <v>0</v>
      </c>
      <c r="K57" s="151"/>
    </row>
    <row r="58" spans="2:11" s="8" customFormat="1" ht="19.9" customHeight="1">
      <c r="B58" s="152"/>
      <c r="C58" s="153"/>
      <c r="D58" s="154" t="s">
        <v>112</v>
      </c>
      <c r="E58" s="155"/>
      <c r="F58" s="155"/>
      <c r="G58" s="155"/>
      <c r="H58" s="155"/>
      <c r="I58" s="156"/>
      <c r="J58" s="157">
        <f>J83</f>
        <v>0</v>
      </c>
      <c r="K58" s="158"/>
    </row>
    <row r="59" spans="2:11" s="7" customFormat="1" ht="24.95" customHeight="1">
      <c r="B59" s="145"/>
      <c r="C59" s="146"/>
      <c r="D59" s="147" t="s">
        <v>113</v>
      </c>
      <c r="E59" s="148"/>
      <c r="F59" s="148"/>
      <c r="G59" s="148"/>
      <c r="H59" s="148"/>
      <c r="I59" s="149"/>
      <c r="J59" s="150">
        <f>J90</f>
        <v>0</v>
      </c>
      <c r="K59" s="151"/>
    </row>
    <row r="60" spans="2:11" s="8" customFormat="1" ht="19.9" customHeight="1">
      <c r="B60" s="152"/>
      <c r="C60" s="153"/>
      <c r="D60" s="154" t="s">
        <v>114</v>
      </c>
      <c r="E60" s="155"/>
      <c r="F60" s="155"/>
      <c r="G60" s="155"/>
      <c r="H60" s="155"/>
      <c r="I60" s="156"/>
      <c r="J60" s="157">
        <f>J91</f>
        <v>0</v>
      </c>
      <c r="K60" s="158"/>
    </row>
    <row r="61" spans="2:11" s="8" customFormat="1" ht="19.9" customHeight="1">
      <c r="B61" s="152"/>
      <c r="C61" s="153"/>
      <c r="D61" s="154" t="s">
        <v>115</v>
      </c>
      <c r="E61" s="155"/>
      <c r="F61" s="155"/>
      <c r="G61" s="155"/>
      <c r="H61" s="155"/>
      <c r="I61" s="156"/>
      <c r="J61" s="157">
        <f>J96</f>
        <v>0</v>
      </c>
      <c r="K61" s="158"/>
    </row>
    <row r="62" spans="2:11" s="1" customFormat="1" ht="21.75" customHeight="1">
      <c r="B62" s="37"/>
      <c r="C62" s="38"/>
      <c r="D62" s="38"/>
      <c r="E62" s="38"/>
      <c r="F62" s="38"/>
      <c r="G62" s="38"/>
      <c r="H62" s="38"/>
      <c r="I62" s="114"/>
      <c r="J62" s="38"/>
      <c r="K62" s="41"/>
    </row>
    <row r="63" spans="2:11" s="1" customFormat="1" ht="6.95" customHeight="1">
      <c r="B63" s="52"/>
      <c r="C63" s="53"/>
      <c r="D63" s="53"/>
      <c r="E63" s="53"/>
      <c r="F63" s="53"/>
      <c r="G63" s="53"/>
      <c r="H63" s="53"/>
      <c r="I63" s="135"/>
      <c r="J63" s="53"/>
      <c r="K63" s="54"/>
    </row>
    <row r="67" spans="2:12" s="1" customFormat="1" ht="6.95" customHeight="1">
      <c r="B67" s="55"/>
      <c r="C67" s="56"/>
      <c r="D67" s="56"/>
      <c r="E67" s="56"/>
      <c r="F67" s="56"/>
      <c r="G67" s="56"/>
      <c r="H67" s="56"/>
      <c r="I67" s="138"/>
      <c r="J67" s="56"/>
      <c r="K67" s="56"/>
      <c r="L67" s="57"/>
    </row>
    <row r="68" spans="2:12" s="1" customFormat="1" ht="36.95" customHeight="1">
      <c r="B68" s="37"/>
      <c r="C68" s="58" t="s">
        <v>116</v>
      </c>
      <c r="D68" s="59"/>
      <c r="E68" s="59"/>
      <c r="F68" s="59"/>
      <c r="G68" s="59"/>
      <c r="H68" s="59"/>
      <c r="I68" s="159"/>
      <c r="J68" s="59"/>
      <c r="K68" s="59"/>
      <c r="L68" s="57"/>
    </row>
    <row r="69" spans="2:12" s="1" customFormat="1" ht="6.95" customHeight="1">
      <c r="B69" s="37"/>
      <c r="C69" s="59"/>
      <c r="D69" s="59"/>
      <c r="E69" s="59"/>
      <c r="F69" s="59"/>
      <c r="G69" s="59"/>
      <c r="H69" s="59"/>
      <c r="I69" s="159"/>
      <c r="J69" s="59"/>
      <c r="K69" s="59"/>
      <c r="L69" s="57"/>
    </row>
    <row r="70" spans="2:12" s="1" customFormat="1" ht="14.45" customHeight="1">
      <c r="B70" s="37"/>
      <c r="C70" s="61" t="s">
        <v>18</v>
      </c>
      <c r="D70" s="59"/>
      <c r="E70" s="59"/>
      <c r="F70" s="59"/>
      <c r="G70" s="59"/>
      <c r="H70" s="59"/>
      <c r="I70" s="159"/>
      <c r="J70" s="59"/>
      <c r="K70" s="59"/>
      <c r="L70" s="57"/>
    </row>
    <row r="71" spans="2:12" s="1" customFormat="1" ht="16.5" customHeight="1">
      <c r="B71" s="37"/>
      <c r="C71" s="59"/>
      <c r="D71" s="59"/>
      <c r="E71" s="271" t="str">
        <f>E7</f>
        <v>VD Štěchovice - oprava povrchových ochran a těsnění horních vrat PK</v>
      </c>
      <c r="F71" s="272"/>
      <c r="G71" s="272"/>
      <c r="H71" s="272"/>
      <c r="I71" s="159"/>
      <c r="J71" s="59"/>
      <c r="K71" s="59"/>
      <c r="L71" s="57"/>
    </row>
    <row r="72" spans="2:12" s="1" customFormat="1" ht="14.45" customHeight="1">
      <c r="B72" s="37"/>
      <c r="C72" s="61" t="s">
        <v>104</v>
      </c>
      <c r="D72" s="59"/>
      <c r="E72" s="59"/>
      <c r="F72" s="59"/>
      <c r="G72" s="59"/>
      <c r="H72" s="59"/>
      <c r="I72" s="159"/>
      <c r="J72" s="59"/>
      <c r="K72" s="59"/>
      <c r="L72" s="57"/>
    </row>
    <row r="73" spans="2:12" s="1" customFormat="1" ht="17.25" customHeight="1">
      <c r="B73" s="37"/>
      <c r="C73" s="59"/>
      <c r="D73" s="59"/>
      <c r="E73" s="262" t="str">
        <f>E9</f>
        <v>01 - Oprava povrchových ochran</v>
      </c>
      <c r="F73" s="273"/>
      <c r="G73" s="273"/>
      <c r="H73" s="273"/>
      <c r="I73" s="159"/>
      <c r="J73" s="59"/>
      <c r="K73" s="59"/>
      <c r="L73" s="57"/>
    </row>
    <row r="74" spans="2:12" s="1" customFormat="1" ht="6.95" customHeight="1">
      <c r="B74" s="37"/>
      <c r="C74" s="59"/>
      <c r="D74" s="59"/>
      <c r="E74" s="59"/>
      <c r="F74" s="59"/>
      <c r="G74" s="59"/>
      <c r="H74" s="59"/>
      <c r="I74" s="159"/>
      <c r="J74" s="59"/>
      <c r="K74" s="59"/>
      <c r="L74" s="57"/>
    </row>
    <row r="75" spans="2:12" s="1" customFormat="1" ht="18" customHeight="1">
      <c r="B75" s="37"/>
      <c r="C75" s="61" t="s">
        <v>24</v>
      </c>
      <c r="D75" s="59"/>
      <c r="E75" s="59"/>
      <c r="F75" s="160" t="str">
        <f>F12</f>
        <v>VD Štěchovice</v>
      </c>
      <c r="G75" s="59"/>
      <c r="H75" s="59"/>
      <c r="I75" s="161" t="s">
        <v>26</v>
      </c>
      <c r="J75" s="69" t="str">
        <f>IF(J12="","",J12)</f>
        <v>24.7.2018</v>
      </c>
      <c r="K75" s="59"/>
      <c r="L75" s="57"/>
    </row>
    <row r="76" spans="2:12" s="1" customFormat="1" ht="6.95" customHeight="1">
      <c r="B76" s="37"/>
      <c r="C76" s="59"/>
      <c r="D76" s="59"/>
      <c r="E76" s="59"/>
      <c r="F76" s="59"/>
      <c r="G76" s="59"/>
      <c r="H76" s="59"/>
      <c r="I76" s="159"/>
      <c r="J76" s="59"/>
      <c r="K76" s="59"/>
      <c r="L76" s="57"/>
    </row>
    <row r="77" spans="2:12" s="1" customFormat="1" ht="13.5">
      <c r="B77" s="37"/>
      <c r="C77" s="61" t="s">
        <v>28</v>
      </c>
      <c r="D77" s="59"/>
      <c r="E77" s="59"/>
      <c r="F77" s="160" t="str">
        <f>E15</f>
        <v>Povodí Vltavy státní podnik</v>
      </c>
      <c r="G77" s="59"/>
      <c r="H77" s="59"/>
      <c r="I77" s="161" t="s">
        <v>36</v>
      </c>
      <c r="J77" s="160" t="str">
        <f>E21</f>
        <v>Ing. Milada Klimešová</v>
      </c>
      <c r="K77" s="59"/>
      <c r="L77" s="57"/>
    </row>
    <row r="78" spans="2:12" s="1" customFormat="1" ht="14.45" customHeight="1">
      <c r="B78" s="37"/>
      <c r="C78" s="61" t="s">
        <v>34</v>
      </c>
      <c r="D78" s="59"/>
      <c r="E78" s="59"/>
      <c r="F78" s="160" t="str">
        <f>IF(E18="","",E18)</f>
        <v/>
      </c>
      <c r="G78" s="59"/>
      <c r="H78" s="59"/>
      <c r="I78" s="159"/>
      <c r="J78" s="59"/>
      <c r="K78" s="59"/>
      <c r="L78" s="57"/>
    </row>
    <row r="79" spans="2:12" s="1" customFormat="1" ht="10.35" customHeight="1">
      <c r="B79" s="37"/>
      <c r="C79" s="59"/>
      <c r="D79" s="59"/>
      <c r="E79" s="59"/>
      <c r="F79" s="59"/>
      <c r="G79" s="59"/>
      <c r="H79" s="59"/>
      <c r="I79" s="159"/>
      <c r="J79" s="59"/>
      <c r="K79" s="59"/>
      <c r="L79" s="57"/>
    </row>
    <row r="80" spans="2:20" s="9" customFormat="1" ht="29.25" customHeight="1">
      <c r="B80" s="162"/>
      <c r="C80" s="163" t="s">
        <v>117</v>
      </c>
      <c r="D80" s="164" t="s">
        <v>61</v>
      </c>
      <c r="E80" s="164" t="s">
        <v>57</v>
      </c>
      <c r="F80" s="164" t="s">
        <v>118</v>
      </c>
      <c r="G80" s="164" t="s">
        <v>119</v>
      </c>
      <c r="H80" s="164" t="s">
        <v>120</v>
      </c>
      <c r="I80" s="165" t="s">
        <v>121</v>
      </c>
      <c r="J80" s="164" t="s">
        <v>108</v>
      </c>
      <c r="K80" s="166" t="s">
        <v>122</v>
      </c>
      <c r="L80" s="167"/>
      <c r="M80" s="77" t="s">
        <v>123</v>
      </c>
      <c r="N80" s="78" t="s">
        <v>46</v>
      </c>
      <c r="O80" s="78" t="s">
        <v>124</v>
      </c>
      <c r="P80" s="78" t="s">
        <v>125</v>
      </c>
      <c r="Q80" s="78" t="s">
        <v>126</v>
      </c>
      <c r="R80" s="78" t="s">
        <v>127</v>
      </c>
      <c r="S80" s="78" t="s">
        <v>128</v>
      </c>
      <c r="T80" s="79" t="s">
        <v>129</v>
      </c>
    </row>
    <row r="81" spans="2:63" s="1" customFormat="1" ht="29.25" customHeight="1">
      <c r="B81" s="37"/>
      <c r="C81" s="83" t="s">
        <v>109</v>
      </c>
      <c r="D81" s="59"/>
      <c r="E81" s="59"/>
      <c r="F81" s="59"/>
      <c r="G81" s="59"/>
      <c r="H81" s="59"/>
      <c r="I81" s="159"/>
      <c r="J81" s="168">
        <f>BK81</f>
        <v>0</v>
      </c>
      <c r="K81" s="59"/>
      <c r="L81" s="57"/>
      <c r="M81" s="80"/>
      <c r="N81" s="81"/>
      <c r="O81" s="81"/>
      <c r="P81" s="169">
        <f>P82+P90</f>
        <v>0</v>
      </c>
      <c r="Q81" s="81"/>
      <c r="R81" s="169">
        <f>R82+R90</f>
        <v>0.0001</v>
      </c>
      <c r="S81" s="81"/>
      <c r="T81" s="170">
        <f>T82+T90</f>
        <v>0</v>
      </c>
      <c r="AT81" s="20" t="s">
        <v>75</v>
      </c>
      <c r="AU81" s="20" t="s">
        <v>110</v>
      </c>
      <c r="BK81" s="171">
        <f>BK82+BK90</f>
        <v>0</v>
      </c>
    </row>
    <row r="82" spans="2:63" s="10" customFormat="1" ht="37.35" customHeight="1">
      <c r="B82" s="172"/>
      <c r="C82" s="173"/>
      <c r="D82" s="174" t="s">
        <v>75</v>
      </c>
      <c r="E82" s="175" t="s">
        <v>130</v>
      </c>
      <c r="F82" s="175" t="s">
        <v>131</v>
      </c>
      <c r="G82" s="173"/>
      <c r="H82" s="173"/>
      <c r="I82" s="176"/>
      <c r="J82" s="177">
        <f>BK82</f>
        <v>0</v>
      </c>
      <c r="K82" s="173"/>
      <c r="L82" s="178"/>
      <c r="M82" s="179"/>
      <c r="N82" s="180"/>
      <c r="O82" s="180"/>
      <c r="P82" s="181">
        <f>P83</f>
        <v>0</v>
      </c>
      <c r="Q82" s="180"/>
      <c r="R82" s="181">
        <f>R83</f>
        <v>0</v>
      </c>
      <c r="S82" s="180"/>
      <c r="T82" s="182">
        <f>T83</f>
        <v>0</v>
      </c>
      <c r="AR82" s="183" t="s">
        <v>84</v>
      </c>
      <c r="AT82" s="184" t="s">
        <v>75</v>
      </c>
      <c r="AU82" s="184" t="s">
        <v>76</v>
      </c>
      <c r="AY82" s="183" t="s">
        <v>132</v>
      </c>
      <c r="BK82" s="185">
        <f>BK83</f>
        <v>0</v>
      </c>
    </row>
    <row r="83" spans="2:63" s="10" customFormat="1" ht="19.9" customHeight="1">
      <c r="B83" s="172"/>
      <c r="C83" s="173"/>
      <c r="D83" s="174" t="s">
        <v>75</v>
      </c>
      <c r="E83" s="186" t="s">
        <v>133</v>
      </c>
      <c r="F83" s="186" t="s">
        <v>134</v>
      </c>
      <c r="G83" s="173"/>
      <c r="H83" s="173"/>
      <c r="I83" s="176"/>
      <c r="J83" s="187">
        <f>BK83</f>
        <v>0</v>
      </c>
      <c r="K83" s="173"/>
      <c r="L83" s="178"/>
      <c r="M83" s="179"/>
      <c r="N83" s="180"/>
      <c r="O83" s="180"/>
      <c r="P83" s="181">
        <f>SUM(P84:P89)</f>
        <v>0</v>
      </c>
      <c r="Q83" s="180"/>
      <c r="R83" s="181">
        <f>SUM(R84:R89)</f>
        <v>0</v>
      </c>
      <c r="S83" s="180"/>
      <c r="T83" s="182">
        <f>SUM(T84:T89)</f>
        <v>0</v>
      </c>
      <c r="AR83" s="183" t="s">
        <v>84</v>
      </c>
      <c r="AT83" s="184" t="s">
        <v>75</v>
      </c>
      <c r="AU83" s="184" t="s">
        <v>84</v>
      </c>
      <c r="AY83" s="183" t="s">
        <v>132</v>
      </c>
      <c r="BK83" s="185">
        <f>SUM(BK84:BK89)</f>
        <v>0</v>
      </c>
    </row>
    <row r="84" spans="2:65" s="1" customFormat="1" ht="16.5" customHeight="1">
      <c r="B84" s="37"/>
      <c r="C84" s="188" t="s">
        <v>84</v>
      </c>
      <c r="D84" s="188" t="s">
        <v>135</v>
      </c>
      <c r="E84" s="189" t="s">
        <v>136</v>
      </c>
      <c r="F84" s="190" t="s">
        <v>137</v>
      </c>
      <c r="G84" s="191" t="s">
        <v>138</v>
      </c>
      <c r="H84" s="192">
        <v>1</v>
      </c>
      <c r="I84" s="193"/>
      <c r="J84" s="194">
        <f>ROUND(I84*H84,2)</f>
        <v>0</v>
      </c>
      <c r="K84" s="190" t="s">
        <v>23</v>
      </c>
      <c r="L84" s="57"/>
      <c r="M84" s="195" t="s">
        <v>23</v>
      </c>
      <c r="N84" s="196" t="s">
        <v>47</v>
      </c>
      <c r="O84" s="38"/>
      <c r="P84" s="197">
        <f>O84*H84</f>
        <v>0</v>
      </c>
      <c r="Q84" s="197">
        <v>0</v>
      </c>
      <c r="R84" s="197">
        <f>Q84*H84</f>
        <v>0</v>
      </c>
      <c r="S84" s="197">
        <v>0</v>
      </c>
      <c r="T84" s="198">
        <f>S84*H84</f>
        <v>0</v>
      </c>
      <c r="AR84" s="20" t="s">
        <v>139</v>
      </c>
      <c r="AT84" s="20" t="s">
        <v>135</v>
      </c>
      <c r="AU84" s="20" t="s">
        <v>87</v>
      </c>
      <c r="AY84" s="20" t="s">
        <v>132</v>
      </c>
      <c r="BE84" s="199">
        <f>IF(N84="základní",J84,0)</f>
        <v>0</v>
      </c>
      <c r="BF84" s="199">
        <f>IF(N84="snížená",J84,0)</f>
        <v>0</v>
      </c>
      <c r="BG84" s="199">
        <f>IF(N84="zákl. přenesená",J84,0)</f>
        <v>0</v>
      </c>
      <c r="BH84" s="199">
        <f>IF(N84="sníž. přenesená",J84,0)</f>
        <v>0</v>
      </c>
      <c r="BI84" s="199">
        <f>IF(N84="nulová",J84,0)</f>
        <v>0</v>
      </c>
      <c r="BJ84" s="20" t="s">
        <v>84</v>
      </c>
      <c r="BK84" s="199">
        <f>ROUND(I84*H84,2)</f>
        <v>0</v>
      </c>
      <c r="BL84" s="20" t="s">
        <v>139</v>
      </c>
      <c r="BM84" s="20" t="s">
        <v>140</v>
      </c>
    </row>
    <row r="85" spans="2:47" s="1" customFormat="1" ht="13.5">
      <c r="B85" s="37"/>
      <c r="C85" s="59"/>
      <c r="D85" s="200" t="s">
        <v>141</v>
      </c>
      <c r="E85" s="59"/>
      <c r="F85" s="201" t="s">
        <v>142</v>
      </c>
      <c r="G85" s="59"/>
      <c r="H85" s="59"/>
      <c r="I85" s="159"/>
      <c r="J85" s="59"/>
      <c r="K85" s="59"/>
      <c r="L85" s="57"/>
      <c r="M85" s="202"/>
      <c r="N85" s="38"/>
      <c r="O85" s="38"/>
      <c r="P85" s="38"/>
      <c r="Q85" s="38"/>
      <c r="R85" s="38"/>
      <c r="S85" s="38"/>
      <c r="T85" s="74"/>
      <c r="AT85" s="20" t="s">
        <v>141</v>
      </c>
      <c r="AU85" s="20" t="s">
        <v>87</v>
      </c>
    </row>
    <row r="86" spans="2:47" s="1" customFormat="1" ht="108">
      <c r="B86" s="37"/>
      <c r="C86" s="59"/>
      <c r="D86" s="200" t="s">
        <v>143</v>
      </c>
      <c r="E86" s="59"/>
      <c r="F86" s="203" t="s">
        <v>144</v>
      </c>
      <c r="G86" s="59"/>
      <c r="H86" s="59"/>
      <c r="I86" s="159"/>
      <c r="J86" s="59"/>
      <c r="K86" s="59"/>
      <c r="L86" s="57"/>
      <c r="M86" s="202"/>
      <c r="N86" s="38"/>
      <c r="O86" s="38"/>
      <c r="P86" s="38"/>
      <c r="Q86" s="38"/>
      <c r="R86" s="38"/>
      <c r="S86" s="38"/>
      <c r="T86" s="74"/>
      <c r="AT86" s="20" t="s">
        <v>143</v>
      </c>
      <c r="AU86" s="20" t="s">
        <v>87</v>
      </c>
    </row>
    <row r="87" spans="2:65" s="1" customFormat="1" ht="38.25" customHeight="1">
      <c r="B87" s="37"/>
      <c r="C87" s="188" t="s">
        <v>87</v>
      </c>
      <c r="D87" s="188" t="s">
        <v>135</v>
      </c>
      <c r="E87" s="189" t="s">
        <v>145</v>
      </c>
      <c r="F87" s="190" t="s">
        <v>146</v>
      </c>
      <c r="G87" s="191" t="s">
        <v>147</v>
      </c>
      <c r="H87" s="192">
        <v>780</v>
      </c>
      <c r="I87" s="193"/>
      <c r="J87" s="194">
        <f>ROUND(I87*H87,2)</f>
        <v>0</v>
      </c>
      <c r="K87" s="190" t="s">
        <v>23</v>
      </c>
      <c r="L87" s="57"/>
      <c r="M87" s="195" t="s">
        <v>23</v>
      </c>
      <c r="N87" s="196" t="s">
        <v>47</v>
      </c>
      <c r="O87" s="38"/>
      <c r="P87" s="197">
        <f>O87*H87</f>
        <v>0</v>
      </c>
      <c r="Q87" s="197">
        <v>0</v>
      </c>
      <c r="R87" s="197">
        <f>Q87*H87</f>
        <v>0</v>
      </c>
      <c r="S87" s="197">
        <v>0</v>
      </c>
      <c r="T87" s="198">
        <f>S87*H87</f>
        <v>0</v>
      </c>
      <c r="AR87" s="20" t="s">
        <v>139</v>
      </c>
      <c r="AT87" s="20" t="s">
        <v>135</v>
      </c>
      <c r="AU87" s="20" t="s">
        <v>87</v>
      </c>
      <c r="AY87" s="20" t="s">
        <v>132</v>
      </c>
      <c r="BE87" s="199">
        <f>IF(N87="základní",J87,0)</f>
        <v>0</v>
      </c>
      <c r="BF87" s="199">
        <f>IF(N87="snížená",J87,0)</f>
        <v>0</v>
      </c>
      <c r="BG87" s="199">
        <f>IF(N87="zákl. přenesená",J87,0)</f>
        <v>0</v>
      </c>
      <c r="BH87" s="199">
        <f>IF(N87="sníž. přenesená",J87,0)</f>
        <v>0</v>
      </c>
      <c r="BI87" s="199">
        <f>IF(N87="nulová",J87,0)</f>
        <v>0</v>
      </c>
      <c r="BJ87" s="20" t="s">
        <v>84</v>
      </c>
      <c r="BK87" s="199">
        <f>ROUND(I87*H87,2)</f>
        <v>0</v>
      </c>
      <c r="BL87" s="20" t="s">
        <v>139</v>
      </c>
      <c r="BM87" s="20" t="s">
        <v>148</v>
      </c>
    </row>
    <row r="88" spans="2:47" s="1" customFormat="1" ht="27">
      <c r="B88" s="37"/>
      <c r="C88" s="59"/>
      <c r="D88" s="200" t="s">
        <v>141</v>
      </c>
      <c r="E88" s="59"/>
      <c r="F88" s="201" t="s">
        <v>146</v>
      </c>
      <c r="G88" s="59"/>
      <c r="H88" s="59"/>
      <c r="I88" s="159"/>
      <c r="J88" s="59"/>
      <c r="K88" s="59"/>
      <c r="L88" s="57"/>
      <c r="M88" s="202"/>
      <c r="N88" s="38"/>
      <c r="O88" s="38"/>
      <c r="P88" s="38"/>
      <c r="Q88" s="38"/>
      <c r="R88" s="38"/>
      <c r="S88" s="38"/>
      <c r="T88" s="74"/>
      <c r="AT88" s="20" t="s">
        <v>141</v>
      </c>
      <c r="AU88" s="20" t="s">
        <v>87</v>
      </c>
    </row>
    <row r="89" spans="2:47" s="1" customFormat="1" ht="121.5">
      <c r="B89" s="37"/>
      <c r="C89" s="59"/>
      <c r="D89" s="200" t="s">
        <v>143</v>
      </c>
      <c r="E89" s="59"/>
      <c r="F89" s="203" t="s">
        <v>149</v>
      </c>
      <c r="G89" s="59"/>
      <c r="H89" s="59"/>
      <c r="I89" s="159"/>
      <c r="J89" s="59"/>
      <c r="K89" s="59"/>
      <c r="L89" s="57"/>
      <c r="M89" s="202"/>
      <c r="N89" s="38"/>
      <c r="O89" s="38"/>
      <c r="P89" s="38"/>
      <c r="Q89" s="38"/>
      <c r="R89" s="38"/>
      <c r="S89" s="38"/>
      <c r="T89" s="74"/>
      <c r="AT89" s="20" t="s">
        <v>143</v>
      </c>
      <c r="AU89" s="20" t="s">
        <v>87</v>
      </c>
    </row>
    <row r="90" spans="2:63" s="10" customFormat="1" ht="37.35" customHeight="1">
      <c r="B90" s="172"/>
      <c r="C90" s="173"/>
      <c r="D90" s="174" t="s">
        <v>75</v>
      </c>
      <c r="E90" s="175" t="s">
        <v>150</v>
      </c>
      <c r="F90" s="175" t="s">
        <v>151</v>
      </c>
      <c r="G90" s="173"/>
      <c r="H90" s="173"/>
      <c r="I90" s="176"/>
      <c r="J90" s="177">
        <f>BK90</f>
        <v>0</v>
      </c>
      <c r="K90" s="173"/>
      <c r="L90" s="178"/>
      <c r="M90" s="179"/>
      <c r="N90" s="180"/>
      <c r="O90" s="180"/>
      <c r="P90" s="181">
        <f>P91+P96</f>
        <v>0</v>
      </c>
      <c r="Q90" s="180"/>
      <c r="R90" s="181">
        <f>R91+R96</f>
        <v>0.0001</v>
      </c>
      <c r="S90" s="180"/>
      <c r="T90" s="182">
        <f>T91+T96</f>
        <v>0</v>
      </c>
      <c r="AR90" s="183" t="s">
        <v>87</v>
      </c>
      <c r="AT90" s="184" t="s">
        <v>75</v>
      </c>
      <c r="AU90" s="184" t="s">
        <v>76</v>
      </c>
      <c r="AY90" s="183" t="s">
        <v>132</v>
      </c>
      <c r="BK90" s="185">
        <f>BK91+BK96</f>
        <v>0</v>
      </c>
    </row>
    <row r="91" spans="2:63" s="10" customFormat="1" ht="19.9" customHeight="1">
      <c r="B91" s="172"/>
      <c r="C91" s="173"/>
      <c r="D91" s="174" t="s">
        <v>75</v>
      </c>
      <c r="E91" s="186" t="s">
        <v>152</v>
      </c>
      <c r="F91" s="186" t="s">
        <v>153</v>
      </c>
      <c r="G91" s="173"/>
      <c r="H91" s="173"/>
      <c r="I91" s="176"/>
      <c r="J91" s="187">
        <f>BK91</f>
        <v>0</v>
      </c>
      <c r="K91" s="173"/>
      <c r="L91" s="178"/>
      <c r="M91" s="179"/>
      <c r="N91" s="180"/>
      <c r="O91" s="180"/>
      <c r="P91" s="181">
        <f>SUM(P92:P95)</f>
        <v>0</v>
      </c>
      <c r="Q91" s="180"/>
      <c r="R91" s="181">
        <f>SUM(R92:R95)</f>
        <v>0.0001</v>
      </c>
      <c r="S91" s="180"/>
      <c r="T91" s="182">
        <f>SUM(T92:T95)</f>
        <v>0</v>
      </c>
      <c r="AR91" s="183" t="s">
        <v>87</v>
      </c>
      <c r="AT91" s="184" t="s">
        <v>75</v>
      </c>
      <c r="AU91" s="184" t="s">
        <v>84</v>
      </c>
      <c r="AY91" s="183" t="s">
        <v>132</v>
      </c>
      <c r="BK91" s="185">
        <f>SUM(BK92:BK95)</f>
        <v>0</v>
      </c>
    </row>
    <row r="92" spans="2:65" s="1" customFormat="1" ht="25.5" customHeight="1">
      <c r="B92" s="37"/>
      <c r="C92" s="188" t="s">
        <v>154</v>
      </c>
      <c r="D92" s="188" t="s">
        <v>135</v>
      </c>
      <c r="E92" s="189" t="s">
        <v>155</v>
      </c>
      <c r="F92" s="190" t="s">
        <v>156</v>
      </c>
      <c r="G92" s="191" t="s">
        <v>138</v>
      </c>
      <c r="H92" s="192">
        <v>2</v>
      </c>
      <c r="I92" s="193"/>
      <c r="J92" s="194">
        <f>ROUND(I92*H92,2)</f>
        <v>0</v>
      </c>
      <c r="K92" s="190" t="s">
        <v>23</v>
      </c>
      <c r="L92" s="57"/>
      <c r="M92" s="195" t="s">
        <v>23</v>
      </c>
      <c r="N92" s="196" t="s">
        <v>47</v>
      </c>
      <c r="O92" s="38"/>
      <c r="P92" s="197">
        <f>O92*H92</f>
        <v>0</v>
      </c>
      <c r="Q92" s="197">
        <v>5E-05</v>
      </c>
      <c r="R92" s="197">
        <f>Q92*H92</f>
        <v>0.0001</v>
      </c>
      <c r="S92" s="197">
        <v>0</v>
      </c>
      <c r="T92" s="198">
        <f>S92*H92</f>
        <v>0</v>
      </c>
      <c r="AR92" s="20" t="s">
        <v>157</v>
      </c>
      <c r="AT92" s="20" t="s">
        <v>135</v>
      </c>
      <c r="AU92" s="20" t="s">
        <v>87</v>
      </c>
      <c r="AY92" s="20" t="s">
        <v>132</v>
      </c>
      <c r="BE92" s="199">
        <f>IF(N92="základní",J92,0)</f>
        <v>0</v>
      </c>
      <c r="BF92" s="199">
        <f>IF(N92="snížená",J92,0)</f>
        <v>0</v>
      </c>
      <c r="BG92" s="199">
        <f>IF(N92="zákl. přenesená",J92,0)</f>
        <v>0</v>
      </c>
      <c r="BH92" s="199">
        <f>IF(N92="sníž. přenesená",J92,0)</f>
        <v>0</v>
      </c>
      <c r="BI92" s="199">
        <f>IF(N92="nulová",J92,0)</f>
        <v>0</v>
      </c>
      <c r="BJ92" s="20" t="s">
        <v>84</v>
      </c>
      <c r="BK92" s="199">
        <f>ROUND(I92*H92,2)</f>
        <v>0</v>
      </c>
      <c r="BL92" s="20" t="s">
        <v>157</v>
      </c>
      <c r="BM92" s="20" t="s">
        <v>158</v>
      </c>
    </row>
    <row r="93" spans="2:47" s="1" customFormat="1" ht="13.5">
      <c r="B93" s="37"/>
      <c r="C93" s="59"/>
      <c r="D93" s="200" t="s">
        <v>141</v>
      </c>
      <c r="E93" s="59"/>
      <c r="F93" s="201" t="s">
        <v>159</v>
      </c>
      <c r="G93" s="59"/>
      <c r="H93" s="59"/>
      <c r="I93" s="159"/>
      <c r="J93" s="59"/>
      <c r="K93" s="59"/>
      <c r="L93" s="57"/>
      <c r="M93" s="202"/>
      <c r="N93" s="38"/>
      <c r="O93" s="38"/>
      <c r="P93" s="38"/>
      <c r="Q93" s="38"/>
      <c r="R93" s="38"/>
      <c r="S93" s="38"/>
      <c r="T93" s="74"/>
      <c r="AT93" s="20" t="s">
        <v>141</v>
      </c>
      <c r="AU93" s="20" t="s">
        <v>87</v>
      </c>
    </row>
    <row r="94" spans="2:47" s="1" customFormat="1" ht="27">
      <c r="B94" s="37"/>
      <c r="C94" s="59"/>
      <c r="D94" s="200" t="s">
        <v>160</v>
      </c>
      <c r="E94" s="59"/>
      <c r="F94" s="203" t="s">
        <v>161</v>
      </c>
      <c r="G94" s="59"/>
      <c r="H94" s="59"/>
      <c r="I94" s="159"/>
      <c r="J94" s="59"/>
      <c r="K94" s="59"/>
      <c r="L94" s="57"/>
      <c r="M94" s="202"/>
      <c r="N94" s="38"/>
      <c r="O94" s="38"/>
      <c r="P94" s="38"/>
      <c r="Q94" s="38"/>
      <c r="R94" s="38"/>
      <c r="S94" s="38"/>
      <c r="T94" s="74"/>
      <c r="AT94" s="20" t="s">
        <v>160</v>
      </c>
      <c r="AU94" s="20" t="s">
        <v>87</v>
      </c>
    </row>
    <row r="95" spans="2:47" s="1" customFormat="1" ht="81">
      <c r="B95" s="37"/>
      <c r="C95" s="59"/>
      <c r="D95" s="200" t="s">
        <v>143</v>
      </c>
      <c r="E95" s="59"/>
      <c r="F95" s="203" t="s">
        <v>162</v>
      </c>
      <c r="G95" s="59"/>
      <c r="H95" s="59"/>
      <c r="I95" s="159"/>
      <c r="J95" s="59"/>
      <c r="K95" s="59"/>
      <c r="L95" s="57"/>
      <c r="M95" s="202"/>
      <c r="N95" s="38"/>
      <c r="O95" s="38"/>
      <c r="P95" s="38"/>
      <c r="Q95" s="38"/>
      <c r="R95" s="38"/>
      <c r="S95" s="38"/>
      <c r="T95" s="74"/>
      <c r="AT95" s="20" t="s">
        <v>143</v>
      </c>
      <c r="AU95" s="20" t="s">
        <v>87</v>
      </c>
    </row>
    <row r="96" spans="2:63" s="10" customFormat="1" ht="29.85" customHeight="1">
      <c r="B96" s="172"/>
      <c r="C96" s="173"/>
      <c r="D96" s="174" t="s">
        <v>75</v>
      </c>
      <c r="E96" s="186" t="s">
        <v>163</v>
      </c>
      <c r="F96" s="186" t="s">
        <v>164</v>
      </c>
      <c r="G96" s="173"/>
      <c r="H96" s="173"/>
      <c r="I96" s="176"/>
      <c r="J96" s="187">
        <f>BK96</f>
        <v>0</v>
      </c>
      <c r="K96" s="173"/>
      <c r="L96" s="178"/>
      <c r="M96" s="179"/>
      <c r="N96" s="180"/>
      <c r="O96" s="180"/>
      <c r="P96" s="181">
        <f>SUM(P97:P102)</f>
        <v>0</v>
      </c>
      <c r="Q96" s="180"/>
      <c r="R96" s="181">
        <f>SUM(R97:R102)</f>
        <v>0</v>
      </c>
      <c r="S96" s="180"/>
      <c r="T96" s="182">
        <f>SUM(T97:T102)</f>
        <v>0</v>
      </c>
      <c r="AR96" s="183" t="s">
        <v>87</v>
      </c>
      <c r="AT96" s="184" t="s">
        <v>75</v>
      </c>
      <c r="AU96" s="184" t="s">
        <v>84</v>
      </c>
      <c r="AY96" s="183" t="s">
        <v>132</v>
      </c>
      <c r="BK96" s="185">
        <f>SUM(BK97:BK102)</f>
        <v>0</v>
      </c>
    </row>
    <row r="97" spans="2:65" s="1" customFormat="1" ht="16.5" customHeight="1">
      <c r="B97" s="37"/>
      <c r="C97" s="188" t="s">
        <v>139</v>
      </c>
      <c r="D97" s="188" t="s">
        <v>135</v>
      </c>
      <c r="E97" s="189" t="s">
        <v>165</v>
      </c>
      <c r="F97" s="190" t="s">
        <v>166</v>
      </c>
      <c r="G97" s="191" t="s">
        <v>147</v>
      </c>
      <c r="H97" s="192">
        <v>780</v>
      </c>
      <c r="I97" s="193"/>
      <c r="J97" s="194">
        <f>ROUND(I97*H97,2)</f>
        <v>0</v>
      </c>
      <c r="K97" s="190" t="s">
        <v>23</v>
      </c>
      <c r="L97" s="57"/>
      <c r="M97" s="195" t="s">
        <v>23</v>
      </c>
      <c r="N97" s="196" t="s">
        <v>47</v>
      </c>
      <c r="O97" s="38"/>
      <c r="P97" s="197">
        <f>O97*H97</f>
        <v>0</v>
      </c>
      <c r="Q97" s="197">
        <v>0</v>
      </c>
      <c r="R97" s="197">
        <f>Q97*H97</f>
        <v>0</v>
      </c>
      <c r="S97" s="197">
        <v>0</v>
      </c>
      <c r="T97" s="198">
        <f>S97*H97</f>
        <v>0</v>
      </c>
      <c r="AR97" s="20" t="s">
        <v>157</v>
      </c>
      <c r="AT97" s="20" t="s">
        <v>135</v>
      </c>
      <c r="AU97" s="20" t="s">
        <v>87</v>
      </c>
      <c r="AY97" s="20" t="s">
        <v>132</v>
      </c>
      <c r="BE97" s="199">
        <f>IF(N97="základní",J97,0)</f>
        <v>0</v>
      </c>
      <c r="BF97" s="199">
        <f>IF(N97="snížená",J97,0)</f>
        <v>0</v>
      </c>
      <c r="BG97" s="199">
        <f>IF(N97="zákl. přenesená",J97,0)</f>
        <v>0</v>
      </c>
      <c r="BH97" s="199">
        <f>IF(N97="sníž. přenesená",J97,0)</f>
        <v>0</v>
      </c>
      <c r="BI97" s="199">
        <f>IF(N97="nulová",J97,0)</f>
        <v>0</v>
      </c>
      <c r="BJ97" s="20" t="s">
        <v>84</v>
      </c>
      <c r="BK97" s="199">
        <f>ROUND(I97*H97,2)</f>
        <v>0</v>
      </c>
      <c r="BL97" s="20" t="s">
        <v>157</v>
      </c>
      <c r="BM97" s="20" t="s">
        <v>167</v>
      </c>
    </row>
    <row r="98" spans="2:47" s="1" customFormat="1" ht="13.5">
      <c r="B98" s="37"/>
      <c r="C98" s="59"/>
      <c r="D98" s="200" t="s">
        <v>141</v>
      </c>
      <c r="E98" s="59"/>
      <c r="F98" s="201" t="s">
        <v>168</v>
      </c>
      <c r="G98" s="59"/>
      <c r="H98" s="59"/>
      <c r="I98" s="159"/>
      <c r="J98" s="59"/>
      <c r="K98" s="59"/>
      <c r="L98" s="57"/>
      <c r="M98" s="202"/>
      <c r="N98" s="38"/>
      <c r="O98" s="38"/>
      <c r="P98" s="38"/>
      <c r="Q98" s="38"/>
      <c r="R98" s="38"/>
      <c r="S98" s="38"/>
      <c r="T98" s="74"/>
      <c r="AT98" s="20" t="s">
        <v>141</v>
      </c>
      <c r="AU98" s="20" t="s">
        <v>87</v>
      </c>
    </row>
    <row r="99" spans="2:47" s="1" customFormat="1" ht="67.5">
      <c r="B99" s="37"/>
      <c r="C99" s="59"/>
      <c r="D99" s="200" t="s">
        <v>143</v>
      </c>
      <c r="E99" s="59"/>
      <c r="F99" s="203" t="s">
        <v>169</v>
      </c>
      <c r="G99" s="59"/>
      <c r="H99" s="59"/>
      <c r="I99" s="159"/>
      <c r="J99" s="59"/>
      <c r="K99" s="59"/>
      <c r="L99" s="57"/>
      <c r="M99" s="202"/>
      <c r="N99" s="38"/>
      <c r="O99" s="38"/>
      <c r="P99" s="38"/>
      <c r="Q99" s="38"/>
      <c r="R99" s="38"/>
      <c r="S99" s="38"/>
      <c r="T99" s="74"/>
      <c r="AT99" s="20" t="s">
        <v>143</v>
      </c>
      <c r="AU99" s="20" t="s">
        <v>87</v>
      </c>
    </row>
    <row r="100" spans="2:65" s="1" customFormat="1" ht="16.5" customHeight="1">
      <c r="B100" s="37"/>
      <c r="C100" s="188" t="s">
        <v>170</v>
      </c>
      <c r="D100" s="188" t="s">
        <v>135</v>
      </c>
      <c r="E100" s="189" t="s">
        <v>171</v>
      </c>
      <c r="F100" s="190" t="s">
        <v>172</v>
      </c>
      <c r="G100" s="191" t="s">
        <v>147</v>
      </c>
      <c r="H100" s="192">
        <v>780</v>
      </c>
      <c r="I100" s="193"/>
      <c r="J100" s="194">
        <f>ROUND(I100*H100,2)</f>
        <v>0</v>
      </c>
      <c r="K100" s="190" t="s">
        <v>23</v>
      </c>
      <c r="L100" s="57"/>
      <c r="M100" s="195" t="s">
        <v>23</v>
      </c>
      <c r="N100" s="196" t="s">
        <v>47</v>
      </c>
      <c r="O100" s="38"/>
      <c r="P100" s="197">
        <f>O100*H100</f>
        <v>0</v>
      </c>
      <c r="Q100" s="197">
        <v>0</v>
      </c>
      <c r="R100" s="197">
        <f>Q100*H100</f>
        <v>0</v>
      </c>
      <c r="S100" s="197">
        <v>0</v>
      </c>
      <c r="T100" s="198">
        <f>S100*H100</f>
        <v>0</v>
      </c>
      <c r="AR100" s="20" t="s">
        <v>157</v>
      </c>
      <c r="AT100" s="20" t="s">
        <v>135</v>
      </c>
      <c r="AU100" s="20" t="s">
        <v>87</v>
      </c>
      <c r="AY100" s="20" t="s">
        <v>132</v>
      </c>
      <c r="BE100" s="199">
        <f>IF(N100="základní",J100,0)</f>
        <v>0</v>
      </c>
      <c r="BF100" s="199">
        <f>IF(N100="snížená",J100,0)</f>
        <v>0</v>
      </c>
      <c r="BG100" s="199">
        <f>IF(N100="zákl. přenesená",J100,0)</f>
        <v>0</v>
      </c>
      <c r="BH100" s="199">
        <f>IF(N100="sníž. přenesená",J100,0)</f>
        <v>0</v>
      </c>
      <c r="BI100" s="199">
        <f>IF(N100="nulová",J100,0)</f>
        <v>0</v>
      </c>
      <c r="BJ100" s="20" t="s">
        <v>84</v>
      </c>
      <c r="BK100" s="199">
        <f>ROUND(I100*H100,2)</f>
        <v>0</v>
      </c>
      <c r="BL100" s="20" t="s">
        <v>157</v>
      </c>
      <c r="BM100" s="20" t="s">
        <v>173</v>
      </c>
    </row>
    <row r="101" spans="2:47" s="1" customFormat="1" ht="27">
      <c r="B101" s="37"/>
      <c r="C101" s="59"/>
      <c r="D101" s="200" t="s">
        <v>141</v>
      </c>
      <c r="E101" s="59"/>
      <c r="F101" s="201" t="s">
        <v>174</v>
      </c>
      <c r="G101" s="59"/>
      <c r="H101" s="59"/>
      <c r="I101" s="159"/>
      <c r="J101" s="59"/>
      <c r="K101" s="59"/>
      <c r="L101" s="57"/>
      <c r="M101" s="202"/>
      <c r="N101" s="38"/>
      <c r="O101" s="38"/>
      <c r="P101" s="38"/>
      <c r="Q101" s="38"/>
      <c r="R101" s="38"/>
      <c r="S101" s="38"/>
      <c r="T101" s="74"/>
      <c r="AT101" s="20" t="s">
        <v>141</v>
      </c>
      <c r="AU101" s="20" t="s">
        <v>87</v>
      </c>
    </row>
    <row r="102" spans="2:47" s="1" customFormat="1" ht="135">
      <c r="B102" s="37"/>
      <c r="C102" s="59"/>
      <c r="D102" s="200" t="s">
        <v>143</v>
      </c>
      <c r="E102" s="59"/>
      <c r="F102" s="203" t="s">
        <v>175</v>
      </c>
      <c r="G102" s="59"/>
      <c r="H102" s="59"/>
      <c r="I102" s="159"/>
      <c r="J102" s="59"/>
      <c r="K102" s="59"/>
      <c r="L102" s="57"/>
      <c r="M102" s="204"/>
      <c r="N102" s="205"/>
      <c r="O102" s="205"/>
      <c r="P102" s="205"/>
      <c r="Q102" s="205"/>
      <c r="R102" s="205"/>
      <c r="S102" s="205"/>
      <c r="T102" s="206"/>
      <c r="AT102" s="20" t="s">
        <v>143</v>
      </c>
      <c r="AU102" s="20" t="s">
        <v>87</v>
      </c>
    </row>
    <row r="103" spans="2:12" s="1" customFormat="1" ht="6.95" customHeight="1">
      <c r="B103" s="52"/>
      <c r="C103" s="53"/>
      <c r="D103" s="53"/>
      <c r="E103" s="53"/>
      <c r="F103" s="53"/>
      <c r="G103" s="53"/>
      <c r="H103" s="53"/>
      <c r="I103" s="135"/>
      <c r="J103" s="53"/>
      <c r="K103" s="53"/>
      <c r="L103" s="57"/>
    </row>
  </sheetData>
  <sheetProtection algorithmName="SHA-512" hashValue="2f+0wAlbomh0rNDbQ8tuFlJoT/HifGkT4b8k5wwGlPsFOKPPd4tANOI1j/4s3tLhw7GuKp3LnGNDzNSnoS7QiA==" saltValue="SenmlnEla7zJyGUNfnACMfFmCHORN1j3KZcyaXucog5Cl5Td+gFNejwnOLfPGZH1TVkBJJWuMqSixZLz/L9tsA==" spinCount="100000" sheet="1" objects="1" scenarios="1" formatColumns="0" formatRows="0" autoFilter="0"/>
  <autoFilter ref="C80:K10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8"/>
      <c r="C1" s="108"/>
      <c r="D1" s="109" t="s">
        <v>1</v>
      </c>
      <c r="E1" s="108"/>
      <c r="F1" s="110" t="s">
        <v>98</v>
      </c>
      <c r="G1" s="274" t="s">
        <v>99</v>
      </c>
      <c r="H1" s="274"/>
      <c r="I1" s="111"/>
      <c r="J1" s="110" t="s">
        <v>100</v>
      </c>
      <c r="K1" s="109" t="s">
        <v>101</v>
      </c>
      <c r="L1" s="110" t="s">
        <v>102</v>
      </c>
      <c r="M1" s="110"/>
      <c r="N1" s="110"/>
      <c r="O1" s="110"/>
      <c r="P1" s="110"/>
      <c r="Q1" s="110"/>
      <c r="R1" s="110"/>
      <c r="S1" s="110"/>
      <c r="T1" s="110"/>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36"/>
      <c r="M2" s="236"/>
      <c r="N2" s="236"/>
      <c r="O2" s="236"/>
      <c r="P2" s="236"/>
      <c r="Q2" s="236"/>
      <c r="R2" s="236"/>
      <c r="S2" s="236"/>
      <c r="T2" s="236"/>
      <c r="U2" s="236"/>
      <c r="V2" s="236"/>
      <c r="AT2" s="20" t="s">
        <v>91</v>
      </c>
    </row>
    <row r="3" spans="2:46" ht="6.95" customHeight="1">
      <c r="B3" s="21"/>
      <c r="C3" s="22"/>
      <c r="D3" s="22"/>
      <c r="E3" s="22"/>
      <c r="F3" s="22"/>
      <c r="G3" s="22"/>
      <c r="H3" s="22"/>
      <c r="I3" s="112"/>
      <c r="J3" s="22"/>
      <c r="K3" s="23"/>
      <c r="AT3" s="20" t="s">
        <v>87</v>
      </c>
    </row>
    <row r="4" spans="2:46" ht="36.95" customHeight="1">
      <c r="B4" s="24"/>
      <c r="C4" s="25"/>
      <c r="D4" s="26" t="s">
        <v>103</v>
      </c>
      <c r="E4" s="25"/>
      <c r="F4" s="25"/>
      <c r="G4" s="25"/>
      <c r="H4" s="25"/>
      <c r="I4" s="113"/>
      <c r="J4" s="25"/>
      <c r="K4" s="27"/>
      <c r="M4" s="28" t="s">
        <v>12</v>
      </c>
      <c r="AT4" s="20" t="s">
        <v>6</v>
      </c>
    </row>
    <row r="5" spans="2:11" ht="6.95" customHeight="1">
      <c r="B5" s="24"/>
      <c r="C5" s="25"/>
      <c r="D5" s="25"/>
      <c r="E5" s="25"/>
      <c r="F5" s="25"/>
      <c r="G5" s="25"/>
      <c r="H5" s="25"/>
      <c r="I5" s="113"/>
      <c r="J5" s="25"/>
      <c r="K5" s="27"/>
    </row>
    <row r="6" spans="2:11" ht="13.5">
      <c r="B6" s="24"/>
      <c r="C6" s="25"/>
      <c r="D6" s="33" t="s">
        <v>18</v>
      </c>
      <c r="E6" s="25"/>
      <c r="F6" s="25"/>
      <c r="G6" s="25"/>
      <c r="H6" s="25"/>
      <c r="I6" s="113"/>
      <c r="J6" s="25"/>
      <c r="K6" s="27"/>
    </row>
    <row r="7" spans="2:11" ht="16.5" customHeight="1">
      <c r="B7" s="24"/>
      <c r="C7" s="25"/>
      <c r="D7" s="25"/>
      <c r="E7" s="266" t="str">
        <f>'Rekapitulace stavby'!K6</f>
        <v>VD Štěchovice - oprava povrchových ochran a těsnění horních vrat PK</v>
      </c>
      <c r="F7" s="267"/>
      <c r="G7" s="267"/>
      <c r="H7" s="267"/>
      <c r="I7" s="113"/>
      <c r="J7" s="25"/>
      <c r="K7" s="27"/>
    </row>
    <row r="8" spans="2:11" s="1" customFormat="1" ht="13.5">
      <c r="B8" s="37"/>
      <c r="C8" s="38"/>
      <c r="D8" s="33" t="s">
        <v>104</v>
      </c>
      <c r="E8" s="38"/>
      <c r="F8" s="38"/>
      <c r="G8" s="38"/>
      <c r="H8" s="38"/>
      <c r="I8" s="114"/>
      <c r="J8" s="38"/>
      <c r="K8" s="41"/>
    </row>
    <row r="9" spans="2:11" s="1" customFormat="1" ht="36.95" customHeight="1">
      <c r="B9" s="37"/>
      <c r="C9" s="38"/>
      <c r="D9" s="38"/>
      <c r="E9" s="268" t="s">
        <v>176</v>
      </c>
      <c r="F9" s="269"/>
      <c r="G9" s="269"/>
      <c r="H9" s="269"/>
      <c r="I9" s="114"/>
      <c r="J9" s="38"/>
      <c r="K9" s="41"/>
    </row>
    <row r="10" spans="2:11" s="1" customFormat="1" ht="13.5">
      <c r="B10" s="37"/>
      <c r="C10" s="38"/>
      <c r="D10" s="38"/>
      <c r="E10" s="38"/>
      <c r="F10" s="38"/>
      <c r="G10" s="38"/>
      <c r="H10" s="38"/>
      <c r="I10" s="114"/>
      <c r="J10" s="38"/>
      <c r="K10" s="41"/>
    </row>
    <row r="11" spans="2:11" s="1" customFormat="1" ht="14.45" customHeight="1">
      <c r="B11" s="37"/>
      <c r="C11" s="38"/>
      <c r="D11" s="33" t="s">
        <v>20</v>
      </c>
      <c r="E11" s="38"/>
      <c r="F11" s="31" t="s">
        <v>86</v>
      </c>
      <c r="G11" s="38"/>
      <c r="H11" s="38"/>
      <c r="I11" s="115" t="s">
        <v>22</v>
      </c>
      <c r="J11" s="31" t="s">
        <v>23</v>
      </c>
      <c r="K11" s="41"/>
    </row>
    <row r="12" spans="2:11" s="1" customFormat="1" ht="14.45" customHeight="1">
      <c r="B12" s="37"/>
      <c r="C12" s="38"/>
      <c r="D12" s="33" t="s">
        <v>24</v>
      </c>
      <c r="E12" s="38"/>
      <c r="F12" s="31" t="s">
        <v>25</v>
      </c>
      <c r="G12" s="38"/>
      <c r="H12" s="38"/>
      <c r="I12" s="115" t="s">
        <v>26</v>
      </c>
      <c r="J12" s="116" t="str">
        <f>'Rekapitulace stavby'!AN8</f>
        <v>24.7.2018</v>
      </c>
      <c r="K12" s="41"/>
    </row>
    <row r="13" spans="2:11" s="1" customFormat="1" ht="10.9" customHeight="1">
      <c r="B13" s="37"/>
      <c r="C13" s="38"/>
      <c r="D13" s="38"/>
      <c r="E13" s="38"/>
      <c r="F13" s="38"/>
      <c r="G13" s="38"/>
      <c r="H13" s="38"/>
      <c r="I13" s="114"/>
      <c r="J13" s="38"/>
      <c r="K13" s="41"/>
    </row>
    <row r="14" spans="2:11" s="1" customFormat="1" ht="14.45" customHeight="1">
      <c r="B14" s="37"/>
      <c r="C14" s="38"/>
      <c r="D14" s="33" t="s">
        <v>28</v>
      </c>
      <c r="E14" s="38"/>
      <c r="F14" s="38"/>
      <c r="G14" s="38"/>
      <c r="H14" s="38"/>
      <c r="I14" s="115" t="s">
        <v>29</v>
      </c>
      <c r="J14" s="31" t="s">
        <v>30</v>
      </c>
      <c r="K14" s="41"/>
    </row>
    <row r="15" spans="2:11" s="1" customFormat="1" ht="18" customHeight="1">
      <c r="B15" s="37"/>
      <c r="C15" s="38"/>
      <c r="D15" s="38"/>
      <c r="E15" s="31" t="s">
        <v>31</v>
      </c>
      <c r="F15" s="38"/>
      <c r="G15" s="38"/>
      <c r="H15" s="38"/>
      <c r="I15" s="115" t="s">
        <v>32</v>
      </c>
      <c r="J15" s="31" t="s">
        <v>33</v>
      </c>
      <c r="K15" s="41"/>
    </row>
    <row r="16" spans="2:11" s="1" customFormat="1" ht="6.95" customHeight="1">
      <c r="B16" s="37"/>
      <c r="C16" s="38"/>
      <c r="D16" s="38"/>
      <c r="E16" s="38"/>
      <c r="F16" s="38"/>
      <c r="G16" s="38"/>
      <c r="H16" s="38"/>
      <c r="I16" s="114"/>
      <c r="J16" s="38"/>
      <c r="K16" s="41"/>
    </row>
    <row r="17" spans="2:11" s="1" customFormat="1" ht="14.45" customHeight="1">
      <c r="B17" s="37"/>
      <c r="C17" s="38"/>
      <c r="D17" s="33" t="s">
        <v>34</v>
      </c>
      <c r="E17" s="38"/>
      <c r="F17" s="38"/>
      <c r="G17" s="38"/>
      <c r="H17" s="38"/>
      <c r="I17" s="115" t="s">
        <v>29</v>
      </c>
      <c r="J17" s="31" t="str">
        <f>IF('Rekapitulace stavby'!AN13="Vyplň údaj","",IF('Rekapitulace stavby'!AN13="","",'Rekapitulace stavby'!AN13))</f>
        <v/>
      </c>
      <c r="K17" s="41"/>
    </row>
    <row r="18" spans="2:11" s="1" customFormat="1" ht="18" customHeight="1">
      <c r="B18" s="37"/>
      <c r="C18" s="38"/>
      <c r="D18" s="38"/>
      <c r="E18" s="31" t="str">
        <f>IF('Rekapitulace stavby'!E14="Vyplň údaj","",IF('Rekapitulace stavby'!E14="","",'Rekapitulace stavby'!E14))</f>
        <v/>
      </c>
      <c r="F18" s="38"/>
      <c r="G18" s="38"/>
      <c r="H18" s="38"/>
      <c r="I18" s="115" t="s">
        <v>32</v>
      </c>
      <c r="J18" s="31" t="str">
        <f>IF('Rekapitulace stavby'!AN14="Vyplň údaj","",IF('Rekapitulace stavby'!AN14="","",'Rekapitulace stavby'!AN14))</f>
        <v/>
      </c>
      <c r="K18" s="41"/>
    </row>
    <row r="19" spans="2:11" s="1" customFormat="1" ht="6.95" customHeight="1">
      <c r="B19" s="37"/>
      <c r="C19" s="38"/>
      <c r="D19" s="38"/>
      <c r="E19" s="38"/>
      <c r="F19" s="38"/>
      <c r="G19" s="38"/>
      <c r="H19" s="38"/>
      <c r="I19" s="114"/>
      <c r="J19" s="38"/>
      <c r="K19" s="41"/>
    </row>
    <row r="20" spans="2:11" s="1" customFormat="1" ht="14.45" customHeight="1">
      <c r="B20" s="37"/>
      <c r="C20" s="38"/>
      <c r="D20" s="33" t="s">
        <v>36</v>
      </c>
      <c r="E20" s="38"/>
      <c r="F20" s="38"/>
      <c r="G20" s="38"/>
      <c r="H20" s="38"/>
      <c r="I20" s="115" t="s">
        <v>29</v>
      </c>
      <c r="J20" s="31" t="s">
        <v>37</v>
      </c>
      <c r="K20" s="41"/>
    </row>
    <row r="21" spans="2:11" s="1" customFormat="1" ht="18" customHeight="1">
      <c r="B21" s="37"/>
      <c r="C21" s="38"/>
      <c r="D21" s="38"/>
      <c r="E21" s="31" t="s">
        <v>38</v>
      </c>
      <c r="F21" s="38"/>
      <c r="G21" s="38"/>
      <c r="H21" s="38"/>
      <c r="I21" s="115" t="s">
        <v>32</v>
      </c>
      <c r="J21" s="31" t="s">
        <v>23</v>
      </c>
      <c r="K21" s="41"/>
    </row>
    <row r="22" spans="2:11" s="1" customFormat="1" ht="6.95" customHeight="1">
      <c r="B22" s="37"/>
      <c r="C22" s="38"/>
      <c r="D22" s="38"/>
      <c r="E22" s="38"/>
      <c r="F22" s="38"/>
      <c r="G22" s="38"/>
      <c r="H22" s="38"/>
      <c r="I22" s="114"/>
      <c r="J22" s="38"/>
      <c r="K22" s="41"/>
    </row>
    <row r="23" spans="2:11" s="1" customFormat="1" ht="14.45" customHeight="1">
      <c r="B23" s="37"/>
      <c r="C23" s="38"/>
      <c r="D23" s="33" t="s">
        <v>40</v>
      </c>
      <c r="E23" s="38"/>
      <c r="F23" s="38"/>
      <c r="G23" s="38"/>
      <c r="H23" s="38"/>
      <c r="I23" s="114"/>
      <c r="J23" s="38"/>
      <c r="K23" s="41"/>
    </row>
    <row r="24" spans="2:11" s="6" customFormat="1" ht="57" customHeight="1">
      <c r="B24" s="117"/>
      <c r="C24" s="118"/>
      <c r="D24" s="118"/>
      <c r="E24" s="255" t="s">
        <v>41</v>
      </c>
      <c r="F24" s="255"/>
      <c r="G24" s="255"/>
      <c r="H24" s="255"/>
      <c r="I24" s="119"/>
      <c r="J24" s="118"/>
      <c r="K24" s="120"/>
    </row>
    <row r="25" spans="2:11" s="1" customFormat="1" ht="6.95" customHeight="1">
      <c r="B25" s="37"/>
      <c r="C25" s="38"/>
      <c r="D25" s="38"/>
      <c r="E25" s="38"/>
      <c r="F25" s="38"/>
      <c r="G25" s="38"/>
      <c r="H25" s="38"/>
      <c r="I25" s="114"/>
      <c r="J25" s="38"/>
      <c r="K25" s="41"/>
    </row>
    <row r="26" spans="2:11" s="1" customFormat="1" ht="6.95" customHeight="1">
      <c r="B26" s="37"/>
      <c r="C26" s="38"/>
      <c r="D26" s="81"/>
      <c r="E26" s="81"/>
      <c r="F26" s="81"/>
      <c r="G26" s="81"/>
      <c r="H26" s="81"/>
      <c r="I26" s="121"/>
      <c r="J26" s="81"/>
      <c r="K26" s="122"/>
    </row>
    <row r="27" spans="2:11" s="1" customFormat="1" ht="25.35" customHeight="1">
      <c r="B27" s="37"/>
      <c r="C27" s="38"/>
      <c r="D27" s="123" t="s">
        <v>42</v>
      </c>
      <c r="E27" s="38"/>
      <c r="F27" s="38"/>
      <c r="G27" s="38"/>
      <c r="H27" s="38"/>
      <c r="I27" s="114"/>
      <c r="J27" s="124">
        <f>ROUND(J76,2)</f>
        <v>0</v>
      </c>
      <c r="K27" s="41"/>
    </row>
    <row r="28" spans="2:11" s="1" customFormat="1" ht="6.95" customHeight="1">
      <c r="B28" s="37"/>
      <c r="C28" s="38"/>
      <c r="D28" s="81"/>
      <c r="E28" s="81"/>
      <c r="F28" s="81"/>
      <c r="G28" s="81"/>
      <c r="H28" s="81"/>
      <c r="I28" s="121"/>
      <c r="J28" s="81"/>
      <c r="K28" s="122"/>
    </row>
    <row r="29" spans="2:11" s="1" customFormat="1" ht="14.45" customHeight="1">
      <c r="B29" s="37"/>
      <c r="C29" s="38"/>
      <c r="D29" s="38"/>
      <c r="E29" s="38"/>
      <c r="F29" s="42" t="s">
        <v>44</v>
      </c>
      <c r="G29" s="38"/>
      <c r="H29" s="38"/>
      <c r="I29" s="125" t="s">
        <v>43</v>
      </c>
      <c r="J29" s="42" t="s">
        <v>45</v>
      </c>
      <c r="K29" s="41"/>
    </row>
    <row r="30" spans="2:11" s="1" customFormat="1" ht="14.45" customHeight="1">
      <c r="B30" s="37"/>
      <c r="C30" s="38"/>
      <c r="D30" s="45" t="s">
        <v>46</v>
      </c>
      <c r="E30" s="45" t="s">
        <v>47</v>
      </c>
      <c r="F30" s="126">
        <f>ROUND(SUM(BE76:BE108),2)</f>
        <v>0</v>
      </c>
      <c r="G30" s="38"/>
      <c r="H30" s="38"/>
      <c r="I30" s="127">
        <v>0.21</v>
      </c>
      <c r="J30" s="126">
        <f>ROUND(ROUND((SUM(BE76:BE108)),2)*I30,2)</f>
        <v>0</v>
      </c>
      <c r="K30" s="41"/>
    </row>
    <row r="31" spans="2:11" s="1" customFormat="1" ht="14.45" customHeight="1">
      <c r="B31" s="37"/>
      <c r="C31" s="38"/>
      <c r="D31" s="38"/>
      <c r="E31" s="45" t="s">
        <v>48</v>
      </c>
      <c r="F31" s="126">
        <f>ROUND(SUM(BF76:BF108),2)</f>
        <v>0</v>
      </c>
      <c r="G31" s="38"/>
      <c r="H31" s="38"/>
      <c r="I31" s="127">
        <v>0.15</v>
      </c>
      <c r="J31" s="126">
        <f>ROUND(ROUND((SUM(BF76:BF108)),2)*I31,2)</f>
        <v>0</v>
      </c>
      <c r="K31" s="41"/>
    </row>
    <row r="32" spans="2:11" s="1" customFormat="1" ht="14.45" customHeight="1" hidden="1">
      <c r="B32" s="37"/>
      <c r="C32" s="38"/>
      <c r="D32" s="38"/>
      <c r="E32" s="45" t="s">
        <v>49</v>
      </c>
      <c r="F32" s="126">
        <f>ROUND(SUM(BG76:BG108),2)</f>
        <v>0</v>
      </c>
      <c r="G32" s="38"/>
      <c r="H32" s="38"/>
      <c r="I32" s="127">
        <v>0.21</v>
      </c>
      <c r="J32" s="126">
        <v>0</v>
      </c>
      <c r="K32" s="41"/>
    </row>
    <row r="33" spans="2:11" s="1" customFormat="1" ht="14.45" customHeight="1" hidden="1">
      <c r="B33" s="37"/>
      <c r="C33" s="38"/>
      <c r="D33" s="38"/>
      <c r="E33" s="45" t="s">
        <v>50</v>
      </c>
      <c r="F33" s="126">
        <f>ROUND(SUM(BH76:BH108),2)</f>
        <v>0</v>
      </c>
      <c r="G33" s="38"/>
      <c r="H33" s="38"/>
      <c r="I33" s="127">
        <v>0.15</v>
      </c>
      <c r="J33" s="126">
        <v>0</v>
      </c>
      <c r="K33" s="41"/>
    </row>
    <row r="34" spans="2:11" s="1" customFormat="1" ht="14.45" customHeight="1" hidden="1">
      <c r="B34" s="37"/>
      <c r="C34" s="38"/>
      <c r="D34" s="38"/>
      <c r="E34" s="45" t="s">
        <v>51</v>
      </c>
      <c r="F34" s="126">
        <f>ROUND(SUM(BI76:BI108),2)</f>
        <v>0</v>
      </c>
      <c r="G34" s="38"/>
      <c r="H34" s="38"/>
      <c r="I34" s="127">
        <v>0</v>
      </c>
      <c r="J34" s="126">
        <v>0</v>
      </c>
      <c r="K34" s="41"/>
    </row>
    <row r="35" spans="2:11" s="1" customFormat="1" ht="6.95" customHeight="1">
      <c r="B35" s="37"/>
      <c r="C35" s="38"/>
      <c r="D35" s="38"/>
      <c r="E35" s="38"/>
      <c r="F35" s="38"/>
      <c r="G35" s="38"/>
      <c r="H35" s="38"/>
      <c r="I35" s="114"/>
      <c r="J35" s="38"/>
      <c r="K35" s="41"/>
    </row>
    <row r="36" spans="2:11" s="1" customFormat="1" ht="25.35" customHeight="1">
      <c r="B36" s="37"/>
      <c r="C36" s="128"/>
      <c r="D36" s="129" t="s">
        <v>52</v>
      </c>
      <c r="E36" s="75"/>
      <c r="F36" s="75"/>
      <c r="G36" s="130" t="s">
        <v>53</v>
      </c>
      <c r="H36" s="131" t="s">
        <v>54</v>
      </c>
      <c r="I36" s="132"/>
      <c r="J36" s="133">
        <f>SUM(J27:J34)</f>
        <v>0</v>
      </c>
      <c r="K36" s="134"/>
    </row>
    <row r="37" spans="2:11" s="1" customFormat="1" ht="14.45" customHeight="1">
      <c r="B37" s="52"/>
      <c r="C37" s="53"/>
      <c r="D37" s="53"/>
      <c r="E37" s="53"/>
      <c r="F37" s="53"/>
      <c r="G37" s="53"/>
      <c r="H37" s="53"/>
      <c r="I37" s="135"/>
      <c r="J37" s="53"/>
      <c r="K37" s="54"/>
    </row>
    <row r="41" spans="2:11" s="1" customFormat="1" ht="6.95" customHeight="1">
      <c r="B41" s="136"/>
      <c r="C41" s="137"/>
      <c r="D41" s="137"/>
      <c r="E41" s="137"/>
      <c r="F41" s="137"/>
      <c r="G41" s="137"/>
      <c r="H41" s="137"/>
      <c r="I41" s="138"/>
      <c r="J41" s="137"/>
      <c r="K41" s="139"/>
    </row>
    <row r="42" spans="2:11" s="1" customFormat="1" ht="36.95" customHeight="1">
      <c r="B42" s="37"/>
      <c r="C42" s="26" t="s">
        <v>106</v>
      </c>
      <c r="D42" s="38"/>
      <c r="E42" s="38"/>
      <c r="F42" s="38"/>
      <c r="G42" s="38"/>
      <c r="H42" s="38"/>
      <c r="I42" s="114"/>
      <c r="J42" s="38"/>
      <c r="K42" s="41"/>
    </row>
    <row r="43" spans="2:11" s="1" customFormat="1" ht="6.95" customHeight="1">
      <c r="B43" s="37"/>
      <c r="C43" s="38"/>
      <c r="D43" s="38"/>
      <c r="E43" s="38"/>
      <c r="F43" s="38"/>
      <c r="G43" s="38"/>
      <c r="H43" s="38"/>
      <c r="I43" s="114"/>
      <c r="J43" s="38"/>
      <c r="K43" s="41"/>
    </row>
    <row r="44" spans="2:11" s="1" customFormat="1" ht="14.45" customHeight="1">
      <c r="B44" s="37"/>
      <c r="C44" s="33" t="s">
        <v>18</v>
      </c>
      <c r="D44" s="38"/>
      <c r="E44" s="38"/>
      <c r="F44" s="38"/>
      <c r="G44" s="38"/>
      <c r="H44" s="38"/>
      <c r="I44" s="114"/>
      <c r="J44" s="38"/>
      <c r="K44" s="41"/>
    </row>
    <row r="45" spans="2:11" s="1" customFormat="1" ht="16.5" customHeight="1">
      <c r="B45" s="37"/>
      <c r="C45" s="38"/>
      <c r="D45" s="38"/>
      <c r="E45" s="266" t="str">
        <f>E7</f>
        <v>VD Štěchovice - oprava povrchových ochran a těsnění horních vrat PK</v>
      </c>
      <c r="F45" s="267"/>
      <c r="G45" s="267"/>
      <c r="H45" s="267"/>
      <c r="I45" s="114"/>
      <c r="J45" s="38"/>
      <c r="K45" s="41"/>
    </row>
    <row r="46" spans="2:11" s="1" customFormat="1" ht="14.45" customHeight="1">
      <c r="B46" s="37"/>
      <c r="C46" s="33" t="s">
        <v>104</v>
      </c>
      <c r="D46" s="38"/>
      <c r="E46" s="38"/>
      <c r="F46" s="38"/>
      <c r="G46" s="38"/>
      <c r="H46" s="38"/>
      <c r="I46" s="114"/>
      <c r="J46" s="38"/>
      <c r="K46" s="41"/>
    </row>
    <row r="47" spans="2:11" s="1" customFormat="1" ht="17.25" customHeight="1">
      <c r="B47" s="37"/>
      <c r="C47" s="38"/>
      <c r="D47" s="38"/>
      <c r="E47" s="268" t="str">
        <f>E9</f>
        <v>02 - Oprava těsnění</v>
      </c>
      <c r="F47" s="269"/>
      <c r="G47" s="269"/>
      <c r="H47" s="269"/>
      <c r="I47" s="114"/>
      <c r="J47" s="38"/>
      <c r="K47" s="41"/>
    </row>
    <row r="48" spans="2:11" s="1" customFormat="1" ht="6.95" customHeight="1">
      <c r="B48" s="37"/>
      <c r="C48" s="38"/>
      <c r="D48" s="38"/>
      <c r="E48" s="38"/>
      <c r="F48" s="38"/>
      <c r="G48" s="38"/>
      <c r="H48" s="38"/>
      <c r="I48" s="114"/>
      <c r="J48" s="38"/>
      <c r="K48" s="41"/>
    </row>
    <row r="49" spans="2:11" s="1" customFormat="1" ht="18" customHeight="1">
      <c r="B49" s="37"/>
      <c r="C49" s="33" t="s">
        <v>24</v>
      </c>
      <c r="D49" s="38"/>
      <c r="E49" s="38"/>
      <c r="F49" s="31" t="str">
        <f>F12</f>
        <v>VD Štěchovice</v>
      </c>
      <c r="G49" s="38"/>
      <c r="H49" s="38"/>
      <c r="I49" s="115" t="s">
        <v>26</v>
      </c>
      <c r="J49" s="116" t="str">
        <f>IF(J12="","",J12)</f>
        <v>24.7.2018</v>
      </c>
      <c r="K49" s="41"/>
    </row>
    <row r="50" spans="2:11" s="1" customFormat="1" ht="6.95" customHeight="1">
      <c r="B50" s="37"/>
      <c r="C50" s="38"/>
      <c r="D50" s="38"/>
      <c r="E50" s="38"/>
      <c r="F50" s="38"/>
      <c r="G50" s="38"/>
      <c r="H50" s="38"/>
      <c r="I50" s="114"/>
      <c r="J50" s="38"/>
      <c r="K50" s="41"/>
    </row>
    <row r="51" spans="2:11" s="1" customFormat="1" ht="13.5">
      <c r="B51" s="37"/>
      <c r="C51" s="33" t="s">
        <v>28</v>
      </c>
      <c r="D51" s="38"/>
      <c r="E51" s="38"/>
      <c r="F51" s="31" t="str">
        <f>E15</f>
        <v>Povodí Vltavy státní podnik</v>
      </c>
      <c r="G51" s="38"/>
      <c r="H51" s="38"/>
      <c r="I51" s="115" t="s">
        <v>36</v>
      </c>
      <c r="J51" s="255" t="str">
        <f>E21</f>
        <v>Ing. Milada Klimešová</v>
      </c>
      <c r="K51" s="41"/>
    </row>
    <row r="52" spans="2:11" s="1" customFormat="1" ht="14.45" customHeight="1">
      <c r="B52" s="37"/>
      <c r="C52" s="33" t="s">
        <v>34</v>
      </c>
      <c r="D52" s="38"/>
      <c r="E52" s="38"/>
      <c r="F52" s="31" t="str">
        <f>IF(E18="","",E18)</f>
        <v/>
      </c>
      <c r="G52" s="38"/>
      <c r="H52" s="38"/>
      <c r="I52" s="114"/>
      <c r="J52" s="270"/>
      <c r="K52" s="41"/>
    </row>
    <row r="53" spans="2:11" s="1" customFormat="1" ht="10.35" customHeight="1">
      <c r="B53" s="37"/>
      <c r="C53" s="38"/>
      <c r="D53" s="38"/>
      <c r="E53" s="38"/>
      <c r="F53" s="38"/>
      <c r="G53" s="38"/>
      <c r="H53" s="38"/>
      <c r="I53" s="114"/>
      <c r="J53" s="38"/>
      <c r="K53" s="41"/>
    </row>
    <row r="54" spans="2:11" s="1" customFormat="1" ht="29.25" customHeight="1">
      <c r="B54" s="37"/>
      <c r="C54" s="140" t="s">
        <v>107</v>
      </c>
      <c r="D54" s="128"/>
      <c r="E54" s="128"/>
      <c r="F54" s="128"/>
      <c r="G54" s="128"/>
      <c r="H54" s="128"/>
      <c r="I54" s="141"/>
      <c r="J54" s="142" t="s">
        <v>108</v>
      </c>
      <c r="K54" s="143"/>
    </row>
    <row r="55" spans="2:11" s="1" customFormat="1" ht="10.35" customHeight="1">
      <c r="B55" s="37"/>
      <c r="C55" s="38"/>
      <c r="D55" s="38"/>
      <c r="E55" s="38"/>
      <c r="F55" s="38"/>
      <c r="G55" s="38"/>
      <c r="H55" s="38"/>
      <c r="I55" s="114"/>
      <c r="J55" s="38"/>
      <c r="K55" s="41"/>
    </row>
    <row r="56" spans="2:47" s="1" customFormat="1" ht="29.25" customHeight="1">
      <c r="B56" s="37"/>
      <c r="C56" s="144" t="s">
        <v>109</v>
      </c>
      <c r="D56" s="38"/>
      <c r="E56" s="38"/>
      <c r="F56" s="38"/>
      <c r="G56" s="38"/>
      <c r="H56" s="38"/>
      <c r="I56" s="114"/>
      <c r="J56" s="124">
        <f>J76</f>
        <v>0</v>
      </c>
      <c r="K56" s="41"/>
      <c r="AU56" s="20" t="s">
        <v>110</v>
      </c>
    </row>
    <row r="57" spans="2:11" s="1" customFormat="1" ht="21.75" customHeight="1">
      <c r="B57" s="37"/>
      <c r="C57" s="38"/>
      <c r="D57" s="38"/>
      <c r="E57" s="38"/>
      <c r="F57" s="38"/>
      <c r="G57" s="38"/>
      <c r="H57" s="38"/>
      <c r="I57" s="114"/>
      <c r="J57" s="38"/>
      <c r="K57" s="41"/>
    </row>
    <row r="58" spans="2:11" s="1" customFormat="1" ht="6.95" customHeight="1">
      <c r="B58" s="52"/>
      <c r="C58" s="53"/>
      <c r="D58" s="53"/>
      <c r="E58" s="53"/>
      <c r="F58" s="53"/>
      <c r="G58" s="53"/>
      <c r="H58" s="53"/>
      <c r="I58" s="135"/>
      <c r="J58" s="53"/>
      <c r="K58" s="54"/>
    </row>
    <row r="62" spans="2:12" s="1" customFormat="1" ht="6.95" customHeight="1">
      <c r="B62" s="55"/>
      <c r="C62" s="56"/>
      <c r="D62" s="56"/>
      <c r="E62" s="56"/>
      <c r="F62" s="56"/>
      <c r="G62" s="56"/>
      <c r="H62" s="56"/>
      <c r="I62" s="138"/>
      <c r="J62" s="56"/>
      <c r="K62" s="56"/>
      <c r="L62" s="57"/>
    </row>
    <row r="63" spans="2:12" s="1" customFormat="1" ht="36.95" customHeight="1">
      <c r="B63" s="37"/>
      <c r="C63" s="58" t="s">
        <v>116</v>
      </c>
      <c r="D63" s="59"/>
      <c r="E63" s="59"/>
      <c r="F63" s="59"/>
      <c r="G63" s="59"/>
      <c r="H63" s="59"/>
      <c r="I63" s="159"/>
      <c r="J63" s="59"/>
      <c r="K63" s="59"/>
      <c r="L63" s="57"/>
    </row>
    <row r="64" spans="2:12" s="1" customFormat="1" ht="6.95" customHeight="1">
      <c r="B64" s="37"/>
      <c r="C64" s="59"/>
      <c r="D64" s="59"/>
      <c r="E64" s="59"/>
      <c r="F64" s="59"/>
      <c r="G64" s="59"/>
      <c r="H64" s="59"/>
      <c r="I64" s="159"/>
      <c r="J64" s="59"/>
      <c r="K64" s="59"/>
      <c r="L64" s="57"/>
    </row>
    <row r="65" spans="2:12" s="1" customFormat="1" ht="14.45" customHeight="1">
      <c r="B65" s="37"/>
      <c r="C65" s="61" t="s">
        <v>18</v>
      </c>
      <c r="D65" s="59"/>
      <c r="E65" s="59"/>
      <c r="F65" s="59"/>
      <c r="G65" s="59"/>
      <c r="H65" s="59"/>
      <c r="I65" s="159"/>
      <c r="J65" s="59"/>
      <c r="K65" s="59"/>
      <c r="L65" s="57"/>
    </row>
    <row r="66" spans="2:12" s="1" customFormat="1" ht="16.5" customHeight="1">
      <c r="B66" s="37"/>
      <c r="C66" s="59"/>
      <c r="D66" s="59"/>
      <c r="E66" s="271" t="str">
        <f>E7</f>
        <v>VD Štěchovice - oprava povrchových ochran a těsnění horních vrat PK</v>
      </c>
      <c r="F66" s="272"/>
      <c r="G66" s="272"/>
      <c r="H66" s="272"/>
      <c r="I66" s="159"/>
      <c r="J66" s="59"/>
      <c r="K66" s="59"/>
      <c r="L66" s="57"/>
    </row>
    <row r="67" spans="2:12" s="1" customFormat="1" ht="14.45" customHeight="1">
      <c r="B67" s="37"/>
      <c r="C67" s="61" t="s">
        <v>104</v>
      </c>
      <c r="D67" s="59"/>
      <c r="E67" s="59"/>
      <c r="F67" s="59"/>
      <c r="G67" s="59"/>
      <c r="H67" s="59"/>
      <c r="I67" s="159"/>
      <c r="J67" s="59"/>
      <c r="K67" s="59"/>
      <c r="L67" s="57"/>
    </row>
    <row r="68" spans="2:12" s="1" customFormat="1" ht="17.25" customHeight="1">
      <c r="B68" s="37"/>
      <c r="C68" s="59"/>
      <c r="D68" s="59"/>
      <c r="E68" s="262" t="str">
        <f>E9</f>
        <v>02 - Oprava těsnění</v>
      </c>
      <c r="F68" s="273"/>
      <c r="G68" s="273"/>
      <c r="H68" s="273"/>
      <c r="I68" s="159"/>
      <c r="J68" s="59"/>
      <c r="K68" s="59"/>
      <c r="L68" s="57"/>
    </row>
    <row r="69" spans="2:12" s="1" customFormat="1" ht="6.95" customHeight="1">
      <c r="B69" s="37"/>
      <c r="C69" s="59"/>
      <c r="D69" s="59"/>
      <c r="E69" s="59"/>
      <c r="F69" s="59"/>
      <c r="G69" s="59"/>
      <c r="H69" s="59"/>
      <c r="I69" s="159"/>
      <c r="J69" s="59"/>
      <c r="K69" s="59"/>
      <c r="L69" s="57"/>
    </row>
    <row r="70" spans="2:12" s="1" customFormat="1" ht="18" customHeight="1">
      <c r="B70" s="37"/>
      <c r="C70" s="61" t="s">
        <v>24</v>
      </c>
      <c r="D70" s="59"/>
      <c r="E70" s="59"/>
      <c r="F70" s="160" t="str">
        <f>F12</f>
        <v>VD Štěchovice</v>
      </c>
      <c r="G70" s="59"/>
      <c r="H70" s="59"/>
      <c r="I70" s="161" t="s">
        <v>26</v>
      </c>
      <c r="J70" s="69" t="str">
        <f>IF(J12="","",J12)</f>
        <v>24.7.2018</v>
      </c>
      <c r="K70" s="59"/>
      <c r="L70" s="57"/>
    </row>
    <row r="71" spans="2:12" s="1" customFormat="1" ht="6.95" customHeight="1">
      <c r="B71" s="37"/>
      <c r="C71" s="59"/>
      <c r="D71" s="59"/>
      <c r="E71" s="59"/>
      <c r="F71" s="59"/>
      <c r="G71" s="59"/>
      <c r="H71" s="59"/>
      <c r="I71" s="159"/>
      <c r="J71" s="59"/>
      <c r="K71" s="59"/>
      <c r="L71" s="57"/>
    </row>
    <row r="72" spans="2:12" s="1" customFormat="1" ht="13.5">
      <c r="B72" s="37"/>
      <c r="C72" s="61" t="s">
        <v>28</v>
      </c>
      <c r="D72" s="59"/>
      <c r="E72" s="59"/>
      <c r="F72" s="160" t="str">
        <f>E15</f>
        <v>Povodí Vltavy státní podnik</v>
      </c>
      <c r="G72" s="59"/>
      <c r="H72" s="59"/>
      <c r="I72" s="161" t="s">
        <v>36</v>
      </c>
      <c r="J72" s="160" t="str">
        <f>E21</f>
        <v>Ing. Milada Klimešová</v>
      </c>
      <c r="K72" s="59"/>
      <c r="L72" s="57"/>
    </row>
    <row r="73" spans="2:12" s="1" customFormat="1" ht="14.45" customHeight="1">
      <c r="B73" s="37"/>
      <c r="C73" s="61" t="s">
        <v>34</v>
      </c>
      <c r="D73" s="59"/>
      <c r="E73" s="59"/>
      <c r="F73" s="160" t="str">
        <f>IF(E18="","",E18)</f>
        <v/>
      </c>
      <c r="G73" s="59"/>
      <c r="H73" s="59"/>
      <c r="I73" s="159"/>
      <c r="J73" s="59"/>
      <c r="K73" s="59"/>
      <c r="L73" s="57"/>
    </row>
    <row r="74" spans="2:12" s="1" customFormat="1" ht="10.35" customHeight="1">
      <c r="B74" s="37"/>
      <c r="C74" s="59"/>
      <c r="D74" s="59"/>
      <c r="E74" s="59"/>
      <c r="F74" s="59"/>
      <c r="G74" s="59"/>
      <c r="H74" s="59"/>
      <c r="I74" s="159"/>
      <c r="J74" s="59"/>
      <c r="K74" s="59"/>
      <c r="L74" s="57"/>
    </row>
    <row r="75" spans="2:20" s="9" customFormat="1" ht="29.25" customHeight="1">
      <c r="B75" s="162"/>
      <c r="C75" s="163" t="s">
        <v>117</v>
      </c>
      <c r="D75" s="164" t="s">
        <v>61</v>
      </c>
      <c r="E75" s="164" t="s">
        <v>57</v>
      </c>
      <c r="F75" s="164" t="s">
        <v>118</v>
      </c>
      <c r="G75" s="164" t="s">
        <v>119</v>
      </c>
      <c r="H75" s="164" t="s">
        <v>120</v>
      </c>
      <c r="I75" s="165" t="s">
        <v>121</v>
      </c>
      <c r="J75" s="164" t="s">
        <v>108</v>
      </c>
      <c r="K75" s="166" t="s">
        <v>122</v>
      </c>
      <c r="L75" s="167"/>
      <c r="M75" s="77" t="s">
        <v>123</v>
      </c>
      <c r="N75" s="78" t="s">
        <v>46</v>
      </c>
      <c r="O75" s="78" t="s">
        <v>124</v>
      </c>
      <c r="P75" s="78" t="s">
        <v>125</v>
      </c>
      <c r="Q75" s="78" t="s">
        <v>126</v>
      </c>
      <c r="R75" s="78" t="s">
        <v>127</v>
      </c>
      <c r="S75" s="78" t="s">
        <v>128</v>
      </c>
      <c r="T75" s="79" t="s">
        <v>129</v>
      </c>
    </row>
    <row r="76" spans="2:63" s="1" customFormat="1" ht="29.25" customHeight="1">
      <c r="B76" s="37"/>
      <c r="C76" s="83" t="s">
        <v>109</v>
      </c>
      <c r="D76" s="59"/>
      <c r="E76" s="59"/>
      <c r="F76" s="59"/>
      <c r="G76" s="59"/>
      <c r="H76" s="59"/>
      <c r="I76" s="159"/>
      <c r="J76" s="168">
        <f>BK76</f>
        <v>0</v>
      </c>
      <c r="K76" s="59"/>
      <c r="L76" s="57"/>
      <c r="M76" s="80"/>
      <c r="N76" s="81"/>
      <c r="O76" s="81"/>
      <c r="P76" s="169">
        <f>SUM(P77:P108)</f>
        <v>0</v>
      </c>
      <c r="Q76" s="81"/>
      <c r="R76" s="169">
        <f>SUM(R77:R108)</f>
        <v>0.40900000000000003</v>
      </c>
      <c r="S76" s="81"/>
      <c r="T76" s="170">
        <f>SUM(T77:T108)</f>
        <v>0</v>
      </c>
      <c r="AT76" s="20" t="s">
        <v>75</v>
      </c>
      <c r="AU76" s="20" t="s">
        <v>110</v>
      </c>
      <c r="BK76" s="171">
        <f>SUM(BK77:BK108)</f>
        <v>0</v>
      </c>
    </row>
    <row r="77" spans="2:65" s="1" customFormat="1" ht="16.5" customHeight="1">
      <c r="B77" s="37"/>
      <c r="C77" s="188" t="s">
        <v>84</v>
      </c>
      <c r="D77" s="188" t="s">
        <v>135</v>
      </c>
      <c r="E77" s="189" t="s">
        <v>177</v>
      </c>
      <c r="F77" s="190" t="s">
        <v>178</v>
      </c>
      <c r="G77" s="191" t="s">
        <v>179</v>
      </c>
      <c r="H77" s="192">
        <v>5410</v>
      </c>
      <c r="I77" s="193"/>
      <c r="J77" s="194">
        <f>ROUND(I77*H77,2)</f>
        <v>0</v>
      </c>
      <c r="K77" s="190" t="s">
        <v>23</v>
      </c>
      <c r="L77" s="57"/>
      <c r="M77" s="195" t="s">
        <v>23</v>
      </c>
      <c r="N77" s="196" t="s">
        <v>47</v>
      </c>
      <c r="O77" s="38"/>
      <c r="P77" s="197">
        <f>O77*H77</f>
        <v>0</v>
      </c>
      <c r="Q77" s="197">
        <v>0</v>
      </c>
      <c r="R77" s="197">
        <f>Q77*H77</f>
        <v>0</v>
      </c>
      <c r="S77" s="197">
        <v>0</v>
      </c>
      <c r="T77" s="198">
        <f>S77*H77</f>
        <v>0</v>
      </c>
      <c r="AR77" s="20" t="s">
        <v>84</v>
      </c>
      <c r="AT77" s="20" t="s">
        <v>135</v>
      </c>
      <c r="AU77" s="20" t="s">
        <v>76</v>
      </c>
      <c r="AY77" s="20" t="s">
        <v>132</v>
      </c>
      <c r="BE77" s="199">
        <f>IF(N77="základní",J77,0)</f>
        <v>0</v>
      </c>
      <c r="BF77" s="199">
        <f>IF(N77="snížená",J77,0)</f>
        <v>0</v>
      </c>
      <c r="BG77" s="199">
        <f>IF(N77="zákl. přenesená",J77,0)</f>
        <v>0</v>
      </c>
      <c r="BH77" s="199">
        <f>IF(N77="sníž. přenesená",J77,0)</f>
        <v>0</v>
      </c>
      <c r="BI77" s="199">
        <f>IF(N77="nulová",J77,0)</f>
        <v>0</v>
      </c>
      <c r="BJ77" s="20" t="s">
        <v>84</v>
      </c>
      <c r="BK77" s="199">
        <f>ROUND(I77*H77,2)</f>
        <v>0</v>
      </c>
      <c r="BL77" s="20" t="s">
        <v>84</v>
      </c>
      <c r="BM77" s="20" t="s">
        <v>180</v>
      </c>
    </row>
    <row r="78" spans="2:47" s="1" customFormat="1" ht="27">
      <c r="B78" s="37"/>
      <c r="C78" s="59"/>
      <c r="D78" s="200" t="s">
        <v>141</v>
      </c>
      <c r="E78" s="59"/>
      <c r="F78" s="201" t="s">
        <v>181</v>
      </c>
      <c r="G78" s="59"/>
      <c r="H78" s="59"/>
      <c r="I78" s="159"/>
      <c r="J78" s="59"/>
      <c r="K78" s="59"/>
      <c r="L78" s="57"/>
      <c r="M78" s="202"/>
      <c r="N78" s="38"/>
      <c r="O78" s="38"/>
      <c r="P78" s="38"/>
      <c r="Q78" s="38"/>
      <c r="R78" s="38"/>
      <c r="S78" s="38"/>
      <c r="T78" s="74"/>
      <c r="AT78" s="20" t="s">
        <v>141</v>
      </c>
      <c r="AU78" s="20" t="s">
        <v>76</v>
      </c>
    </row>
    <row r="79" spans="2:47" s="1" customFormat="1" ht="40.5">
      <c r="B79" s="37"/>
      <c r="C79" s="59"/>
      <c r="D79" s="200" t="s">
        <v>143</v>
      </c>
      <c r="E79" s="59"/>
      <c r="F79" s="203" t="s">
        <v>182</v>
      </c>
      <c r="G79" s="59"/>
      <c r="H79" s="59"/>
      <c r="I79" s="159"/>
      <c r="J79" s="59"/>
      <c r="K79" s="59"/>
      <c r="L79" s="57"/>
      <c r="M79" s="202"/>
      <c r="N79" s="38"/>
      <c r="O79" s="38"/>
      <c r="P79" s="38"/>
      <c r="Q79" s="38"/>
      <c r="R79" s="38"/>
      <c r="S79" s="38"/>
      <c r="T79" s="74"/>
      <c r="AT79" s="20" t="s">
        <v>143</v>
      </c>
      <c r="AU79" s="20" t="s">
        <v>76</v>
      </c>
    </row>
    <row r="80" spans="2:51" s="11" customFormat="1" ht="27">
      <c r="B80" s="207"/>
      <c r="C80" s="208"/>
      <c r="D80" s="200" t="s">
        <v>183</v>
      </c>
      <c r="E80" s="209" t="s">
        <v>23</v>
      </c>
      <c r="F80" s="210" t="s">
        <v>184</v>
      </c>
      <c r="G80" s="208"/>
      <c r="H80" s="211">
        <v>5410</v>
      </c>
      <c r="I80" s="212"/>
      <c r="J80" s="208"/>
      <c r="K80" s="208"/>
      <c r="L80" s="213"/>
      <c r="M80" s="214"/>
      <c r="N80" s="215"/>
      <c r="O80" s="215"/>
      <c r="P80" s="215"/>
      <c r="Q80" s="215"/>
      <c r="R80" s="215"/>
      <c r="S80" s="215"/>
      <c r="T80" s="216"/>
      <c r="AT80" s="217" t="s">
        <v>183</v>
      </c>
      <c r="AU80" s="217" t="s">
        <v>76</v>
      </c>
      <c r="AV80" s="11" t="s">
        <v>87</v>
      </c>
      <c r="AW80" s="11" t="s">
        <v>39</v>
      </c>
      <c r="AX80" s="11" t="s">
        <v>84</v>
      </c>
      <c r="AY80" s="217" t="s">
        <v>132</v>
      </c>
    </row>
    <row r="81" spans="2:65" s="1" customFormat="1" ht="16.5" customHeight="1">
      <c r="B81" s="37"/>
      <c r="C81" s="218" t="s">
        <v>87</v>
      </c>
      <c r="D81" s="218" t="s">
        <v>185</v>
      </c>
      <c r="E81" s="219" t="s">
        <v>186</v>
      </c>
      <c r="F81" s="220" t="s">
        <v>187</v>
      </c>
      <c r="G81" s="221" t="s">
        <v>188</v>
      </c>
      <c r="H81" s="222">
        <v>30</v>
      </c>
      <c r="I81" s="223"/>
      <c r="J81" s="224">
        <f>ROUND(I81*H81,2)</f>
        <v>0</v>
      </c>
      <c r="K81" s="220" t="s">
        <v>23</v>
      </c>
      <c r="L81" s="225"/>
      <c r="M81" s="226" t="s">
        <v>23</v>
      </c>
      <c r="N81" s="227" t="s">
        <v>47</v>
      </c>
      <c r="O81" s="38"/>
      <c r="P81" s="197">
        <f>O81*H81</f>
        <v>0</v>
      </c>
      <c r="Q81" s="197">
        <v>0.01</v>
      </c>
      <c r="R81" s="197">
        <f>Q81*H81</f>
        <v>0.3</v>
      </c>
      <c r="S81" s="197">
        <v>0</v>
      </c>
      <c r="T81" s="198">
        <f>S81*H81</f>
        <v>0</v>
      </c>
      <c r="AR81" s="20" t="s">
        <v>87</v>
      </c>
      <c r="AT81" s="20" t="s">
        <v>185</v>
      </c>
      <c r="AU81" s="20" t="s">
        <v>76</v>
      </c>
      <c r="AY81" s="20" t="s">
        <v>132</v>
      </c>
      <c r="BE81" s="199">
        <f>IF(N81="základní",J81,0)</f>
        <v>0</v>
      </c>
      <c r="BF81" s="199">
        <f>IF(N81="snížená",J81,0)</f>
        <v>0</v>
      </c>
      <c r="BG81" s="199">
        <f>IF(N81="zákl. přenesená",J81,0)</f>
        <v>0</v>
      </c>
      <c r="BH81" s="199">
        <f>IF(N81="sníž. přenesená",J81,0)</f>
        <v>0</v>
      </c>
      <c r="BI81" s="199">
        <f>IF(N81="nulová",J81,0)</f>
        <v>0</v>
      </c>
      <c r="BJ81" s="20" t="s">
        <v>84</v>
      </c>
      <c r="BK81" s="199">
        <f>ROUND(I81*H81,2)</f>
        <v>0</v>
      </c>
      <c r="BL81" s="20" t="s">
        <v>84</v>
      </c>
      <c r="BM81" s="20" t="s">
        <v>189</v>
      </c>
    </row>
    <row r="82" spans="2:47" s="1" customFormat="1" ht="13.5">
      <c r="B82" s="37"/>
      <c r="C82" s="59"/>
      <c r="D82" s="200" t="s">
        <v>141</v>
      </c>
      <c r="E82" s="59"/>
      <c r="F82" s="201" t="s">
        <v>190</v>
      </c>
      <c r="G82" s="59"/>
      <c r="H82" s="59"/>
      <c r="I82" s="159"/>
      <c r="J82" s="59"/>
      <c r="K82" s="59"/>
      <c r="L82" s="57"/>
      <c r="M82" s="202"/>
      <c r="N82" s="38"/>
      <c r="O82" s="38"/>
      <c r="P82" s="38"/>
      <c r="Q82" s="38"/>
      <c r="R82" s="38"/>
      <c r="S82" s="38"/>
      <c r="T82" s="74"/>
      <c r="AT82" s="20" t="s">
        <v>141</v>
      </c>
      <c r="AU82" s="20" t="s">
        <v>76</v>
      </c>
    </row>
    <row r="83" spans="2:47" s="1" customFormat="1" ht="54">
      <c r="B83" s="37"/>
      <c r="C83" s="59"/>
      <c r="D83" s="200" t="s">
        <v>143</v>
      </c>
      <c r="E83" s="59"/>
      <c r="F83" s="203" t="s">
        <v>191</v>
      </c>
      <c r="G83" s="59"/>
      <c r="H83" s="59"/>
      <c r="I83" s="159"/>
      <c r="J83" s="59"/>
      <c r="K83" s="59"/>
      <c r="L83" s="57"/>
      <c r="M83" s="202"/>
      <c r="N83" s="38"/>
      <c r="O83" s="38"/>
      <c r="P83" s="38"/>
      <c r="Q83" s="38"/>
      <c r="R83" s="38"/>
      <c r="S83" s="38"/>
      <c r="T83" s="74"/>
      <c r="AT83" s="20" t="s">
        <v>143</v>
      </c>
      <c r="AU83" s="20" t="s">
        <v>76</v>
      </c>
    </row>
    <row r="84" spans="2:65" s="1" customFormat="1" ht="16.5" customHeight="1">
      <c r="B84" s="37"/>
      <c r="C84" s="218" t="s">
        <v>154</v>
      </c>
      <c r="D84" s="218" t="s">
        <v>185</v>
      </c>
      <c r="E84" s="219" t="s">
        <v>192</v>
      </c>
      <c r="F84" s="220" t="s">
        <v>193</v>
      </c>
      <c r="G84" s="221" t="s">
        <v>188</v>
      </c>
      <c r="H84" s="222">
        <v>8.1</v>
      </c>
      <c r="I84" s="223"/>
      <c r="J84" s="224">
        <f>ROUND(I84*H84,2)</f>
        <v>0</v>
      </c>
      <c r="K84" s="220" t="s">
        <v>23</v>
      </c>
      <c r="L84" s="225"/>
      <c r="M84" s="226" t="s">
        <v>23</v>
      </c>
      <c r="N84" s="227" t="s">
        <v>47</v>
      </c>
      <c r="O84" s="38"/>
      <c r="P84" s="197">
        <f>O84*H84</f>
        <v>0</v>
      </c>
      <c r="Q84" s="197">
        <v>0.01</v>
      </c>
      <c r="R84" s="197">
        <f>Q84*H84</f>
        <v>0.081</v>
      </c>
      <c r="S84" s="197">
        <v>0</v>
      </c>
      <c r="T84" s="198">
        <f>S84*H84</f>
        <v>0</v>
      </c>
      <c r="AR84" s="20" t="s">
        <v>87</v>
      </c>
      <c r="AT84" s="20" t="s">
        <v>185</v>
      </c>
      <c r="AU84" s="20" t="s">
        <v>76</v>
      </c>
      <c r="AY84" s="20" t="s">
        <v>132</v>
      </c>
      <c r="BE84" s="199">
        <f>IF(N84="základní",J84,0)</f>
        <v>0</v>
      </c>
      <c r="BF84" s="199">
        <f>IF(N84="snížená",J84,0)</f>
        <v>0</v>
      </c>
      <c r="BG84" s="199">
        <f>IF(N84="zákl. přenesená",J84,0)</f>
        <v>0</v>
      </c>
      <c r="BH84" s="199">
        <f>IF(N84="sníž. přenesená",J84,0)</f>
        <v>0</v>
      </c>
      <c r="BI84" s="199">
        <f>IF(N84="nulová",J84,0)</f>
        <v>0</v>
      </c>
      <c r="BJ84" s="20" t="s">
        <v>84</v>
      </c>
      <c r="BK84" s="199">
        <f>ROUND(I84*H84,2)</f>
        <v>0</v>
      </c>
      <c r="BL84" s="20" t="s">
        <v>84</v>
      </c>
      <c r="BM84" s="20" t="s">
        <v>194</v>
      </c>
    </row>
    <row r="85" spans="2:47" s="1" customFormat="1" ht="13.5">
      <c r="B85" s="37"/>
      <c r="C85" s="59"/>
      <c r="D85" s="200" t="s">
        <v>141</v>
      </c>
      <c r="E85" s="59"/>
      <c r="F85" s="201" t="s">
        <v>195</v>
      </c>
      <c r="G85" s="59"/>
      <c r="H85" s="59"/>
      <c r="I85" s="159"/>
      <c r="J85" s="59"/>
      <c r="K85" s="59"/>
      <c r="L85" s="57"/>
      <c r="M85" s="202"/>
      <c r="N85" s="38"/>
      <c r="O85" s="38"/>
      <c r="P85" s="38"/>
      <c r="Q85" s="38"/>
      <c r="R85" s="38"/>
      <c r="S85" s="38"/>
      <c r="T85" s="74"/>
      <c r="AT85" s="20" t="s">
        <v>141</v>
      </c>
      <c r="AU85" s="20" t="s">
        <v>76</v>
      </c>
    </row>
    <row r="86" spans="2:47" s="1" customFormat="1" ht="54">
      <c r="B86" s="37"/>
      <c r="C86" s="59"/>
      <c r="D86" s="200" t="s">
        <v>143</v>
      </c>
      <c r="E86" s="59"/>
      <c r="F86" s="203" t="s">
        <v>196</v>
      </c>
      <c r="G86" s="59"/>
      <c r="H86" s="59"/>
      <c r="I86" s="159"/>
      <c r="J86" s="59"/>
      <c r="K86" s="59"/>
      <c r="L86" s="57"/>
      <c r="M86" s="202"/>
      <c r="N86" s="38"/>
      <c r="O86" s="38"/>
      <c r="P86" s="38"/>
      <c r="Q86" s="38"/>
      <c r="R86" s="38"/>
      <c r="S86" s="38"/>
      <c r="T86" s="74"/>
      <c r="AT86" s="20" t="s">
        <v>143</v>
      </c>
      <c r="AU86" s="20" t="s">
        <v>76</v>
      </c>
    </row>
    <row r="87" spans="2:65" s="1" customFormat="1" ht="16.5" customHeight="1">
      <c r="B87" s="37"/>
      <c r="C87" s="188" t="s">
        <v>139</v>
      </c>
      <c r="D87" s="188" t="s">
        <v>135</v>
      </c>
      <c r="E87" s="189" t="s">
        <v>197</v>
      </c>
      <c r="F87" s="190" t="s">
        <v>198</v>
      </c>
      <c r="G87" s="191" t="s">
        <v>179</v>
      </c>
      <c r="H87" s="192">
        <v>50</v>
      </c>
      <c r="I87" s="193"/>
      <c r="J87" s="194">
        <f>ROUND(I87*H87,2)</f>
        <v>0</v>
      </c>
      <c r="K87" s="190" t="s">
        <v>23</v>
      </c>
      <c r="L87" s="57"/>
      <c r="M87" s="195" t="s">
        <v>23</v>
      </c>
      <c r="N87" s="196" t="s">
        <v>47</v>
      </c>
      <c r="O87" s="38"/>
      <c r="P87" s="197">
        <f>O87*H87</f>
        <v>0</v>
      </c>
      <c r="Q87" s="197">
        <v>0</v>
      </c>
      <c r="R87" s="197">
        <f>Q87*H87</f>
        <v>0</v>
      </c>
      <c r="S87" s="197">
        <v>0</v>
      </c>
      <c r="T87" s="198">
        <f>S87*H87</f>
        <v>0</v>
      </c>
      <c r="AR87" s="20" t="s">
        <v>84</v>
      </c>
      <c r="AT87" s="20" t="s">
        <v>135</v>
      </c>
      <c r="AU87" s="20" t="s">
        <v>76</v>
      </c>
      <c r="AY87" s="20" t="s">
        <v>132</v>
      </c>
      <c r="BE87" s="199">
        <f>IF(N87="základní",J87,0)</f>
        <v>0</v>
      </c>
      <c r="BF87" s="199">
        <f>IF(N87="snížená",J87,0)</f>
        <v>0</v>
      </c>
      <c r="BG87" s="199">
        <f>IF(N87="zákl. přenesená",J87,0)</f>
        <v>0</v>
      </c>
      <c r="BH87" s="199">
        <f>IF(N87="sníž. přenesená",J87,0)</f>
        <v>0</v>
      </c>
      <c r="BI87" s="199">
        <f>IF(N87="nulová",J87,0)</f>
        <v>0</v>
      </c>
      <c r="BJ87" s="20" t="s">
        <v>84</v>
      </c>
      <c r="BK87" s="199">
        <f>ROUND(I87*H87,2)</f>
        <v>0</v>
      </c>
      <c r="BL87" s="20" t="s">
        <v>84</v>
      </c>
      <c r="BM87" s="20" t="s">
        <v>199</v>
      </c>
    </row>
    <row r="88" spans="2:47" s="1" customFormat="1" ht="13.5">
      <c r="B88" s="37"/>
      <c r="C88" s="59"/>
      <c r="D88" s="200" t="s">
        <v>141</v>
      </c>
      <c r="E88" s="59"/>
      <c r="F88" s="201" t="s">
        <v>200</v>
      </c>
      <c r="G88" s="59"/>
      <c r="H88" s="59"/>
      <c r="I88" s="159"/>
      <c r="J88" s="59"/>
      <c r="K88" s="59"/>
      <c r="L88" s="57"/>
      <c r="M88" s="202"/>
      <c r="N88" s="38"/>
      <c r="O88" s="38"/>
      <c r="P88" s="38"/>
      <c r="Q88" s="38"/>
      <c r="R88" s="38"/>
      <c r="S88" s="38"/>
      <c r="T88" s="74"/>
      <c r="AT88" s="20" t="s">
        <v>141</v>
      </c>
      <c r="AU88" s="20" t="s">
        <v>76</v>
      </c>
    </row>
    <row r="89" spans="2:47" s="1" customFormat="1" ht="54">
      <c r="B89" s="37"/>
      <c r="C89" s="59"/>
      <c r="D89" s="200" t="s">
        <v>143</v>
      </c>
      <c r="E89" s="59"/>
      <c r="F89" s="203" t="s">
        <v>201</v>
      </c>
      <c r="G89" s="59"/>
      <c r="H89" s="59"/>
      <c r="I89" s="159"/>
      <c r="J89" s="59"/>
      <c r="K89" s="59"/>
      <c r="L89" s="57"/>
      <c r="M89" s="202"/>
      <c r="N89" s="38"/>
      <c r="O89" s="38"/>
      <c r="P89" s="38"/>
      <c r="Q89" s="38"/>
      <c r="R89" s="38"/>
      <c r="S89" s="38"/>
      <c r="T89" s="74"/>
      <c r="AT89" s="20" t="s">
        <v>143</v>
      </c>
      <c r="AU89" s="20" t="s">
        <v>76</v>
      </c>
    </row>
    <row r="90" spans="2:51" s="11" customFormat="1" ht="13.5">
      <c r="B90" s="207"/>
      <c r="C90" s="208"/>
      <c r="D90" s="200" t="s">
        <v>183</v>
      </c>
      <c r="E90" s="209" t="s">
        <v>23</v>
      </c>
      <c r="F90" s="210" t="s">
        <v>202</v>
      </c>
      <c r="G90" s="208"/>
      <c r="H90" s="211">
        <v>50</v>
      </c>
      <c r="I90" s="212"/>
      <c r="J90" s="208"/>
      <c r="K90" s="208"/>
      <c r="L90" s="213"/>
      <c r="M90" s="214"/>
      <c r="N90" s="215"/>
      <c r="O90" s="215"/>
      <c r="P90" s="215"/>
      <c r="Q90" s="215"/>
      <c r="R90" s="215"/>
      <c r="S90" s="215"/>
      <c r="T90" s="216"/>
      <c r="AT90" s="217" t="s">
        <v>183</v>
      </c>
      <c r="AU90" s="217" t="s">
        <v>76</v>
      </c>
      <c r="AV90" s="11" t="s">
        <v>87</v>
      </c>
      <c r="AW90" s="11" t="s">
        <v>39</v>
      </c>
      <c r="AX90" s="11" t="s">
        <v>84</v>
      </c>
      <c r="AY90" s="217" t="s">
        <v>132</v>
      </c>
    </row>
    <row r="91" spans="2:65" s="1" customFormat="1" ht="16.5" customHeight="1">
      <c r="B91" s="37"/>
      <c r="C91" s="218" t="s">
        <v>170</v>
      </c>
      <c r="D91" s="218" t="s">
        <v>185</v>
      </c>
      <c r="E91" s="219" t="s">
        <v>203</v>
      </c>
      <c r="F91" s="220" t="s">
        <v>204</v>
      </c>
      <c r="G91" s="221" t="s">
        <v>205</v>
      </c>
      <c r="H91" s="222">
        <v>0.056</v>
      </c>
      <c r="I91" s="223"/>
      <c r="J91" s="224">
        <f>ROUND(I91*H91,2)</f>
        <v>0</v>
      </c>
      <c r="K91" s="220" t="s">
        <v>23</v>
      </c>
      <c r="L91" s="225"/>
      <c r="M91" s="226" t="s">
        <v>23</v>
      </c>
      <c r="N91" s="227" t="s">
        <v>47</v>
      </c>
      <c r="O91" s="38"/>
      <c r="P91" s="197">
        <f>O91*H91</f>
        <v>0</v>
      </c>
      <c r="Q91" s="197">
        <v>0.5</v>
      </c>
      <c r="R91" s="197">
        <f>Q91*H91</f>
        <v>0.028</v>
      </c>
      <c r="S91" s="197">
        <v>0</v>
      </c>
      <c r="T91" s="198">
        <f>S91*H91</f>
        <v>0</v>
      </c>
      <c r="AR91" s="20" t="s">
        <v>87</v>
      </c>
      <c r="AT91" s="20" t="s">
        <v>185</v>
      </c>
      <c r="AU91" s="20" t="s">
        <v>76</v>
      </c>
      <c r="AY91" s="20" t="s">
        <v>132</v>
      </c>
      <c r="BE91" s="199">
        <f>IF(N91="základní",J91,0)</f>
        <v>0</v>
      </c>
      <c r="BF91" s="199">
        <f>IF(N91="snížená",J91,0)</f>
        <v>0</v>
      </c>
      <c r="BG91" s="199">
        <f>IF(N91="zákl. přenesená",J91,0)</f>
        <v>0</v>
      </c>
      <c r="BH91" s="199">
        <f>IF(N91="sníž. přenesená",J91,0)</f>
        <v>0</v>
      </c>
      <c r="BI91" s="199">
        <f>IF(N91="nulová",J91,0)</f>
        <v>0</v>
      </c>
      <c r="BJ91" s="20" t="s">
        <v>84</v>
      </c>
      <c r="BK91" s="199">
        <f>ROUND(I91*H91,2)</f>
        <v>0</v>
      </c>
      <c r="BL91" s="20" t="s">
        <v>84</v>
      </c>
      <c r="BM91" s="20" t="s">
        <v>206</v>
      </c>
    </row>
    <row r="92" spans="2:47" s="1" customFormat="1" ht="13.5">
      <c r="B92" s="37"/>
      <c r="C92" s="59"/>
      <c r="D92" s="200" t="s">
        <v>141</v>
      </c>
      <c r="E92" s="59"/>
      <c r="F92" s="201" t="s">
        <v>204</v>
      </c>
      <c r="G92" s="59"/>
      <c r="H92" s="59"/>
      <c r="I92" s="159"/>
      <c r="J92" s="59"/>
      <c r="K92" s="59"/>
      <c r="L92" s="57"/>
      <c r="M92" s="202"/>
      <c r="N92" s="38"/>
      <c r="O92" s="38"/>
      <c r="P92" s="38"/>
      <c r="Q92" s="38"/>
      <c r="R92" s="38"/>
      <c r="S92" s="38"/>
      <c r="T92" s="74"/>
      <c r="AT92" s="20" t="s">
        <v>141</v>
      </c>
      <c r="AU92" s="20" t="s">
        <v>76</v>
      </c>
    </row>
    <row r="93" spans="2:47" s="1" customFormat="1" ht="27">
      <c r="B93" s="37"/>
      <c r="C93" s="59"/>
      <c r="D93" s="200" t="s">
        <v>143</v>
      </c>
      <c r="E93" s="59"/>
      <c r="F93" s="203" t="s">
        <v>207</v>
      </c>
      <c r="G93" s="59"/>
      <c r="H93" s="59"/>
      <c r="I93" s="159"/>
      <c r="J93" s="59"/>
      <c r="K93" s="59"/>
      <c r="L93" s="57"/>
      <c r="M93" s="202"/>
      <c r="N93" s="38"/>
      <c r="O93" s="38"/>
      <c r="P93" s="38"/>
      <c r="Q93" s="38"/>
      <c r="R93" s="38"/>
      <c r="S93" s="38"/>
      <c r="T93" s="74"/>
      <c r="AT93" s="20" t="s">
        <v>143</v>
      </c>
      <c r="AU93" s="20" t="s">
        <v>76</v>
      </c>
    </row>
    <row r="94" spans="2:51" s="11" customFormat="1" ht="13.5">
      <c r="B94" s="207"/>
      <c r="C94" s="208"/>
      <c r="D94" s="200" t="s">
        <v>183</v>
      </c>
      <c r="E94" s="209" t="s">
        <v>23</v>
      </c>
      <c r="F94" s="210" t="s">
        <v>208</v>
      </c>
      <c r="G94" s="208"/>
      <c r="H94" s="211">
        <v>0.056</v>
      </c>
      <c r="I94" s="212"/>
      <c r="J94" s="208"/>
      <c r="K94" s="208"/>
      <c r="L94" s="213"/>
      <c r="M94" s="214"/>
      <c r="N94" s="215"/>
      <c r="O94" s="215"/>
      <c r="P94" s="215"/>
      <c r="Q94" s="215"/>
      <c r="R94" s="215"/>
      <c r="S94" s="215"/>
      <c r="T94" s="216"/>
      <c r="AT94" s="217" t="s">
        <v>183</v>
      </c>
      <c r="AU94" s="217" t="s">
        <v>76</v>
      </c>
      <c r="AV94" s="11" t="s">
        <v>87</v>
      </c>
      <c r="AW94" s="11" t="s">
        <v>39</v>
      </c>
      <c r="AX94" s="11" t="s">
        <v>84</v>
      </c>
      <c r="AY94" s="217" t="s">
        <v>132</v>
      </c>
    </row>
    <row r="95" spans="2:65" s="1" customFormat="1" ht="16.5" customHeight="1">
      <c r="B95" s="37"/>
      <c r="C95" s="188" t="s">
        <v>209</v>
      </c>
      <c r="D95" s="188" t="s">
        <v>135</v>
      </c>
      <c r="E95" s="189" t="s">
        <v>210</v>
      </c>
      <c r="F95" s="190" t="s">
        <v>211</v>
      </c>
      <c r="G95" s="191" t="s">
        <v>179</v>
      </c>
      <c r="H95" s="192">
        <v>270</v>
      </c>
      <c r="I95" s="193"/>
      <c r="J95" s="194">
        <f>ROUND(I95*H95,2)</f>
        <v>0</v>
      </c>
      <c r="K95" s="190" t="s">
        <v>23</v>
      </c>
      <c r="L95" s="57"/>
      <c r="M95" s="195" t="s">
        <v>23</v>
      </c>
      <c r="N95" s="196" t="s">
        <v>47</v>
      </c>
      <c r="O95" s="38"/>
      <c r="P95" s="197">
        <f>O95*H95</f>
        <v>0</v>
      </c>
      <c r="Q95" s="197">
        <v>0</v>
      </c>
      <c r="R95" s="197">
        <f>Q95*H95</f>
        <v>0</v>
      </c>
      <c r="S95" s="197">
        <v>0</v>
      </c>
      <c r="T95" s="198">
        <f>S95*H95</f>
        <v>0</v>
      </c>
      <c r="AR95" s="20" t="s">
        <v>84</v>
      </c>
      <c r="AT95" s="20" t="s">
        <v>135</v>
      </c>
      <c r="AU95" s="20" t="s">
        <v>76</v>
      </c>
      <c r="AY95" s="20" t="s">
        <v>132</v>
      </c>
      <c r="BE95" s="199">
        <f>IF(N95="základní",J95,0)</f>
        <v>0</v>
      </c>
      <c r="BF95" s="199">
        <f>IF(N95="snížená",J95,0)</f>
        <v>0</v>
      </c>
      <c r="BG95" s="199">
        <f>IF(N95="zákl. přenesená",J95,0)</f>
        <v>0</v>
      </c>
      <c r="BH95" s="199">
        <f>IF(N95="sníž. přenesená",J95,0)</f>
        <v>0</v>
      </c>
      <c r="BI95" s="199">
        <f>IF(N95="nulová",J95,0)</f>
        <v>0</v>
      </c>
      <c r="BJ95" s="20" t="s">
        <v>84</v>
      </c>
      <c r="BK95" s="199">
        <f>ROUND(I95*H95,2)</f>
        <v>0</v>
      </c>
      <c r="BL95" s="20" t="s">
        <v>84</v>
      </c>
      <c r="BM95" s="20" t="s">
        <v>212</v>
      </c>
    </row>
    <row r="96" spans="2:47" s="1" customFormat="1" ht="13.5">
      <c r="B96" s="37"/>
      <c r="C96" s="59"/>
      <c r="D96" s="200" t="s">
        <v>141</v>
      </c>
      <c r="E96" s="59"/>
      <c r="F96" s="201" t="s">
        <v>213</v>
      </c>
      <c r="G96" s="59"/>
      <c r="H96" s="59"/>
      <c r="I96" s="159"/>
      <c r="J96" s="59"/>
      <c r="K96" s="59"/>
      <c r="L96" s="57"/>
      <c r="M96" s="202"/>
      <c r="N96" s="38"/>
      <c r="O96" s="38"/>
      <c r="P96" s="38"/>
      <c r="Q96" s="38"/>
      <c r="R96" s="38"/>
      <c r="S96" s="38"/>
      <c r="T96" s="74"/>
      <c r="AT96" s="20" t="s">
        <v>141</v>
      </c>
      <c r="AU96" s="20" t="s">
        <v>76</v>
      </c>
    </row>
    <row r="97" spans="2:47" s="1" customFormat="1" ht="54">
      <c r="B97" s="37"/>
      <c r="C97" s="59"/>
      <c r="D97" s="200" t="s">
        <v>143</v>
      </c>
      <c r="E97" s="59"/>
      <c r="F97" s="203" t="s">
        <v>214</v>
      </c>
      <c r="G97" s="59"/>
      <c r="H97" s="59"/>
      <c r="I97" s="159"/>
      <c r="J97" s="59"/>
      <c r="K97" s="59"/>
      <c r="L97" s="57"/>
      <c r="M97" s="202"/>
      <c r="N97" s="38"/>
      <c r="O97" s="38"/>
      <c r="P97" s="38"/>
      <c r="Q97" s="38"/>
      <c r="R97" s="38"/>
      <c r="S97" s="38"/>
      <c r="T97" s="74"/>
      <c r="AT97" s="20" t="s">
        <v>143</v>
      </c>
      <c r="AU97" s="20" t="s">
        <v>76</v>
      </c>
    </row>
    <row r="98" spans="2:51" s="11" customFormat="1" ht="13.5">
      <c r="B98" s="207"/>
      <c r="C98" s="208"/>
      <c r="D98" s="200" t="s">
        <v>183</v>
      </c>
      <c r="E98" s="209" t="s">
        <v>23</v>
      </c>
      <c r="F98" s="210" t="s">
        <v>215</v>
      </c>
      <c r="G98" s="208"/>
      <c r="H98" s="211">
        <v>270</v>
      </c>
      <c r="I98" s="212"/>
      <c r="J98" s="208"/>
      <c r="K98" s="208"/>
      <c r="L98" s="213"/>
      <c r="M98" s="214"/>
      <c r="N98" s="215"/>
      <c r="O98" s="215"/>
      <c r="P98" s="215"/>
      <c r="Q98" s="215"/>
      <c r="R98" s="215"/>
      <c r="S98" s="215"/>
      <c r="T98" s="216"/>
      <c r="AT98" s="217" t="s">
        <v>183</v>
      </c>
      <c r="AU98" s="217" t="s">
        <v>76</v>
      </c>
      <c r="AV98" s="11" t="s">
        <v>87</v>
      </c>
      <c r="AW98" s="11" t="s">
        <v>39</v>
      </c>
      <c r="AX98" s="11" t="s">
        <v>84</v>
      </c>
      <c r="AY98" s="217" t="s">
        <v>132</v>
      </c>
    </row>
    <row r="99" spans="2:65" s="1" customFormat="1" ht="16.5" customHeight="1">
      <c r="B99" s="37"/>
      <c r="C99" s="188" t="s">
        <v>216</v>
      </c>
      <c r="D99" s="188" t="s">
        <v>135</v>
      </c>
      <c r="E99" s="189" t="s">
        <v>217</v>
      </c>
      <c r="F99" s="190" t="s">
        <v>218</v>
      </c>
      <c r="G99" s="191" t="s">
        <v>179</v>
      </c>
      <c r="H99" s="192">
        <v>80</v>
      </c>
      <c r="I99" s="193"/>
      <c r="J99" s="194">
        <f>ROUND(I99*H99,2)</f>
        <v>0</v>
      </c>
      <c r="K99" s="190" t="s">
        <v>23</v>
      </c>
      <c r="L99" s="57"/>
      <c r="M99" s="195" t="s">
        <v>23</v>
      </c>
      <c r="N99" s="196" t="s">
        <v>47</v>
      </c>
      <c r="O99" s="38"/>
      <c r="P99" s="197">
        <f>O99*H99</f>
        <v>0</v>
      </c>
      <c r="Q99" s="197">
        <v>0</v>
      </c>
      <c r="R99" s="197">
        <f>Q99*H99</f>
        <v>0</v>
      </c>
      <c r="S99" s="197">
        <v>0</v>
      </c>
      <c r="T99" s="198">
        <f>S99*H99</f>
        <v>0</v>
      </c>
      <c r="AR99" s="20" t="s">
        <v>84</v>
      </c>
      <c r="AT99" s="20" t="s">
        <v>135</v>
      </c>
      <c r="AU99" s="20" t="s">
        <v>76</v>
      </c>
      <c r="AY99" s="20" t="s">
        <v>132</v>
      </c>
      <c r="BE99" s="199">
        <f>IF(N99="základní",J99,0)</f>
        <v>0</v>
      </c>
      <c r="BF99" s="199">
        <f>IF(N99="snížená",J99,0)</f>
        <v>0</v>
      </c>
      <c r="BG99" s="199">
        <f>IF(N99="zákl. přenesená",J99,0)</f>
        <v>0</v>
      </c>
      <c r="BH99" s="199">
        <f>IF(N99="sníž. přenesená",J99,0)</f>
        <v>0</v>
      </c>
      <c r="BI99" s="199">
        <f>IF(N99="nulová",J99,0)</f>
        <v>0</v>
      </c>
      <c r="BJ99" s="20" t="s">
        <v>84</v>
      </c>
      <c r="BK99" s="199">
        <f>ROUND(I99*H99,2)</f>
        <v>0</v>
      </c>
      <c r="BL99" s="20" t="s">
        <v>84</v>
      </c>
      <c r="BM99" s="20" t="s">
        <v>219</v>
      </c>
    </row>
    <row r="100" spans="2:47" s="1" customFormat="1" ht="13.5">
      <c r="B100" s="37"/>
      <c r="C100" s="59"/>
      <c r="D100" s="200" t="s">
        <v>141</v>
      </c>
      <c r="E100" s="59"/>
      <c r="F100" s="201" t="s">
        <v>218</v>
      </c>
      <c r="G100" s="59"/>
      <c r="H100" s="59"/>
      <c r="I100" s="159"/>
      <c r="J100" s="59"/>
      <c r="K100" s="59"/>
      <c r="L100" s="57"/>
      <c r="M100" s="202"/>
      <c r="N100" s="38"/>
      <c r="O100" s="38"/>
      <c r="P100" s="38"/>
      <c r="Q100" s="38"/>
      <c r="R100" s="38"/>
      <c r="S100" s="38"/>
      <c r="T100" s="74"/>
      <c r="AT100" s="20" t="s">
        <v>141</v>
      </c>
      <c r="AU100" s="20" t="s">
        <v>76</v>
      </c>
    </row>
    <row r="101" spans="2:47" s="1" customFormat="1" ht="54">
      <c r="B101" s="37"/>
      <c r="C101" s="59"/>
      <c r="D101" s="200" t="s">
        <v>143</v>
      </c>
      <c r="E101" s="59"/>
      <c r="F101" s="203" t="s">
        <v>220</v>
      </c>
      <c r="G101" s="59"/>
      <c r="H101" s="59"/>
      <c r="I101" s="159"/>
      <c r="J101" s="59"/>
      <c r="K101" s="59"/>
      <c r="L101" s="57"/>
      <c r="M101" s="202"/>
      <c r="N101" s="38"/>
      <c r="O101" s="38"/>
      <c r="P101" s="38"/>
      <c r="Q101" s="38"/>
      <c r="R101" s="38"/>
      <c r="S101" s="38"/>
      <c r="T101" s="74"/>
      <c r="AT101" s="20" t="s">
        <v>143</v>
      </c>
      <c r="AU101" s="20" t="s">
        <v>76</v>
      </c>
    </row>
    <row r="102" spans="2:51" s="11" customFormat="1" ht="13.5">
      <c r="B102" s="207"/>
      <c r="C102" s="208"/>
      <c r="D102" s="200" t="s">
        <v>183</v>
      </c>
      <c r="E102" s="209" t="s">
        <v>23</v>
      </c>
      <c r="F102" s="210" t="s">
        <v>221</v>
      </c>
      <c r="G102" s="208"/>
      <c r="H102" s="211">
        <v>80</v>
      </c>
      <c r="I102" s="212"/>
      <c r="J102" s="208"/>
      <c r="K102" s="208"/>
      <c r="L102" s="213"/>
      <c r="M102" s="214"/>
      <c r="N102" s="215"/>
      <c r="O102" s="215"/>
      <c r="P102" s="215"/>
      <c r="Q102" s="215"/>
      <c r="R102" s="215"/>
      <c r="S102" s="215"/>
      <c r="T102" s="216"/>
      <c r="AT102" s="217" t="s">
        <v>183</v>
      </c>
      <c r="AU102" s="217" t="s">
        <v>76</v>
      </c>
      <c r="AV102" s="11" t="s">
        <v>87</v>
      </c>
      <c r="AW102" s="11" t="s">
        <v>39</v>
      </c>
      <c r="AX102" s="11" t="s">
        <v>84</v>
      </c>
      <c r="AY102" s="217" t="s">
        <v>132</v>
      </c>
    </row>
    <row r="103" spans="2:65" s="1" customFormat="1" ht="16.5" customHeight="1">
      <c r="B103" s="37"/>
      <c r="C103" s="188" t="s">
        <v>222</v>
      </c>
      <c r="D103" s="188" t="s">
        <v>135</v>
      </c>
      <c r="E103" s="189" t="s">
        <v>223</v>
      </c>
      <c r="F103" s="190" t="s">
        <v>224</v>
      </c>
      <c r="G103" s="191" t="s">
        <v>138</v>
      </c>
      <c r="H103" s="192">
        <v>1</v>
      </c>
      <c r="I103" s="193"/>
      <c r="J103" s="194">
        <f>ROUND(I103*H103,2)</f>
        <v>0</v>
      </c>
      <c r="K103" s="190" t="s">
        <v>23</v>
      </c>
      <c r="L103" s="57"/>
      <c r="M103" s="195" t="s">
        <v>23</v>
      </c>
      <c r="N103" s="196" t="s">
        <v>47</v>
      </c>
      <c r="O103" s="38"/>
      <c r="P103" s="197">
        <f>O103*H103</f>
        <v>0</v>
      </c>
      <c r="Q103" s="197">
        <v>0</v>
      </c>
      <c r="R103" s="197">
        <f>Q103*H103</f>
        <v>0</v>
      </c>
      <c r="S103" s="197">
        <v>0</v>
      </c>
      <c r="T103" s="198">
        <f>S103*H103</f>
        <v>0</v>
      </c>
      <c r="AR103" s="20" t="s">
        <v>84</v>
      </c>
      <c r="AT103" s="20" t="s">
        <v>135</v>
      </c>
      <c r="AU103" s="20" t="s">
        <v>76</v>
      </c>
      <c r="AY103" s="20" t="s">
        <v>132</v>
      </c>
      <c r="BE103" s="199">
        <f>IF(N103="základní",J103,0)</f>
        <v>0</v>
      </c>
      <c r="BF103" s="199">
        <f>IF(N103="snížená",J103,0)</f>
        <v>0</v>
      </c>
      <c r="BG103" s="199">
        <f>IF(N103="zákl. přenesená",J103,0)</f>
        <v>0</v>
      </c>
      <c r="BH103" s="199">
        <f>IF(N103="sníž. přenesená",J103,0)</f>
        <v>0</v>
      </c>
      <c r="BI103" s="199">
        <f>IF(N103="nulová",J103,0)</f>
        <v>0</v>
      </c>
      <c r="BJ103" s="20" t="s">
        <v>84</v>
      </c>
      <c r="BK103" s="199">
        <f>ROUND(I103*H103,2)</f>
        <v>0</v>
      </c>
      <c r="BL103" s="20" t="s">
        <v>84</v>
      </c>
      <c r="BM103" s="20" t="s">
        <v>225</v>
      </c>
    </row>
    <row r="104" spans="2:47" s="1" customFormat="1" ht="13.5">
      <c r="B104" s="37"/>
      <c r="C104" s="59"/>
      <c r="D104" s="200" t="s">
        <v>141</v>
      </c>
      <c r="E104" s="59"/>
      <c r="F104" s="201" t="s">
        <v>226</v>
      </c>
      <c r="G104" s="59"/>
      <c r="H104" s="59"/>
      <c r="I104" s="159"/>
      <c r="J104" s="59"/>
      <c r="K104" s="59"/>
      <c r="L104" s="57"/>
      <c r="M104" s="202"/>
      <c r="N104" s="38"/>
      <c r="O104" s="38"/>
      <c r="P104" s="38"/>
      <c r="Q104" s="38"/>
      <c r="R104" s="38"/>
      <c r="S104" s="38"/>
      <c r="T104" s="74"/>
      <c r="AT104" s="20" t="s">
        <v>141</v>
      </c>
      <c r="AU104" s="20" t="s">
        <v>76</v>
      </c>
    </row>
    <row r="105" spans="2:47" s="1" customFormat="1" ht="27">
      <c r="B105" s="37"/>
      <c r="C105" s="59"/>
      <c r="D105" s="200" t="s">
        <v>143</v>
      </c>
      <c r="E105" s="59"/>
      <c r="F105" s="203" t="s">
        <v>227</v>
      </c>
      <c r="G105" s="59"/>
      <c r="H105" s="59"/>
      <c r="I105" s="159"/>
      <c r="J105" s="59"/>
      <c r="K105" s="59"/>
      <c r="L105" s="57"/>
      <c r="M105" s="202"/>
      <c r="N105" s="38"/>
      <c r="O105" s="38"/>
      <c r="P105" s="38"/>
      <c r="Q105" s="38"/>
      <c r="R105" s="38"/>
      <c r="S105" s="38"/>
      <c r="T105" s="74"/>
      <c r="AT105" s="20" t="s">
        <v>143</v>
      </c>
      <c r="AU105" s="20" t="s">
        <v>76</v>
      </c>
    </row>
    <row r="106" spans="2:65" s="1" customFormat="1" ht="16.5" customHeight="1">
      <c r="B106" s="37"/>
      <c r="C106" s="188" t="s">
        <v>133</v>
      </c>
      <c r="D106" s="188" t="s">
        <v>135</v>
      </c>
      <c r="E106" s="189" t="s">
        <v>228</v>
      </c>
      <c r="F106" s="190" t="s">
        <v>229</v>
      </c>
      <c r="G106" s="191" t="s">
        <v>179</v>
      </c>
      <c r="H106" s="192">
        <v>30</v>
      </c>
      <c r="I106" s="193"/>
      <c r="J106" s="194">
        <f>ROUND(I106*H106,2)</f>
        <v>0</v>
      </c>
      <c r="K106" s="190" t="s">
        <v>23</v>
      </c>
      <c r="L106" s="57"/>
      <c r="M106" s="195" t="s">
        <v>23</v>
      </c>
      <c r="N106" s="196" t="s">
        <v>47</v>
      </c>
      <c r="O106" s="38"/>
      <c r="P106" s="197">
        <f>O106*H106</f>
        <v>0</v>
      </c>
      <c r="Q106" s="197">
        <v>0</v>
      </c>
      <c r="R106" s="197">
        <f>Q106*H106</f>
        <v>0</v>
      </c>
      <c r="S106" s="197">
        <v>0</v>
      </c>
      <c r="T106" s="198">
        <f>S106*H106</f>
        <v>0</v>
      </c>
      <c r="AR106" s="20" t="s">
        <v>84</v>
      </c>
      <c r="AT106" s="20" t="s">
        <v>135</v>
      </c>
      <c r="AU106" s="20" t="s">
        <v>76</v>
      </c>
      <c r="AY106" s="20" t="s">
        <v>132</v>
      </c>
      <c r="BE106" s="199">
        <f>IF(N106="základní",J106,0)</f>
        <v>0</v>
      </c>
      <c r="BF106" s="199">
        <f>IF(N106="snížená",J106,0)</f>
        <v>0</v>
      </c>
      <c r="BG106" s="199">
        <f>IF(N106="zákl. přenesená",J106,0)</f>
        <v>0</v>
      </c>
      <c r="BH106" s="199">
        <f>IF(N106="sníž. přenesená",J106,0)</f>
        <v>0</v>
      </c>
      <c r="BI106" s="199">
        <f>IF(N106="nulová",J106,0)</f>
        <v>0</v>
      </c>
      <c r="BJ106" s="20" t="s">
        <v>84</v>
      </c>
      <c r="BK106" s="199">
        <f>ROUND(I106*H106,2)</f>
        <v>0</v>
      </c>
      <c r="BL106" s="20" t="s">
        <v>84</v>
      </c>
      <c r="BM106" s="20" t="s">
        <v>230</v>
      </c>
    </row>
    <row r="107" spans="2:47" s="1" customFormat="1" ht="13.5">
      <c r="B107" s="37"/>
      <c r="C107" s="59"/>
      <c r="D107" s="200" t="s">
        <v>141</v>
      </c>
      <c r="E107" s="59"/>
      <c r="F107" s="201" t="s">
        <v>231</v>
      </c>
      <c r="G107" s="59"/>
      <c r="H107" s="59"/>
      <c r="I107" s="159"/>
      <c r="J107" s="59"/>
      <c r="K107" s="59"/>
      <c r="L107" s="57"/>
      <c r="M107" s="202"/>
      <c r="N107" s="38"/>
      <c r="O107" s="38"/>
      <c r="P107" s="38"/>
      <c r="Q107" s="38"/>
      <c r="R107" s="38"/>
      <c r="S107" s="38"/>
      <c r="T107" s="74"/>
      <c r="AT107" s="20" t="s">
        <v>141</v>
      </c>
      <c r="AU107" s="20" t="s">
        <v>76</v>
      </c>
    </row>
    <row r="108" spans="2:47" s="1" customFormat="1" ht="54">
      <c r="B108" s="37"/>
      <c r="C108" s="59"/>
      <c r="D108" s="200" t="s">
        <v>143</v>
      </c>
      <c r="E108" s="59"/>
      <c r="F108" s="203" t="s">
        <v>232</v>
      </c>
      <c r="G108" s="59"/>
      <c r="H108" s="59"/>
      <c r="I108" s="159"/>
      <c r="J108" s="59"/>
      <c r="K108" s="59"/>
      <c r="L108" s="57"/>
      <c r="M108" s="204"/>
      <c r="N108" s="205"/>
      <c r="O108" s="205"/>
      <c r="P108" s="205"/>
      <c r="Q108" s="205"/>
      <c r="R108" s="205"/>
      <c r="S108" s="205"/>
      <c r="T108" s="206"/>
      <c r="AT108" s="20" t="s">
        <v>143</v>
      </c>
      <c r="AU108" s="20" t="s">
        <v>76</v>
      </c>
    </row>
    <row r="109" spans="2:12" s="1" customFormat="1" ht="6.95" customHeight="1">
      <c r="B109" s="52"/>
      <c r="C109" s="53"/>
      <c r="D109" s="53"/>
      <c r="E109" s="53"/>
      <c r="F109" s="53"/>
      <c r="G109" s="53"/>
      <c r="H109" s="53"/>
      <c r="I109" s="135"/>
      <c r="J109" s="53"/>
      <c r="K109" s="53"/>
      <c r="L109" s="57"/>
    </row>
  </sheetData>
  <sheetProtection algorithmName="SHA-512" hashValue="GznMCRfdpuPtWOp9Lf84CbQL6bzj7wXH/Gv3NuHxgCh5aWpgjAN/ChHyLT8D1pNKgsTfjgJtInO+4F5HlLODXg==" saltValue="ziLj4Pbc08BaR422eh8HD7WRUhsJgEesupJDd+mE9MBjD58EW8pJkQg/X7yF0IbJ7ZOU23Gx4On7Hx0I1dg9Ew==" spinCount="100000" sheet="1" objects="1" scenarios="1" formatColumns="0" formatRows="0" autoFilter="0"/>
  <autoFilter ref="C75:K108"/>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8"/>
      <c r="C1" s="108"/>
      <c r="D1" s="109" t="s">
        <v>1</v>
      </c>
      <c r="E1" s="108"/>
      <c r="F1" s="110" t="s">
        <v>98</v>
      </c>
      <c r="G1" s="274" t="s">
        <v>99</v>
      </c>
      <c r="H1" s="274"/>
      <c r="I1" s="111"/>
      <c r="J1" s="110" t="s">
        <v>100</v>
      </c>
      <c r="K1" s="109" t="s">
        <v>101</v>
      </c>
      <c r="L1" s="110" t="s">
        <v>102</v>
      </c>
      <c r="M1" s="110"/>
      <c r="N1" s="110"/>
      <c r="O1" s="110"/>
      <c r="P1" s="110"/>
      <c r="Q1" s="110"/>
      <c r="R1" s="110"/>
      <c r="S1" s="110"/>
      <c r="T1" s="110"/>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36"/>
      <c r="M2" s="236"/>
      <c r="N2" s="236"/>
      <c r="O2" s="236"/>
      <c r="P2" s="236"/>
      <c r="Q2" s="236"/>
      <c r="R2" s="236"/>
      <c r="S2" s="236"/>
      <c r="T2" s="236"/>
      <c r="U2" s="236"/>
      <c r="V2" s="236"/>
      <c r="AT2" s="20" t="s">
        <v>97</v>
      </c>
    </row>
    <row r="3" spans="2:46" ht="6.95" customHeight="1">
      <c r="B3" s="21"/>
      <c r="C3" s="22"/>
      <c r="D3" s="22"/>
      <c r="E3" s="22"/>
      <c r="F3" s="22"/>
      <c r="G3" s="22"/>
      <c r="H3" s="22"/>
      <c r="I3" s="112"/>
      <c r="J3" s="22"/>
      <c r="K3" s="23"/>
      <c r="AT3" s="20" t="s">
        <v>87</v>
      </c>
    </row>
    <row r="4" spans="2:46" ht="36.95" customHeight="1">
      <c r="B4" s="24"/>
      <c r="C4" s="25"/>
      <c r="D4" s="26" t="s">
        <v>103</v>
      </c>
      <c r="E4" s="25"/>
      <c r="F4" s="25"/>
      <c r="G4" s="25"/>
      <c r="H4" s="25"/>
      <c r="I4" s="113"/>
      <c r="J4" s="25"/>
      <c r="K4" s="27"/>
      <c r="M4" s="28" t="s">
        <v>12</v>
      </c>
      <c r="AT4" s="20" t="s">
        <v>6</v>
      </c>
    </row>
    <row r="5" spans="2:11" ht="6.95" customHeight="1">
      <c r="B5" s="24"/>
      <c r="C5" s="25"/>
      <c r="D5" s="25"/>
      <c r="E5" s="25"/>
      <c r="F5" s="25"/>
      <c r="G5" s="25"/>
      <c r="H5" s="25"/>
      <c r="I5" s="113"/>
      <c r="J5" s="25"/>
      <c r="K5" s="27"/>
    </row>
    <row r="6" spans="2:11" ht="13.5">
      <c r="B6" s="24"/>
      <c r="C6" s="25"/>
      <c r="D6" s="33" t="s">
        <v>18</v>
      </c>
      <c r="E6" s="25"/>
      <c r="F6" s="25"/>
      <c r="G6" s="25"/>
      <c r="H6" s="25"/>
      <c r="I6" s="113"/>
      <c r="J6" s="25"/>
      <c r="K6" s="27"/>
    </row>
    <row r="7" spans="2:11" ht="16.5" customHeight="1">
      <c r="B7" s="24"/>
      <c r="C7" s="25"/>
      <c r="D7" s="25"/>
      <c r="E7" s="266" t="str">
        <f>'Rekapitulace stavby'!K6</f>
        <v>VD Štěchovice - oprava povrchových ochran a těsnění horních vrat PK</v>
      </c>
      <c r="F7" s="267"/>
      <c r="G7" s="267"/>
      <c r="H7" s="267"/>
      <c r="I7" s="113"/>
      <c r="J7" s="25"/>
      <c r="K7" s="27"/>
    </row>
    <row r="8" spans="2:11" s="1" customFormat="1" ht="13.5">
      <c r="B8" s="37"/>
      <c r="C8" s="38"/>
      <c r="D8" s="33" t="s">
        <v>104</v>
      </c>
      <c r="E8" s="38"/>
      <c r="F8" s="38"/>
      <c r="G8" s="38"/>
      <c r="H8" s="38"/>
      <c r="I8" s="114"/>
      <c r="J8" s="38"/>
      <c r="K8" s="41"/>
    </row>
    <row r="9" spans="2:11" s="1" customFormat="1" ht="36.95" customHeight="1">
      <c r="B9" s="37"/>
      <c r="C9" s="38"/>
      <c r="D9" s="38"/>
      <c r="E9" s="268" t="s">
        <v>322</v>
      </c>
      <c r="F9" s="269"/>
      <c r="G9" s="269"/>
      <c r="H9" s="269"/>
      <c r="I9" s="114"/>
      <c r="J9" s="38"/>
      <c r="K9" s="41"/>
    </row>
    <row r="10" spans="2:11" s="1" customFormat="1" ht="13.5">
      <c r="B10" s="37"/>
      <c r="C10" s="38"/>
      <c r="D10" s="38"/>
      <c r="E10" s="38"/>
      <c r="F10" s="38"/>
      <c r="G10" s="38"/>
      <c r="H10" s="38"/>
      <c r="I10" s="114"/>
      <c r="J10" s="38"/>
      <c r="K10" s="41"/>
    </row>
    <row r="11" spans="2:11" s="1" customFormat="1" ht="14.45" customHeight="1">
      <c r="B11" s="37"/>
      <c r="C11" s="38"/>
      <c r="D11" s="33" t="s">
        <v>20</v>
      </c>
      <c r="E11" s="38"/>
      <c r="F11" s="31" t="s">
        <v>86</v>
      </c>
      <c r="G11" s="38"/>
      <c r="H11" s="38"/>
      <c r="I11" s="115" t="s">
        <v>22</v>
      </c>
      <c r="J11" s="31" t="s">
        <v>23</v>
      </c>
      <c r="K11" s="41"/>
    </row>
    <row r="12" spans="2:11" s="1" customFormat="1" ht="14.45" customHeight="1">
      <c r="B12" s="37"/>
      <c r="C12" s="38"/>
      <c r="D12" s="33" t="s">
        <v>24</v>
      </c>
      <c r="E12" s="38"/>
      <c r="F12" s="31" t="s">
        <v>25</v>
      </c>
      <c r="G12" s="38"/>
      <c r="H12" s="38"/>
      <c r="I12" s="115" t="s">
        <v>26</v>
      </c>
      <c r="J12" s="116" t="str">
        <f>'Rekapitulace stavby'!AN8</f>
        <v>24.7.2018</v>
      </c>
      <c r="K12" s="41"/>
    </row>
    <row r="13" spans="2:11" s="1" customFormat="1" ht="10.9" customHeight="1">
      <c r="B13" s="37"/>
      <c r="C13" s="38"/>
      <c r="D13" s="38"/>
      <c r="E13" s="38"/>
      <c r="F13" s="38"/>
      <c r="G13" s="38"/>
      <c r="H13" s="38"/>
      <c r="I13" s="114"/>
      <c r="J13" s="38"/>
      <c r="K13" s="41"/>
    </row>
    <row r="14" spans="2:11" s="1" customFormat="1" ht="14.45" customHeight="1">
      <c r="B14" s="37"/>
      <c r="C14" s="38"/>
      <c r="D14" s="33" t="s">
        <v>28</v>
      </c>
      <c r="E14" s="38"/>
      <c r="F14" s="38"/>
      <c r="G14" s="38"/>
      <c r="H14" s="38"/>
      <c r="I14" s="115" t="s">
        <v>29</v>
      </c>
      <c r="J14" s="31" t="s">
        <v>30</v>
      </c>
      <c r="K14" s="41"/>
    </row>
    <row r="15" spans="2:11" s="1" customFormat="1" ht="18" customHeight="1">
      <c r="B15" s="37"/>
      <c r="C15" s="38"/>
      <c r="D15" s="38"/>
      <c r="E15" s="31" t="s">
        <v>31</v>
      </c>
      <c r="F15" s="38"/>
      <c r="G15" s="38"/>
      <c r="H15" s="38"/>
      <c r="I15" s="115" t="s">
        <v>32</v>
      </c>
      <c r="J15" s="31" t="s">
        <v>33</v>
      </c>
      <c r="K15" s="41"/>
    </row>
    <row r="16" spans="2:11" s="1" customFormat="1" ht="6.95" customHeight="1">
      <c r="B16" s="37"/>
      <c r="C16" s="38"/>
      <c r="D16" s="38"/>
      <c r="E16" s="38"/>
      <c r="F16" s="38"/>
      <c r="G16" s="38"/>
      <c r="H16" s="38"/>
      <c r="I16" s="114"/>
      <c r="J16" s="38"/>
      <c r="K16" s="41"/>
    </row>
    <row r="17" spans="2:11" s="1" customFormat="1" ht="14.45" customHeight="1">
      <c r="B17" s="37"/>
      <c r="C17" s="38"/>
      <c r="D17" s="33" t="s">
        <v>34</v>
      </c>
      <c r="E17" s="38"/>
      <c r="F17" s="38"/>
      <c r="G17" s="38"/>
      <c r="H17" s="38"/>
      <c r="I17" s="115" t="s">
        <v>29</v>
      </c>
      <c r="J17" s="31" t="str">
        <f>IF('Rekapitulace stavby'!AN13="Vyplň údaj","",IF('Rekapitulace stavby'!AN13="","",'Rekapitulace stavby'!AN13))</f>
        <v/>
      </c>
      <c r="K17" s="41"/>
    </row>
    <row r="18" spans="2:11" s="1" customFormat="1" ht="18" customHeight="1">
      <c r="B18" s="37"/>
      <c r="C18" s="38"/>
      <c r="D18" s="38"/>
      <c r="E18" s="31" t="str">
        <f>IF('Rekapitulace stavby'!E14="Vyplň údaj","",IF('Rekapitulace stavby'!E14="","",'Rekapitulace stavby'!E14))</f>
        <v/>
      </c>
      <c r="F18" s="38"/>
      <c r="G18" s="38"/>
      <c r="H18" s="38"/>
      <c r="I18" s="115" t="s">
        <v>32</v>
      </c>
      <c r="J18" s="31" t="str">
        <f>IF('Rekapitulace stavby'!AN14="Vyplň údaj","",IF('Rekapitulace stavby'!AN14="","",'Rekapitulace stavby'!AN14))</f>
        <v/>
      </c>
      <c r="K18" s="41"/>
    </row>
    <row r="19" spans="2:11" s="1" customFormat="1" ht="6.95" customHeight="1">
      <c r="B19" s="37"/>
      <c r="C19" s="38"/>
      <c r="D19" s="38"/>
      <c r="E19" s="38"/>
      <c r="F19" s="38"/>
      <c r="G19" s="38"/>
      <c r="H19" s="38"/>
      <c r="I19" s="114"/>
      <c r="J19" s="38"/>
      <c r="K19" s="41"/>
    </row>
    <row r="20" spans="2:11" s="1" customFormat="1" ht="14.45" customHeight="1">
      <c r="B20" s="37"/>
      <c r="C20" s="38"/>
      <c r="D20" s="33" t="s">
        <v>36</v>
      </c>
      <c r="E20" s="38"/>
      <c r="F20" s="38"/>
      <c r="G20" s="38"/>
      <c r="H20" s="38"/>
      <c r="I20" s="115" t="s">
        <v>29</v>
      </c>
      <c r="J20" s="31" t="s">
        <v>37</v>
      </c>
      <c r="K20" s="41"/>
    </row>
    <row r="21" spans="2:11" s="1" customFormat="1" ht="18" customHeight="1">
      <c r="B21" s="37"/>
      <c r="C21" s="38"/>
      <c r="D21" s="38"/>
      <c r="E21" s="31" t="s">
        <v>38</v>
      </c>
      <c r="F21" s="38"/>
      <c r="G21" s="38"/>
      <c r="H21" s="38"/>
      <c r="I21" s="115" t="s">
        <v>32</v>
      </c>
      <c r="J21" s="31" t="s">
        <v>23</v>
      </c>
      <c r="K21" s="41"/>
    </row>
    <row r="22" spans="2:11" s="1" customFormat="1" ht="6.95" customHeight="1">
      <c r="B22" s="37"/>
      <c r="C22" s="38"/>
      <c r="D22" s="38"/>
      <c r="E22" s="38"/>
      <c r="F22" s="38"/>
      <c r="G22" s="38"/>
      <c r="H22" s="38"/>
      <c r="I22" s="114"/>
      <c r="J22" s="38"/>
      <c r="K22" s="41"/>
    </row>
    <row r="23" spans="2:11" s="1" customFormat="1" ht="14.45" customHeight="1">
      <c r="B23" s="37"/>
      <c r="C23" s="38"/>
      <c r="D23" s="33" t="s">
        <v>40</v>
      </c>
      <c r="E23" s="38"/>
      <c r="F23" s="38"/>
      <c r="G23" s="38"/>
      <c r="H23" s="38"/>
      <c r="I23" s="114"/>
      <c r="J23" s="38"/>
      <c r="K23" s="41"/>
    </row>
    <row r="24" spans="2:11" s="6" customFormat="1" ht="57" customHeight="1">
      <c r="B24" s="117"/>
      <c r="C24" s="118"/>
      <c r="D24" s="118"/>
      <c r="E24" s="255" t="s">
        <v>41</v>
      </c>
      <c r="F24" s="255"/>
      <c r="G24" s="255"/>
      <c r="H24" s="255"/>
      <c r="I24" s="119"/>
      <c r="J24" s="118"/>
      <c r="K24" s="120"/>
    </row>
    <row r="25" spans="2:11" s="1" customFormat="1" ht="6.95" customHeight="1">
      <c r="B25" s="37"/>
      <c r="C25" s="38"/>
      <c r="D25" s="38"/>
      <c r="E25" s="38"/>
      <c r="F25" s="38"/>
      <c r="G25" s="38"/>
      <c r="H25" s="38"/>
      <c r="I25" s="114"/>
      <c r="J25" s="38"/>
      <c r="K25" s="41"/>
    </row>
    <row r="26" spans="2:11" s="1" customFormat="1" ht="6.95" customHeight="1">
      <c r="B26" s="37"/>
      <c r="C26" s="38"/>
      <c r="D26" s="81"/>
      <c r="E26" s="81"/>
      <c r="F26" s="81"/>
      <c r="G26" s="81"/>
      <c r="H26" s="81"/>
      <c r="I26" s="121"/>
      <c r="J26" s="81"/>
      <c r="K26" s="122"/>
    </row>
    <row r="27" spans="2:11" s="1" customFormat="1" ht="25.35" customHeight="1">
      <c r="B27" s="37"/>
      <c r="C27" s="38"/>
      <c r="D27" s="123" t="s">
        <v>42</v>
      </c>
      <c r="E27" s="38"/>
      <c r="F27" s="38"/>
      <c r="G27" s="38"/>
      <c r="H27" s="38"/>
      <c r="I27" s="114"/>
      <c r="J27" s="124">
        <f>ROUND(J76,2)</f>
        <v>0</v>
      </c>
      <c r="K27" s="41"/>
    </row>
    <row r="28" spans="2:11" s="1" customFormat="1" ht="6.95" customHeight="1">
      <c r="B28" s="37"/>
      <c r="C28" s="38"/>
      <c r="D28" s="81"/>
      <c r="E28" s="81"/>
      <c r="F28" s="81"/>
      <c r="G28" s="81"/>
      <c r="H28" s="81"/>
      <c r="I28" s="121"/>
      <c r="J28" s="81"/>
      <c r="K28" s="122"/>
    </row>
    <row r="29" spans="2:11" s="1" customFormat="1" ht="14.45" customHeight="1">
      <c r="B29" s="37"/>
      <c r="C29" s="38"/>
      <c r="D29" s="38"/>
      <c r="E29" s="38"/>
      <c r="F29" s="42" t="s">
        <v>44</v>
      </c>
      <c r="G29" s="38"/>
      <c r="H29" s="38"/>
      <c r="I29" s="125" t="s">
        <v>43</v>
      </c>
      <c r="J29" s="42" t="s">
        <v>45</v>
      </c>
      <c r="K29" s="41"/>
    </row>
    <row r="30" spans="2:11" s="1" customFormat="1" ht="14.45" customHeight="1">
      <c r="B30" s="37"/>
      <c r="C30" s="38"/>
      <c r="D30" s="45" t="s">
        <v>46</v>
      </c>
      <c r="E30" s="45" t="s">
        <v>47</v>
      </c>
      <c r="F30" s="126">
        <f>ROUND(SUM(BE76:BE104),2)</f>
        <v>0</v>
      </c>
      <c r="G30" s="38"/>
      <c r="H30" s="38"/>
      <c r="I30" s="127">
        <v>0.21</v>
      </c>
      <c r="J30" s="126">
        <f>ROUND(ROUND((SUM(BE76:BE104)),2)*I30,2)</f>
        <v>0</v>
      </c>
      <c r="K30" s="41"/>
    </row>
    <row r="31" spans="2:11" s="1" customFormat="1" ht="14.45" customHeight="1">
      <c r="B31" s="37"/>
      <c r="C31" s="38"/>
      <c r="D31" s="38"/>
      <c r="E31" s="45" t="s">
        <v>48</v>
      </c>
      <c r="F31" s="126">
        <f>ROUND(SUM(BF76:BF104),2)</f>
        <v>0</v>
      </c>
      <c r="G31" s="38"/>
      <c r="H31" s="38"/>
      <c r="I31" s="127">
        <v>0.15</v>
      </c>
      <c r="J31" s="126">
        <f>ROUND(ROUND((SUM(BF76:BF104)),2)*I31,2)</f>
        <v>0</v>
      </c>
      <c r="K31" s="41"/>
    </row>
    <row r="32" spans="2:11" s="1" customFormat="1" ht="14.45" customHeight="1" hidden="1">
      <c r="B32" s="37"/>
      <c r="C32" s="38"/>
      <c r="D32" s="38"/>
      <c r="E32" s="45" t="s">
        <v>49</v>
      </c>
      <c r="F32" s="126">
        <f>ROUND(SUM(BG76:BG104),2)</f>
        <v>0</v>
      </c>
      <c r="G32" s="38"/>
      <c r="H32" s="38"/>
      <c r="I32" s="127">
        <v>0.21</v>
      </c>
      <c r="J32" s="126">
        <v>0</v>
      </c>
      <c r="K32" s="41"/>
    </row>
    <row r="33" spans="2:11" s="1" customFormat="1" ht="14.45" customHeight="1" hidden="1">
      <c r="B33" s="37"/>
      <c r="C33" s="38"/>
      <c r="D33" s="38"/>
      <c r="E33" s="45" t="s">
        <v>50</v>
      </c>
      <c r="F33" s="126">
        <f>ROUND(SUM(BH76:BH104),2)</f>
        <v>0</v>
      </c>
      <c r="G33" s="38"/>
      <c r="H33" s="38"/>
      <c r="I33" s="127">
        <v>0.15</v>
      </c>
      <c r="J33" s="126">
        <v>0</v>
      </c>
      <c r="K33" s="41"/>
    </row>
    <row r="34" spans="2:11" s="1" customFormat="1" ht="14.45" customHeight="1" hidden="1">
      <c r="B34" s="37"/>
      <c r="C34" s="38"/>
      <c r="D34" s="38"/>
      <c r="E34" s="45" t="s">
        <v>51</v>
      </c>
      <c r="F34" s="126">
        <f>ROUND(SUM(BI76:BI104),2)</f>
        <v>0</v>
      </c>
      <c r="G34" s="38"/>
      <c r="H34" s="38"/>
      <c r="I34" s="127">
        <v>0</v>
      </c>
      <c r="J34" s="126">
        <v>0</v>
      </c>
      <c r="K34" s="41"/>
    </row>
    <row r="35" spans="2:11" s="1" customFormat="1" ht="6.95" customHeight="1">
      <c r="B35" s="37"/>
      <c r="C35" s="38"/>
      <c r="D35" s="38"/>
      <c r="E35" s="38"/>
      <c r="F35" s="38"/>
      <c r="G35" s="38"/>
      <c r="H35" s="38"/>
      <c r="I35" s="114"/>
      <c r="J35" s="38"/>
      <c r="K35" s="41"/>
    </row>
    <row r="36" spans="2:11" s="1" customFormat="1" ht="25.35" customHeight="1">
      <c r="B36" s="37"/>
      <c r="C36" s="128"/>
      <c r="D36" s="129" t="s">
        <v>52</v>
      </c>
      <c r="E36" s="75"/>
      <c r="F36" s="75"/>
      <c r="G36" s="130" t="s">
        <v>53</v>
      </c>
      <c r="H36" s="131" t="s">
        <v>54</v>
      </c>
      <c r="I36" s="132"/>
      <c r="J36" s="133">
        <f>SUM(J27:J34)</f>
        <v>0</v>
      </c>
      <c r="K36" s="134"/>
    </row>
    <row r="37" spans="2:11" s="1" customFormat="1" ht="14.45" customHeight="1">
      <c r="B37" s="52"/>
      <c r="C37" s="53"/>
      <c r="D37" s="53"/>
      <c r="E37" s="53"/>
      <c r="F37" s="53"/>
      <c r="G37" s="53"/>
      <c r="H37" s="53"/>
      <c r="I37" s="135"/>
      <c r="J37" s="53"/>
      <c r="K37" s="54"/>
    </row>
    <row r="41" spans="2:11" s="1" customFormat="1" ht="6.95" customHeight="1">
      <c r="B41" s="136"/>
      <c r="C41" s="137"/>
      <c r="D41" s="137"/>
      <c r="E41" s="137"/>
      <c r="F41" s="137"/>
      <c r="G41" s="137"/>
      <c r="H41" s="137"/>
      <c r="I41" s="138"/>
      <c r="J41" s="137"/>
      <c r="K41" s="139"/>
    </row>
    <row r="42" spans="2:11" s="1" customFormat="1" ht="36.95" customHeight="1">
      <c r="B42" s="37"/>
      <c r="C42" s="26" t="s">
        <v>106</v>
      </c>
      <c r="D42" s="38"/>
      <c r="E42" s="38"/>
      <c r="F42" s="38"/>
      <c r="G42" s="38"/>
      <c r="H42" s="38"/>
      <c r="I42" s="114"/>
      <c r="J42" s="38"/>
      <c r="K42" s="41"/>
    </row>
    <row r="43" spans="2:11" s="1" customFormat="1" ht="6.95" customHeight="1">
      <c r="B43" s="37"/>
      <c r="C43" s="38"/>
      <c r="D43" s="38"/>
      <c r="E43" s="38"/>
      <c r="F43" s="38"/>
      <c r="G43" s="38"/>
      <c r="H43" s="38"/>
      <c r="I43" s="114"/>
      <c r="J43" s="38"/>
      <c r="K43" s="41"/>
    </row>
    <row r="44" spans="2:11" s="1" customFormat="1" ht="14.45" customHeight="1">
      <c r="B44" s="37"/>
      <c r="C44" s="33" t="s">
        <v>18</v>
      </c>
      <c r="D44" s="38"/>
      <c r="E44" s="38"/>
      <c r="F44" s="38"/>
      <c r="G44" s="38"/>
      <c r="H44" s="38"/>
      <c r="I44" s="114"/>
      <c r="J44" s="38"/>
      <c r="K44" s="41"/>
    </row>
    <row r="45" spans="2:11" s="1" customFormat="1" ht="16.5" customHeight="1">
      <c r="B45" s="37"/>
      <c r="C45" s="38"/>
      <c r="D45" s="38"/>
      <c r="E45" s="266" t="str">
        <f>E7</f>
        <v>VD Štěchovice - oprava povrchových ochran a těsnění horních vrat PK</v>
      </c>
      <c r="F45" s="267"/>
      <c r="G45" s="267"/>
      <c r="H45" s="267"/>
      <c r="I45" s="114"/>
      <c r="J45" s="38"/>
      <c r="K45" s="41"/>
    </row>
    <row r="46" spans="2:11" s="1" customFormat="1" ht="14.45" customHeight="1">
      <c r="B46" s="37"/>
      <c r="C46" s="33" t="s">
        <v>104</v>
      </c>
      <c r="D46" s="38"/>
      <c r="E46" s="38"/>
      <c r="F46" s="38"/>
      <c r="G46" s="38"/>
      <c r="H46" s="38"/>
      <c r="I46" s="114"/>
      <c r="J46" s="38"/>
      <c r="K46" s="41"/>
    </row>
    <row r="47" spans="2:11" s="1" customFormat="1" ht="17.25" customHeight="1">
      <c r="B47" s="37"/>
      <c r="C47" s="38"/>
      <c r="D47" s="38"/>
      <c r="E47" s="268" t="str">
        <f>E9</f>
        <v>03 - Drobné zámečnické opravy</v>
      </c>
      <c r="F47" s="269"/>
      <c r="G47" s="269"/>
      <c r="H47" s="269"/>
      <c r="I47" s="114"/>
      <c r="J47" s="38"/>
      <c r="K47" s="41"/>
    </row>
    <row r="48" spans="2:11" s="1" customFormat="1" ht="6.95" customHeight="1">
      <c r="B48" s="37"/>
      <c r="C48" s="38"/>
      <c r="D48" s="38"/>
      <c r="E48" s="38"/>
      <c r="F48" s="38"/>
      <c r="G48" s="38"/>
      <c r="H48" s="38"/>
      <c r="I48" s="114"/>
      <c r="J48" s="38"/>
      <c r="K48" s="41"/>
    </row>
    <row r="49" spans="2:11" s="1" customFormat="1" ht="18" customHeight="1">
      <c r="B49" s="37"/>
      <c r="C49" s="33" t="s">
        <v>24</v>
      </c>
      <c r="D49" s="38"/>
      <c r="E49" s="38"/>
      <c r="F49" s="31" t="str">
        <f>F12</f>
        <v>VD Štěchovice</v>
      </c>
      <c r="G49" s="38"/>
      <c r="H49" s="38"/>
      <c r="I49" s="115" t="s">
        <v>26</v>
      </c>
      <c r="J49" s="116" t="str">
        <f>IF(J12="","",J12)</f>
        <v>24.7.2018</v>
      </c>
      <c r="K49" s="41"/>
    </row>
    <row r="50" spans="2:11" s="1" customFormat="1" ht="6.95" customHeight="1">
      <c r="B50" s="37"/>
      <c r="C50" s="38"/>
      <c r="D50" s="38"/>
      <c r="E50" s="38"/>
      <c r="F50" s="38"/>
      <c r="G50" s="38"/>
      <c r="H50" s="38"/>
      <c r="I50" s="114"/>
      <c r="J50" s="38"/>
      <c r="K50" s="41"/>
    </row>
    <row r="51" spans="2:11" s="1" customFormat="1" ht="13.5">
      <c r="B51" s="37"/>
      <c r="C51" s="33" t="s">
        <v>28</v>
      </c>
      <c r="D51" s="38"/>
      <c r="E51" s="38"/>
      <c r="F51" s="31" t="str">
        <f>E15</f>
        <v>Povodí Vltavy státní podnik</v>
      </c>
      <c r="G51" s="38"/>
      <c r="H51" s="38"/>
      <c r="I51" s="115" t="s">
        <v>36</v>
      </c>
      <c r="J51" s="255" t="str">
        <f>E21</f>
        <v>Ing. Milada Klimešová</v>
      </c>
      <c r="K51" s="41"/>
    </row>
    <row r="52" spans="2:11" s="1" customFormat="1" ht="14.45" customHeight="1">
      <c r="B52" s="37"/>
      <c r="C52" s="33" t="s">
        <v>34</v>
      </c>
      <c r="D52" s="38"/>
      <c r="E52" s="38"/>
      <c r="F52" s="31" t="str">
        <f>IF(E18="","",E18)</f>
        <v/>
      </c>
      <c r="G52" s="38"/>
      <c r="H52" s="38"/>
      <c r="I52" s="114"/>
      <c r="J52" s="270"/>
      <c r="K52" s="41"/>
    </row>
    <row r="53" spans="2:11" s="1" customFormat="1" ht="10.35" customHeight="1">
      <c r="B53" s="37"/>
      <c r="C53" s="38"/>
      <c r="D53" s="38"/>
      <c r="E53" s="38"/>
      <c r="F53" s="38"/>
      <c r="G53" s="38"/>
      <c r="H53" s="38"/>
      <c r="I53" s="114"/>
      <c r="J53" s="38"/>
      <c r="K53" s="41"/>
    </row>
    <row r="54" spans="2:11" s="1" customFormat="1" ht="29.25" customHeight="1">
      <c r="B54" s="37"/>
      <c r="C54" s="140" t="s">
        <v>107</v>
      </c>
      <c r="D54" s="128"/>
      <c r="E54" s="128"/>
      <c r="F54" s="128"/>
      <c r="G54" s="128"/>
      <c r="H54" s="128"/>
      <c r="I54" s="141"/>
      <c r="J54" s="142" t="s">
        <v>108</v>
      </c>
      <c r="K54" s="143"/>
    </row>
    <row r="55" spans="2:11" s="1" customFormat="1" ht="10.35" customHeight="1">
      <c r="B55" s="37"/>
      <c r="C55" s="38"/>
      <c r="D55" s="38"/>
      <c r="E55" s="38"/>
      <c r="F55" s="38"/>
      <c r="G55" s="38"/>
      <c r="H55" s="38"/>
      <c r="I55" s="114"/>
      <c r="J55" s="38"/>
      <c r="K55" s="41"/>
    </row>
    <row r="56" spans="2:47" s="1" customFormat="1" ht="29.25" customHeight="1">
      <c r="B56" s="37"/>
      <c r="C56" s="144" t="s">
        <v>109</v>
      </c>
      <c r="D56" s="38"/>
      <c r="E56" s="38"/>
      <c r="F56" s="38"/>
      <c r="G56" s="38"/>
      <c r="H56" s="38"/>
      <c r="I56" s="114"/>
      <c r="J56" s="124">
        <f>J76</f>
        <v>0</v>
      </c>
      <c r="K56" s="41"/>
      <c r="AU56" s="20" t="s">
        <v>110</v>
      </c>
    </row>
    <row r="57" spans="2:11" s="1" customFormat="1" ht="21.75" customHeight="1">
      <c r="B57" s="37"/>
      <c r="C57" s="38"/>
      <c r="D57" s="38"/>
      <c r="E57" s="38"/>
      <c r="F57" s="38"/>
      <c r="G57" s="38"/>
      <c r="H57" s="38"/>
      <c r="I57" s="114"/>
      <c r="J57" s="38"/>
      <c r="K57" s="41"/>
    </row>
    <row r="58" spans="2:11" s="1" customFormat="1" ht="6.95" customHeight="1">
      <c r="B58" s="52"/>
      <c r="C58" s="53"/>
      <c r="D58" s="53"/>
      <c r="E58" s="53"/>
      <c r="F58" s="53"/>
      <c r="G58" s="53"/>
      <c r="H58" s="53"/>
      <c r="I58" s="135"/>
      <c r="J58" s="53"/>
      <c r="K58" s="54"/>
    </row>
    <row r="62" spans="2:12" s="1" customFormat="1" ht="6.95" customHeight="1">
      <c r="B62" s="55"/>
      <c r="C62" s="56"/>
      <c r="D62" s="56"/>
      <c r="E62" s="56"/>
      <c r="F62" s="56"/>
      <c r="G62" s="56"/>
      <c r="H62" s="56"/>
      <c r="I62" s="138"/>
      <c r="J62" s="56"/>
      <c r="K62" s="56"/>
      <c r="L62" s="57"/>
    </row>
    <row r="63" spans="2:12" s="1" customFormat="1" ht="36.95" customHeight="1">
      <c r="B63" s="37"/>
      <c r="C63" s="58" t="s">
        <v>116</v>
      </c>
      <c r="D63" s="59"/>
      <c r="E63" s="59"/>
      <c r="F63" s="59"/>
      <c r="G63" s="59"/>
      <c r="H63" s="59"/>
      <c r="I63" s="159"/>
      <c r="J63" s="59"/>
      <c r="K63" s="59"/>
      <c r="L63" s="57"/>
    </row>
    <row r="64" spans="2:12" s="1" customFormat="1" ht="6.95" customHeight="1">
      <c r="B64" s="37"/>
      <c r="C64" s="59"/>
      <c r="D64" s="59"/>
      <c r="E64" s="59"/>
      <c r="F64" s="59"/>
      <c r="G64" s="59"/>
      <c r="H64" s="59"/>
      <c r="I64" s="159"/>
      <c r="J64" s="59"/>
      <c r="K64" s="59"/>
      <c r="L64" s="57"/>
    </row>
    <row r="65" spans="2:12" s="1" customFormat="1" ht="14.45" customHeight="1">
      <c r="B65" s="37"/>
      <c r="C65" s="61" t="s">
        <v>18</v>
      </c>
      <c r="D65" s="59"/>
      <c r="E65" s="59"/>
      <c r="F65" s="59"/>
      <c r="G65" s="59"/>
      <c r="H65" s="59"/>
      <c r="I65" s="159"/>
      <c r="J65" s="59"/>
      <c r="K65" s="59"/>
      <c r="L65" s="57"/>
    </row>
    <row r="66" spans="2:12" s="1" customFormat="1" ht="16.5" customHeight="1">
      <c r="B66" s="37"/>
      <c r="C66" s="59"/>
      <c r="D66" s="59"/>
      <c r="E66" s="271" t="str">
        <f>E7</f>
        <v>VD Štěchovice - oprava povrchových ochran a těsnění horních vrat PK</v>
      </c>
      <c r="F66" s="272"/>
      <c r="G66" s="272"/>
      <c r="H66" s="272"/>
      <c r="I66" s="159"/>
      <c r="J66" s="59"/>
      <c r="K66" s="59"/>
      <c r="L66" s="57"/>
    </row>
    <row r="67" spans="2:12" s="1" customFormat="1" ht="14.45" customHeight="1">
      <c r="B67" s="37"/>
      <c r="C67" s="61" t="s">
        <v>104</v>
      </c>
      <c r="D67" s="59"/>
      <c r="E67" s="59"/>
      <c r="F67" s="59"/>
      <c r="G67" s="59"/>
      <c r="H67" s="59"/>
      <c r="I67" s="159"/>
      <c r="J67" s="59"/>
      <c r="K67" s="59"/>
      <c r="L67" s="57"/>
    </row>
    <row r="68" spans="2:12" s="1" customFormat="1" ht="17.25" customHeight="1">
      <c r="B68" s="37"/>
      <c r="C68" s="59"/>
      <c r="D68" s="59"/>
      <c r="E68" s="262" t="str">
        <f>E9</f>
        <v>03 - Drobné zámečnické opravy</v>
      </c>
      <c r="F68" s="273"/>
      <c r="G68" s="273"/>
      <c r="H68" s="273"/>
      <c r="I68" s="159"/>
      <c r="J68" s="59"/>
      <c r="K68" s="59"/>
      <c r="L68" s="57"/>
    </row>
    <row r="69" spans="2:12" s="1" customFormat="1" ht="6.95" customHeight="1">
      <c r="B69" s="37"/>
      <c r="C69" s="59"/>
      <c r="D69" s="59"/>
      <c r="E69" s="59"/>
      <c r="F69" s="59"/>
      <c r="G69" s="59"/>
      <c r="H69" s="59"/>
      <c r="I69" s="159"/>
      <c r="J69" s="59"/>
      <c r="K69" s="59"/>
      <c r="L69" s="57"/>
    </row>
    <row r="70" spans="2:12" s="1" customFormat="1" ht="18" customHeight="1">
      <c r="B70" s="37"/>
      <c r="C70" s="61" t="s">
        <v>24</v>
      </c>
      <c r="D70" s="59"/>
      <c r="E70" s="59"/>
      <c r="F70" s="160" t="str">
        <f>F12</f>
        <v>VD Štěchovice</v>
      </c>
      <c r="G70" s="59"/>
      <c r="H70" s="59"/>
      <c r="I70" s="161" t="s">
        <v>26</v>
      </c>
      <c r="J70" s="69" t="str">
        <f>IF(J12="","",J12)</f>
        <v>24.7.2018</v>
      </c>
      <c r="K70" s="59"/>
      <c r="L70" s="57"/>
    </row>
    <row r="71" spans="2:12" s="1" customFormat="1" ht="6.95" customHeight="1">
      <c r="B71" s="37"/>
      <c r="C71" s="59"/>
      <c r="D71" s="59"/>
      <c r="E71" s="59"/>
      <c r="F71" s="59"/>
      <c r="G71" s="59"/>
      <c r="H71" s="59"/>
      <c r="I71" s="159"/>
      <c r="J71" s="59"/>
      <c r="K71" s="59"/>
      <c r="L71" s="57"/>
    </row>
    <row r="72" spans="2:12" s="1" customFormat="1" ht="13.5">
      <c r="B72" s="37"/>
      <c r="C72" s="61" t="s">
        <v>28</v>
      </c>
      <c r="D72" s="59"/>
      <c r="E72" s="59"/>
      <c r="F72" s="160" t="str">
        <f>E15</f>
        <v>Povodí Vltavy státní podnik</v>
      </c>
      <c r="G72" s="59"/>
      <c r="H72" s="59"/>
      <c r="I72" s="161" t="s">
        <v>36</v>
      </c>
      <c r="J72" s="160" t="str">
        <f>E21</f>
        <v>Ing. Milada Klimešová</v>
      </c>
      <c r="K72" s="59"/>
      <c r="L72" s="57"/>
    </row>
    <row r="73" spans="2:12" s="1" customFormat="1" ht="14.45" customHeight="1">
      <c r="B73" s="37"/>
      <c r="C73" s="61" t="s">
        <v>34</v>
      </c>
      <c r="D73" s="59"/>
      <c r="E73" s="59"/>
      <c r="F73" s="160" t="str">
        <f>IF(E18="","",E18)</f>
        <v/>
      </c>
      <c r="G73" s="59"/>
      <c r="H73" s="59"/>
      <c r="I73" s="159"/>
      <c r="J73" s="59"/>
      <c r="K73" s="59"/>
      <c r="L73" s="57"/>
    </row>
    <row r="74" spans="2:12" s="1" customFormat="1" ht="10.35" customHeight="1">
      <c r="B74" s="37"/>
      <c r="C74" s="59"/>
      <c r="D74" s="59"/>
      <c r="E74" s="59"/>
      <c r="F74" s="59"/>
      <c r="G74" s="59"/>
      <c r="H74" s="59"/>
      <c r="I74" s="159"/>
      <c r="J74" s="59"/>
      <c r="K74" s="59"/>
      <c r="L74" s="57"/>
    </row>
    <row r="75" spans="2:20" s="9" customFormat="1" ht="29.25" customHeight="1">
      <c r="B75" s="162"/>
      <c r="C75" s="163" t="s">
        <v>117</v>
      </c>
      <c r="D75" s="164" t="s">
        <v>61</v>
      </c>
      <c r="E75" s="164" t="s">
        <v>57</v>
      </c>
      <c r="F75" s="164" t="s">
        <v>118</v>
      </c>
      <c r="G75" s="164" t="s">
        <v>119</v>
      </c>
      <c r="H75" s="164" t="s">
        <v>120</v>
      </c>
      <c r="I75" s="165" t="s">
        <v>121</v>
      </c>
      <c r="J75" s="164" t="s">
        <v>108</v>
      </c>
      <c r="K75" s="166" t="s">
        <v>122</v>
      </c>
      <c r="L75" s="167"/>
      <c r="M75" s="77" t="s">
        <v>123</v>
      </c>
      <c r="N75" s="78" t="s">
        <v>46</v>
      </c>
      <c r="O75" s="78" t="s">
        <v>124</v>
      </c>
      <c r="P75" s="78" t="s">
        <v>125</v>
      </c>
      <c r="Q75" s="78" t="s">
        <v>126</v>
      </c>
      <c r="R75" s="78" t="s">
        <v>127</v>
      </c>
      <c r="S75" s="78" t="s">
        <v>128</v>
      </c>
      <c r="T75" s="79" t="s">
        <v>129</v>
      </c>
    </row>
    <row r="76" spans="2:63" s="1" customFormat="1" ht="29.25" customHeight="1">
      <c r="B76" s="37"/>
      <c r="C76" s="83" t="s">
        <v>109</v>
      </c>
      <c r="D76" s="59"/>
      <c r="E76" s="59"/>
      <c r="F76" s="59"/>
      <c r="G76" s="59"/>
      <c r="H76" s="59"/>
      <c r="I76" s="159"/>
      <c r="J76" s="168">
        <f>BK76</f>
        <v>0</v>
      </c>
      <c r="K76" s="59"/>
      <c r="L76" s="57"/>
      <c r="M76" s="80"/>
      <c r="N76" s="81"/>
      <c r="O76" s="81"/>
      <c r="P76" s="169">
        <f>SUM(P77:P104)</f>
        <v>0</v>
      </c>
      <c r="Q76" s="81"/>
      <c r="R76" s="169">
        <f>SUM(R77:R104)</f>
        <v>0.2282</v>
      </c>
      <c r="S76" s="81"/>
      <c r="T76" s="170">
        <f>SUM(T77:T104)</f>
        <v>0</v>
      </c>
      <c r="AT76" s="20" t="s">
        <v>75</v>
      </c>
      <c r="AU76" s="20" t="s">
        <v>110</v>
      </c>
      <c r="BK76" s="171">
        <f>SUM(BK77:BK104)</f>
        <v>0</v>
      </c>
    </row>
    <row r="77" spans="2:65" s="1" customFormat="1" ht="16.5" customHeight="1">
      <c r="B77" s="37"/>
      <c r="C77" s="188" t="s">
        <v>84</v>
      </c>
      <c r="D77" s="188" t="s">
        <v>135</v>
      </c>
      <c r="E77" s="189" t="s">
        <v>323</v>
      </c>
      <c r="F77" s="190" t="s">
        <v>324</v>
      </c>
      <c r="G77" s="191" t="s">
        <v>325</v>
      </c>
      <c r="H77" s="192">
        <v>20</v>
      </c>
      <c r="I77" s="193"/>
      <c r="J77" s="194">
        <f>ROUND(I77*H77,2)</f>
        <v>0</v>
      </c>
      <c r="K77" s="190" t="s">
        <v>23</v>
      </c>
      <c r="L77" s="57"/>
      <c r="M77" s="195" t="s">
        <v>23</v>
      </c>
      <c r="N77" s="196" t="s">
        <v>47</v>
      </c>
      <c r="O77" s="38"/>
      <c r="P77" s="197">
        <f>O77*H77</f>
        <v>0</v>
      </c>
      <c r="Q77" s="197">
        <v>0</v>
      </c>
      <c r="R77" s="197">
        <f>Q77*H77</f>
        <v>0</v>
      </c>
      <c r="S77" s="197">
        <v>0</v>
      </c>
      <c r="T77" s="198">
        <f>S77*H77</f>
        <v>0</v>
      </c>
      <c r="AR77" s="20" t="s">
        <v>84</v>
      </c>
      <c r="AT77" s="20" t="s">
        <v>135</v>
      </c>
      <c r="AU77" s="20" t="s">
        <v>76</v>
      </c>
      <c r="AY77" s="20" t="s">
        <v>132</v>
      </c>
      <c r="BE77" s="199">
        <f>IF(N77="základní",J77,0)</f>
        <v>0</v>
      </c>
      <c r="BF77" s="199">
        <f>IF(N77="snížená",J77,0)</f>
        <v>0</v>
      </c>
      <c r="BG77" s="199">
        <f>IF(N77="zákl. přenesená",J77,0)</f>
        <v>0</v>
      </c>
      <c r="BH77" s="199">
        <f>IF(N77="sníž. přenesená",J77,0)</f>
        <v>0</v>
      </c>
      <c r="BI77" s="199">
        <f>IF(N77="nulová",J77,0)</f>
        <v>0</v>
      </c>
      <c r="BJ77" s="20" t="s">
        <v>84</v>
      </c>
      <c r="BK77" s="199">
        <f>ROUND(I77*H77,2)</f>
        <v>0</v>
      </c>
      <c r="BL77" s="20" t="s">
        <v>84</v>
      </c>
      <c r="BM77" s="20" t="s">
        <v>326</v>
      </c>
    </row>
    <row r="78" spans="2:47" s="1" customFormat="1" ht="27">
      <c r="B78" s="37"/>
      <c r="C78" s="59"/>
      <c r="D78" s="200" t="s">
        <v>141</v>
      </c>
      <c r="E78" s="59"/>
      <c r="F78" s="201" t="s">
        <v>327</v>
      </c>
      <c r="G78" s="59"/>
      <c r="H78" s="59"/>
      <c r="I78" s="159"/>
      <c r="J78" s="59"/>
      <c r="K78" s="59"/>
      <c r="L78" s="57"/>
      <c r="M78" s="202"/>
      <c r="N78" s="38"/>
      <c r="O78" s="38"/>
      <c r="P78" s="38"/>
      <c r="Q78" s="38"/>
      <c r="R78" s="38"/>
      <c r="S78" s="38"/>
      <c r="T78" s="74"/>
      <c r="AT78" s="20" t="s">
        <v>141</v>
      </c>
      <c r="AU78" s="20" t="s">
        <v>76</v>
      </c>
    </row>
    <row r="79" spans="2:47" s="1" customFormat="1" ht="40.5">
      <c r="B79" s="37"/>
      <c r="C79" s="59"/>
      <c r="D79" s="200" t="s">
        <v>143</v>
      </c>
      <c r="E79" s="59"/>
      <c r="F79" s="203" t="s">
        <v>328</v>
      </c>
      <c r="G79" s="59"/>
      <c r="H79" s="59"/>
      <c r="I79" s="159"/>
      <c r="J79" s="59"/>
      <c r="K79" s="59"/>
      <c r="L79" s="57"/>
      <c r="M79" s="202"/>
      <c r="N79" s="38"/>
      <c r="O79" s="38"/>
      <c r="P79" s="38"/>
      <c r="Q79" s="38"/>
      <c r="R79" s="38"/>
      <c r="S79" s="38"/>
      <c r="T79" s="74"/>
      <c r="AT79" s="20" t="s">
        <v>143</v>
      </c>
      <c r="AU79" s="20" t="s">
        <v>76</v>
      </c>
    </row>
    <row r="80" spans="2:65" s="1" customFormat="1" ht="16.5" customHeight="1">
      <c r="B80" s="37"/>
      <c r="C80" s="188" t="s">
        <v>87</v>
      </c>
      <c r="D80" s="188" t="s">
        <v>135</v>
      </c>
      <c r="E80" s="189" t="s">
        <v>210</v>
      </c>
      <c r="F80" s="190" t="s">
        <v>329</v>
      </c>
      <c r="G80" s="191" t="s">
        <v>179</v>
      </c>
      <c r="H80" s="192">
        <v>30</v>
      </c>
      <c r="I80" s="193"/>
      <c r="J80" s="194">
        <f>ROUND(I80*H80,2)</f>
        <v>0</v>
      </c>
      <c r="K80" s="190" t="s">
        <v>23</v>
      </c>
      <c r="L80" s="57"/>
      <c r="M80" s="195" t="s">
        <v>23</v>
      </c>
      <c r="N80" s="196" t="s">
        <v>47</v>
      </c>
      <c r="O80" s="38"/>
      <c r="P80" s="197">
        <f>O80*H80</f>
        <v>0</v>
      </c>
      <c r="Q80" s="197">
        <v>0</v>
      </c>
      <c r="R80" s="197">
        <f>Q80*H80</f>
        <v>0</v>
      </c>
      <c r="S80" s="197">
        <v>0</v>
      </c>
      <c r="T80" s="198">
        <f>S80*H80</f>
        <v>0</v>
      </c>
      <c r="AR80" s="20" t="s">
        <v>84</v>
      </c>
      <c r="AT80" s="20" t="s">
        <v>135</v>
      </c>
      <c r="AU80" s="20" t="s">
        <v>76</v>
      </c>
      <c r="AY80" s="20" t="s">
        <v>132</v>
      </c>
      <c r="BE80" s="199">
        <f>IF(N80="základní",J80,0)</f>
        <v>0</v>
      </c>
      <c r="BF80" s="199">
        <f>IF(N80="snížená",J80,0)</f>
        <v>0</v>
      </c>
      <c r="BG80" s="199">
        <f>IF(N80="zákl. přenesená",J80,0)</f>
        <v>0</v>
      </c>
      <c r="BH80" s="199">
        <f>IF(N80="sníž. přenesená",J80,0)</f>
        <v>0</v>
      </c>
      <c r="BI80" s="199">
        <f>IF(N80="nulová",J80,0)</f>
        <v>0</v>
      </c>
      <c r="BJ80" s="20" t="s">
        <v>84</v>
      </c>
      <c r="BK80" s="199">
        <f>ROUND(I80*H80,2)</f>
        <v>0</v>
      </c>
      <c r="BL80" s="20" t="s">
        <v>84</v>
      </c>
      <c r="BM80" s="20" t="s">
        <v>330</v>
      </c>
    </row>
    <row r="81" spans="2:47" s="1" customFormat="1" ht="27">
      <c r="B81" s="37"/>
      <c r="C81" s="59"/>
      <c r="D81" s="200" t="s">
        <v>141</v>
      </c>
      <c r="E81" s="59"/>
      <c r="F81" s="201" t="s">
        <v>331</v>
      </c>
      <c r="G81" s="59"/>
      <c r="H81" s="59"/>
      <c r="I81" s="159"/>
      <c r="J81" s="59"/>
      <c r="K81" s="59"/>
      <c r="L81" s="57"/>
      <c r="M81" s="202"/>
      <c r="N81" s="38"/>
      <c r="O81" s="38"/>
      <c r="P81" s="38"/>
      <c r="Q81" s="38"/>
      <c r="R81" s="38"/>
      <c r="S81" s="38"/>
      <c r="T81" s="74"/>
      <c r="AT81" s="20" t="s">
        <v>141</v>
      </c>
      <c r="AU81" s="20" t="s">
        <v>76</v>
      </c>
    </row>
    <row r="82" spans="2:47" s="1" customFormat="1" ht="27">
      <c r="B82" s="37"/>
      <c r="C82" s="59"/>
      <c r="D82" s="200" t="s">
        <v>143</v>
      </c>
      <c r="E82" s="59"/>
      <c r="F82" s="203" t="s">
        <v>332</v>
      </c>
      <c r="G82" s="59"/>
      <c r="H82" s="59"/>
      <c r="I82" s="159"/>
      <c r="J82" s="59"/>
      <c r="K82" s="59"/>
      <c r="L82" s="57"/>
      <c r="M82" s="202"/>
      <c r="N82" s="38"/>
      <c r="O82" s="38"/>
      <c r="P82" s="38"/>
      <c r="Q82" s="38"/>
      <c r="R82" s="38"/>
      <c r="S82" s="38"/>
      <c r="T82" s="74"/>
      <c r="AT82" s="20" t="s">
        <v>143</v>
      </c>
      <c r="AU82" s="20" t="s">
        <v>76</v>
      </c>
    </row>
    <row r="83" spans="2:51" s="11" customFormat="1" ht="13.5">
      <c r="B83" s="207"/>
      <c r="C83" s="208"/>
      <c r="D83" s="200" t="s">
        <v>183</v>
      </c>
      <c r="E83" s="209" t="s">
        <v>23</v>
      </c>
      <c r="F83" s="210" t="s">
        <v>333</v>
      </c>
      <c r="G83" s="208"/>
      <c r="H83" s="211">
        <v>30</v>
      </c>
      <c r="I83" s="212"/>
      <c r="J83" s="208"/>
      <c r="K83" s="208"/>
      <c r="L83" s="213"/>
      <c r="M83" s="214"/>
      <c r="N83" s="215"/>
      <c r="O83" s="215"/>
      <c r="P83" s="215"/>
      <c r="Q83" s="215"/>
      <c r="R83" s="215"/>
      <c r="S83" s="215"/>
      <c r="T83" s="216"/>
      <c r="AT83" s="217" t="s">
        <v>183</v>
      </c>
      <c r="AU83" s="217" t="s">
        <v>76</v>
      </c>
      <c r="AV83" s="11" t="s">
        <v>87</v>
      </c>
      <c r="AW83" s="11" t="s">
        <v>39</v>
      </c>
      <c r="AX83" s="11" t="s">
        <v>84</v>
      </c>
      <c r="AY83" s="217" t="s">
        <v>132</v>
      </c>
    </row>
    <row r="84" spans="2:65" s="1" customFormat="1" ht="16.5" customHeight="1">
      <c r="B84" s="37"/>
      <c r="C84" s="188" t="s">
        <v>154</v>
      </c>
      <c r="D84" s="188" t="s">
        <v>135</v>
      </c>
      <c r="E84" s="189" t="s">
        <v>197</v>
      </c>
      <c r="F84" s="190" t="s">
        <v>334</v>
      </c>
      <c r="G84" s="191" t="s">
        <v>179</v>
      </c>
      <c r="H84" s="192">
        <v>380</v>
      </c>
      <c r="I84" s="193"/>
      <c r="J84" s="194">
        <f>ROUND(I84*H84,2)</f>
        <v>0</v>
      </c>
      <c r="K84" s="190" t="s">
        <v>23</v>
      </c>
      <c r="L84" s="57"/>
      <c r="M84" s="195" t="s">
        <v>23</v>
      </c>
      <c r="N84" s="196" t="s">
        <v>47</v>
      </c>
      <c r="O84" s="38"/>
      <c r="P84" s="197">
        <f>O84*H84</f>
        <v>0</v>
      </c>
      <c r="Q84" s="197">
        <v>0</v>
      </c>
      <c r="R84" s="197">
        <f>Q84*H84</f>
        <v>0</v>
      </c>
      <c r="S84" s="197">
        <v>0</v>
      </c>
      <c r="T84" s="198">
        <f>S84*H84</f>
        <v>0</v>
      </c>
      <c r="AR84" s="20" t="s">
        <v>84</v>
      </c>
      <c r="AT84" s="20" t="s">
        <v>135</v>
      </c>
      <c r="AU84" s="20" t="s">
        <v>76</v>
      </c>
      <c r="AY84" s="20" t="s">
        <v>132</v>
      </c>
      <c r="BE84" s="199">
        <f>IF(N84="základní",J84,0)</f>
        <v>0</v>
      </c>
      <c r="BF84" s="199">
        <f>IF(N84="snížená",J84,0)</f>
        <v>0</v>
      </c>
      <c r="BG84" s="199">
        <f>IF(N84="zákl. přenesená",J84,0)</f>
        <v>0</v>
      </c>
      <c r="BH84" s="199">
        <f>IF(N84="sníž. přenesená",J84,0)</f>
        <v>0</v>
      </c>
      <c r="BI84" s="199">
        <f>IF(N84="nulová",J84,0)</f>
        <v>0</v>
      </c>
      <c r="BJ84" s="20" t="s">
        <v>84</v>
      </c>
      <c r="BK84" s="199">
        <f>ROUND(I84*H84,2)</f>
        <v>0</v>
      </c>
      <c r="BL84" s="20" t="s">
        <v>84</v>
      </c>
      <c r="BM84" s="20" t="s">
        <v>335</v>
      </c>
    </row>
    <row r="85" spans="2:47" s="1" customFormat="1" ht="27">
      <c r="B85" s="37"/>
      <c r="C85" s="59"/>
      <c r="D85" s="200" t="s">
        <v>141</v>
      </c>
      <c r="E85" s="59"/>
      <c r="F85" s="201" t="s">
        <v>336</v>
      </c>
      <c r="G85" s="59"/>
      <c r="H85" s="59"/>
      <c r="I85" s="159"/>
      <c r="J85" s="59"/>
      <c r="K85" s="59"/>
      <c r="L85" s="57"/>
      <c r="M85" s="202"/>
      <c r="N85" s="38"/>
      <c r="O85" s="38"/>
      <c r="P85" s="38"/>
      <c r="Q85" s="38"/>
      <c r="R85" s="38"/>
      <c r="S85" s="38"/>
      <c r="T85" s="74"/>
      <c r="AT85" s="20" t="s">
        <v>141</v>
      </c>
      <c r="AU85" s="20" t="s">
        <v>76</v>
      </c>
    </row>
    <row r="86" spans="2:47" s="1" customFormat="1" ht="81">
      <c r="B86" s="37"/>
      <c r="C86" s="59"/>
      <c r="D86" s="200" t="s">
        <v>143</v>
      </c>
      <c r="E86" s="59"/>
      <c r="F86" s="203" t="s">
        <v>337</v>
      </c>
      <c r="G86" s="59"/>
      <c r="H86" s="59"/>
      <c r="I86" s="159"/>
      <c r="J86" s="59"/>
      <c r="K86" s="59"/>
      <c r="L86" s="57"/>
      <c r="M86" s="202"/>
      <c r="N86" s="38"/>
      <c r="O86" s="38"/>
      <c r="P86" s="38"/>
      <c r="Q86" s="38"/>
      <c r="R86" s="38"/>
      <c r="S86" s="38"/>
      <c r="T86" s="74"/>
      <c r="AT86" s="20" t="s">
        <v>143</v>
      </c>
      <c r="AU86" s="20" t="s">
        <v>76</v>
      </c>
    </row>
    <row r="87" spans="2:51" s="11" customFormat="1" ht="13.5">
      <c r="B87" s="207"/>
      <c r="C87" s="208"/>
      <c r="D87" s="200" t="s">
        <v>183</v>
      </c>
      <c r="E87" s="209" t="s">
        <v>23</v>
      </c>
      <c r="F87" s="210" t="s">
        <v>338</v>
      </c>
      <c r="G87" s="208"/>
      <c r="H87" s="211">
        <v>380</v>
      </c>
      <c r="I87" s="212"/>
      <c r="J87" s="208"/>
      <c r="K87" s="208"/>
      <c r="L87" s="213"/>
      <c r="M87" s="214"/>
      <c r="N87" s="215"/>
      <c r="O87" s="215"/>
      <c r="P87" s="215"/>
      <c r="Q87" s="215"/>
      <c r="R87" s="215"/>
      <c r="S87" s="215"/>
      <c r="T87" s="216"/>
      <c r="AT87" s="217" t="s">
        <v>183</v>
      </c>
      <c r="AU87" s="217" t="s">
        <v>76</v>
      </c>
      <c r="AV87" s="11" t="s">
        <v>87</v>
      </c>
      <c r="AW87" s="11" t="s">
        <v>39</v>
      </c>
      <c r="AX87" s="11" t="s">
        <v>84</v>
      </c>
      <c r="AY87" s="217" t="s">
        <v>132</v>
      </c>
    </row>
    <row r="88" spans="2:65" s="1" customFormat="1" ht="16.5" customHeight="1">
      <c r="B88" s="37"/>
      <c r="C88" s="218" t="s">
        <v>139</v>
      </c>
      <c r="D88" s="218" t="s">
        <v>185</v>
      </c>
      <c r="E88" s="219" t="s">
        <v>339</v>
      </c>
      <c r="F88" s="220" t="s">
        <v>340</v>
      </c>
      <c r="G88" s="221" t="s">
        <v>205</v>
      </c>
      <c r="H88" s="222">
        <v>0.44</v>
      </c>
      <c r="I88" s="223"/>
      <c r="J88" s="224">
        <f>ROUND(I88*H88,2)</f>
        <v>0</v>
      </c>
      <c r="K88" s="220" t="s">
        <v>23</v>
      </c>
      <c r="L88" s="225"/>
      <c r="M88" s="226" t="s">
        <v>23</v>
      </c>
      <c r="N88" s="227" t="s">
        <v>47</v>
      </c>
      <c r="O88" s="38"/>
      <c r="P88" s="197">
        <f>O88*H88</f>
        <v>0</v>
      </c>
      <c r="Q88" s="197">
        <v>0.5</v>
      </c>
      <c r="R88" s="197">
        <f>Q88*H88</f>
        <v>0.22</v>
      </c>
      <c r="S88" s="197">
        <v>0</v>
      </c>
      <c r="T88" s="198">
        <f>S88*H88</f>
        <v>0</v>
      </c>
      <c r="AR88" s="20" t="s">
        <v>87</v>
      </c>
      <c r="AT88" s="20" t="s">
        <v>185</v>
      </c>
      <c r="AU88" s="20" t="s">
        <v>76</v>
      </c>
      <c r="AY88" s="20" t="s">
        <v>132</v>
      </c>
      <c r="BE88" s="199">
        <f>IF(N88="základní",J88,0)</f>
        <v>0</v>
      </c>
      <c r="BF88" s="199">
        <f>IF(N88="snížená",J88,0)</f>
        <v>0</v>
      </c>
      <c r="BG88" s="199">
        <f>IF(N88="zákl. přenesená",J88,0)</f>
        <v>0</v>
      </c>
      <c r="BH88" s="199">
        <f>IF(N88="sníž. přenesená",J88,0)</f>
        <v>0</v>
      </c>
      <c r="BI88" s="199">
        <f>IF(N88="nulová",J88,0)</f>
        <v>0</v>
      </c>
      <c r="BJ88" s="20" t="s">
        <v>84</v>
      </c>
      <c r="BK88" s="199">
        <f>ROUND(I88*H88,2)</f>
        <v>0</v>
      </c>
      <c r="BL88" s="20" t="s">
        <v>84</v>
      </c>
      <c r="BM88" s="20" t="s">
        <v>341</v>
      </c>
    </row>
    <row r="89" spans="2:47" s="1" customFormat="1" ht="13.5">
      <c r="B89" s="37"/>
      <c r="C89" s="59"/>
      <c r="D89" s="200" t="s">
        <v>141</v>
      </c>
      <c r="E89" s="59"/>
      <c r="F89" s="201" t="s">
        <v>342</v>
      </c>
      <c r="G89" s="59"/>
      <c r="H89" s="59"/>
      <c r="I89" s="159"/>
      <c r="J89" s="59"/>
      <c r="K89" s="59"/>
      <c r="L89" s="57"/>
      <c r="M89" s="202"/>
      <c r="N89" s="38"/>
      <c r="O89" s="38"/>
      <c r="P89" s="38"/>
      <c r="Q89" s="38"/>
      <c r="R89" s="38"/>
      <c r="S89" s="38"/>
      <c r="T89" s="74"/>
      <c r="AT89" s="20" t="s">
        <v>141</v>
      </c>
      <c r="AU89" s="20" t="s">
        <v>76</v>
      </c>
    </row>
    <row r="90" spans="2:51" s="11" customFormat="1" ht="13.5">
      <c r="B90" s="207"/>
      <c r="C90" s="208"/>
      <c r="D90" s="200" t="s">
        <v>183</v>
      </c>
      <c r="E90" s="209" t="s">
        <v>23</v>
      </c>
      <c r="F90" s="210" t="s">
        <v>343</v>
      </c>
      <c r="G90" s="208"/>
      <c r="H90" s="211">
        <v>0.44</v>
      </c>
      <c r="I90" s="212"/>
      <c r="J90" s="208"/>
      <c r="K90" s="208"/>
      <c r="L90" s="213"/>
      <c r="M90" s="214"/>
      <c r="N90" s="215"/>
      <c r="O90" s="215"/>
      <c r="P90" s="215"/>
      <c r="Q90" s="215"/>
      <c r="R90" s="215"/>
      <c r="S90" s="215"/>
      <c r="T90" s="216"/>
      <c r="AT90" s="217" t="s">
        <v>183</v>
      </c>
      <c r="AU90" s="217" t="s">
        <v>76</v>
      </c>
      <c r="AV90" s="11" t="s">
        <v>87</v>
      </c>
      <c r="AW90" s="11" t="s">
        <v>39</v>
      </c>
      <c r="AX90" s="11" t="s">
        <v>84</v>
      </c>
      <c r="AY90" s="217" t="s">
        <v>132</v>
      </c>
    </row>
    <row r="91" spans="2:65" s="1" customFormat="1" ht="25.5" customHeight="1">
      <c r="B91" s="37"/>
      <c r="C91" s="188" t="s">
        <v>170</v>
      </c>
      <c r="D91" s="188" t="s">
        <v>135</v>
      </c>
      <c r="E91" s="189" t="s">
        <v>155</v>
      </c>
      <c r="F91" s="190" t="s">
        <v>156</v>
      </c>
      <c r="G91" s="191" t="s">
        <v>138</v>
      </c>
      <c r="H91" s="192">
        <v>2</v>
      </c>
      <c r="I91" s="193"/>
      <c r="J91" s="194">
        <f>ROUND(I91*H91,2)</f>
        <v>0</v>
      </c>
      <c r="K91" s="190" t="s">
        <v>23</v>
      </c>
      <c r="L91" s="57"/>
      <c r="M91" s="195" t="s">
        <v>23</v>
      </c>
      <c r="N91" s="196" t="s">
        <v>47</v>
      </c>
      <c r="O91" s="38"/>
      <c r="P91" s="197">
        <f>O91*H91</f>
        <v>0</v>
      </c>
      <c r="Q91" s="197">
        <v>5E-05</v>
      </c>
      <c r="R91" s="197">
        <f>Q91*H91</f>
        <v>0.0001</v>
      </c>
      <c r="S91" s="197">
        <v>0</v>
      </c>
      <c r="T91" s="198">
        <f>S91*H91</f>
        <v>0</v>
      </c>
      <c r="AR91" s="20" t="s">
        <v>84</v>
      </c>
      <c r="AT91" s="20" t="s">
        <v>135</v>
      </c>
      <c r="AU91" s="20" t="s">
        <v>76</v>
      </c>
      <c r="AY91" s="20" t="s">
        <v>132</v>
      </c>
      <c r="BE91" s="199">
        <f>IF(N91="základní",J91,0)</f>
        <v>0</v>
      </c>
      <c r="BF91" s="199">
        <f>IF(N91="snížená",J91,0)</f>
        <v>0</v>
      </c>
      <c r="BG91" s="199">
        <f>IF(N91="zákl. přenesená",J91,0)</f>
        <v>0</v>
      </c>
      <c r="BH91" s="199">
        <f>IF(N91="sníž. přenesená",J91,0)</f>
        <v>0</v>
      </c>
      <c r="BI91" s="199">
        <f>IF(N91="nulová",J91,0)</f>
        <v>0</v>
      </c>
      <c r="BJ91" s="20" t="s">
        <v>84</v>
      </c>
      <c r="BK91" s="199">
        <f>ROUND(I91*H91,2)</f>
        <v>0</v>
      </c>
      <c r="BL91" s="20" t="s">
        <v>84</v>
      </c>
      <c r="BM91" s="20" t="s">
        <v>344</v>
      </c>
    </row>
    <row r="92" spans="2:47" s="1" customFormat="1" ht="13.5">
      <c r="B92" s="37"/>
      <c r="C92" s="59"/>
      <c r="D92" s="200" t="s">
        <v>141</v>
      </c>
      <c r="E92" s="59"/>
      <c r="F92" s="201" t="s">
        <v>159</v>
      </c>
      <c r="G92" s="59"/>
      <c r="H92" s="59"/>
      <c r="I92" s="159"/>
      <c r="J92" s="59"/>
      <c r="K92" s="59"/>
      <c r="L92" s="57"/>
      <c r="M92" s="202"/>
      <c r="N92" s="38"/>
      <c r="O92" s="38"/>
      <c r="P92" s="38"/>
      <c r="Q92" s="38"/>
      <c r="R92" s="38"/>
      <c r="S92" s="38"/>
      <c r="T92" s="74"/>
      <c r="AT92" s="20" t="s">
        <v>141</v>
      </c>
      <c r="AU92" s="20" t="s">
        <v>76</v>
      </c>
    </row>
    <row r="93" spans="2:47" s="1" customFormat="1" ht="27">
      <c r="B93" s="37"/>
      <c r="C93" s="59"/>
      <c r="D93" s="200" t="s">
        <v>160</v>
      </c>
      <c r="E93" s="59"/>
      <c r="F93" s="203" t="s">
        <v>161</v>
      </c>
      <c r="G93" s="59"/>
      <c r="H93" s="59"/>
      <c r="I93" s="159"/>
      <c r="J93" s="59"/>
      <c r="K93" s="59"/>
      <c r="L93" s="57"/>
      <c r="M93" s="202"/>
      <c r="N93" s="38"/>
      <c r="O93" s="38"/>
      <c r="P93" s="38"/>
      <c r="Q93" s="38"/>
      <c r="R93" s="38"/>
      <c r="S93" s="38"/>
      <c r="T93" s="74"/>
      <c r="AT93" s="20" t="s">
        <v>160</v>
      </c>
      <c r="AU93" s="20" t="s">
        <v>76</v>
      </c>
    </row>
    <row r="94" spans="2:47" s="1" customFormat="1" ht="54">
      <c r="B94" s="37"/>
      <c r="C94" s="59"/>
      <c r="D94" s="200" t="s">
        <v>143</v>
      </c>
      <c r="E94" s="59"/>
      <c r="F94" s="203" t="s">
        <v>345</v>
      </c>
      <c r="G94" s="59"/>
      <c r="H94" s="59"/>
      <c r="I94" s="159"/>
      <c r="J94" s="59"/>
      <c r="K94" s="59"/>
      <c r="L94" s="57"/>
      <c r="M94" s="202"/>
      <c r="N94" s="38"/>
      <c r="O94" s="38"/>
      <c r="P94" s="38"/>
      <c r="Q94" s="38"/>
      <c r="R94" s="38"/>
      <c r="S94" s="38"/>
      <c r="T94" s="74"/>
      <c r="AT94" s="20" t="s">
        <v>143</v>
      </c>
      <c r="AU94" s="20" t="s">
        <v>76</v>
      </c>
    </row>
    <row r="95" spans="2:65" s="1" customFormat="1" ht="16.5" customHeight="1">
      <c r="B95" s="37"/>
      <c r="C95" s="188" t="s">
        <v>209</v>
      </c>
      <c r="D95" s="188" t="s">
        <v>135</v>
      </c>
      <c r="E95" s="189" t="s">
        <v>346</v>
      </c>
      <c r="F95" s="190" t="s">
        <v>347</v>
      </c>
      <c r="G95" s="191" t="s">
        <v>179</v>
      </c>
      <c r="H95" s="192">
        <v>160</v>
      </c>
      <c r="I95" s="193"/>
      <c r="J95" s="194">
        <f>ROUND(I95*H95,2)</f>
        <v>0</v>
      </c>
      <c r="K95" s="190" t="s">
        <v>23</v>
      </c>
      <c r="L95" s="57"/>
      <c r="M95" s="195" t="s">
        <v>23</v>
      </c>
      <c r="N95" s="196" t="s">
        <v>47</v>
      </c>
      <c r="O95" s="38"/>
      <c r="P95" s="197">
        <f>O95*H95</f>
        <v>0</v>
      </c>
      <c r="Q95" s="197">
        <v>5E-05</v>
      </c>
      <c r="R95" s="197">
        <f>Q95*H95</f>
        <v>0.008</v>
      </c>
      <c r="S95" s="197">
        <v>0</v>
      </c>
      <c r="T95" s="198">
        <f>S95*H95</f>
        <v>0</v>
      </c>
      <c r="AR95" s="20" t="s">
        <v>84</v>
      </c>
      <c r="AT95" s="20" t="s">
        <v>135</v>
      </c>
      <c r="AU95" s="20" t="s">
        <v>76</v>
      </c>
      <c r="AY95" s="20" t="s">
        <v>132</v>
      </c>
      <c r="BE95" s="199">
        <f>IF(N95="základní",J95,0)</f>
        <v>0</v>
      </c>
      <c r="BF95" s="199">
        <f>IF(N95="snížená",J95,0)</f>
        <v>0</v>
      </c>
      <c r="BG95" s="199">
        <f>IF(N95="zákl. přenesená",J95,0)</f>
        <v>0</v>
      </c>
      <c r="BH95" s="199">
        <f>IF(N95="sníž. přenesená",J95,0)</f>
        <v>0</v>
      </c>
      <c r="BI95" s="199">
        <f>IF(N95="nulová",J95,0)</f>
        <v>0</v>
      </c>
      <c r="BJ95" s="20" t="s">
        <v>84</v>
      </c>
      <c r="BK95" s="199">
        <f>ROUND(I95*H95,2)</f>
        <v>0</v>
      </c>
      <c r="BL95" s="20" t="s">
        <v>84</v>
      </c>
      <c r="BM95" s="20" t="s">
        <v>348</v>
      </c>
    </row>
    <row r="96" spans="2:47" s="1" customFormat="1" ht="13.5">
      <c r="B96" s="37"/>
      <c r="C96" s="59"/>
      <c r="D96" s="200" t="s">
        <v>141</v>
      </c>
      <c r="E96" s="59"/>
      <c r="F96" s="201" t="s">
        <v>349</v>
      </c>
      <c r="G96" s="59"/>
      <c r="H96" s="59"/>
      <c r="I96" s="159"/>
      <c r="J96" s="59"/>
      <c r="K96" s="59"/>
      <c r="L96" s="57"/>
      <c r="M96" s="202"/>
      <c r="N96" s="38"/>
      <c r="O96" s="38"/>
      <c r="P96" s="38"/>
      <c r="Q96" s="38"/>
      <c r="R96" s="38"/>
      <c r="S96" s="38"/>
      <c r="T96" s="74"/>
      <c r="AT96" s="20" t="s">
        <v>141</v>
      </c>
      <c r="AU96" s="20" t="s">
        <v>76</v>
      </c>
    </row>
    <row r="97" spans="2:47" s="1" customFormat="1" ht="54">
      <c r="B97" s="37"/>
      <c r="C97" s="59"/>
      <c r="D97" s="200" t="s">
        <v>143</v>
      </c>
      <c r="E97" s="59"/>
      <c r="F97" s="203" t="s">
        <v>350</v>
      </c>
      <c r="G97" s="59"/>
      <c r="H97" s="59"/>
      <c r="I97" s="159"/>
      <c r="J97" s="59"/>
      <c r="K97" s="59"/>
      <c r="L97" s="57"/>
      <c r="M97" s="202"/>
      <c r="N97" s="38"/>
      <c r="O97" s="38"/>
      <c r="P97" s="38"/>
      <c r="Q97" s="38"/>
      <c r="R97" s="38"/>
      <c r="S97" s="38"/>
      <c r="T97" s="74"/>
      <c r="AT97" s="20" t="s">
        <v>143</v>
      </c>
      <c r="AU97" s="20" t="s">
        <v>76</v>
      </c>
    </row>
    <row r="98" spans="2:51" s="11" customFormat="1" ht="13.5">
      <c r="B98" s="207"/>
      <c r="C98" s="208"/>
      <c r="D98" s="200" t="s">
        <v>183</v>
      </c>
      <c r="E98" s="209" t="s">
        <v>23</v>
      </c>
      <c r="F98" s="210" t="s">
        <v>351</v>
      </c>
      <c r="G98" s="208"/>
      <c r="H98" s="211">
        <v>160</v>
      </c>
      <c r="I98" s="212"/>
      <c r="J98" s="208"/>
      <c r="K98" s="208"/>
      <c r="L98" s="213"/>
      <c r="M98" s="214"/>
      <c r="N98" s="215"/>
      <c r="O98" s="215"/>
      <c r="P98" s="215"/>
      <c r="Q98" s="215"/>
      <c r="R98" s="215"/>
      <c r="S98" s="215"/>
      <c r="T98" s="216"/>
      <c r="AT98" s="217" t="s">
        <v>183</v>
      </c>
      <c r="AU98" s="217" t="s">
        <v>76</v>
      </c>
      <c r="AV98" s="11" t="s">
        <v>87</v>
      </c>
      <c r="AW98" s="11" t="s">
        <v>39</v>
      </c>
      <c r="AX98" s="11" t="s">
        <v>84</v>
      </c>
      <c r="AY98" s="217" t="s">
        <v>132</v>
      </c>
    </row>
    <row r="99" spans="2:65" s="1" customFormat="1" ht="16.5" customHeight="1">
      <c r="B99" s="37"/>
      <c r="C99" s="218" t="s">
        <v>216</v>
      </c>
      <c r="D99" s="218" t="s">
        <v>185</v>
      </c>
      <c r="E99" s="219" t="s">
        <v>352</v>
      </c>
      <c r="F99" s="220" t="s">
        <v>353</v>
      </c>
      <c r="G99" s="221" t="s">
        <v>179</v>
      </c>
      <c r="H99" s="222">
        <v>160</v>
      </c>
      <c r="I99" s="223"/>
      <c r="J99" s="224">
        <f>ROUND(I99*H99,2)</f>
        <v>0</v>
      </c>
      <c r="K99" s="220" t="s">
        <v>23</v>
      </c>
      <c r="L99" s="225"/>
      <c r="M99" s="226" t="s">
        <v>23</v>
      </c>
      <c r="N99" s="227" t="s">
        <v>47</v>
      </c>
      <c r="O99" s="38"/>
      <c r="P99" s="197">
        <f>O99*H99</f>
        <v>0</v>
      </c>
      <c r="Q99" s="197">
        <v>0</v>
      </c>
      <c r="R99" s="197">
        <f>Q99*H99</f>
        <v>0</v>
      </c>
      <c r="S99" s="197">
        <v>0</v>
      </c>
      <c r="T99" s="198">
        <f>S99*H99</f>
        <v>0</v>
      </c>
      <c r="AR99" s="20" t="s">
        <v>87</v>
      </c>
      <c r="AT99" s="20" t="s">
        <v>185</v>
      </c>
      <c r="AU99" s="20" t="s">
        <v>76</v>
      </c>
      <c r="AY99" s="20" t="s">
        <v>132</v>
      </c>
      <c r="BE99" s="199">
        <f>IF(N99="základní",J99,0)</f>
        <v>0</v>
      </c>
      <c r="BF99" s="199">
        <f>IF(N99="snížená",J99,0)</f>
        <v>0</v>
      </c>
      <c r="BG99" s="199">
        <f>IF(N99="zákl. přenesená",J99,0)</f>
        <v>0</v>
      </c>
      <c r="BH99" s="199">
        <f>IF(N99="sníž. přenesená",J99,0)</f>
        <v>0</v>
      </c>
      <c r="BI99" s="199">
        <f>IF(N99="nulová",J99,0)</f>
        <v>0</v>
      </c>
      <c r="BJ99" s="20" t="s">
        <v>84</v>
      </c>
      <c r="BK99" s="199">
        <f>ROUND(I99*H99,2)</f>
        <v>0</v>
      </c>
      <c r="BL99" s="20" t="s">
        <v>84</v>
      </c>
      <c r="BM99" s="20" t="s">
        <v>354</v>
      </c>
    </row>
    <row r="100" spans="2:47" s="1" customFormat="1" ht="13.5">
      <c r="B100" s="37"/>
      <c r="C100" s="59"/>
      <c r="D100" s="200" t="s">
        <v>141</v>
      </c>
      <c r="E100" s="59"/>
      <c r="F100" s="201" t="s">
        <v>353</v>
      </c>
      <c r="G100" s="59"/>
      <c r="H100" s="59"/>
      <c r="I100" s="159"/>
      <c r="J100" s="59"/>
      <c r="K100" s="59"/>
      <c r="L100" s="57"/>
      <c r="M100" s="202"/>
      <c r="N100" s="38"/>
      <c r="O100" s="38"/>
      <c r="P100" s="38"/>
      <c r="Q100" s="38"/>
      <c r="R100" s="38"/>
      <c r="S100" s="38"/>
      <c r="T100" s="74"/>
      <c r="AT100" s="20" t="s">
        <v>141</v>
      </c>
      <c r="AU100" s="20" t="s">
        <v>76</v>
      </c>
    </row>
    <row r="101" spans="2:47" s="1" customFormat="1" ht="54">
      <c r="B101" s="37"/>
      <c r="C101" s="59"/>
      <c r="D101" s="200" t="s">
        <v>143</v>
      </c>
      <c r="E101" s="59"/>
      <c r="F101" s="203" t="s">
        <v>355</v>
      </c>
      <c r="G101" s="59"/>
      <c r="H101" s="59"/>
      <c r="I101" s="159"/>
      <c r="J101" s="59"/>
      <c r="K101" s="59"/>
      <c r="L101" s="57"/>
      <c r="M101" s="202"/>
      <c r="N101" s="38"/>
      <c r="O101" s="38"/>
      <c r="P101" s="38"/>
      <c r="Q101" s="38"/>
      <c r="R101" s="38"/>
      <c r="S101" s="38"/>
      <c r="T101" s="74"/>
      <c r="AT101" s="20" t="s">
        <v>143</v>
      </c>
      <c r="AU101" s="20" t="s">
        <v>76</v>
      </c>
    </row>
    <row r="102" spans="2:65" s="1" customFormat="1" ht="16.5" customHeight="1">
      <c r="B102" s="37"/>
      <c r="C102" s="188" t="s">
        <v>222</v>
      </c>
      <c r="D102" s="188" t="s">
        <v>135</v>
      </c>
      <c r="E102" s="189" t="s">
        <v>217</v>
      </c>
      <c r="F102" s="190" t="s">
        <v>356</v>
      </c>
      <c r="G102" s="191" t="s">
        <v>138</v>
      </c>
      <c r="H102" s="192">
        <v>2</v>
      </c>
      <c r="I102" s="193"/>
      <c r="J102" s="194">
        <f>ROUND(I102*H102,2)</f>
        <v>0</v>
      </c>
      <c r="K102" s="190" t="s">
        <v>23</v>
      </c>
      <c r="L102" s="57"/>
      <c r="M102" s="195" t="s">
        <v>23</v>
      </c>
      <c r="N102" s="196" t="s">
        <v>47</v>
      </c>
      <c r="O102" s="38"/>
      <c r="P102" s="197">
        <f>O102*H102</f>
        <v>0</v>
      </c>
      <c r="Q102" s="197">
        <v>5E-05</v>
      </c>
      <c r="R102" s="197">
        <f>Q102*H102</f>
        <v>0.0001</v>
      </c>
      <c r="S102" s="197">
        <v>0</v>
      </c>
      <c r="T102" s="198">
        <f>S102*H102</f>
        <v>0</v>
      </c>
      <c r="AR102" s="20" t="s">
        <v>84</v>
      </c>
      <c r="AT102" s="20" t="s">
        <v>135</v>
      </c>
      <c r="AU102" s="20" t="s">
        <v>76</v>
      </c>
      <c r="AY102" s="20" t="s">
        <v>132</v>
      </c>
      <c r="BE102" s="199">
        <f>IF(N102="základní",J102,0)</f>
        <v>0</v>
      </c>
      <c r="BF102" s="199">
        <f>IF(N102="snížená",J102,0)</f>
        <v>0</v>
      </c>
      <c r="BG102" s="199">
        <f>IF(N102="zákl. přenesená",J102,0)</f>
        <v>0</v>
      </c>
      <c r="BH102" s="199">
        <f>IF(N102="sníž. přenesená",J102,0)</f>
        <v>0</v>
      </c>
      <c r="BI102" s="199">
        <f>IF(N102="nulová",J102,0)</f>
        <v>0</v>
      </c>
      <c r="BJ102" s="20" t="s">
        <v>84</v>
      </c>
      <c r="BK102" s="199">
        <f>ROUND(I102*H102,2)</f>
        <v>0</v>
      </c>
      <c r="BL102" s="20" t="s">
        <v>84</v>
      </c>
      <c r="BM102" s="20" t="s">
        <v>357</v>
      </c>
    </row>
    <row r="103" spans="2:47" s="1" customFormat="1" ht="13.5">
      <c r="B103" s="37"/>
      <c r="C103" s="59"/>
      <c r="D103" s="200" t="s">
        <v>141</v>
      </c>
      <c r="E103" s="59"/>
      <c r="F103" s="201" t="s">
        <v>358</v>
      </c>
      <c r="G103" s="59"/>
      <c r="H103" s="59"/>
      <c r="I103" s="159"/>
      <c r="J103" s="59"/>
      <c r="K103" s="59"/>
      <c r="L103" s="57"/>
      <c r="M103" s="202"/>
      <c r="N103" s="38"/>
      <c r="O103" s="38"/>
      <c r="P103" s="38"/>
      <c r="Q103" s="38"/>
      <c r="R103" s="38"/>
      <c r="S103" s="38"/>
      <c r="T103" s="74"/>
      <c r="AT103" s="20" t="s">
        <v>141</v>
      </c>
      <c r="AU103" s="20" t="s">
        <v>76</v>
      </c>
    </row>
    <row r="104" spans="2:47" s="1" customFormat="1" ht="54">
      <c r="B104" s="37"/>
      <c r="C104" s="59"/>
      <c r="D104" s="200" t="s">
        <v>143</v>
      </c>
      <c r="E104" s="59"/>
      <c r="F104" s="203" t="s">
        <v>359</v>
      </c>
      <c r="G104" s="59"/>
      <c r="H104" s="59"/>
      <c r="I104" s="159"/>
      <c r="J104" s="59"/>
      <c r="K104" s="59"/>
      <c r="L104" s="57"/>
      <c r="M104" s="204"/>
      <c r="N104" s="205"/>
      <c r="O104" s="205"/>
      <c r="P104" s="205"/>
      <c r="Q104" s="205"/>
      <c r="R104" s="205"/>
      <c r="S104" s="205"/>
      <c r="T104" s="206"/>
      <c r="AT104" s="20" t="s">
        <v>143</v>
      </c>
      <c r="AU104" s="20" t="s">
        <v>76</v>
      </c>
    </row>
    <row r="105" spans="2:12" s="1" customFormat="1" ht="6.95" customHeight="1">
      <c r="B105" s="52"/>
      <c r="C105" s="53"/>
      <c r="D105" s="53"/>
      <c r="E105" s="53"/>
      <c r="F105" s="53"/>
      <c r="G105" s="53"/>
      <c r="H105" s="53"/>
      <c r="I105" s="135"/>
      <c r="J105" s="53"/>
      <c r="K105" s="53"/>
      <c r="L105" s="57"/>
    </row>
  </sheetData>
  <sheetProtection algorithmName="SHA-512" hashValue="dSmrHx1kIkBkGTE7F/PlvpCewe6ajimRv1dDdjs3oPWYLF60i+1EZG03K9mcg1w+Q2dTbMRfM2m3vU3PQxyMsw==" saltValue="lwjtsofz2df7xq3OAVfK9SuX7oIC6iODVGOlyuRyGhlj1Fo3LuGMP7jEtBd0nj5lMLlTxlJUKls2RePwKtxj4A==" spinCount="100000" sheet="1" objects="1" scenarios="1" formatColumns="0" formatRows="0" autoFilter="0"/>
  <autoFilter ref="C75:K104"/>
  <mergeCells count="10">
    <mergeCell ref="J51:J52"/>
    <mergeCell ref="E66:H66"/>
    <mergeCell ref="E68:H6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5" display="3) Soupis prací"/>
    <hyperlink ref="L1:V1" location="'Rekapitulace stavby'!C2" display="Rekapitulace stavb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Ryba</dc:creator>
  <cp:keywords/>
  <dc:description/>
  <cp:lastModifiedBy>Petr</cp:lastModifiedBy>
  <cp:lastPrinted>2019-02-01T09:59:09Z</cp:lastPrinted>
  <dcterms:created xsi:type="dcterms:W3CDTF">2019-02-01T09:45:07Z</dcterms:created>
  <dcterms:modified xsi:type="dcterms:W3CDTF">2019-02-01T09:59:22Z</dcterms:modified>
  <cp:category/>
  <cp:version/>
  <cp:contentType/>
  <cp:contentStatus/>
</cp:coreProperties>
</file>