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570" windowWidth="16935" windowHeight="11445" activeTab="0"/>
  </bookViews>
  <sheets>
    <sheet name="Rekapitulace stavby" sheetId="1" r:id="rId1"/>
    <sheet name="SO 01 - SO 01 Oprava toku" sheetId="2" r:id="rId2"/>
    <sheet name="SO 02 - SO 02 Přeložka pl..." sheetId="3" r:id="rId3"/>
    <sheet name="VON - VON Vedlejší a osta..." sheetId="4" r:id="rId4"/>
  </sheets>
  <definedNames>
    <definedName name="_xlnm._FilterDatabase" localSheetId="1" hidden="1">'SO 01 - SO 01 Oprava toku'!$C$121:$K$213</definedName>
    <definedName name="_xlnm._FilterDatabase" localSheetId="2" hidden="1">'SO 02 - SO 02 Přeložka pl...'!$C$122:$K$312</definedName>
    <definedName name="_xlnm._FilterDatabase" localSheetId="3" hidden="1">'VON - VON Vedlejší a osta...'!$C$117:$K$138</definedName>
    <definedName name="_xlnm.Print_Area" localSheetId="0">'Rekapitulace stavby'!$D$4:$AO$76,'Rekapitulace stavby'!$C$82:$AQ$98</definedName>
    <definedName name="_xlnm.Print_Area" localSheetId="1">'SO 01 - SO 01 Oprava toku'!$C$4:$J$76,'SO 01 - SO 01 Oprava toku'!$C$82:$J$103,'SO 01 - SO 01 Oprava toku'!$C$109:$K$213</definedName>
    <definedName name="_xlnm.Print_Area" localSheetId="2">'SO 02 - SO 02 Přeložka pl...'!$C$4:$J$76,'SO 02 - SO 02 Přeložka pl...'!$C$82:$J$104,'SO 02 - SO 02 Přeložka pl...'!$C$110:$K$312</definedName>
    <definedName name="_xlnm.Print_Area" localSheetId="3">'VON - VON Vedlejší a osta...'!$C$4:$J$76,'VON - VON Vedlejší a osta...'!$C$82:$J$99,'VON - VON Vedlejší a osta...'!$C$105:$K$138</definedName>
    <definedName name="_xlnm.Print_Titles" localSheetId="0">'Rekapitulace stavby'!$92:$92</definedName>
    <definedName name="_xlnm.Print_Titles" localSheetId="1">'SO 01 - SO 01 Oprava toku'!$121:$121</definedName>
    <definedName name="_xlnm.Print_Titles" localSheetId="2">'SO 02 - SO 02 Přeložka pl...'!$122:$122</definedName>
    <definedName name="_xlnm.Print_Titles" localSheetId="3">'VON - VON Vedlejší a osta...'!$117:$117</definedName>
  </definedNames>
  <calcPr calcId="125725"/>
</workbook>
</file>

<file path=xl/sharedStrings.xml><?xml version="1.0" encoding="utf-8"?>
<sst xmlns="http://schemas.openxmlformats.org/spreadsheetml/2006/main" count="3616" uniqueCount="732">
  <si>
    <t>Export Komplet</t>
  </si>
  <si>
    <t/>
  </si>
  <si>
    <t>2.0</t>
  </si>
  <si>
    <t>ZAMOK</t>
  </si>
  <si>
    <t>False</t>
  </si>
  <si>
    <t>{59e9c957-27ce-4ddb-8825-b81eae44393e}</t>
  </si>
  <si>
    <t>0,001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</si>
  <si>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</si>
  <si>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</si>
  <si>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</si>
  <si>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</si>
  <si>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</si>
  <si>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</si>
  <si>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1503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</si>
  <si>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</si>
  <si>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0,01</t>
  </si>
  <si>
    <t>Stavba:</t>
  </si>
  <si>
    <t>VT Lučina, Žermanice , KM 24.750-24.780 (AKCE Č.3691)</t>
  </si>
  <si>
    <t>0,1</t>
  </si>
  <si>
    <t>KSO:</t>
  </si>
  <si>
    <t>CC-CZ:</t>
  </si>
  <si>
    <t>21524</t>
  </si>
  <si>
    <t>1</t>
  </si>
  <si>
    <t>Místo:</t>
  </si>
  <si>
    <t>Žermanice</t>
  </si>
  <si>
    <t>Datum:</t>
  </si>
  <si>
    <t>3. 4. 2018</t>
  </si>
  <si>
    <t>Zadavatel:</t>
  </si>
  <si>
    <t>IČ:</t>
  </si>
  <si>
    <t>Povodí Odry, s.p., Varenská 3101/49, Ostrava</t>
  </si>
  <si>
    <t>DIČ:</t>
  </si>
  <si>
    <t>Uchazeč:</t>
  </si>
  <si>
    <t>Vyplň údaj</t>
  </si>
  <si>
    <t>True</t>
  </si>
  <si>
    <t>Projektant:</t>
  </si>
  <si>
    <t>Lineplan, s.r.o., 28. řájna 1142/168, Osttrava</t>
  </si>
  <si>
    <t>Zpracovatel:</t>
  </si>
  <si>
    <t>Pavla Heinzová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</si>
  <si>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</si>
  <si>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</si>
  <si>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</si>
  <si>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</si>
  <si>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</si>
  <si>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</si>
  <si>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</si>
  <si>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</si>
  <si>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</si>
  <si>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</si>
  <si>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</si>
  <si>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</si>
  <si>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</si>
  <si>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</si>
  <si>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</si>
  <si>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</si>
  <si>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</si>
  <si>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</si>
  <si>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</si>
  <si>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</si>
  <si>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</si>
  <si>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</si>
  <si>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</si>
  <si>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</si>
  <si>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</si>
  <si>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</si>
  <si>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</si>
  <si>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</si>
  <si>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</si>
  <si>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</si>
  <si>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</si>
  <si>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</si>
  <si>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</si>
  <si>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</si>
  <si>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</si>
  <si>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</si>
  <si>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</si>
  <si>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</si>
  <si>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</si>
  <si>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</si>
  <si>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</si>
  <si>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</si>
  <si>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</si>
  <si>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</si>
  <si>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</si>
  <si>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</si>
  <si>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</si>
  <si>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SO 01 Oprava toku</t>
  </si>
  <si>
    <t>STA</t>
  </si>
  <si>
    <t>{212b8caf-9031-43e9-91c9-7398ec43a605}</t>
  </si>
  <si>
    <t>833 21</t>
  </si>
  <si>
    <t>2</t>
  </si>
  <si>
    <t>SO 02</t>
  </si>
  <si>
    <t>SO 02 Přeložka plynovodu</t>
  </si>
  <si>
    <t>{adc1dcbb-aa89-4561-a10f-b372df11b580}</t>
  </si>
  <si>
    <t>VON</t>
  </si>
  <si>
    <t>VON Vedlejší a ostatní náklady</t>
  </si>
  <si>
    <t>{9f717ebb-cbf5-405b-bfa1-1aac0aeb7d4f}</t>
  </si>
  <si>
    <t>KRYCÍ LIST SOUPISU PRACÍ</t>
  </si>
  <si>
    <t>Objekt:</t>
  </si>
  <si>
    <t>SO 01 - SO 01 Oprava toku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</si>
  <si>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</si>
  <si>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</si>
  <si>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</si>
  <si>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</si>
  <si>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</si>
  <si>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</si>
  <si>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</si>
  <si>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</si>
  <si>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</si>
  <si>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</si>
  <si>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práce-bourání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</si>
  <si>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</si>
  <si>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</si>
  <si>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</si>
  <si>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</si>
  <si>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</si>
  <si>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</si>
  <si>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</si>
  <si>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</si>
  <si>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</si>
  <si>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</si>
  <si>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</si>
  <si>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</si>
  <si>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</si>
  <si>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</si>
  <si>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</si>
  <si>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</si>
  <si>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</si>
  <si>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</t>
  </si>
  <si>
    <t>K</t>
  </si>
  <si>
    <t>112201101</t>
  </si>
  <si>
    <t>Odstranění pařezů D do 300 mm</t>
  </si>
  <si>
    <t>kus</t>
  </si>
  <si>
    <t>-1457935047</t>
  </si>
  <si>
    <t>P</t>
  </si>
  <si>
    <t>Poznámka k položce:
dle situace kácené zeleně, 
tabulka kácených stromů
číslo stromu 1,2,5,7,8,9,2x10</t>
  </si>
  <si>
    <t>6</t>
  </si>
  <si>
    <t>112201102</t>
  </si>
  <si>
    <t>Odstranění pařezů D do 500 mm</t>
  </si>
  <si>
    <t>-887454313</t>
  </si>
  <si>
    <t>Poznámka k položce:
dle situace kácené zeleně, 
tabulka kácených stromů
č.stromu 3,4,6</t>
  </si>
  <si>
    <t>47</t>
  </si>
  <si>
    <t>162201421</t>
  </si>
  <si>
    <t>Vodorovné přemístění pařezů do 1 km D do 300 mm</t>
  </si>
  <si>
    <t>1464892979</t>
  </si>
  <si>
    <t>48</t>
  </si>
  <si>
    <t>162201422</t>
  </si>
  <si>
    <t>Vodorovné přemístění pařezů do 1 km D do 500 mm</t>
  </si>
  <si>
    <t>-2100202177</t>
  </si>
  <si>
    <t>52</t>
  </si>
  <si>
    <t>162301102</t>
  </si>
  <si>
    <t>Vodorovné přemístění do 1000 m výkopku z horniny tř. 1 až 4</t>
  </si>
  <si>
    <t>m3</t>
  </si>
  <si>
    <t>1782507829</t>
  </si>
  <si>
    <t>49</t>
  </si>
  <si>
    <t>162301921</t>
  </si>
  <si>
    <t>Příplatek k vodorovnému přemístění pařezů D 300 mm ZKD 5 km</t>
  </si>
  <si>
    <t>-1115544992</t>
  </si>
  <si>
    <t>50</t>
  </si>
  <si>
    <t>162301922</t>
  </si>
  <si>
    <t>Příplatek k vodorovnému přemístění pařezů D 500 mm ZKD 5 km</t>
  </si>
  <si>
    <t>-2141486306</t>
  </si>
  <si>
    <t>121101103</t>
  </si>
  <si>
    <t>Sejmutí ornice s přemístěním na vzdálenost do 250 m</t>
  </si>
  <si>
    <t>280728133</t>
  </si>
  <si>
    <t>Poznámka k položce:
dle výkazu kubatur odhumusování</t>
  </si>
  <si>
    <t>16</t>
  </si>
  <si>
    <t>131201101</t>
  </si>
  <si>
    <t>Hloubení jam nezapažených v hornině tř. 3 objemu do 100 m3</t>
  </si>
  <si>
    <t>-1874051773</t>
  </si>
  <si>
    <t>Poznámka k položce:
dle TZ VMP str. 7 
výkopy pro výústní objekt</t>
  </si>
  <si>
    <t>17</t>
  </si>
  <si>
    <t>162301101</t>
  </si>
  <si>
    <t>Vodorovné přemístění do 500 m výkopku z horniny tř. 1 až 4</t>
  </si>
  <si>
    <t>1364688415</t>
  </si>
  <si>
    <t>Poznámka k položce:
uložení výkopku na mezideponii pro zpětné zásypy a zpět
dle TZ str. 4</t>
  </si>
  <si>
    <t>VV</t>
  </si>
  <si>
    <t>24,2*2</t>
  </si>
  <si>
    <t>18</t>
  </si>
  <si>
    <t>124203101</t>
  </si>
  <si>
    <t>Vykopávky do 1000 m3 pro koryta vodotečí v hornině tř. 3</t>
  </si>
  <si>
    <t>1348321237</t>
  </si>
  <si>
    <t>Poznámka k položce:
dle tabulky výkaz kubatur</t>
  </si>
  <si>
    <t>531,25+145,25</t>
  </si>
  <si>
    <t>19</t>
  </si>
  <si>
    <t>124203109</t>
  </si>
  <si>
    <t>Příplatek k vykopávkám pro koryta vodotečí v hornině tř. 3 za lepivost</t>
  </si>
  <si>
    <t>-1914567658</t>
  </si>
  <si>
    <t>531,25/2</t>
  </si>
  <si>
    <t>20</t>
  </si>
  <si>
    <t>124203119</t>
  </si>
  <si>
    <t xml:space="preserve">Příplatek k vykopávkám pro koryta vodotečí v hornině tř. 3 ve vodě </t>
  </si>
  <si>
    <t>-315646280</t>
  </si>
  <si>
    <t>Poznámka k položce:
dle výkazu kubatur TZP</t>
  </si>
  <si>
    <t>162701105</t>
  </si>
  <si>
    <t>Vodorovné přemístění do 10000 m výkopku z horniny tř. 1 až 4</t>
  </si>
  <si>
    <t>-1151986992</t>
  </si>
  <si>
    <t>Poznámka k položce:
odvoz přebytečné zeminy na skládku do 10 km
dle TZ str. 4 a TKZP</t>
  </si>
  <si>
    <t>300</t>
  </si>
  <si>
    <t>51</t>
  </si>
  <si>
    <t>162701109</t>
  </si>
  <si>
    <t>Příplatek k vodorovnému přemístění výkopku z horniny tř. 1 až 4 ZKD 1000 m přes 10000 m</t>
  </si>
  <si>
    <t>1826711055</t>
  </si>
  <si>
    <t>Poznámka k položce:
odvoz na vzdálenost od 10 do 40 km (VD Šance)</t>
  </si>
  <si>
    <t>300*30</t>
  </si>
  <si>
    <t>22</t>
  </si>
  <si>
    <t>171201101</t>
  </si>
  <si>
    <t>Uložení sypaniny do násypů nezhutněných</t>
  </si>
  <si>
    <t>-1585283364</t>
  </si>
  <si>
    <t>Poznámka k položce:
Násypy nad vodou
dle výkazu kubatur TZP</t>
  </si>
  <si>
    <t>23</t>
  </si>
  <si>
    <t>171201201</t>
  </si>
  <si>
    <t>Uložení sypaniny na skládky</t>
  </si>
  <si>
    <t>-1563406496</t>
  </si>
  <si>
    <t>Poznámka k položce:
uložení výkopku na skládku
dle TZ str. 4</t>
  </si>
  <si>
    <t>24</t>
  </si>
  <si>
    <t>180402111</t>
  </si>
  <si>
    <t>Založení parkového trávníku výsevem v rovině a ve svahu do 1:5</t>
  </si>
  <si>
    <t>m2</t>
  </si>
  <si>
    <t>-1408716552</t>
  </si>
  <si>
    <t>25</t>
  </si>
  <si>
    <t>M</t>
  </si>
  <si>
    <t>005724100</t>
  </si>
  <si>
    <t>osivo směs travní parková rekreační</t>
  </si>
  <si>
    <t>kg</t>
  </si>
  <si>
    <t>8</t>
  </si>
  <si>
    <t>-1153406587</t>
  </si>
  <si>
    <t>372,10*0,03*1,05</t>
  </si>
  <si>
    <t>26</t>
  </si>
  <si>
    <t>181102301</t>
  </si>
  <si>
    <t>Úprava pláně v zářezech bez zhutnění</t>
  </si>
  <si>
    <t>-1321953394</t>
  </si>
  <si>
    <t>27</t>
  </si>
  <si>
    <t>181201101</t>
  </si>
  <si>
    <t>Úprava pláně na násypech v hornině tř. 1 až 4 bez zhutnění</t>
  </si>
  <si>
    <t>-242203125</t>
  </si>
  <si>
    <t>Poznámka k položce:
dle STZ tabulky KZP</t>
  </si>
  <si>
    <t>28</t>
  </si>
  <si>
    <t>181301103</t>
  </si>
  <si>
    <t>Rozprostření ornice pl do 500 m2 v rovině nebo ve svahu do 1:5 tl vrstvy do 200 mm</t>
  </si>
  <si>
    <t>-1419957338</t>
  </si>
  <si>
    <t>29</t>
  </si>
  <si>
    <t>182101101</t>
  </si>
  <si>
    <t>Svahování v zářezech v hornině tř. 1 až 4</t>
  </si>
  <si>
    <t>-650549672</t>
  </si>
  <si>
    <t>30</t>
  </si>
  <si>
    <t>960211251</t>
  </si>
  <si>
    <t>Bourání konstrukcí zděných, z betonu vod. staveb</t>
  </si>
  <si>
    <t>1772371873</t>
  </si>
  <si>
    <t xml:space="preserve">Poznámka k položce:
dle TZ tabulka bourání původních konstrukcí
str. 7
</t>
  </si>
  <si>
    <t>výústní objekt</t>
  </si>
  <si>
    <t>původní schody</t>
  </si>
  <si>
    <t>7</t>
  </si>
  <si>
    <t>Součet</t>
  </si>
  <si>
    <t>32</t>
  </si>
  <si>
    <t>NC 001</t>
  </si>
  <si>
    <t>Poplatek za skládku pařezů</t>
  </si>
  <si>
    <t>-2001742912</t>
  </si>
  <si>
    <t>Poznámka k položce:
244*0,30; (47+14)*0,50; (10+1)*1,00; Součet</t>
  </si>
  <si>
    <t>3*0,5</t>
  </si>
  <si>
    <t>8*0,3</t>
  </si>
  <si>
    <t>3</t>
  </si>
  <si>
    <t>Svislé a kompletní konstrukce</t>
  </si>
  <si>
    <t>33</t>
  </si>
  <si>
    <t>329321116</t>
  </si>
  <si>
    <t>Konstrukce ostatní ze ŽB mrazuvzdorného tř. C 30/37 XF3</t>
  </si>
  <si>
    <t>1545818907</t>
  </si>
  <si>
    <t>Poznámka k položce:
dle TZ VMP str. 7
výkres D 1.1.7  výústní objekt</t>
  </si>
  <si>
    <t>34</t>
  </si>
  <si>
    <t>329351010</t>
  </si>
  <si>
    <t>Bednění ostatních konstrukcí rovinné</t>
  </si>
  <si>
    <t>857196627</t>
  </si>
  <si>
    <t>Poznámka k položce:
dle TZ tabulka VMP str. 7</t>
  </si>
  <si>
    <t>35</t>
  </si>
  <si>
    <t>329352010</t>
  </si>
  <si>
    <t>Odbednění ostatních konstrukcí rovinné</t>
  </si>
  <si>
    <t>136959228</t>
  </si>
  <si>
    <t>36</t>
  </si>
  <si>
    <t>329368211</t>
  </si>
  <si>
    <t>Výztuž železobetonových konstrukcí ostatních ze svařovaných sítí</t>
  </si>
  <si>
    <t>t</t>
  </si>
  <si>
    <t>236800398</t>
  </si>
  <si>
    <t>Poznámka k položce:
dle TZ VMP, síť oka 100/100/6
vč. přesahu a prořezu 30%</t>
  </si>
  <si>
    <t>13,74*1,3*0,0044</t>
  </si>
  <si>
    <t>Vodorovné konstrukce</t>
  </si>
  <si>
    <t>37</t>
  </si>
  <si>
    <t>462512270</t>
  </si>
  <si>
    <t>Zához z lomového kamene s proštěrkováním z terénu hmotnost do 200 kg</t>
  </si>
  <si>
    <t>603466810</t>
  </si>
  <si>
    <t>PB</t>
  </si>
  <si>
    <t>110,03</t>
  </si>
  <si>
    <t>LB</t>
  </si>
  <si>
    <t>100,94</t>
  </si>
  <si>
    <t>38</t>
  </si>
  <si>
    <t>462519002</t>
  </si>
  <si>
    <t>Příplatek za urovnání ploch záhozu z lomového kamene hmotnost do 200 kg</t>
  </si>
  <si>
    <t>-1273079980</t>
  </si>
  <si>
    <t>Poznámka k položce:
dle TZ str. 4</t>
  </si>
  <si>
    <t>39</t>
  </si>
  <si>
    <t>631313511</t>
  </si>
  <si>
    <t>Podkladní beton tř. C 12/15</t>
  </si>
  <si>
    <t>1558369474</t>
  </si>
  <si>
    <t>Poznámka k položce:
dle TZ VMP str. 7
podkladní beton tl. 100 mm
výkres D 1.1.7  výústní objekt</t>
  </si>
  <si>
    <t>Trubní vedení</t>
  </si>
  <si>
    <t>40</t>
  </si>
  <si>
    <t>871393121 RT2</t>
  </si>
  <si>
    <t>Výměna potrubí z kanalizačních trub z PVC včetně dodávky potrubí  DN 400 včetně dodávky trub PVC hrdlových 400x9,8x5000</t>
  </si>
  <si>
    <t>m</t>
  </si>
  <si>
    <t>-1845035975</t>
  </si>
  <si>
    <t>Poznámka k položce:
dle TZ VMP str. 7
včetně seříznutí konce potrubí</t>
  </si>
  <si>
    <t>9</t>
  </si>
  <si>
    <t>Ostatní konstrukce a práce-bourání</t>
  </si>
  <si>
    <t>41</t>
  </si>
  <si>
    <t>979012212</t>
  </si>
  <si>
    <t>Svislá doprava suti a vybouraných hmot</t>
  </si>
  <si>
    <t>-782023138</t>
  </si>
  <si>
    <t>42</t>
  </si>
  <si>
    <t>979082318</t>
  </si>
  <si>
    <t>Vodorovná doprava suti a vybouraných hmot po suchu nad 5000 do 6000 m</t>
  </si>
  <si>
    <t>535855717</t>
  </si>
  <si>
    <t>Poznámka k položce:
odvoz na skládku 10 km</t>
  </si>
  <si>
    <t>43</t>
  </si>
  <si>
    <t>979082319</t>
  </si>
  <si>
    <t>Příplatek ZKD 1000 m vodorovné dopravy suti a vybouraných hmot po suchu</t>
  </si>
  <si>
    <t>2066934130</t>
  </si>
  <si>
    <t>29,15*4</t>
  </si>
  <si>
    <t>44</t>
  </si>
  <si>
    <t>979093111</t>
  </si>
  <si>
    <t>Uložení suti na skládku</t>
  </si>
  <si>
    <t>-427910240</t>
  </si>
  <si>
    <t>45</t>
  </si>
  <si>
    <t>979098191</t>
  </si>
  <si>
    <t xml:space="preserve">Poplatek za skládku suti </t>
  </si>
  <si>
    <t>1886895961</t>
  </si>
  <si>
    <t>46</t>
  </si>
  <si>
    <t>998332011</t>
  </si>
  <si>
    <t>Přesun hmot pro úpravy vodních toků a kanály</t>
  </si>
  <si>
    <t>353803890</t>
  </si>
  <si>
    <t>SO 02 - SO 02 Přeložka plynovodu</t>
  </si>
  <si>
    <t xml:space="preserve"> </t>
  </si>
  <si>
    <t>HSV -  Práce a dodávky HSV</t>
  </si>
  <si>
    <t xml:space="preserve">    13 -  Zemní práce</t>
  </si>
  <si>
    <t xml:space="preserve">      M - Práce a dodávky M</t>
  </si>
  <si>
    <t xml:space="preserve">        23-M - Montáže potrubí</t>
  </si>
  <si>
    <t xml:space="preserve">      753 -  Materiál pro odvodňovač dle Výpisu materiálu</t>
  </si>
  <si>
    <t xml:space="preserve">    998 -  Přesun hmot</t>
  </si>
  <si>
    <t xml:space="preserve"> Práce a dodávky HSV</t>
  </si>
  <si>
    <t>13</t>
  </si>
  <si>
    <t xml:space="preserve"> Zemní práce</t>
  </si>
  <si>
    <t>71</t>
  </si>
  <si>
    <t>115001105</t>
  </si>
  <si>
    <t>Převedení vody potrubím DN do 600</t>
  </si>
  <si>
    <t>1270015227</t>
  </si>
  <si>
    <t>Poznámka k položce:
dl. 20 m, 50 % obrátkovost, možnost dalšího použití
dodávka, montáž a demontáž potrubí, těsnění po dobu provozu</t>
  </si>
  <si>
    <t>obrátkovost 50 %</t>
  </si>
  <si>
    <t>20*0,5</t>
  </si>
  <si>
    <t>72</t>
  </si>
  <si>
    <t>115101201</t>
  </si>
  <si>
    <t>Čerpání vody na dopravní výšku do 10 m průměrný přítok do 500 l/min</t>
  </si>
  <si>
    <t>hod</t>
  </si>
  <si>
    <t>-1195783819</t>
  </si>
  <si>
    <t>Poznámka k položce:
předpoklad čerpání 14 dnů</t>
  </si>
  <si>
    <t>14*24</t>
  </si>
  <si>
    <t>předpoklad průsaky 50 %</t>
  </si>
  <si>
    <t>336*0,5</t>
  </si>
  <si>
    <t>73</t>
  </si>
  <si>
    <t>-338212148</t>
  </si>
  <si>
    <t>Poznámka k položce:
zajímkování toku, zemní hrázky</t>
  </si>
  <si>
    <t>57,5*2</t>
  </si>
  <si>
    <t>74</t>
  </si>
  <si>
    <t>-2098980685</t>
  </si>
  <si>
    <t>Poznámka k položce:
50 %</t>
  </si>
  <si>
    <t>115*0,5</t>
  </si>
  <si>
    <t>75</t>
  </si>
  <si>
    <t>171101103</t>
  </si>
  <si>
    <t>Uložení sypaniny z hornin soudržných do násypů zhutněných do 100 % PS</t>
  </si>
  <si>
    <t>274604075</t>
  </si>
  <si>
    <t>Poznámka k položce:
zajímkování toku a zpětné rozhrnutí</t>
  </si>
  <si>
    <t>zemní hrázka povodní a návodní</t>
  </si>
  <si>
    <t>76</t>
  </si>
  <si>
    <t>R 230 1</t>
  </si>
  <si>
    <t>Nákup a dovoz zeminy pro zajímkování</t>
  </si>
  <si>
    <t>-577539200</t>
  </si>
  <si>
    <t xml:space="preserve">Poznámka k položce:
zemina pro zajímkování </t>
  </si>
  <si>
    <t>132201201</t>
  </si>
  <si>
    <t>Hloubení rýh š do 2000 mm v hornině tř. 3 objemu do 100 m3</t>
  </si>
  <si>
    <t>-2125004161</t>
  </si>
  <si>
    <t>26,90*0,80*1,40    "      pro plynovod prům.hl, 1,40m</t>
  </si>
  <si>
    <t>7,50*1,50*1,50       "     det.č.1 mont jáma jako rýha</t>
  </si>
  <si>
    <t>8,30*1,50*1,50      "      det.č.2             d t t o</t>
  </si>
  <si>
    <t xml:space="preserve">     "  v hor.tř.3 a tř.4 po 50% množství</t>
  </si>
  <si>
    <t>65,678 *0,50      "    v hor.tř.3</t>
  </si>
  <si>
    <t>132201209</t>
  </si>
  <si>
    <t>Příplatek za lepivost k hloubení rýh š do 2000 mm v hornině tř. 3</t>
  </si>
  <si>
    <t>1601434248</t>
  </si>
  <si>
    <t>32,839* 0,50       "     množství lepivosti z 50%</t>
  </si>
  <si>
    <t>132301201</t>
  </si>
  <si>
    <t>Hloubení rýh š do 2000 mm v hornině tř. 4 objemu do 100 m3</t>
  </si>
  <si>
    <t>-608384795</t>
  </si>
  <si>
    <t>65,678 *0,50      "    v hor.tř.4</t>
  </si>
  <si>
    <t>132301209</t>
  </si>
  <si>
    <t>Příplatek za lepivost k hloubení rýh š do 2000 mm v hornině tř. 4</t>
  </si>
  <si>
    <t>1401719184</t>
  </si>
  <si>
    <t>5</t>
  </si>
  <si>
    <t>151101101</t>
  </si>
  <si>
    <t>Zřízení příložného pažení a rozepření stěn rýh hl do 2 m</t>
  </si>
  <si>
    <t>-2072292398</t>
  </si>
  <si>
    <t>(7,50+1,50)*2*1,50       "     det.č.1 mont jáma jako rýha</t>
  </si>
  <si>
    <t>(8,30+1,50)*2*1,50      "      det.č.2             d t t o</t>
  </si>
  <si>
    <t>151101111</t>
  </si>
  <si>
    <t>Odstranění příložného pažení a rozepření stěn rýh hl do 2 m</t>
  </si>
  <si>
    <t>-1253396929</t>
  </si>
  <si>
    <t>161101101</t>
  </si>
  <si>
    <t>Svislé přemístění výkopku z horniny tř. 1 až 4 hl výkopu do 2,5 m</t>
  </si>
  <si>
    <t>-1170849736</t>
  </si>
  <si>
    <t>100% pro svislý přesun celkového výkopku</t>
  </si>
  <si>
    <t>162201102</t>
  </si>
  <si>
    <t>Vodorovné přemístění do 50 m výkopku/sypaniny z horniny tř. 1 až 4</t>
  </si>
  <si>
    <t>1263243823</t>
  </si>
  <si>
    <t>28,10   *2          "        dle VV  - zemina pro zpětný zásyp rýh  TAM a ZPĚT</t>
  </si>
  <si>
    <t>7,50 *2              "       dle VV- zemina pro obsyp potruní</t>
  </si>
  <si>
    <t>167101101</t>
  </si>
  <si>
    <t>Nakládání výkopku z hornin tř. 1 až 4 do 100 m3</t>
  </si>
  <si>
    <t>1145041457</t>
  </si>
  <si>
    <t>28,10 +7,50    "      pro zpětný zásyp rýh na meziskládce zásyp + obsyp</t>
  </si>
  <si>
    <t>10</t>
  </si>
  <si>
    <t>174101101</t>
  </si>
  <si>
    <t>Zásyp jam, šachet rýh nebo kolem objektů sypaninou se zhutněním</t>
  </si>
  <si>
    <t>187691201</t>
  </si>
  <si>
    <t>28,10    "    zpětný zásyp výkopkem z meziskládky</t>
  </si>
  <si>
    <t>11</t>
  </si>
  <si>
    <t>162601152</t>
  </si>
  <si>
    <t>Vodorovné přemístění do 5000 m výkopku/sypaniny z horniny tř. 5 až 7</t>
  </si>
  <si>
    <t>1875406226</t>
  </si>
  <si>
    <t>Výkop celkem</t>
  </si>
  <si>
    <t>Mezisoučet</t>
  </si>
  <si>
    <t>-(28,10+7,50)                      "     Odpočet pro zpětný zásyp a obsyp</t>
  </si>
  <si>
    <t>Odvoz na trvalou skládku rozdíl</t>
  </si>
  <si>
    <t>12</t>
  </si>
  <si>
    <t>1826094548</t>
  </si>
  <si>
    <t>65,678-28,10 -7,50       "     výkop- zásyp</t>
  </si>
  <si>
    <t>171201211</t>
  </si>
  <si>
    <t>Poplatek za uložení odpadu ze sypaniny na skládce (skládkovné)</t>
  </si>
  <si>
    <t>1591398872</t>
  </si>
  <si>
    <t>(65,678-28,10-7,50)*1,800        "     výkop- zásyp</t>
  </si>
  <si>
    <t>14</t>
  </si>
  <si>
    <t>175111101</t>
  </si>
  <si>
    <t>Obsypání potrubí ručně sypaninou bez prohození, uloženou do 3 m</t>
  </si>
  <si>
    <t>1521960639</t>
  </si>
  <si>
    <t>7,50       "     množství dle výkazu výměr</t>
  </si>
  <si>
    <t>175111109</t>
  </si>
  <si>
    <t>Příplatek k obsypání potrubí za ruční prohození sypaniny, uložené do 3 m</t>
  </si>
  <si>
    <t>-2106057852</t>
  </si>
  <si>
    <t>451572111</t>
  </si>
  <si>
    <t>Lože pod potrubí otevřený výkop z kameniva drobného těženého</t>
  </si>
  <si>
    <t>-387896539</t>
  </si>
  <si>
    <t>26,90*0,10*0,80</t>
  </si>
  <si>
    <t>Práce a dodávky M</t>
  </si>
  <si>
    <t>23-M</t>
  </si>
  <si>
    <t>Montáže potrubí</t>
  </si>
  <si>
    <t>23000008</t>
  </si>
  <si>
    <t>POPLATEK za GEODETICK0 ZAMĚŘENÍ</t>
  </si>
  <si>
    <t xml:space="preserve">soubor </t>
  </si>
  <si>
    <t>64</t>
  </si>
  <si>
    <t>-1101284125</t>
  </si>
  <si>
    <t>23000009</t>
  </si>
  <si>
    <t>POPLATEK ZA TECHNICKÉ REVIZE</t>
  </si>
  <si>
    <t>soubor</t>
  </si>
  <si>
    <t>1161392533</t>
  </si>
  <si>
    <t>230201311</t>
  </si>
  <si>
    <t>Montáž trubního dílu PE elektrotvarovky D 160 mm, tl. stěny 9,1 mm</t>
  </si>
  <si>
    <t>-1179473804</t>
  </si>
  <si>
    <t>2     "    koleno PE d160-30st</t>
  </si>
  <si>
    <t>2     "    koleno PE d160-15st</t>
  </si>
  <si>
    <t>8    "    elektrospojek d160</t>
  </si>
  <si>
    <t>2    "    elektrovíčka d 160</t>
  </si>
  <si>
    <t>12  "   el,svař.balon.objímka d160+balonovací nádstavec</t>
  </si>
  <si>
    <t>ODLUČOVAČ</t>
  </si>
  <si>
    <t>1      "    Elektro t-kus d160</t>
  </si>
  <si>
    <t>1    "    elektrospojek d160</t>
  </si>
  <si>
    <t>1   "    elektrovíčka d 160</t>
  </si>
  <si>
    <t>1      "    Elektro t-kus d160-redukovaný</t>
  </si>
  <si>
    <t>753-120-817</t>
  </si>
  <si>
    <t>Koleno PE d160-30 st.</t>
  </si>
  <si>
    <t>ks</t>
  </si>
  <si>
    <t>442802500</t>
  </si>
  <si>
    <t xml:space="preserve">2    </t>
  </si>
  <si>
    <t>753-140-817</t>
  </si>
  <si>
    <t>Koleno PE d160-15 st.</t>
  </si>
  <si>
    <t>103492013</t>
  </si>
  <si>
    <t>2     "    Koleno PE d160-15 st</t>
  </si>
  <si>
    <t>753-911-617</t>
  </si>
  <si>
    <t>Elektrospojka d160</t>
  </si>
  <si>
    <t>-312898563</t>
  </si>
  <si>
    <t>8      "    Elektrospojka d160</t>
  </si>
  <si>
    <t>753-961-717</t>
  </si>
  <si>
    <t>Elektrovíčko kit - d160</t>
  </si>
  <si>
    <t>853032453</t>
  </si>
  <si>
    <t>230205042</t>
  </si>
  <si>
    <t>Montáž potrubí plastového svařované na tupo nebo elektrospojkou, D 63 mm, tl. stěny 5,8 mm</t>
  </si>
  <si>
    <t>368800089</t>
  </si>
  <si>
    <t>15,80      "    d63   -provizorní obtok</t>
  </si>
  <si>
    <t>12,00      "    d 63 odvodňovač</t>
  </si>
  <si>
    <t>PE63116a</t>
  </si>
  <si>
    <t>trubky PE63-SDR 11 mat. PE 100-provizorní obtok</t>
  </si>
  <si>
    <t>1653556939</t>
  </si>
  <si>
    <t>15,80*1,05     " vč.prořezu  trubky PE63</t>
  </si>
  <si>
    <t>230205125</t>
  </si>
  <si>
    <t>Montáž potrubí plastového svařovaného na tupo nebo elektrospojkou D 160 mm, tl. stěny 9,1 mm</t>
  </si>
  <si>
    <t>-2001961913</t>
  </si>
  <si>
    <t>26,90      "    160/9,1   plynovod</t>
  </si>
  <si>
    <t>PEP161176</t>
  </si>
  <si>
    <t xml:space="preserve">trubky PE160-SDR 17.6 mat. PE 100-plynovod-s vnější ochrannou vrstvou </t>
  </si>
  <si>
    <t>-1022688835</t>
  </si>
  <si>
    <t>26,90*1,05       " trubky PE160-SDR 17.6 mat. PE 100-plynovod- včetně prořezu</t>
  </si>
  <si>
    <t>230205142</t>
  </si>
  <si>
    <t>Montáž potrubí plastového svařovaného na tupo nebo elektrospojkou D 225 mm, tl. stěny 12,8 mm</t>
  </si>
  <si>
    <t>-216595072</t>
  </si>
  <si>
    <t>12,90       "     PE 225/12,8 chránička</t>
  </si>
  <si>
    <t>CHR160176</t>
  </si>
  <si>
    <t>trubky PE 225-SDR SDR 26 mat. PE 100-chránička</t>
  </si>
  <si>
    <t>1401264761</t>
  </si>
  <si>
    <t>12,90*1,05      "     trubky PE 225-SDR SDR 26 mat. PE 100-chránička vč.prořezu</t>
  </si>
  <si>
    <t>230205242</t>
  </si>
  <si>
    <t>Montáž trubního dílu PE elektrotvarovky nebo svařovaného na tupo D 63 mm, tl.stěny 5,7 mm</t>
  </si>
  <si>
    <t>1239591390</t>
  </si>
  <si>
    <t>4     "      elektrokoleno d63-90st</t>
  </si>
  <si>
    <t>4+12    "      sedlová balonovací tvarovka 63</t>
  </si>
  <si>
    <t>ODVODŇOVAČ</t>
  </si>
  <si>
    <t>1    "      elektrokoleno d63-90st</t>
  </si>
  <si>
    <t>1    "      elektro spojka d 63</t>
  </si>
  <si>
    <t>31</t>
  </si>
  <si>
    <t>753-101-111</t>
  </si>
  <si>
    <t>Elektrokoleno 90 st. - d63</t>
  </si>
  <si>
    <t>-1934813434</t>
  </si>
  <si>
    <t>4     "    Elektrokoleno 90 st. - d63</t>
  </si>
  <si>
    <t>2.1.145.50</t>
  </si>
  <si>
    <t xml:space="preserve">ZÁTKA 2" k ISIFLU </t>
  </si>
  <si>
    <t>-256138694</t>
  </si>
  <si>
    <t>2.1.110632</t>
  </si>
  <si>
    <t>SPOJKA ISIFLO63/50</t>
  </si>
  <si>
    <t>-480061352</t>
  </si>
  <si>
    <t xml:space="preserve">4       "      </t>
  </si>
  <si>
    <t>-1825847953</t>
  </si>
  <si>
    <t>753-000 PC</t>
  </si>
  <si>
    <t>betonové zatěžovací sedlo-staveništní prefabrikát ATYP vč.montáže</t>
  </si>
  <si>
    <t>-51448874</t>
  </si>
  <si>
    <t>24     "    betonové zatěžovací sedlo-staveništní prefabrikát ATYP</t>
  </si>
  <si>
    <t>753</t>
  </si>
  <si>
    <t xml:space="preserve"> Materiál pro odvodňovač dle Výpisu materiálu</t>
  </si>
  <si>
    <t>PE63116</t>
  </si>
  <si>
    <t>trubky PE63-SDR 11 mat. PE 100-odvodňovač s ochrannou vrstvou</t>
  </si>
  <si>
    <t>782298233</t>
  </si>
  <si>
    <t>12,00*1,05  "    vč. ztratného trubky PE63-SDR 11 mat. PE 100-odvodňovač s ochrannou vrstvou</t>
  </si>
  <si>
    <t>140110</t>
  </si>
  <si>
    <t>OC.TRUBKA DN 25 se základním a krycím nátěrem</t>
  </si>
  <si>
    <t>2102926899</t>
  </si>
  <si>
    <t>753-201-617</t>
  </si>
  <si>
    <t>Elektro T-kus, rovnoramenný. kit - d160</t>
  </si>
  <si>
    <t>-406389621</t>
  </si>
  <si>
    <t>-1255672084</t>
  </si>
  <si>
    <t>753-911-611</t>
  </si>
  <si>
    <t>Elektrospojka d 63</t>
  </si>
  <si>
    <t>-962768841</t>
  </si>
  <si>
    <t>753-961-617</t>
  </si>
  <si>
    <t>829036190</t>
  </si>
  <si>
    <t>753-211-037</t>
  </si>
  <si>
    <t>T-kus  90st. redukovaný - d160-63</t>
  </si>
  <si>
    <t>683326401</t>
  </si>
  <si>
    <t>753-101-611</t>
  </si>
  <si>
    <t>-958015338</t>
  </si>
  <si>
    <t>-1777004457</t>
  </si>
  <si>
    <t>692236703</t>
  </si>
  <si>
    <t>899911111</t>
  </si>
  <si>
    <t>Osazení ocelových součástí pro potrubí závěsných a úložných hmotnosti jednotlivě do 5 kg</t>
  </si>
  <si>
    <t>-1598584166</t>
  </si>
  <si>
    <t>1,00   "     objímka</t>
  </si>
  <si>
    <t>1,0    "     držák objímky</t>
  </si>
  <si>
    <t>2*3,00    "   osazení kotvící ocel trubky DN 25</t>
  </si>
  <si>
    <t>19.1.50</t>
  </si>
  <si>
    <t>OBJÍMKA PRO ISIFLO SPOJKU "2"</t>
  </si>
  <si>
    <t>733197031</t>
  </si>
  <si>
    <t>19.3.</t>
  </si>
  <si>
    <t>DRŽÁK OBJÍMKY-přivařen do předvrtaného otvoru</t>
  </si>
  <si>
    <t>-1144436156</t>
  </si>
  <si>
    <t>Z-AC</t>
  </si>
  <si>
    <t>BET. PODKLADNÍ DESKA DLE ON 723169.2-BETON B10</t>
  </si>
  <si>
    <t>-1719275965</t>
  </si>
  <si>
    <t>1+1      "    pod poklop čichačky+poklop k odvodňovači</t>
  </si>
  <si>
    <t>30x30x30</t>
  </si>
  <si>
    <t>BET. OPĚRNÝ BLOK 0.3/0.3/0.3m-BETON C8/10</t>
  </si>
  <si>
    <t>-210155931</t>
  </si>
  <si>
    <t>230220020</t>
  </si>
  <si>
    <t>Montáž čichačky na plynovod ON 38 6725 DN 150</t>
  </si>
  <si>
    <t>-1341943659</t>
  </si>
  <si>
    <t>d32/40</t>
  </si>
  <si>
    <t>Čichačka v zemním provedení komplet vč poklopu</t>
  </si>
  <si>
    <t>256</t>
  </si>
  <si>
    <t>-436943139</t>
  </si>
  <si>
    <t>53</t>
  </si>
  <si>
    <t>899401112</t>
  </si>
  <si>
    <t>Osazení poklopů litinových šoupátkových</t>
  </si>
  <si>
    <t>1159384956</t>
  </si>
  <si>
    <t>1    "      odvodňovač</t>
  </si>
  <si>
    <t>54</t>
  </si>
  <si>
    <t>1755</t>
  </si>
  <si>
    <t>ULIČNÍ POKLOP HAWLE-TYP 1755</t>
  </si>
  <si>
    <t>-29228456</t>
  </si>
  <si>
    <t>55</t>
  </si>
  <si>
    <t>160x200</t>
  </si>
  <si>
    <t>středicí prvky do chráničky  PE d160/PE d225</t>
  </si>
  <si>
    <t>1995407280</t>
  </si>
  <si>
    <t>56</t>
  </si>
  <si>
    <t>160/225</t>
  </si>
  <si>
    <t>těsnící manžety na chráničku   PE d160/PE d225</t>
  </si>
  <si>
    <t>-1803478390</t>
  </si>
  <si>
    <t>57</t>
  </si>
  <si>
    <t>899713111</t>
  </si>
  <si>
    <t>Orientační tabulky na sloupku betonovém nebo ocelovém</t>
  </si>
  <si>
    <t>-1932562469</t>
  </si>
  <si>
    <t>58</t>
  </si>
  <si>
    <t>899721111</t>
  </si>
  <si>
    <t>Signalizační vodič DN do 150 mm na potrubí PVC</t>
  </si>
  <si>
    <t>-1219597378</t>
  </si>
  <si>
    <t>30,00</t>
  </si>
  <si>
    <t>59</t>
  </si>
  <si>
    <t>899722112</t>
  </si>
  <si>
    <t>Krytí potrubí z plastů výstražnou fólií z PVC 25 cm</t>
  </si>
  <si>
    <t>-183924931</t>
  </si>
  <si>
    <t>27,00</t>
  </si>
  <si>
    <t>60</t>
  </si>
  <si>
    <t>230230020</t>
  </si>
  <si>
    <t>Hlavní tlaková zkouška vzduchem 0,6 MPa DN 150</t>
  </si>
  <si>
    <t>525877469</t>
  </si>
  <si>
    <t>26,90     "   DN150</t>
  </si>
  <si>
    <t>61</t>
  </si>
  <si>
    <t>898131114</t>
  </si>
  <si>
    <t>Protažení potrubí relining PE potrubím DN 160</t>
  </si>
  <si>
    <t>-418049262</t>
  </si>
  <si>
    <t>62</t>
  </si>
  <si>
    <t>CN 9585</t>
  </si>
  <si>
    <t>Balonovací tvarovka d160 x 2" x 21/2" elektrovaroka PE100 sdr11</t>
  </si>
  <si>
    <t>-1104072375</t>
  </si>
  <si>
    <t>16    "      Balonovací tvarovka d160 x 2 x 21/2 elektrovaroka PE100 sdr11</t>
  </si>
  <si>
    <t>63</t>
  </si>
  <si>
    <t>CN - BPE 160</t>
  </si>
  <si>
    <t>BPE160-2 Uzavření potrubí PE160 balonovací soupravou , navrtání a uzavření počet těles 2</t>
  </si>
  <si>
    <t>1706142822</t>
  </si>
  <si>
    <t>CN PE2</t>
  </si>
  <si>
    <t>Bypas 2  navrtávka PE a osazení tvarovky pro bypas PE63, počet komor 2</t>
  </si>
  <si>
    <t>2040886369</t>
  </si>
  <si>
    <t>65</t>
  </si>
  <si>
    <t>CN- 2325</t>
  </si>
  <si>
    <t>Přeprava osob materiálu a techniky NA do 3,5t, Libenice-místo stavby a zpět</t>
  </si>
  <si>
    <t>km</t>
  </si>
  <si>
    <t>-1006404343</t>
  </si>
  <si>
    <t>66</t>
  </si>
  <si>
    <t>F-DN 200R</t>
  </si>
  <si>
    <t>Výřez plnovodního potrubí PE 160</t>
  </si>
  <si>
    <t>-1937867513</t>
  </si>
  <si>
    <t>2      "         PE160</t>
  </si>
  <si>
    <t>67</t>
  </si>
  <si>
    <t>R 230 4</t>
  </si>
  <si>
    <t>Organizační a personální zajištění propojů DN 150</t>
  </si>
  <si>
    <t>-920424609</t>
  </si>
  <si>
    <t>68</t>
  </si>
  <si>
    <t>R 230 0</t>
  </si>
  <si>
    <t>Odplynění stávajícího plynovodu inertním plynem</t>
  </si>
  <si>
    <t>50m</t>
  </si>
  <si>
    <t>-1438752029</t>
  </si>
  <si>
    <t>69</t>
  </si>
  <si>
    <t>230230076</t>
  </si>
  <si>
    <t>Čištění potrubí PN 38 6416 DN 200</t>
  </si>
  <si>
    <t>648821030</t>
  </si>
  <si>
    <t>26,90</t>
  </si>
  <si>
    <t>998</t>
  </si>
  <si>
    <t xml:space="preserve"> Přesun hmot</t>
  </si>
  <si>
    <t>70</t>
  </si>
  <si>
    <t>998276101</t>
  </si>
  <si>
    <t>Přesun hmot pro trubní vedení z trub z plastických hmot otevřený výkop</t>
  </si>
  <si>
    <t>1240270073</t>
  </si>
  <si>
    <t>VON - VON Vedlejší a ostatní náklady</t>
  </si>
  <si>
    <t>OST - Vedlejší a ostatní náklady</t>
  </si>
  <si>
    <t xml:space="preserve">    O01 - Ostatní</t>
  </si>
  <si>
    <t>OST</t>
  </si>
  <si>
    <t>Vedlejší a ostatní náklady</t>
  </si>
  <si>
    <t>O01</t>
  </si>
  <si>
    <t>Ostatní</t>
  </si>
  <si>
    <t>N 1</t>
  </si>
  <si>
    <t xml:space="preserve">Přechodné dopravní značení </t>
  </si>
  <si>
    <t>kpl</t>
  </si>
  <si>
    <t>262144</t>
  </si>
  <si>
    <t>-369455363</t>
  </si>
  <si>
    <t xml:space="preserve">Poznámka k položce:
dle STZ str. 9
výjezd vozidel stavby 2 x
kontrola, údržba, demontáž </t>
  </si>
  <si>
    <t>N 8</t>
  </si>
  <si>
    <t>Náklady spojené s vybudováním zařízení staveniště</t>
  </si>
  <si>
    <t>kompl.</t>
  </si>
  <si>
    <t>-1318554754</t>
  </si>
  <si>
    <t xml:space="preserve">Poznámka k položce:
objekt ZS, mobilní WC, oplocení ZS,
náklady na energie, 
náklady na úklid
</t>
  </si>
  <si>
    <t>N2</t>
  </si>
  <si>
    <t>Zřízení, zpevnění sjezdu k toku</t>
  </si>
  <si>
    <t>180632958</t>
  </si>
  <si>
    <t>N4</t>
  </si>
  <si>
    <t>Čištění přilehlých komunikací  po dobu realizace stavby</t>
  </si>
  <si>
    <t>-1979147626</t>
  </si>
  <si>
    <t>NC 1</t>
  </si>
  <si>
    <t>Odlov ryb</t>
  </si>
  <si>
    <t>-787590566</t>
  </si>
  <si>
    <t>NC 2</t>
  </si>
  <si>
    <t>Zpracování povodňového a havarijního plánu</t>
  </si>
  <si>
    <t>-595962798</t>
  </si>
  <si>
    <t>Poznámka k položce:
dle STZ str. 5</t>
  </si>
  <si>
    <t>NC 3</t>
  </si>
  <si>
    <t>Norná stěna</t>
  </si>
  <si>
    <t>-427482758</t>
  </si>
  <si>
    <t>Poznámka k položce:
dle STZ</t>
  </si>
  <si>
    <t>NC 4</t>
  </si>
  <si>
    <t>Vytýčení ing. sítí</t>
  </si>
  <si>
    <t>273263177</t>
  </si>
  <si>
    <t>NC 6</t>
  </si>
  <si>
    <t>Náklady na ochranu zeleně</t>
  </si>
  <si>
    <t>-1606011539</t>
  </si>
  <si>
    <t>NC 7</t>
  </si>
  <si>
    <t>PD skutečné provedení stavby</t>
  </si>
  <si>
    <t>-1789444110</t>
  </si>
  <si>
    <t>Poznámka k položce:
vč. fotodokumentace 
na podkladu KN
v tištěné verzi
ověřena zhotovitelem</t>
  </si>
  <si>
    <t>NC 8</t>
  </si>
  <si>
    <t>Zaměření stavby geodetem</t>
  </si>
  <si>
    <t>114513656</t>
  </si>
  <si>
    <t xml:space="preserve">Poznámka k položce:
v tištěné a digitální verzi
</t>
  </si>
  <si>
    <t>NC 9</t>
  </si>
  <si>
    <t>Vytýčení stavby odp. geodetem před realizací stavby</t>
  </si>
  <si>
    <t>515039591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</si>
</sst>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8" xfId="0" applyNumberFormat="1" applyFont="1" applyBorder="1" applyAlignment="1" applyProtection="1">
      <alignment vertical="center"/>
      <protection/>
    </xf>
    <xf numFmtId="4" fontId="32" fillId="0" borderId="19" xfId="0" applyNumberFormat="1" applyFont="1" applyBorder="1" applyAlignment="1" applyProtection="1">
      <alignment vertical="center"/>
      <protection/>
    </xf>
    <xf numFmtId="166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3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2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5" fillId="4" borderId="21" xfId="0" applyFont="1" applyFill="1" applyBorder="1" applyAlignment="1" applyProtection="1">
      <alignment horizontal="left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6</v>
      </c>
    </row>
    <row r="5" spans="2:71" s="1" customFormat="1" ht="12" customHeight="1">
      <c r="B5" s="23"/>
      <c r="C5" s="24"/>
      <c r="D5" s="28" t="s">
        <v>12</v>
      </c>
      <c r="E5" s="24"/>
      <c r="F5" s="24"/>
      <c r="G5" s="24"/>
      <c r="H5" s="24"/>
      <c r="I5" s="24"/>
      <c r="J5" s="24"/>
      <c r="K5" s="324" t="s">
        <v>13</v>
      </c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24"/>
      <c r="AQ5" s="24"/>
      <c r="AR5" s="22"/>
      <c r="BE5" s="332" t="s">
        <v>14</v>
      </c>
      <c r="BS5" s="19" t="s">
        <v>15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26" t="s">
        <v>17</v>
      </c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24"/>
      <c r="AQ6" s="24"/>
      <c r="AR6" s="22"/>
      <c r="BE6" s="333"/>
      <c r="BS6" s="19" t="s">
        <v>18</v>
      </c>
    </row>
    <row r="7" spans="2:71" s="1" customFormat="1" ht="12" customHeight="1">
      <c r="B7" s="23"/>
      <c r="C7" s="24"/>
      <c r="D7" s="31" t="s">
        <v>19</v>
      </c>
      <c r="E7" s="24"/>
      <c r="F7" s="24"/>
      <c r="G7" s="24"/>
      <c r="H7" s="24"/>
      <c r="I7" s="24"/>
      <c r="J7" s="24"/>
      <c r="K7" s="29" t="s">
        <v>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33"/>
      <c r="BS7" s="19" t="s">
        <v>22</v>
      </c>
    </row>
    <row r="8" spans="2:71" s="1" customFormat="1" ht="12" customHeight="1">
      <c r="B8" s="23"/>
      <c r="C8" s="24"/>
      <c r="D8" s="31" t="s">
        <v>23</v>
      </c>
      <c r="E8" s="24"/>
      <c r="F8" s="24"/>
      <c r="G8" s="24"/>
      <c r="H8" s="24"/>
      <c r="I8" s="24"/>
      <c r="J8" s="24"/>
      <c r="K8" s="29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25</v>
      </c>
      <c r="AL8" s="24"/>
      <c r="AM8" s="24"/>
      <c r="AN8" s="32" t="s">
        <v>26</v>
      </c>
      <c r="AO8" s="24"/>
      <c r="AP8" s="24"/>
      <c r="AQ8" s="24"/>
      <c r="AR8" s="22"/>
      <c r="BE8" s="333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3"/>
      <c r="BS9" s="19" t="s">
        <v>6</v>
      </c>
    </row>
    <row r="10" spans="2:71" s="1" customFormat="1" ht="12" customHeight="1">
      <c r="B10" s="23"/>
      <c r="C10" s="24"/>
      <c r="D10" s="31" t="s">
        <v>27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28</v>
      </c>
      <c r="AL10" s="24"/>
      <c r="AM10" s="24"/>
      <c r="AN10" s="29" t="s">
        <v>1</v>
      </c>
      <c r="AO10" s="24"/>
      <c r="AP10" s="24"/>
      <c r="AQ10" s="24"/>
      <c r="AR10" s="22"/>
      <c r="BE10" s="333"/>
      <c r="BS10" s="19" t="s">
        <v>18</v>
      </c>
    </row>
    <row r="11" spans="2:71" s="1" customFormat="1" ht="18.4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1</v>
      </c>
      <c r="AO11" s="24"/>
      <c r="AP11" s="24"/>
      <c r="AQ11" s="24"/>
      <c r="AR11" s="22"/>
      <c r="BE11" s="333"/>
      <c r="BS11" s="19" t="s">
        <v>18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3"/>
      <c r="BS12" s="19" t="s">
        <v>18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28</v>
      </c>
      <c r="AL13" s="24"/>
      <c r="AM13" s="24"/>
      <c r="AN13" s="33" t="s">
        <v>32</v>
      </c>
      <c r="AO13" s="24"/>
      <c r="AP13" s="24"/>
      <c r="AQ13" s="24"/>
      <c r="AR13" s="22"/>
      <c r="BE13" s="333"/>
      <c r="BS13" s="19" t="s">
        <v>6</v>
      </c>
    </row>
    <row r="14" spans="2:71" ht="12.75">
      <c r="B14" s="23"/>
      <c r="C14" s="24"/>
      <c r="D14" s="24"/>
      <c r="E14" s="327" t="s">
        <v>32</v>
      </c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3"/>
      <c r="BS15" s="19" t="s">
        <v>33</v>
      </c>
    </row>
    <row r="16" spans="2:71" s="1" customFormat="1" ht="12" customHeight="1">
      <c r="B16" s="23"/>
      <c r="C16" s="24"/>
      <c r="D16" s="31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28</v>
      </c>
      <c r="AL16" s="24"/>
      <c r="AM16" s="24"/>
      <c r="AN16" s="29" t="s">
        <v>1</v>
      </c>
      <c r="AO16" s="24"/>
      <c r="AP16" s="24"/>
      <c r="AQ16" s="24"/>
      <c r="AR16" s="22"/>
      <c r="BE16" s="333"/>
      <c r="BS16" s="19" t="s">
        <v>4</v>
      </c>
    </row>
    <row r="17" spans="2:71" s="1" customFormat="1" ht="18.4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1</v>
      </c>
      <c r="AO17" s="24"/>
      <c r="AP17" s="24"/>
      <c r="AQ17" s="24"/>
      <c r="AR17" s="22"/>
      <c r="BE17" s="333"/>
      <c r="BS17" s="19" t="s">
        <v>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3"/>
      <c r="BS18" s="19" t="s">
        <v>15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28</v>
      </c>
      <c r="AL19" s="24"/>
      <c r="AM19" s="24"/>
      <c r="AN19" s="29" t="s">
        <v>1</v>
      </c>
      <c r="AO19" s="24"/>
      <c r="AP19" s="24"/>
      <c r="AQ19" s="24"/>
      <c r="AR19" s="22"/>
      <c r="BE19" s="333"/>
      <c r="BS19" s="19" t="s">
        <v>15</v>
      </c>
    </row>
    <row r="20" spans="2:71" s="1" customFormat="1" ht="18.4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1</v>
      </c>
      <c r="AO20" s="24"/>
      <c r="AP20" s="24"/>
      <c r="AQ20" s="24"/>
      <c r="AR20" s="22"/>
      <c r="BE20" s="333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3"/>
    </row>
    <row r="22" spans="2:57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3"/>
    </row>
    <row r="23" spans="2:57" s="1" customFormat="1" ht="16.5" customHeight="1">
      <c r="B23" s="23"/>
      <c r="C23" s="24"/>
      <c r="D23" s="24"/>
      <c r="E23" s="329" t="s">
        <v>1</v>
      </c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24"/>
      <c r="AP23" s="24"/>
      <c r="AQ23" s="24"/>
      <c r="AR23" s="22"/>
      <c r="BE23" s="3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3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3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35">
        <f>ROUND(AG94,2)</f>
        <v>0</v>
      </c>
      <c r="AL26" s="336"/>
      <c r="AM26" s="336"/>
      <c r="AN26" s="336"/>
      <c r="AO26" s="336"/>
      <c r="AP26" s="38"/>
      <c r="AQ26" s="38"/>
      <c r="AR26" s="41"/>
      <c r="BE26" s="333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3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30" t="s">
        <v>40</v>
      </c>
      <c r="M28" s="330"/>
      <c r="N28" s="330"/>
      <c r="O28" s="330"/>
      <c r="P28" s="330"/>
      <c r="Q28" s="38"/>
      <c r="R28" s="38"/>
      <c r="S28" s="38"/>
      <c r="T28" s="38"/>
      <c r="U28" s="38"/>
      <c r="V28" s="38"/>
      <c r="W28" s="330" t="s">
        <v>41</v>
      </c>
      <c r="X28" s="330"/>
      <c r="Y28" s="330"/>
      <c r="Z28" s="330"/>
      <c r="AA28" s="330"/>
      <c r="AB28" s="330"/>
      <c r="AC28" s="330"/>
      <c r="AD28" s="330"/>
      <c r="AE28" s="330"/>
      <c r="AF28" s="38"/>
      <c r="AG28" s="38"/>
      <c r="AH28" s="38"/>
      <c r="AI28" s="38"/>
      <c r="AJ28" s="38"/>
      <c r="AK28" s="330" t="s">
        <v>42</v>
      </c>
      <c r="AL28" s="330"/>
      <c r="AM28" s="330"/>
      <c r="AN28" s="330"/>
      <c r="AO28" s="330"/>
      <c r="AP28" s="38"/>
      <c r="AQ28" s="38"/>
      <c r="AR28" s="41"/>
      <c r="BE28" s="333"/>
    </row>
    <row r="29" spans="2:57" s="3" customFormat="1" ht="14.45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04">
        <v>0.21</v>
      </c>
      <c r="M29" s="305"/>
      <c r="N29" s="305"/>
      <c r="O29" s="305"/>
      <c r="P29" s="305"/>
      <c r="Q29" s="43"/>
      <c r="R29" s="43"/>
      <c r="S29" s="43"/>
      <c r="T29" s="43"/>
      <c r="U29" s="43"/>
      <c r="V29" s="43"/>
      <c r="W29" s="331">
        <f>ROUND(AZ94,2)</f>
        <v>0</v>
      </c>
      <c r="X29" s="305"/>
      <c r="Y29" s="305"/>
      <c r="Z29" s="305"/>
      <c r="AA29" s="305"/>
      <c r="AB29" s="305"/>
      <c r="AC29" s="305"/>
      <c r="AD29" s="305"/>
      <c r="AE29" s="305"/>
      <c r="AF29" s="43"/>
      <c r="AG29" s="43"/>
      <c r="AH29" s="43"/>
      <c r="AI29" s="43"/>
      <c r="AJ29" s="43"/>
      <c r="AK29" s="331">
        <f>ROUND(AV94,2)</f>
        <v>0</v>
      </c>
      <c r="AL29" s="305"/>
      <c r="AM29" s="305"/>
      <c r="AN29" s="305"/>
      <c r="AO29" s="305"/>
      <c r="AP29" s="43"/>
      <c r="AQ29" s="43"/>
      <c r="AR29" s="44"/>
      <c r="BE29" s="334"/>
    </row>
    <row r="30" spans="2:57" s="3" customFormat="1" ht="14.45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04">
        <v>0.15</v>
      </c>
      <c r="M30" s="305"/>
      <c r="N30" s="305"/>
      <c r="O30" s="305"/>
      <c r="P30" s="305"/>
      <c r="Q30" s="43"/>
      <c r="R30" s="43"/>
      <c r="S30" s="43"/>
      <c r="T30" s="43"/>
      <c r="U30" s="43"/>
      <c r="V30" s="43"/>
      <c r="W30" s="331">
        <f>ROUND(BA94,2)</f>
        <v>0</v>
      </c>
      <c r="X30" s="305"/>
      <c r="Y30" s="305"/>
      <c r="Z30" s="305"/>
      <c r="AA30" s="305"/>
      <c r="AB30" s="305"/>
      <c r="AC30" s="305"/>
      <c r="AD30" s="305"/>
      <c r="AE30" s="305"/>
      <c r="AF30" s="43"/>
      <c r="AG30" s="43"/>
      <c r="AH30" s="43"/>
      <c r="AI30" s="43"/>
      <c r="AJ30" s="43"/>
      <c r="AK30" s="331">
        <f>ROUND(AW94,2)</f>
        <v>0</v>
      </c>
      <c r="AL30" s="305"/>
      <c r="AM30" s="305"/>
      <c r="AN30" s="305"/>
      <c r="AO30" s="305"/>
      <c r="AP30" s="43"/>
      <c r="AQ30" s="43"/>
      <c r="AR30" s="44"/>
      <c r="BE30" s="334"/>
    </row>
    <row r="31" spans="2:57" s="3" customFormat="1" ht="14.45" customHeight="1" hidden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04">
        <v>0.21</v>
      </c>
      <c r="M31" s="305"/>
      <c r="N31" s="305"/>
      <c r="O31" s="305"/>
      <c r="P31" s="305"/>
      <c r="Q31" s="43"/>
      <c r="R31" s="43"/>
      <c r="S31" s="43"/>
      <c r="T31" s="43"/>
      <c r="U31" s="43"/>
      <c r="V31" s="43"/>
      <c r="W31" s="331">
        <f>ROUND(BB94,2)</f>
        <v>0</v>
      </c>
      <c r="X31" s="305"/>
      <c r="Y31" s="305"/>
      <c r="Z31" s="305"/>
      <c r="AA31" s="305"/>
      <c r="AB31" s="305"/>
      <c r="AC31" s="305"/>
      <c r="AD31" s="305"/>
      <c r="AE31" s="305"/>
      <c r="AF31" s="43"/>
      <c r="AG31" s="43"/>
      <c r="AH31" s="43"/>
      <c r="AI31" s="43"/>
      <c r="AJ31" s="43"/>
      <c r="AK31" s="331">
        <v>0</v>
      </c>
      <c r="AL31" s="305"/>
      <c r="AM31" s="305"/>
      <c r="AN31" s="305"/>
      <c r="AO31" s="305"/>
      <c r="AP31" s="43"/>
      <c r="AQ31" s="43"/>
      <c r="AR31" s="44"/>
      <c r="BE31" s="334"/>
    </row>
    <row r="32" spans="2:57" s="3" customFormat="1" ht="14.45" customHeight="1" hidden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04">
        <v>0.15</v>
      </c>
      <c r="M32" s="305"/>
      <c r="N32" s="305"/>
      <c r="O32" s="305"/>
      <c r="P32" s="305"/>
      <c r="Q32" s="43"/>
      <c r="R32" s="43"/>
      <c r="S32" s="43"/>
      <c r="T32" s="43"/>
      <c r="U32" s="43"/>
      <c r="V32" s="43"/>
      <c r="W32" s="331">
        <f>ROUND(BC94,2)</f>
        <v>0</v>
      </c>
      <c r="X32" s="305"/>
      <c r="Y32" s="305"/>
      <c r="Z32" s="305"/>
      <c r="AA32" s="305"/>
      <c r="AB32" s="305"/>
      <c r="AC32" s="305"/>
      <c r="AD32" s="305"/>
      <c r="AE32" s="305"/>
      <c r="AF32" s="43"/>
      <c r="AG32" s="43"/>
      <c r="AH32" s="43"/>
      <c r="AI32" s="43"/>
      <c r="AJ32" s="43"/>
      <c r="AK32" s="331">
        <v>0</v>
      </c>
      <c r="AL32" s="305"/>
      <c r="AM32" s="305"/>
      <c r="AN32" s="305"/>
      <c r="AO32" s="305"/>
      <c r="AP32" s="43"/>
      <c r="AQ32" s="43"/>
      <c r="AR32" s="44"/>
      <c r="BE32" s="334"/>
    </row>
    <row r="33" spans="2:57" s="3" customFormat="1" ht="14.45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04">
        <v>0</v>
      </c>
      <c r="M33" s="305"/>
      <c r="N33" s="305"/>
      <c r="O33" s="305"/>
      <c r="P33" s="305"/>
      <c r="Q33" s="43"/>
      <c r="R33" s="43"/>
      <c r="S33" s="43"/>
      <c r="T33" s="43"/>
      <c r="U33" s="43"/>
      <c r="V33" s="43"/>
      <c r="W33" s="331">
        <f>ROUND(BD94,2)</f>
        <v>0</v>
      </c>
      <c r="X33" s="305"/>
      <c r="Y33" s="305"/>
      <c r="Z33" s="305"/>
      <c r="AA33" s="305"/>
      <c r="AB33" s="305"/>
      <c r="AC33" s="305"/>
      <c r="AD33" s="305"/>
      <c r="AE33" s="305"/>
      <c r="AF33" s="43"/>
      <c r="AG33" s="43"/>
      <c r="AH33" s="43"/>
      <c r="AI33" s="43"/>
      <c r="AJ33" s="43"/>
      <c r="AK33" s="331">
        <v>0</v>
      </c>
      <c r="AL33" s="305"/>
      <c r="AM33" s="305"/>
      <c r="AN33" s="305"/>
      <c r="AO33" s="305"/>
      <c r="AP33" s="43"/>
      <c r="AQ33" s="43"/>
      <c r="AR33" s="44"/>
      <c r="BE33" s="33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33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08" t="s">
        <v>51</v>
      </c>
      <c r="Y35" s="309"/>
      <c r="Z35" s="309"/>
      <c r="AA35" s="309"/>
      <c r="AB35" s="309"/>
      <c r="AC35" s="47"/>
      <c r="AD35" s="47"/>
      <c r="AE35" s="47"/>
      <c r="AF35" s="47"/>
      <c r="AG35" s="47"/>
      <c r="AH35" s="47"/>
      <c r="AI35" s="47"/>
      <c r="AJ35" s="47"/>
      <c r="AK35" s="310">
        <f>SUM(AK26:AK33)</f>
        <v>0</v>
      </c>
      <c r="AL35" s="309"/>
      <c r="AM35" s="309"/>
      <c r="AN35" s="309"/>
      <c r="AO35" s="311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14.45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1"/>
      <c r="BE37" s="36"/>
    </row>
    <row r="38" spans="2:44" s="1" customFormat="1" ht="14.4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2"/>
    </row>
    <row r="39" spans="2:44" s="1" customFormat="1" ht="14.4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2"/>
    </row>
    <row r="40" spans="2:44" s="1" customFormat="1" ht="14.4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2"/>
    </row>
    <row r="41" spans="2:44" s="1" customFormat="1" ht="14.45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2"/>
    </row>
    <row r="42" spans="2:44" s="1" customFormat="1" ht="14.45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2"/>
    </row>
    <row r="43" spans="2:44" s="1" customFormat="1" ht="14.4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2"/>
    </row>
    <row r="44" spans="2:44" s="1" customFormat="1" ht="14.45" customHeigh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2"/>
    </row>
    <row r="45" spans="2:44" s="1" customFormat="1" ht="14.4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2"/>
    </row>
    <row r="46" spans="2:44" s="1" customFormat="1" ht="14.45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2"/>
    </row>
    <row r="47" spans="2:44" s="1" customFormat="1" ht="14.45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2"/>
    </row>
    <row r="48" spans="2:44" s="1" customFormat="1" ht="14.4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2"/>
    </row>
    <row r="49" spans="2:44" s="2" customFormat="1" ht="14.45" customHeight="1">
      <c r="B49" s="49"/>
      <c r="C49" s="50"/>
      <c r="D49" s="51" t="s">
        <v>52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53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2:44" ht="12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2"/>
    </row>
    <row r="51" spans="2:44" ht="12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2"/>
    </row>
    <row r="52" spans="2:44" ht="12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2"/>
    </row>
    <row r="53" spans="2:44" ht="12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2"/>
    </row>
    <row r="54" spans="2:44" ht="12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2"/>
    </row>
    <row r="55" spans="2:44" ht="12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2"/>
    </row>
    <row r="56" spans="2:44" ht="12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2"/>
    </row>
    <row r="57" spans="2:44" ht="12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2"/>
    </row>
    <row r="58" spans="2:44" ht="12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2"/>
    </row>
    <row r="59" spans="2:44" ht="12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2"/>
    </row>
    <row r="60" spans="1:57" s="2" customFormat="1" ht="12.75">
      <c r="A60" s="36"/>
      <c r="B60" s="37"/>
      <c r="C60" s="38"/>
      <c r="D60" s="54" t="s">
        <v>54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4" t="s">
        <v>55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4" t="s">
        <v>54</v>
      </c>
      <c r="AI60" s="40"/>
      <c r="AJ60" s="40"/>
      <c r="AK60" s="40"/>
      <c r="AL60" s="40"/>
      <c r="AM60" s="54" t="s">
        <v>55</v>
      </c>
      <c r="AN60" s="40"/>
      <c r="AO60" s="40"/>
      <c r="AP60" s="38"/>
      <c r="AQ60" s="38"/>
      <c r="AR60" s="41"/>
      <c r="BE60" s="36"/>
    </row>
    <row r="61" spans="2:44" ht="12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2"/>
    </row>
    <row r="62" spans="2:44" ht="12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2"/>
    </row>
    <row r="63" spans="2:44" ht="12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2"/>
    </row>
    <row r="64" spans="1:57" s="2" customFormat="1" ht="12.75">
      <c r="A64" s="36"/>
      <c r="B64" s="37"/>
      <c r="C64" s="38"/>
      <c r="D64" s="51" t="s">
        <v>56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57</v>
      </c>
      <c r="AI64" s="55"/>
      <c r="AJ64" s="55"/>
      <c r="AK64" s="55"/>
      <c r="AL64" s="55"/>
      <c r="AM64" s="55"/>
      <c r="AN64" s="55"/>
      <c r="AO64" s="55"/>
      <c r="AP64" s="38"/>
      <c r="AQ64" s="38"/>
      <c r="AR64" s="41"/>
      <c r="BE64" s="36"/>
    </row>
    <row r="65" spans="2:44" ht="12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2"/>
    </row>
    <row r="66" spans="2:44" ht="12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2"/>
    </row>
    <row r="67" spans="2:44" ht="12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2"/>
    </row>
    <row r="68" spans="2:44" ht="12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2"/>
    </row>
    <row r="69" spans="2:44" ht="12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2"/>
    </row>
    <row r="70" spans="2:44" ht="12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2"/>
    </row>
    <row r="71" spans="2:44" ht="12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2"/>
    </row>
    <row r="72" spans="2:44" ht="12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2"/>
    </row>
    <row r="73" spans="2:44" ht="12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2"/>
    </row>
    <row r="74" spans="2:44" ht="12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2"/>
    </row>
    <row r="75" spans="1:57" s="2" customFormat="1" ht="12.75">
      <c r="A75" s="36"/>
      <c r="B75" s="37"/>
      <c r="C75" s="38"/>
      <c r="D75" s="54" t="s">
        <v>54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4" t="s">
        <v>55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4" t="s">
        <v>54</v>
      </c>
      <c r="AI75" s="40"/>
      <c r="AJ75" s="40"/>
      <c r="AK75" s="40"/>
      <c r="AL75" s="40"/>
      <c r="AM75" s="54" t="s">
        <v>55</v>
      </c>
      <c r="AN75" s="40"/>
      <c r="AO75" s="40"/>
      <c r="AP75" s="38"/>
      <c r="AQ75" s="38"/>
      <c r="AR75" s="41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1"/>
      <c r="BE76" s="36"/>
    </row>
    <row r="77" spans="1:57" s="2" customFormat="1" ht="6.95" customHeight="1">
      <c r="A77" s="36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41"/>
      <c r="BE77" s="36"/>
    </row>
    <row r="81" spans="1:57" s="2" customFormat="1" ht="6.95" customHeight="1">
      <c r="A81" s="36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41"/>
      <c r="BE81" s="36"/>
    </row>
    <row r="82" spans="1:57" s="2" customFormat="1" ht="24.95" customHeight="1">
      <c r="A82" s="36"/>
      <c r="B82" s="37"/>
      <c r="C82" s="25" t="s">
        <v>58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1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1"/>
      <c r="BE83" s="36"/>
    </row>
    <row r="84" spans="2:44" s="4" customFormat="1" ht="12" customHeight="1">
      <c r="B84" s="60"/>
      <c r="C84" s="31" t="s">
        <v>12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1503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2:44" s="5" customFormat="1" ht="36.95" customHeight="1">
      <c r="B85" s="63"/>
      <c r="C85" s="64" t="s">
        <v>16</v>
      </c>
      <c r="D85" s="65"/>
      <c r="E85" s="65"/>
      <c r="F85" s="65"/>
      <c r="G85" s="65"/>
      <c r="H85" s="65"/>
      <c r="I85" s="65"/>
      <c r="J85" s="65"/>
      <c r="K85" s="65"/>
      <c r="L85" s="321" t="str">
        <f>K6</f>
        <v>VT Lučina, Žermanice , KM 24.750-24.780 (AKCE Č.3691)</v>
      </c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2"/>
      <c r="AM85" s="322"/>
      <c r="AN85" s="322"/>
      <c r="AO85" s="322"/>
      <c r="AP85" s="65"/>
      <c r="AQ85" s="65"/>
      <c r="AR85" s="66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1"/>
      <c r="BE86" s="36"/>
    </row>
    <row r="87" spans="1:57" s="2" customFormat="1" ht="12" customHeight="1">
      <c r="A87" s="36"/>
      <c r="B87" s="37"/>
      <c r="C87" s="31" t="s">
        <v>23</v>
      </c>
      <c r="D87" s="38"/>
      <c r="E87" s="38"/>
      <c r="F87" s="38"/>
      <c r="G87" s="38"/>
      <c r="H87" s="38"/>
      <c r="I87" s="38"/>
      <c r="J87" s="38"/>
      <c r="K87" s="38"/>
      <c r="L87" s="67" t="str">
        <f>IF(K8="","",K8)</f>
        <v>Žermanice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25</v>
      </c>
      <c r="AJ87" s="38"/>
      <c r="AK87" s="38"/>
      <c r="AL87" s="38"/>
      <c r="AM87" s="323" t="str">
        <f>IF(AN8="","",AN8)</f>
        <v>3. 4. 2018</v>
      </c>
      <c r="AN87" s="323"/>
      <c r="AO87" s="38"/>
      <c r="AP87" s="38"/>
      <c r="AQ87" s="38"/>
      <c r="AR87" s="41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1"/>
      <c r="BE88" s="36"/>
    </row>
    <row r="89" spans="1:57" s="2" customFormat="1" ht="27.95" customHeight="1">
      <c r="A89" s="36"/>
      <c r="B89" s="37"/>
      <c r="C89" s="31" t="s">
        <v>27</v>
      </c>
      <c r="D89" s="38"/>
      <c r="E89" s="38"/>
      <c r="F89" s="38"/>
      <c r="G89" s="38"/>
      <c r="H89" s="38"/>
      <c r="I89" s="38"/>
      <c r="J89" s="38"/>
      <c r="K89" s="38"/>
      <c r="L89" s="61" t="str">
        <f>IF(E11="","",E11)</f>
        <v>Povodí Odry, s.p., Varenská 3101/49, Ostrava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34</v>
      </c>
      <c r="AJ89" s="38"/>
      <c r="AK89" s="38"/>
      <c r="AL89" s="38"/>
      <c r="AM89" s="319" t="str">
        <f>IF(E17="","",E17)</f>
        <v>Lineplan, s.r.o., 28. řájna 1142/168, Osttrava</v>
      </c>
      <c r="AN89" s="320"/>
      <c r="AO89" s="320"/>
      <c r="AP89" s="320"/>
      <c r="AQ89" s="38"/>
      <c r="AR89" s="41"/>
      <c r="AS89" s="313" t="s">
        <v>59</v>
      </c>
      <c r="AT89" s="314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6"/>
    </row>
    <row r="90" spans="1:57" s="2" customFormat="1" ht="15.2" customHeight="1">
      <c r="A90" s="36"/>
      <c r="B90" s="37"/>
      <c r="C90" s="31" t="s">
        <v>31</v>
      </c>
      <c r="D90" s="38"/>
      <c r="E90" s="38"/>
      <c r="F90" s="38"/>
      <c r="G90" s="38"/>
      <c r="H90" s="38"/>
      <c r="I90" s="38"/>
      <c r="J90" s="38"/>
      <c r="K90" s="38"/>
      <c r="L90" s="61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36</v>
      </c>
      <c r="AJ90" s="38"/>
      <c r="AK90" s="38"/>
      <c r="AL90" s="38"/>
      <c r="AM90" s="319" t="str">
        <f>IF(E20="","",E20)</f>
        <v>Pavla Heinzová</v>
      </c>
      <c r="AN90" s="320"/>
      <c r="AO90" s="320"/>
      <c r="AP90" s="320"/>
      <c r="AQ90" s="38"/>
      <c r="AR90" s="41"/>
      <c r="AS90" s="315"/>
      <c r="AT90" s="316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6"/>
    </row>
    <row r="91" spans="1:57" s="2" customFormat="1" ht="10.9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1"/>
      <c r="AS91" s="317"/>
      <c r="AT91" s="318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6"/>
    </row>
    <row r="92" spans="1:57" s="2" customFormat="1" ht="29.25" customHeight="1">
      <c r="A92" s="36"/>
      <c r="B92" s="37"/>
      <c r="C92" s="299" t="s">
        <v>60</v>
      </c>
      <c r="D92" s="300"/>
      <c r="E92" s="300"/>
      <c r="F92" s="300"/>
      <c r="G92" s="300"/>
      <c r="H92" s="75"/>
      <c r="I92" s="301" t="s">
        <v>61</v>
      </c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7" t="s">
        <v>62</v>
      </c>
      <c r="AH92" s="300"/>
      <c r="AI92" s="300"/>
      <c r="AJ92" s="300"/>
      <c r="AK92" s="300"/>
      <c r="AL92" s="300"/>
      <c r="AM92" s="300"/>
      <c r="AN92" s="301" t="s">
        <v>63</v>
      </c>
      <c r="AO92" s="300"/>
      <c r="AP92" s="306"/>
      <c r="AQ92" s="76" t="s">
        <v>64</v>
      </c>
      <c r="AR92" s="41"/>
      <c r="AS92" s="77" t="s">
        <v>65</v>
      </c>
      <c r="AT92" s="78" t="s">
        <v>66</v>
      </c>
      <c r="AU92" s="78" t="s">
        <v>67</v>
      </c>
      <c r="AV92" s="78" t="s">
        <v>68</v>
      </c>
      <c r="AW92" s="78" t="s">
        <v>69</v>
      </c>
      <c r="AX92" s="78" t="s">
        <v>70</v>
      </c>
      <c r="AY92" s="78" t="s">
        <v>71</v>
      </c>
      <c r="AZ92" s="78" t="s">
        <v>72</v>
      </c>
      <c r="BA92" s="78" t="s">
        <v>73</v>
      </c>
      <c r="BB92" s="78" t="s">
        <v>74</v>
      </c>
      <c r="BC92" s="78" t="s">
        <v>75</v>
      </c>
      <c r="BD92" s="79" t="s">
        <v>76</v>
      </c>
      <c r="BE92" s="36"/>
    </row>
    <row r="93" spans="1:57" s="2" customFormat="1" ht="10.9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1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  <c r="BE93" s="36"/>
    </row>
    <row r="94" spans="2:90" s="6" customFormat="1" ht="32.45" customHeight="1">
      <c r="B94" s="83"/>
      <c r="C94" s="84" t="s">
        <v>77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297">
        <f>ROUND(SUM(AG95:AG97),2)</f>
        <v>0</v>
      </c>
      <c r="AH94" s="297"/>
      <c r="AI94" s="297"/>
      <c r="AJ94" s="297"/>
      <c r="AK94" s="297"/>
      <c r="AL94" s="297"/>
      <c r="AM94" s="297"/>
      <c r="AN94" s="298">
        <f>SUM(AG94,AT94)</f>
        <v>0</v>
      </c>
      <c r="AO94" s="298"/>
      <c r="AP94" s="298"/>
      <c r="AQ94" s="87" t="s">
        <v>1</v>
      </c>
      <c r="AR94" s="88"/>
      <c r="AS94" s="89">
        <f>ROUND(SUM(AS95:AS97),2)</f>
        <v>0</v>
      </c>
      <c r="AT94" s="90">
        <f>ROUND(SUM(AV94:AW94),2)</f>
        <v>0</v>
      </c>
      <c r="AU94" s="91">
        <f>ROUND(SUM(AU95:AU97),5)</f>
        <v>0</v>
      </c>
      <c r="AV94" s="90">
        <f>ROUND(AZ94*L29,2)</f>
        <v>0</v>
      </c>
      <c r="AW94" s="90">
        <f>ROUND(BA94*L30,2)</f>
        <v>0</v>
      </c>
      <c r="AX94" s="90">
        <f>ROUND(BB94*L29,2)</f>
        <v>0</v>
      </c>
      <c r="AY94" s="90">
        <f>ROUND(BC94*L30,2)</f>
        <v>0</v>
      </c>
      <c r="AZ94" s="90">
        <f>ROUND(SUM(AZ95:AZ97),2)</f>
        <v>0</v>
      </c>
      <c r="BA94" s="90">
        <f>ROUND(SUM(BA95:BA97),2)</f>
        <v>0</v>
      </c>
      <c r="BB94" s="90">
        <f>ROUND(SUM(BB95:BB97),2)</f>
        <v>0</v>
      </c>
      <c r="BC94" s="90">
        <f>ROUND(SUM(BC95:BC97),2)</f>
        <v>0</v>
      </c>
      <c r="BD94" s="92">
        <f>ROUND(SUM(BD95:BD97),2)</f>
        <v>0</v>
      </c>
      <c r="BS94" s="93" t="s">
        <v>78</v>
      </c>
      <c r="BT94" s="93" t="s">
        <v>79</v>
      </c>
      <c r="BU94" s="94" t="s">
        <v>80</v>
      </c>
      <c r="BV94" s="93" t="s">
        <v>81</v>
      </c>
      <c r="BW94" s="93" t="s">
        <v>5</v>
      </c>
      <c r="BX94" s="93" t="s">
        <v>82</v>
      </c>
      <c r="CL94" s="93" t="s">
        <v>1</v>
      </c>
    </row>
    <row r="95" spans="1:91" s="7" customFormat="1" ht="16.5" customHeight="1">
      <c r="A95" s="95" t="s">
        <v>83</v>
      </c>
      <c r="B95" s="96"/>
      <c r="C95" s="97"/>
      <c r="D95" s="296" t="s">
        <v>84</v>
      </c>
      <c r="E95" s="296"/>
      <c r="F95" s="296"/>
      <c r="G95" s="296"/>
      <c r="H95" s="296"/>
      <c r="I95" s="98"/>
      <c r="J95" s="296" t="s">
        <v>85</v>
      </c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302">
        <f>'SO 01 - SO 01 Oprava toku'!J30</f>
        <v>0</v>
      </c>
      <c r="AH95" s="303"/>
      <c r="AI95" s="303"/>
      <c r="AJ95" s="303"/>
      <c r="AK95" s="303"/>
      <c r="AL95" s="303"/>
      <c r="AM95" s="303"/>
      <c r="AN95" s="302">
        <f>SUM(AG95,AT95)</f>
        <v>0</v>
      </c>
      <c r="AO95" s="303"/>
      <c r="AP95" s="303"/>
      <c r="AQ95" s="99" t="s">
        <v>86</v>
      </c>
      <c r="AR95" s="100"/>
      <c r="AS95" s="101">
        <v>0</v>
      </c>
      <c r="AT95" s="102">
        <f>ROUND(SUM(AV95:AW95),2)</f>
        <v>0</v>
      </c>
      <c r="AU95" s="103">
        <f>'SO 01 - SO 01 Oprava toku'!P122</f>
        <v>0</v>
      </c>
      <c r="AV95" s="102">
        <f>'SO 01 - SO 01 Oprava toku'!J33</f>
        <v>0</v>
      </c>
      <c r="AW95" s="102">
        <f>'SO 01 - SO 01 Oprava toku'!J34</f>
        <v>0</v>
      </c>
      <c r="AX95" s="102">
        <f>'SO 01 - SO 01 Oprava toku'!J35</f>
        <v>0</v>
      </c>
      <c r="AY95" s="102">
        <f>'SO 01 - SO 01 Oprava toku'!J36</f>
        <v>0</v>
      </c>
      <c r="AZ95" s="102">
        <f>'SO 01 - SO 01 Oprava toku'!F33</f>
        <v>0</v>
      </c>
      <c r="BA95" s="102">
        <f>'SO 01 - SO 01 Oprava toku'!F34</f>
        <v>0</v>
      </c>
      <c r="BB95" s="102">
        <f>'SO 01 - SO 01 Oprava toku'!F35</f>
        <v>0</v>
      </c>
      <c r="BC95" s="102">
        <f>'SO 01 - SO 01 Oprava toku'!F36</f>
        <v>0</v>
      </c>
      <c r="BD95" s="104">
        <f>'SO 01 - SO 01 Oprava toku'!F37</f>
        <v>0</v>
      </c>
      <c r="BT95" s="105" t="s">
        <v>22</v>
      </c>
      <c r="BV95" s="105" t="s">
        <v>81</v>
      </c>
      <c r="BW95" s="105" t="s">
        <v>87</v>
      </c>
      <c r="BX95" s="105" t="s">
        <v>5</v>
      </c>
      <c r="CL95" s="105" t="s">
        <v>88</v>
      </c>
      <c r="CM95" s="105" t="s">
        <v>89</v>
      </c>
    </row>
    <row r="96" spans="1:91" s="7" customFormat="1" ht="16.5" customHeight="1">
      <c r="A96" s="95" t="s">
        <v>83</v>
      </c>
      <c r="B96" s="96"/>
      <c r="C96" s="97"/>
      <c r="D96" s="296" t="s">
        <v>90</v>
      </c>
      <c r="E96" s="296"/>
      <c r="F96" s="296"/>
      <c r="G96" s="296"/>
      <c r="H96" s="296"/>
      <c r="I96" s="98"/>
      <c r="J96" s="296" t="s">
        <v>91</v>
      </c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302">
        <f>'SO 02 - SO 02 Přeložka pl...'!J30</f>
        <v>0</v>
      </c>
      <c r="AH96" s="303"/>
      <c r="AI96" s="303"/>
      <c r="AJ96" s="303"/>
      <c r="AK96" s="303"/>
      <c r="AL96" s="303"/>
      <c r="AM96" s="303"/>
      <c r="AN96" s="302">
        <f>SUM(AG96,AT96)</f>
        <v>0</v>
      </c>
      <c r="AO96" s="303"/>
      <c r="AP96" s="303"/>
      <c r="AQ96" s="99" t="s">
        <v>86</v>
      </c>
      <c r="AR96" s="100"/>
      <c r="AS96" s="101">
        <v>0</v>
      </c>
      <c r="AT96" s="102">
        <f>ROUND(SUM(AV96:AW96),2)</f>
        <v>0</v>
      </c>
      <c r="AU96" s="103">
        <f>'SO 02 - SO 02 Přeložka pl...'!P123</f>
        <v>0</v>
      </c>
      <c r="AV96" s="102">
        <f>'SO 02 - SO 02 Přeložka pl...'!J33</f>
        <v>0</v>
      </c>
      <c r="AW96" s="102">
        <f>'SO 02 - SO 02 Přeložka pl...'!J34</f>
        <v>0</v>
      </c>
      <c r="AX96" s="102">
        <f>'SO 02 - SO 02 Přeložka pl...'!J35</f>
        <v>0</v>
      </c>
      <c r="AY96" s="102">
        <f>'SO 02 - SO 02 Přeložka pl...'!J36</f>
        <v>0</v>
      </c>
      <c r="AZ96" s="102">
        <f>'SO 02 - SO 02 Přeložka pl...'!F33</f>
        <v>0</v>
      </c>
      <c r="BA96" s="102">
        <f>'SO 02 - SO 02 Přeložka pl...'!F34</f>
        <v>0</v>
      </c>
      <c r="BB96" s="102">
        <f>'SO 02 - SO 02 Přeložka pl...'!F35</f>
        <v>0</v>
      </c>
      <c r="BC96" s="102">
        <f>'SO 02 - SO 02 Přeložka pl...'!F36</f>
        <v>0</v>
      </c>
      <c r="BD96" s="104">
        <f>'SO 02 - SO 02 Přeložka pl...'!F37</f>
        <v>0</v>
      </c>
      <c r="BT96" s="105" t="s">
        <v>22</v>
      </c>
      <c r="BV96" s="105" t="s">
        <v>81</v>
      </c>
      <c r="BW96" s="105" t="s">
        <v>92</v>
      </c>
      <c r="BX96" s="105" t="s">
        <v>5</v>
      </c>
      <c r="CL96" s="105" t="s">
        <v>1</v>
      </c>
      <c r="CM96" s="105" t="s">
        <v>89</v>
      </c>
    </row>
    <row r="97" spans="1:91" s="7" customFormat="1" ht="16.5" customHeight="1">
      <c r="A97" s="95" t="s">
        <v>83</v>
      </c>
      <c r="B97" s="96"/>
      <c r="C97" s="97"/>
      <c r="D97" s="296" t="s">
        <v>93</v>
      </c>
      <c r="E97" s="296"/>
      <c r="F97" s="296"/>
      <c r="G97" s="296"/>
      <c r="H97" s="296"/>
      <c r="I97" s="98"/>
      <c r="J97" s="296" t="s">
        <v>94</v>
      </c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302">
        <f>'VON - VON Vedlejší a osta...'!J30</f>
        <v>0</v>
      </c>
      <c r="AH97" s="303"/>
      <c r="AI97" s="303"/>
      <c r="AJ97" s="303"/>
      <c r="AK97" s="303"/>
      <c r="AL97" s="303"/>
      <c r="AM97" s="303"/>
      <c r="AN97" s="302">
        <f>SUM(AG97,AT97)</f>
        <v>0</v>
      </c>
      <c r="AO97" s="303"/>
      <c r="AP97" s="303"/>
      <c r="AQ97" s="99" t="s">
        <v>86</v>
      </c>
      <c r="AR97" s="100"/>
      <c r="AS97" s="106">
        <v>0</v>
      </c>
      <c r="AT97" s="107">
        <f>ROUND(SUM(AV97:AW97),2)</f>
        <v>0</v>
      </c>
      <c r="AU97" s="108">
        <f>'VON - VON Vedlejší a osta...'!P118</f>
        <v>0</v>
      </c>
      <c r="AV97" s="107">
        <f>'VON - VON Vedlejší a osta...'!J33</f>
        <v>0</v>
      </c>
      <c r="AW97" s="107">
        <f>'VON - VON Vedlejší a osta...'!J34</f>
        <v>0</v>
      </c>
      <c r="AX97" s="107">
        <f>'VON - VON Vedlejší a osta...'!J35</f>
        <v>0</v>
      </c>
      <c r="AY97" s="107">
        <f>'VON - VON Vedlejší a osta...'!J36</f>
        <v>0</v>
      </c>
      <c r="AZ97" s="107">
        <f>'VON - VON Vedlejší a osta...'!F33</f>
        <v>0</v>
      </c>
      <c r="BA97" s="107">
        <f>'VON - VON Vedlejší a osta...'!F34</f>
        <v>0</v>
      </c>
      <c r="BB97" s="107">
        <f>'VON - VON Vedlejší a osta...'!F35</f>
        <v>0</v>
      </c>
      <c r="BC97" s="107">
        <f>'VON - VON Vedlejší a osta...'!F36</f>
        <v>0</v>
      </c>
      <c r="BD97" s="109">
        <f>'VON - VON Vedlejší a osta...'!F37</f>
        <v>0</v>
      </c>
      <c r="BT97" s="105" t="s">
        <v>22</v>
      </c>
      <c r="BV97" s="105" t="s">
        <v>81</v>
      </c>
      <c r="BW97" s="105" t="s">
        <v>95</v>
      </c>
      <c r="BX97" s="105" t="s">
        <v>5</v>
      </c>
      <c r="CL97" s="105" t="s">
        <v>88</v>
      </c>
      <c r="CM97" s="105" t="s">
        <v>89</v>
      </c>
    </row>
    <row r="98" spans="1:57" s="2" customFormat="1" ht="30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1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s="2" customFormat="1" ht="6.95" customHeight="1">
      <c r="A99" s="36"/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41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</sheetData>
  <sheetProtection algorithmName="SHA-512" hashValue="BJwIlV+UlsbTgsQeCRVItVJ4J6nvDT2OYY5zaAXnVoA+yGUEn61JJKelstqJkD5sFviXqeZpF9ndrt6xEYSaxA==" saltValue="bniVA7S91VLfvUHflA7ex1unAem+ThcsCPE9Kg+IrPK1XMVBdK9n5H5kiIaYwfd8SkT429chctufUPQDCv0CPA==" spinCount="100000" sheet="1" objects="1" scenarios="1" formatColumns="0" formatRows="0"/>
  <mergeCells count="50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4:AP94"/>
    <mergeCell ref="C92:G92"/>
    <mergeCell ref="I92:AF92"/>
    <mergeCell ref="D95:H95"/>
    <mergeCell ref="J95:AF95"/>
    <mergeCell ref="AN95:AP95"/>
    <mergeCell ref="AG95:AM95"/>
    <mergeCell ref="D96:H96"/>
    <mergeCell ref="J96:AF96"/>
    <mergeCell ref="D97:H97"/>
    <mergeCell ref="J97:AF97"/>
    <mergeCell ref="AG94:AM94"/>
  </mergeCells>
  <hyperlinks>
    <hyperlink ref="A95" location="'SO 01 - SO 01 Oprava toku'!C2" display="/"/>
    <hyperlink ref="A96" location="'SO 02 - SO 02 Přeložka pl...'!C2" display="/"/>
    <hyperlink ref="A97" location="'VON - VON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9" t="s">
        <v>87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89</v>
      </c>
    </row>
    <row r="4" spans="2:46" s="1" customFormat="1" ht="24.95" customHeight="1">
      <c r="B4" s="22"/>
      <c r="D4" s="114" t="s">
        <v>96</v>
      </c>
      <c r="I4" s="110"/>
      <c r="L4" s="22"/>
      <c r="M4" s="115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40" t="str">
        <f>'Rekapitulace stavby'!K6</f>
        <v>VT Lučina, Žermanice , KM 24.750-24.780 (AKCE Č.3691)</v>
      </c>
      <c r="F7" s="341"/>
      <c r="G7" s="341"/>
      <c r="H7" s="341"/>
      <c r="I7" s="110"/>
      <c r="L7" s="22"/>
    </row>
    <row r="8" spans="1:31" s="2" customFormat="1" ht="12" customHeight="1">
      <c r="A8" s="36"/>
      <c r="B8" s="41"/>
      <c r="C8" s="36"/>
      <c r="D8" s="116" t="s">
        <v>97</v>
      </c>
      <c r="E8" s="36"/>
      <c r="F8" s="36"/>
      <c r="G8" s="36"/>
      <c r="H8" s="36"/>
      <c r="I8" s="11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42" t="s">
        <v>98</v>
      </c>
      <c r="F9" s="343"/>
      <c r="G9" s="343"/>
      <c r="H9" s="343"/>
      <c r="I9" s="11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19</v>
      </c>
      <c r="E11" s="36"/>
      <c r="F11" s="118" t="s">
        <v>88</v>
      </c>
      <c r="G11" s="36"/>
      <c r="H11" s="36"/>
      <c r="I11" s="119" t="s">
        <v>20</v>
      </c>
      <c r="J11" s="118" t="s">
        <v>21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23</v>
      </c>
      <c r="E12" s="36"/>
      <c r="F12" s="118" t="s">
        <v>24</v>
      </c>
      <c r="G12" s="36"/>
      <c r="H12" s="36"/>
      <c r="I12" s="119" t="s">
        <v>25</v>
      </c>
      <c r="J12" s="120" t="str">
        <f>'Rekapitulace stavby'!AN8</f>
        <v>3. 4. 2018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27</v>
      </c>
      <c r="E14" s="36"/>
      <c r="F14" s="36"/>
      <c r="G14" s="36"/>
      <c r="H14" s="36"/>
      <c r="I14" s="119" t="s">
        <v>28</v>
      </c>
      <c r="J14" s="118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8" t="s">
        <v>29</v>
      </c>
      <c r="F15" s="36"/>
      <c r="G15" s="36"/>
      <c r="H15" s="36"/>
      <c r="I15" s="119" t="s">
        <v>30</v>
      </c>
      <c r="J15" s="11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31</v>
      </c>
      <c r="E17" s="36"/>
      <c r="F17" s="36"/>
      <c r="G17" s="36"/>
      <c r="H17" s="36"/>
      <c r="I17" s="119" t="s">
        <v>28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4" t="str">
        <f>'Rekapitulace stavby'!E14</f>
        <v>Vyplň údaj</v>
      </c>
      <c r="F18" s="345"/>
      <c r="G18" s="345"/>
      <c r="H18" s="345"/>
      <c r="I18" s="119" t="s">
        <v>30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34</v>
      </c>
      <c r="E20" s="36"/>
      <c r="F20" s="36"/>
      <c r="G20" s="36"/>
      <c r="H20" s="36"/>
      <c r="I20" s="119" t="s">
        <v>28</v>
      </c>
      <c r="J20" s="11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8" t="s">
        <v>35</v>
      </c>
      <c r="F21" s="36"/>
      <c r="G21" s="36"/>
      <c r="H21" s="36"/>
      <c r="I21" s="119" t="s">
        <v>30</v>
      </c>
      <c r="J21" s="11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36</v>
      </c>
      <c r="E23" s="36"/>
      <c r="F23" s="36"/>
      <c r="G23" s="36"/>
      <c r="H23" s="36"/>
      <c r="I23" s="119" t="s">
        <v>28</v>
      </c>
      <c r="J23" s="118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8" t="s">
        <v>37</v>
      </c>
      <c r="F24" s="36"/>
      <c r="G24" s="36"/>
      <c r="H24" s="36"/>
      <c r="I24" s="119" t="s">
        <v>30</v>
      </c>
      <c r="J24" s="118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38</v>
      </c>
      <c r="E26" s="36"/>
      <c r="F26" s="36"/>
      <c r="G26" s="36"/>
      <c r="H26" s="36"/>
      <c r="I26" s="11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6" t="s">
        <v>1</v>
      </c>
      <c r="F27" s="346"/>
      <c r="G27" s="346"/>
      <c r="H27" s="346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39</v>
      </c>
      <c r="E30" s="36"/>
      <c r="F30" s="36"/>
      <c r="G30" s="36"/>
      <c r="H30" s="36"/>
      <c r="I30" s="117"/>
      <c r="J30" s="128">
        <f>ROUND(J122,2)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41</v>
      </c>
      <c r="G32" s="36"/>
      <c r="H32" s="36"/>
      <c r="I32" s="130" t="s">
        <v>40</v>
      </c>
      <c r="J32" s="129" t="s">
        <v>42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1" t="s">
        <v>43</v>
      </c>
      <c r="E33" s="116" t="s">
        <v>44</v>
      </c>
      <c r="F33" s="132">
        <f>ROUND((SUM(BE122:BE213)),2)</f>
        <v>0</v>
      </c>
      <c r="G33" s="36"/>
      <c r="H33" s="36"/>
      <c r="I33" s="133">
        <v>0.21</v>
      </c>
      <c r="J33" s="132">
        <f>ROUND(((SUM(BE122:BE213))*I33),2)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6" t="s">
        <v>45</v>
      </c>
      <c r="F34" s="132">
        <f>ROUND((SUM(BF122:BF213)),2)</f>
        <v>0</v>
      </c>
      <c r="G34" s="36"/>
      <c r="H34" s="36"/>
      <c r="I34" s="133">
        <v>0.15</v>
      </c>
      <c r="J34" s="132">
        <f>ROUND(((SUM(BF122:BF213))*I34),2)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6" t="s">
        <v>46</v>
      </c>
      <c r="F35" s="132">
        <f>ROUND((SUM(BG122:BG213)),2)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6" t="s">
        <v>47</v>
      </c>
      <c r="F36" s="132">
        <f>ROUND((SUM(BH122:BH213)),2)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6" t="s">
        <v>48</v>
      </c>
      <c r="F37" s="132">
        <f>ROUND((SUM(BI122:BI213)),2)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49</v>
      </c>
      <c r="E39" s="136"/>
      <c r="F39" s="136"/>
      <c r="G39" s="137" t="s">
        <v>50</v>
      </c>
      <c r="H39" s="138" t="s">
        <v>51</v>
      </c>
      <c r="I39" s="139"/>
      <c r="J39" s="140">
        <f>SUM(J30:J37)</f>
        <v>0</v>
      </c>
      <c r="K39" s="14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I41" s="110"/>
      <c r="L41" s="22"/>
    </row>
    <row r="42" spans="2:12" s="1" customFormat="1" ht="14.45" customHeight="1">
      <c r="B42" s="22"/>
      <c r="I42" s="110"/>
      <c r="L42" s="22"/>
    </row>
    <row r="43" spans="2:12" s="1" customFormat="1" ht="14.45" customHeight="1">
      <c r="B43" s="22"/>
      <c r="I43" s="110"/>
      <c r="L43" s="22"/>
    </row>
    <row r="44" spans="2:12" s="1" customFormat="1" ht="14.45" customHeight="1">
      <c r="B44" s="22"/>
      <c r="I44" s="110"/>
      <c r="L44" s="22"/>
    </row>
    <row r="45" spans="2:12" s="1" customFormat="1" ht="14.45" customHeight="1">
      <c r="B45" s="22"/>
      <c r="I45" s="110"/>
      <c r="L45" s="22"/>
    </row>
    <row r="46" spans="2:12" s="1" customFormat="1" ht="14.45" customHeight="1">
      <c r="B46" s="22"/>
      <c r="I46" s="110"/>
      <c r="L46" s="22"/>
    </row>
    <row r="47" spans="2:12" s="1" customFormat="1" ht="14.45" customHeight="1">
      <c r="B47" s="22"/>
      <c r="I47" s="110"/>
      <c r="L47" s="22"/>
    </row>
    <row r="48" spans="2:12" s="1" customFormat="1" ht="14.45" customHeight="1">
      <c r="B48" s="22"/>
      <c r="I48" s="110"/>
      <c r="L48" s="22"/>
    </row>
    <row r="49" spans="2:12" s="1" customFormat="1" ht="14.45" customHeight="1">
      <c r="B49" s="22"/>
      <c r="I49" s="110"/>
      <c r="L49" s="22"/>
    </row>
    <row r="50" spans="2:12" s="2" customFormat="1" ht="14.45" customHeight="1">
      <c r="B50" s="53"/>
      <c r="D50" s="142" t="s">
        <v>52</v>
      </c>
      <c r="E50" s="143"/>
      <c r="F50" s="143"/>
      <c r="G50" s="142" t="s">
        <v>53</v>
      </c>
      <c r="H50" s="143"/>
      <c r="I50" s="144"/>
      <c r="J50" s="143"/>
      <c r="K50" s="143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45" t="s">
        <v>54</v>
      </c>
      <c r="E61" s="146"/>
      <c r="F61" s="147" t="s">
        <v>55</v>
      </c>
      <c r="G61" s="145" t="s">
        <v>54</v>
      </c>
      <c r="H61" s="146"/>
      <c r="I61" s="148"/>
      <c r="J61" s="149" t="s">
        <v>55</v>
      </c>
      <c r="K61" s="14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2" t="s">
        <v>56</v>
      </c>
      <c r="E65" s="150"/>
      <c r="F65" s="150"/>
      <c r="G65" s="142" t="s">
        <v>57</v>
      </c>
      <c r="H65" s="150"/>
      <c r="I65" s="151"/>
      <c r="J65" s="150"/>
      <c r="K65" s="15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45" t="s">
        <v>54</v>
      </c>
      <c r="E76" s="146"/>
      <c r="F76" s="147" t="s">
        <v>55</v>
      </c>
      <c r="G76" s="145" t="s">
        <v>54</v>
      </c>
      <c r="H76" s="146"/>
      <c r="I76" s="148"/>
      <c r="J76" s="149" t="s">
        <v>55</v>
      </c>
      <c r="K76" s="14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2"/>
      <c r="C77" s="153"/>
      <c r="D77" s="153"/>
      <c r="E77" s="153"/>
      <c r="F77" s="153"/>
      <c r="G77" s="153"/>
      <c r="H77" s="153"/>
      <c r="I77" s="154"/>
      <c r="J77" s="153"/>
      <c r="K77" s="15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55"/>
      <c r="C81" s="156"/>
      <c r="D81" s="156"/>
      <c r="E81" s="156"/>
      <c r="F81" s="156"/>
      <c r="G81" s="156"/>
      <c r="H81" s="156"/>
      <c r="I81" s="157"/>
      <c r="J81" s="156"/>
      <c r="K81" s="15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99</v>
      </c>
      <c r="D82" s="38"/>
      <c r="E82" s="38"/>
      <c r="F82" s="38"/>
      <c r="G82" s="38"/>
      <c r="H82" s="38"/>
      <c r="I82" s="11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1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38" t="str">
        <f>E7</f>
        <v>VT Lučina, Žermanice , KM 24.750-24.780 (AKCE Č.3691)</v>
      </c>
      <c r="F85" s="339"/>
      <c r="G85" s="339"/>
      <c r="H85" s="339"/>
      <c r="I85" s="11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97</v>
      </c>
      <c r="D86" s="38"/>
      <c r="E86" s="38"/>
      <c r="F86" s="38"/>
      <c r="G86" s="38"/>
      <c r="H86" s="38"/>
      <c r="I86" s="11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21" t="str">
        <f>E9</f>
        <v>SO 01 - SO 01 Oprava toku</v>
      </c>
      <c r="F87" s="337"/>
      <c r="G87" s="337"/>
      <c r="H87" s="337"/>
      <c r="I87" s="11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23</v>
      </c>
      <c r="D89" s="38"/>
      <c r="E89" s="38"/>
      <c r="F89" s="29" t="str">
        <f>F12</f>
        <v>Žermanice</v>
      </c>
      <c r="G89" s="38"/>
      <c r="H89" s="38"/>
      <c r="I89" s="119" t="s">
        <v>25</v>
      </c>
      <c r="J89" s="68" t="str">
        <f>IF(J12="","",J12)</f>
        <v>3. 4. 2018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1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3.15" customHeight="1">
      <c r="A91" s="36"/>
      <c r="B91" s="37"/>
      <c r="C91" s="31" t="s">
        <v>27</v>
      </c>
      <c r="D91" s="38"/>
      <c r="E91" s="38"/>
      <c r="F91" s="29" t="str">
        <f>E15</f>
        <v>Povodí Odry, s.p., Varenská 3101/49, Ostrava</v>
      </c>
      <c r="G91" s="38"/>
      <c r="H91" s="38"/>
      <c r="I91" s="119" t="s">
        <v>34</v>
      </c>
      <c r="J91" s="34" t="str">
        <f>E21</f>
        <v>Lineplan, s.r.o., 28. řájna 1142/168, Osttrava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31</v>
      </c>
      <c r="D92" s="38"/>
      <c r="E92" s="38"/>
      <c r="F92" s="29" t="str">
        <f>IF(E18="","",E18)</f>
        <v>Vyplň údaj</v>
      </c>
      <c r="G92" s="38"/>
      <c r="H92" s="38"/>
      <c r="I92" s="119" t="s">
        <v>36</v>
      </c>
      <c r="J92" s="34" t="str">
        <f>E24</f>
        <v>Pavla Heinzová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1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8" t="s">
        <v>100</v>
      </c>
      <c r="D94" s="159"/>
      <c r="E94" s="159"/>
      <c r="F94" s="159"/>
      <c r="G94" s="159"/>
      <c r="H94" s="159"/>
      <c r="I94" s="160"/>
      <c r="J94" s="161" t="s">
        <v>101</v>
      </c>
      <c r="K94" s="15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1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2" t="s">
        <v>102</v>
      </c>
      <c r="D96" s="38"/>
      <c r="E96" s="38"/>
      <c r="F96" s="38"/>
      <c r="G96" s="38"/>
      <c r="H96" s="38"/>
      <c r="I96" s="117"/>
      <c r="J96" s="86">
        <f>J122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103</v>
      </c>
    </row>
    <row r="97" spans="2:12" s="9" customFormat="1" ht="24.95" customHeight="1">
      <c r="B97" s="163"/>
      <c r="C97" s="164"/>
      <c r="D97" s="165" t="s">
        <v>104</v>
      </c>
      <c r="E97" s="166"/>
      <c r="F97" s="166"/>
      <c r="G97" s="166"/>
      <c r="H97" s="166"/>
      <c r="I97" s="167"/>
      <c r="J97" s="168">
        <f>J123</f>
        <v>0</v>
      </c>
      <c r="K97" s="164"/>
      <c r="L97" s="169"/>
    </row>
    <row r="98" spans="2:12" s="10" customFormat="1" ht="19.9" customHeight="1">
      <c r="B98" s="170"/>
      <c r="C98" s="171"/>
      <c r="D98" s="172" t="s">
        <v>105</v>
      </c>
      <c r="E98" s="173"/>
      <c r="F98" s="173"/>
      <c r="G98" s="173"/>
      <c r="H98" s="173"/>
      <c r="I98" s="174"/>
      <c r="J98" s="175">
        <f>J124</f>
        <v>0</v>
      </c>
      <c r="K98" s="171"/>
      <c r="L98" s="176"/>
    </row>
    <row r="99" spans="2:12" s="10" customFormat="1" ht="19.9" customHeight="1">
      <c r="B99" s="170"/>
      <c r="C99" s="171"/>
      <c r="D99" s="172" t="s">
        <v>106</v>
      </c>
      <c r="E99" s="173"/>
      <c r="F99" s="173"/>
      <c r="G99" s="173"/>
      <c r="H99" s="173"/>
      <c r="I99" s="174"/>
      <c r="J99" s="175">
        <f>J181</f>
        <v>0</v>
      </c>
      <c r="K99" s="171"/>
      <c r="L99" s="176"/>
    </row>
    <row r="100" spans="2:12" s="10" customFormat="1" ht="19.9" customHeight="1">
      <c r="B100" s="170"/>
      <c r="C100" s="171"/>
      <c r="D100" s="172" t="s">
        <v>107</v>
      </c>
      <c r="E100" s="173"/>
      <c r="F100" s="173"/>
      <c r="G100" s="173"/>
      <c r="H100" s="173"/>
      <c r="I100" s="174"/>
      <c r="J100" s="175">
        <f>J190</f>
        <v>0</v>
      </c>
      <c r="K100" s="171"/>
      <c r="L100" s="176"/>
    </row>
    <row r="101" spans="2:12" s="10" customFormat="1" ht="19.9" customHeight="1">
      <c r="B101" s="170"/>
      <c r="C101" s="171"/>
      <c r="D101" s="172" t="s">
        <v>108</v>
      </c>
      <c r="E101" s="173"/>
      <c r="F101" s="173"/>
      <c r="G101" s="173"/>
      <c r="H101" s="173"/>
      <c r="I101" s="174"/>
      <c r="J101" s="175">
        <f>J202</f>
        <v>0</v>
      </c>
      <c r="K101" s="171"/>
      <c r="L101" s="176"/>
    </row>
    <row r="102" spans="2:12" s="10" customFormat="1" ht="19.9" customHeight="1">
      <c r="B102" s="170"/>
      <c r="C102" s="171"/>
      <c r="D102" s="172" t="s">
        <v>109</v>
      </c>
      <c r="E102" s="173"/>
      <c r="F102" s="173"/>
      <c r="G102" s="173"/>
      <c r="H102" s="173"/>
      <c r="I102" s="174"/>
      <c r="J102" s="175">
        <f>J205</f>
        <v>0</v>
      </c>
      <c r="K102" s="171"/>
      <c r="L102" s="176"/>
    </row>
    <row r="103" spans="1:31" s="2" customFormat="1" ht="21.75" customHeight="1">
      <c r="A103" s="36"/>
      <c r="B103" s="37"/>
      <c r="C103" s="38"/>
      <c r="D103" s="38"/>
      <c r="E103" s="38"/>
      <c r="F103" s="38"/>
      <c r="G103" s="38"/>
      <c r="H103" s="38"/>
      <c r="I103" s="117"/>
      <c r="J103" s="38"/>
      <c r="K103" s="38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56"/>
      <c r="C104" s="57"/>
      <c r="D104" s="57"/>
      <c r="E104" s="57"/>
      <c r="F104" s="57"/>
      <c r="G104" s="57"/>
      <c r="H104" s="57"/>
      <c r="I104" s="154"/>
      <c r="J104" s="57"/>
      <c r="K104" s="57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157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5" t="s">
        <v>110</v>
      </c>
      <c r="D109" s="38"/>
      <c r="E109" s="38"/>
      <c r="F109" s="38"/>
      <c r="G109" s="38"/>
      <c r="H109" s="38"/>
      <c r="I109" s="117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117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1" t="s">
        <v>16</v>
      </c>
      <c r="D111" s="38"/>
      <c r="E111" s="38"/>
      <c r="F111" s="38"/>
      <c r="G111" s="38"/>
      <c r="H111" s="38"/>
      <c r="I111" s="117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338" t="str">
        <f>E7</f>
        <v>VT Lučina, Žermanice , KM 24.750-24.780 (AKCE Č.3691)</v>
      </c>
      <c r="F112" s="339"/>
      <c r="G112" s="339"/>
      <c r="H112" s="339"/>
      <c r="I112" s="117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1" t="s">
        <v>97</v>
      </c>
      <c r="D113" s="38"/>
      <c r="E113" s="38"/>
      <c r="F113" s="38"/>
      <c r="G113" s="38"/>
      <c r="H113" s="38"/>
      <c r="I113" s="117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321" t="str">
        <f>E9</f>
        <v>SO 01 - SO 01 Oprava toku</v>
      </c>
      <c r="F114" s="337"/>
      <c r="G114" s="337"/>
      <c r="H114" s="337"/>
      <c r="I114" s="11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17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1" t="s">
        <v>23</v>
      </c>
      <c r="D116" s="38"/>
      <c r="E116" s="38"/>
      <c r="F116" s="29" t="str">
        <f>F12</f>
        <v>Žermanice</v>
      </c>
      <c r="G116" s="38"/>
      <c r="H116" s="38"/>
      <c r="I116" s="119" t="s">
        <v>25</v>
      </c>
      <c r="J116" s="68" t="str">
        <f>IF(J12="","",J12)</f>
        <v>3. 4. 2018</v>
      </c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17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43.15" customHeight="1">
      <c r="A118" s="36"/>
      <c r="B118" s="37"/>
      <c r="C118" s="31" t="s">
        <v>27</v>
      </c>
      <c r="D118" s="38"/>
      <c r="E118" s="38"/>
      <c r="F118" s="29" t="str">
        <f>E15</f>
        <v>Povodí Odry, s.p., Varenská 3101/49, Ostrava</v>
      </c>
      <c r="G118" s="38"/>
      <c r="H118" s="38"/>
      <c r="I118" s="119" t="s">
        <v>34</v>
      </c>
      <c r="J118" s="34" t="str">
        <f>E21</f>
        <v>Lineplan, s.r.o., 28. řájna 1142/168, Osttrava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2" customHeight="1">
      <c r="A119" s="36"/>
      <c r="B119" s="37"/>
      <c r="C119" s="31" t="s">
        <v>31</v>
      </c>
      <c r="D119" s="38"/>
      <c r="E119" s="38"/>
      <c r="F119" s="29" t="str">
        <f>IF(E18="","",E18)</f>
        <v>Vyplň údaj</v>
      </c>
      <c r="G119" s="38"/>
      <c r="H119" s="38"/>
      <c r="I119" s="119" t="s">
        <v>36</v>
      </c>
      <c r="J119" s="34" t="str">
        <f>E24</f>
        <v>Pavla Heinzová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5" customHeight="1">
      <c r="A120" s="36"/>
      <c r="B120" s="37"/>
      <c r="C120" s="38"/>
      <c r="D120" s="38"/>
      <c r="E120" s="38"/>
      <c r="F120" s="38"/>
      <c r="G120" s="38"/>
      <c r="H120" s="38"/>
      <c r="I120" s="117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77"/>
      <c r="B121" s="178"/>
      <c r="C121" s="179" t="s">
        <v>111</v>
      </c>
      <c r="D121" s="180" t="s">
        <v>64</v>
      </c>
      <c r="E121" s="180" t="s">
        <v>60</v>
      </c>
      <c r="F121" s="180" t="s">
        <v>61</v>
      </c>
      <c r="G121" s="180" t="s">
        <v>112</v>
      </c>
      <c r="H121" s="180" t="s">
        <v>113</v>
      </c>
      <c r="I121" s="181" t="s">
        <v>114</v>
      </c>
      <c r="J121" s="182" t="s">
        <v>101</v>
      </c>
      <c r="K121" s="183" t="s">
        <v>115</v>
      </c>
      <c r="L121" s="184"/>
      <c r="M121" s="77" t="s">
        <v>1</v>
      </c>
      <c r="N121" s="78" t="s">
        <v>43</v>
      </c>
      <c r="O121" s="78" t="s">
        <v>116</v>
      </c>
      <c r="P121" s="78" t="s">
        <v>117</v>
      </c>
      <c r="Q121" s="78" t="s">
        <v>118</v>
      </c>
      <c r="R121" s="78" t="s">
        <v>119</v>
      </c>
      <c r="S121" s="78" t="s">
        <v>120</v>
      </c>
      <c r="T121" s="79" t="s">
        <v>121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</row>
    <row r="122" spans="1:63" s="2" customFormat="1" ht="22.9" customHeight="1">
      <c r="A122" s="36"/>
      <c r="B122" s="37"/>
      <c r="C122" s="84" t="s">
        <v>122</v>
      </c>
      <c r="D122" s="38"/>
      <c r="E122" s="38"/>
      <c r="F122" s="38"/>
      <c r="G122" s="38"/>
      <c r="H122" s="38"/>
      <c r="I122" s="117"/>
      <c r="J122" s="185">
        <f>BK122</f>
        <v>0</v>
      </c>
      <c r="K122" s="38"/>
      <c r="L122" s="41"/>
      <c r="M122" s="80"/>
      <c r="N122" s="186"/>
      <c r="O122" s="81"/>
      <c r="P122" s="187">
        <f>P123</f>
        <v>0</v>
      </c>
      <c r="Q122" s="81"/>
      <c r="R122" s="187">
        <f>R123</f>
        <v>523.4870285699999</v>
      </c>
      <c r="S122" s="81"/>
      <c r="T122" s="188">
        <f>T123</f>
        <v>29.15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78</v>
      </c>
      <c r="AU122" s="19" t="s">
        <v>103</v>
      </c>
      <c r="BK122" s="189">
        <f>BK123</f>
        <v>0</v>
      </c>
    </row>
    <row r="123" spans="2:63" s="12" customFormat="1" ht="25.9" customHeight="1">
      <c r="B123" s="190"/>
      <c r="C123" s="191"/>
      <c r="D123" s="192" t="s">
        <v>78</v>
      </c>
      <c r="E123" s="193" t="s">
        <v>123</v>
      </c>
      <c r="F123" s="193" t="s">
        <v>124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P124+P181+P190+P202+P205</f>
        <v>0</v>
      </c>
      <c r="Q123" s="198"/>
      <c r="R123" s="199">
        <f>R124+R181+R190+R202+R205</f>
        <v>523.4870285699999</v>
      </c>
      <c r="S123" s="198"/>
      <c r="T123" s="200">
        <f>T124+T181+T190+T202+T205</f>
        <v>29.15</v>
      </c>
      <c r="AR123" s="201" t="s">
        <v>22</v>
      </c>
      <c r="AT123" s="202" t="s">
        <v>78</v>
      </c>
      <c r="AU123" s="202" t="s">
        <v>79</v>
      </c>
      <c r="AY123" s="201" t="s">
        <v>125</v>
      </c>
      <c r="BK123" s="203">
        <f>BK124+BK181+BK190+BK202+BK205</f>
        <v>0</v>
      </c>
    </row>
    <row r="124" spans="2:63" s="12" customFormat="1" ht="22.9" customHeight="1">
      <c r="B124" s="190"/>
      <c r="C124" s="191"/>
      <c r="D124" s="192" t="s">
        <v>78</v>
      </c>
      <c r="E124" s="204" t="s">
        <v>22</v>
      </c>
      <c r="F124" s="204" t="s">
        <v>126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SUM(P125:P180)</f>
        <v>0</v>
      </c>
      <c r="Q124" s="198"/>
      <c r="R124" s="199">
        <f>SUM(R125:R180)</f>
        <v>0.020851</v>
      </c>
      <c r="S124" s="198"/>
      <c r="T124" s="200">
        <f>SUM(T125:T180)</f>
        <v>29.15</v>
      </c>
      <c r="AR124" s="201" t="s">
        <v>22</v>
      </c>
      <c r="AT124" s="202" t="s">
        <v>78</v>
      </c>
      <c r="AU124" s="202" t="s">
        <v>22</v>
      </c>
      <c r="AY124" s="201" t="s">
        <v>125</v>
      </c>
      <c r="BK124" s="203">
        <f>SUM(BK125:BK180)</f>
        <v>0</v>
      </c>
    </row>
    <row r="125" spans="1:65" s="2" customFormat="1" ht="16.5" customHeight="1">
      <c r="A125" s="36"/>
      <c r="B125" s="37"/>
      <c r="C125" s="206" t="s">
        <v>127</v>
      </c>
      <c r="D125" s="206" t="s">
        <v>128</v>
      </c>
      <c r="E125" s="207" t="s">
        <v>129</v>
      </c>
      <c r="F125" s="208" t="s">
        <v>130</v>
      </c>
      <c r="G125" s="209" t="s">
        <v>131</v>
      </c>
      <c r="H125" s="210">
        <v>8</v>
      </c>
      <c r="I125" s="211"/>
      <c r="J125" s="212">
        <f>ROUND(I125*H125,3)</f>
        <v>0</v>
      </c>
      <c r="K125" s="213"/>
      <c r="L125" s="41"/>
      <c r="M125" s="214" t="s">
        <v>1</v>
      </c>
      <c r="N125" s="215" t="s">
        <v>44</v>
      </c>
      <c r="O125" s="73"/>
      <c r="P125" s="216">
        <f>O125*H125</f>
        <v>0</v>
      </c>
      <c r="Q125" s="216">
        <v>1E-05</v>
      </c>
      <c r="R125" s="216">
        <f>Q125*H125</f>
        <v>8E-05</v>
      </c>
      <c r="S125" s="216">
        <v>0</v>
      </c>
      <c r="T125" s="21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18" t="s">
        <v>127</v>
      </c>
      <c r="AT125" s="218" t="s">
        <v>128</v>
      </c>
      <c r="AU125" s="218" t="s">
        <v>89</v>
      </c>
      <c r="AY125" s="19" t="s">
        <v>125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22</v>
      </c>
      <c r="BK125" s="219">
        <f>ROUND(I125*H125,3)</f>
        <v>0</v>
      </c>
      <c r="BL125" s="19" t="s">
        <v>127</v>
      </c>
      <c r="BM125" s="218" t="s">
        <v>132</v>
      </c>
    </row>
    <row r="126" spans="1:47" s="2" customFormat="1" ht="39">
      <c r="A126" s="36"/>
      <c r="B126" s="37"/>
      <c r="C126" s="38"/>
      <c r="D126" s="220" t="s">
        <v>133</v>
      </c>
      <c r="E126" s="38"/>
      <c r="F126" s="221" t="s">
        <v>134</v>
      </c>
      <c r="G126" s="38"/>
      <c r="H126" s="38"/>
      <c r="I126" s="117"/>
      <c r="J126" s="38"/>
      <c r="K126" s="38"/>
      <c r="L126" s="41"/>
      <c r="M126" s="222"/>
      <c r="N126" s="223"/>
      <c r="O126" s="73"/>
      <c r="P126" s="73"/>
      <c r="Q126" s="73"/>
      <c r="R126" s="73"/>
      <c r="S126" s="73"/>
      <c r="T126" s="74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133</v>
      </c>
      <c r="AU126" s="19" t="s">
        <v>89</v>
      </c>
    </row>
    <row r="127" spans="1:65" s="2" customFormat="1" ht="16.5" customHeight="1">
      <c r="A127" s="36"/>
      <c r="B127" s="37"/>
      <c r="C127" s="206" t="s">
        <v>135</v>
      </c>
      <c r="D127" s="206" t="s">
        <v>128</v>
      </c>
      <c r="E127" s="207" t="s">
        <v>136</v>
      </c>
      <c r="F127" s="208" t="s">
        <v>137</v>
      </c>
      <c r="G127" s="209" t="s">
        <v>131</v>
      </c>
      <c r="H127" s="210">
        <v>3</v>
      </c>
      <c r="I127" s="211"/>
      <c r="J127" s="212">
        <f>ROUND(I127*H127,3)</f>
        <v>0</v>
      </c>
      <c r="K127" s="213"/>
      <c r="L127" s="41"/>
      <c r="M127" s="214" t="s">
        <v>1</v>
      </c>
      <c r="N127" s="215" t="s">
        <v>44</v>
      </c>
      <c r="O127" s="73"/>
      <c r="P127" s="216">
        <f>O127*H127</f>
        <v>0</v>
      </c>
      <c r="Q127" s="216">
        <v>1E-05</v>
      </c>
      <c r="R127" s="216">
        <f>Q127*H127</f>
        <v>3.0000000000000004E-05</v>
      </c>
      <c r="S127" s="216">
        <v>0</v>
      </c>
      <c r="T127" s="21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18" t="s">
        <v>127</v>
      </c>
      <c r="AT127" s="218" t="s">
        <v>128</v>
      </c>
      <c r="AU127" s="218" t="s">
        <v>89</v>
      </c>
      <c r="AY127" s="19" t="s">
        <v>125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22</v>
      </c>
      <c r="BK127" s="219">
        <f>ROUND(I127*H127,3)</f>
        <v>0</v>
      </c>
      <c r="BL127" s="19" t="s">
        <v>127</v>
      </c>
      <c r="BM127" s="218" t="s">
        <v>138</v>
      </c>
    </row>
    <row r="128" spans="1:47" s="2" customFormat="1" ht="39">
      <c r="A128" s="36"/>
      <c r="B128" s="37"/>
      <c r="C128" s="38"/>
      <c r="D128" s="220" t="s">
        <v>133</v>
      </c>
      <c r="E128" s="38"/>
      <c r="F128" s="221" t="s">
        <v>139</v>
      </c>
      <c r="G128" s="38"/>
      <c r="H128" s="38"/>
      <c r="I128" s="117"/>
      <c r="J128" s="38"/>
      <c r="K128" s="38"/>
      <c r="L128" s="41"/>
      <c r="M128" s="222"/>
      <c r="N128" s="223"/>
      <c r="O128" s="73"/>
      <c r="P128" s="73"/>
      <c r="Q128" s="73"/>
      <c r="R128" s="73"/>
      <c r="S128" s="73"/>
      <c r="T128" s="74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133</v>
      </c>
      <c r="AU128" s="19" t="s">
        <v>89</v>
      </c>
    </row>
    <row r="129" spans="1:65" s="2" customFormat="1" ht="16.5" customHeight="1">
      <c r="A129" s="36"/>
      <c r="B129" s="37"/>
      <c r="C129" s="206" t="s">
        <v>140</v>
      </c>
      <c r="D129" s="206" t="s">
        <v>128</v>
      </c>
      <c r="E129" s="207" t="s">
        <v>141</v>
      </c>
      <c r="F129" s="208" t="s">
        <v>142</v>
      </c>
      <c r="G129" s="209" t="s">
        <v>131</v>
      </c>
      <c r="H129" s="210">
        <v>8</v>
      </c>
      <c r="I129" s="211"/>
      <c r="J129" s="212">
        <f aca="true" t="shared" si="0" ref="J129:J134">ROUND(I129*H129,3)</f>
        <v>0</v>
      </c>
      <c r="K129" s="213"/>
      <c r="L129" s="41"/>
      <c r="M129" s="214" t="s">
        <v>1</v>
      </c>
      <c r="N129" s="215" t="s">
        <v>44</v>
      </c>
      <c r="O129" s="73"/>
      <c r="P129" s="216">
        <f aca="true" t="shared" si="1" ref="P129:P134">O129*H129</f>
        <v>0</v>
      </c>
      <c r="Q129" s="216">
        <v>0</v>
      </c>
      <c r="R129" s="216">
        <f aca="true" t="shared" si="2" ref="R129:R134">Q129*H129</f>
        <v>0</v>
      </c>
      <c r="S129" s="216">
        <v>0</v>
      </c>
      <c r="T129" s="217">
        <f aca="true" t="shared" si="3" ref="T129:T134"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18" t="s">
        <v>127</v>
      </c>
      <c r="AT129" s="218" t="s">
        <v>128</v>
      </c>
      <c r="AU129" s="218" t="s">
        <v>89</v>
      </c>
      <c r="AY129" s="19" t="s">
        <v>125</v>
      </c>
      <c r="BE129" s="219">
        <f aca="true" t="shared" si="4" ref="BE129:BE134">IF(N129="základní",J129,0)</f>
        <v>0</v>
      </c>
      <c r="BF129" s="219">
        <f aca="true" t="shared" si="5" ref="BF129:BF134">IF(N129="snížená",J129,0)</f>
        <v>0</v>
      </c>
      <c r="BG129" s="219">
        <f aca="true" t="shared" si="6" ref="BG129:BG134">IF(N129="zákl. přenesená",J129,0)</f>
        <v>0</v>
      </c>
      <c r="BH129" s="219">
        <f aca="true" t="shared" si="7" ref="BH129:BH134">IF(N129="sníž. přenesená",J129,0)</f>
        <v>0</v>
      </c>
      <c r="BI129" s="219">
        <f aca="true" t="shared" si="8" ref="BI129:BI134">IF(N129="nulová",J129,0)</f>
        <v>0</v>
      </c>
      <c r="BJ129" s="19" t="s">
        <v>22</v>
      </c>
      <c r="BK129" s="219">
        <f aca="true" t="shared" si="9" ref="BK129:BK134">ROUND(I129*H129,3)</f>
        <v>0</v>
      </c>
      <c r="BL129" s="19" t="s">
        <v>127</v>
      </c>
      <c r="BM129" s="218" t="s">
        <v>143</v>
      </c>
    </row>
    <row r="130" spans="1:65" s="2" customFormat="1" ht="16.5" customHeight="1">
      <c r="A130" s="36"/>
      <c r="B130" s="37"/>
      <c r="C130" s="206" t="s">
        <v>144</v>
      </c>
      <c r="D130" s="206" t="s">
        <v>128</v>
      </c>
      <c r="E130" s="207" t="s">
        <v>145</v>
      </c>
      <c r="F130" s="208" t="s">
        <v>146</v>
      </c>
      <c r="G130" s="209" t="s">
        <v>131</v>
      </c>
      <c r="H130" s="210">
        <v>3</v>
      </c>
      <c r="I130" s="211"/>
      <c r="J130" s="212">
        <f t="shared" si="0"/>
        <v>0</v>
      </c>
      <c r="K130" s="213"/>
      <c r="L130" s="41"/>
      <c r="M130" s="214" t="s">
        <v>1</v>
      </c>
      <c r="N130" s="215" t="s">
        <v>44</v>
      </c>
      <c r="O130" s="73"/>
      <c r="P130" s="216">
        <f t="shared" si="1"/>
        <v>0</v>
      </c>
      <c r="Q130" s="216">
        <v>0</v>
      </c>
      <c r="R130" s="216">
        <f t="shared" si="2"/>
        <v>0</v>
      </c>
      <c r="S130" s="216">
        <v>0</v>
      </c>
      <c r="T130" s="217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18" t="s">
        <v>127</v>
      </c>
      <c r="AT130" s="218" t="s">
        <v>128</v>
      </c>
      <c r="AU130" s="218" t="s">
        <v>89</v>
      </c>
      <c r="AY130" s="19" t="s">
        <v>125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9" t="s">
        <v>22</v>
      </c>
      <c r="BK130" s="219">
        <f t="shared" si="9"/>
        <v>0</v>
      </c>
      <c r="BL130" s="19" t="s">
        <v>127</v>
      </c>
      <c r="BM130" s="218" t="s">
        <v>147</v>
      </c>
    </row>
    <row r="131" spans="1:65" s="2" customFormat="1" ht="24" customHeight="1">
      <c r="A131" s="36"/>
      <c r="B131" s="37"/>
      <c r="C131" s="206" t="s">
        <v>148</v>
      </c>
      <c r="D131" s="206" t="s">
        <v>128</v>
      </c>
      <c r="E131" s="207" t="s">
        <v>149</v>
      </c>
      <c r="F131" s="208" t="s">
        <v>150</v>
      </c>
      <c r="G131" s="209" t="s">
        <v>151</v>
      </c>
      <c r="H131" s="210">
        <v>611.6</v>
      </c>
      <c r="I131" s="211"/>
      <c r="J131" s="212">
        <f t="shared" si="0"/>
        <v>0</v>
      </c>
      <c r="K131" s="213"/>
      <c r="L131" s="41"/>
      <c r="M131" s="214" t="s">
        <v>1</v>
      </c>
      <c r="N131" s="215" t="s">
        <v>44</v>
      </c>
      <c r="O131" s="73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8" t="s">
        <v>127</v>
      </c>
      <c r="AT131" s="218" t="s">
        <v>128</v>
      </c>
      <c r="AU131" s="218" t="s">
        <v>89</v>
      </c>
      <c r="AY131" s="19" t="s">
        <v>125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9" t="s">
        <v>22</v>
      </c>
      <c r="BK131" s="219">
        <f t="shared" si="9"/>
        <v>0</v>
      </c>
      <c r="BL131" s="19" t="s">
        <v>127</v>
      </c>
      <c r="BM131" s="218" t="s">
        <v>152</v>
      </c>
    </row>
    <row r="132" spans="1:65" s="2" customFormat="1" ht="24" customHeight="1">
      <c r="A132" s="36"/>
      <c r="B132" s="37"/>
      <c r="C132" s="206" t="s">
        <v>153</v>
      </c>
      <c r="D132" s="206" t="s">
        <v>128</v>
      </c>
      <c r="E132" s="207" t="s">
        <v>154</v>
      </c>
      <c r="F132" s="208" t="s">
        <v>155</v>
      </c>
      <c r="G132" s="209" t="s">
        <v>131</v>
      </c>
      <c r="H132" s="210">
        <v>8</v>
      </c>
      <c r="I132" s="211"/>
      <c r="J132" s="212">
        <f t="shared" si="0"/>
        <v>0</v>
      </c>
      <c r="K132" s="213"/>
      <c r="L132" s="41"/>
      <c r="M132" s="214" t="s">
        <v>1</v>
      </c>
      <c r="N132" s="215" t="s">
        <v>44</v>
      </c>
      <c r="O132" s="73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18" t="s">
        <v>127</v>
      </c>
      <c r="AT132" s="218" t="s">
        <v>128</v>
      </c>
      <c r="AU132" s="218" t="s">
        <v>89</v>
      </c>
      <c r="AY132" s="19" t="s">
        <v>125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9" t="s">
        <v>22</v>
      </c>
      <c r="BK132" s="219">
        <f t="shared" si="9"/>
        <v>0</v>
      </c>
      <c r="BL132" s="19" t="s">
        <v>127</v>
      </c>
      <c r="BM132" s="218" t="s">
        <v>156</v>
      </c>
    </row>
    <row r="133" spans="1:65" s="2" customFormat="1" ht="24" customHeight="1">
      <c r="A133" s="36"/>
      <c r="B133" s="37"/>
      <c r="C133" s="206" t="s">
        <v>157</v>
      </c>
      <c r="D133" s="206" t="s">
        <v>128</v>
      </c>
      <c r="E133" s="207" t="s">
        <v>158</v>
      </c>
      <c r="F133" s="208" t="s">
        <v>159</v>
      </c>
      <c r="G133" s="209" t="s">
        <v>131</v>
      </c>
      <c r="H133" s="210">
        <v>3</v>
      </c>
      <c r="I133" s="211"/>
      <c r="J133" s="212">
        <f t="shared" si="0"/>
        <v>0</v>
      </c>
      <c r="K133" s="213"/>
      <c r="L133" s="41"/>
      <c r="M133" s="214" t="s">
        <v>1</v>
      </c>
      <c r="N133" s="215" t="s">
        <v>44</v>
      </c>
      <c r="O133" s="73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8" t="s">
        <v>127</v>
      </c>
      <c r="AT133" s="218" t="s">
        <v>128</v>
      </c>
      <c r="AU133" s="218" t="s">
        <v>89</v>
      </c>
      <c r="AY133" s="19" t="s">
        <v>125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9" t="s">
        <v>22</v>
      </c>
      <c r="BK133" s="219">
        <f t="shared" si="9"/>
        <v>0</v>
      </c>
      <c r="BL133" s="19" t="s">
        <v>127</v>
      </c>
      <c r="BM133" s="218" t="s">
        <v>160</v>
      </c>
    </row>
    <row r="134" spans="1:65" s="2" customFormat="1" ht="16.5" customHeight="1">
      <c r="A134" s="36"/>
      <c r="B134" s="37"/>
      <c r="C134" s="206" t="s">
        <v>8</v>
      </c>
      <c r="D134" s="206" t="s">
        <v>128</v>
      </c>
      <c r="E134" s="207" t="s">
        <v>161</v>
      </c>
      <c r="F134" s="208" t="s">
        <v>162</v>
      </c>
      <c r="G134" s="209" t="s">
        <v>151</v>
      </c>
      <c r="H134" s="210">
        <v>259.3</v>
      </c>
      <c r="I134" s="211"/>
      <c r="J134" s="212">
        <f t="shared" si="0"/>
        <v>0</v>
      </c>
      <c r="K134" s="213"/>
      <c r="L134" s="41"/>
      <c r="M134" s="214" t="s">
        <v>1</v>
      </c>
      <c r="N134" s="215" t="s">
        <v>44</v>
      </c>
      <c r="O134" s="73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8" t="s">
        <v>127</v>
      </c>
      <c r="AT134" s="218" t="s">
        <v>128</v>
      </c>
      <c r="AU134" s="218" t="s">
        <v>89</v>
      </c>
      <c r="AY134" s="19" t="s">
        <v>125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9" t="s">
        <v>22</v>
      </c>
      <c r="BK134" s="219">
        <f t="shared" si="9"/>
        <v>0</v>
      </c>
      <c r="BL134" s="19" t="s">
        <v>127</v>
      </c>
      <c r="BM134" s="218" t="s">
        <v>163</v>
      </c>
    </row>
    <row r="135" spans="1:47" s="2" customFormat="1" ht="19.5">
      <c r="A135" s="36"/>
      <c r="B135" s="37"/>
      <c r="C135" s="38"/>
      <c r="D135" s="220" t="s">
        <v>133</v>
      </c>
      <c r="E135" s="38"/>
      <c r="F135" s="221" t="s">
        <v>164</v>
      </c>
      <c r="G135" s="38"/>
      <c r="H135" s="38"/>
      <c r="I135" s="117"/>
      <c r="J135" s="38"/>
      <c r="K135" s="38"/>
      <c r="L135" s="41"/>
      <c r="M135" s="222"/>
      <c r="N135" s="223"/>
      <c r="O135" s="73"/>
      <c r="P135" s="73"/>
      <c r="Q135" s="73"/>
      <c r="R135" s="73"/>
      <c r="S135" s="73"/>
      <c r="T135" s="74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133</v>
      </c>
      <c r="AU135" s="19" t="s">
        <v>89</v>
      </c>
    </row>
    <row r="136" spans="1:65" s="2" customFormat="1" ht="24" customHeight="1">
      <c r="A136" s="36"/>
      <c r="B136" s="37"/>
      <c r="C136" s="206" t="s">
        <v>165</v>
      </c>
      <c r="D136" s="206" t="s">
        <v>128</v>
      </c>
      <c r="E136" s="207" t="s">
        <v>166</v>
      </c>
      <c r="F136" s="208" t="s">
        <v>167</v>
      </c>
      <c r="G136" s="209" t="s">
        <v>151</v>
      </c>
      <c r="H136" s="210">
        <v>7.45</v>
      </c>
      <c r="I136" s="211"/>
      <c r="J136" s="212">
        <f>ROUND(I136*H136,3)</f>
        <v>0</v>
      </c>
      <c r="K136" s="213"/>
      <c r="L136" s="41"/>
      <c r="M136" s="214" t="s">
        <v>1</v>
      </c>
      <c r="N136" s="215" t="s">
        <v>44</v>
      </c>
      <c r="O136" s="73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8" t="s">
        <v>127</v>
      </c>
      <c r="AT136" s="218" t="s">
        <v>128</v>
      </c>
      <c r="AU136" s="218" t="s">
        <v>89</v>
      </c>
      <c r="AY136" s="19" t="s">
        <v>125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22</v>
      </c>
      <c r="BK136" s="219">
        <f>ROUND(I136*H136,3)</f>
        <v>0</v>
      </c>
      <c r="BL136" s="19" t="s">
        <v>127</v>
      </c>
      <c r="BM136" s="218" t="s">
        <v>168</v>
      </c>
    </row>
    <row r="137" spans="1:47" s="2" customFormat="1" ht="29.25">
      <c r="A137" s="36"/>
      <c r="B137" s="37"/>
      <c r="C137" s="38"/>
      <c r="D137" s="220" t="s">
        <v>133</v>
      </c>
      <c r="E137" s="38"/>
      <c r="F137" s="221" t="s">
        <v>169</v>
      </c>
      <c r="G137" s="38"/>
      <c r="H137" s="38"/>
      <c r="I137" s="117"/>
      <c r="J137" s="38"/>
      <c r="K137" s="38"/>
      <c r="L137" s="41"/>
      <c r="M137" s="222"/>
      <c r="N137" s="223"/>
      <c r="O137" s="73"/>
      <c r="P137" s="73"/>
      <c r="Q137" s="73"/>
      <c r="R137" s="73"/>
      <c r="S137" s="73"/>
      <c r="T137" s="74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133</v>
      </c>
      <c r="AU137" s="19" t="s">
        <v>89</v>
      </c>
    </row>
    <row r="138" spans="1:65" s="2" customFormat="1" ht="24" customHeight="1">
      <c r="A138" s="36"/>
      <c r="B138" s="37"/>
      <c r="C138" s="206" t="s">
        <v>170</v>
      </c>
      <c r="D138" s="206" t="s">
        <v>128</v>
      </c>
      <c r="E138" s="207" t="s">
        <v>171</v>
      </c>
      <c r="F138" s="208" t="s">
        <v>172</v>
      </c>
      <c r="G138" s="209" t="s">
        <v>151</v>
      </c>
      <c r="H138" s="210">
        <v>48.4</v>
      </c>
      <c r="I138" s="211"/>
      <c r="J138" s="212">
        <f>ROUND(I138*H138,3)</f>
        <v>0</v>
      </c>
      <c r="K138" s="213"/>
      <c r="L138" s="41"/>
      <c r="M138" s="214" t="s">
        <v>1</v>
      </c>
      <c r="N138" s="215" t="s">
        <v>44</v>
      </c>
      <c r="O138" s="73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8" t="s">
        <v>127</v>
      </c>
      <c r="AT138" s="218" t="s">
        <v>128</v>
      </c>
      <c r="AU138" s="218" t="s">
        <v>89</v>
      </c>
      <c r="AY138" s="19" t="s">
        <v>125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22</v>
      </c>
      <c r="BK138" s="219">
        <f>ROUND(I138*H138,3)</f>
        <v>0</v>
      </c>
      <c r="BL138" s="19" t="s">
        <v>127</v>
      </c>
      <c r="BM138" s="218" t="s">
        <v>173</v>
      </c>
    </row>
    <row r="139" spans="1:47" s="2" customFormat="1" ht="29.25">
      <c r="A139" s="36"/>
      <c r="B139" s="37"/>
      <c r="C139" s="38"/>
      <c r="D139" s="220" t="s">
        <v>133</v>
      </c>
      <c r="E139" s="38"/>
      <c r="F139" s="221" t="s">
        <v>174</v>
      </c>
      <c r="G139" s="38"/>
      <c r="H139" s="38"/>
      <c r="I139" s="117"/>
      <c r="J139" s="38"/>
      <c r="K139" s="38"/>
      <c r="L139" s="41"/>
      <c r="M139" s="222"/>
      <c r="N139" s="223"/>
      <c r="O139" s="73"/>
      <c r="P139" s="73"/>
      <c r="Q139" s="73"/>
      <c r="R139" s="73"/>
      <c r="S139" s="73"/>
      <c r="T139" s="74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133</v>
      </c>
      <c r="AU139" s="19" t="s">
        <v>89</v>
      </c>
    </row>
    <row r="140" spans="2:51" s="13" customFormat="1" ht="12">
      <c r="B140" s="224"/>
      <c r="C140" s="225"/>
      <c r="D140" s="220" t="s">
        <v>175</v>
      </c>
      <c r="E140" s="226" t="s">
        <v>1</v>
      </c>
      <c r="F140" s="227" t="s">
        <v>176</v>
      </c>
      <c r="G140" s="225"/>
      <c r="H140" s="228">
        <v>48.4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175</v>
      </c>
      <c r="AU140" s="234" t="s">
        <v>89</v>
      </c>
      <c r="AV140" s="13" t="s">
        <v>89</v>
      </c>
      <c r="AW140" s="13" t="s">
        <v>33</v>
      </c>
      <c r="AX140" s="13" t="s">
        <v>22</v>
      </c>
      <c r="AY140" s="234" t="s">
        <v>125</v>
      </c>
    </row>
    <row r="141" spans="1:65" s="2" customFormat="1" ht="24" customHeight="1">
      <c r="A141" s="36"/>
      <c r="B141" s="37"/>
      <c r="C141" s="206" t="s">
        <v>177</v>
      </c>
      <c r="D141" s="206" t="s">
        <v>128</v>
      </c>
      <c r="E141" s="207" t="s">
        <v>178</v>
      </c>
      <c r="F141" s="208" t="s">
        <v>179</v>
      </c>
      <c r="G141" s="209" t="s">
        <v>151</v>
      </c>
      <c r="H141" s="210">
        <v>676.5</v>
      </c>
      <c r="I141" s="211"/>
      <c r="J141" s="212">
        <f>ROUND(I141*H141,3)</f>
        <v>0</v>
      </c>
      <c r="K141" s="213"/>
      <c r="L141" s="41"/>
      <c r="M141" s="214" t="s">
        <v>1</v>
      </c>
      <c r="N141" s="215" t="s">
        <v>44</v>
      </c>
      <c r="O141" s="73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8" t="s">
        <v>127</v>
      </c>
      <c r="AT141" s="218" t="s">
        <v>128</v>
      </c>
      <c r="AU141" s="218" t="s">
        <v>89</v>
      </c>
      <c r="AY141" s="19" t="s">
        <v>125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22</v>
      </c>
      <c r="BK141" s="219">
        <f>ROUND(I141*H141,3)</f>
        <v>0</v>
      </c>
      <c r="BL141" s="19" t="s">
        <v>127</v>
      </c>
      <c r="BM141" s="218" t="s">
        <v>180</v>
      </c>
    </row>
    <row r="142" spans="1:47" s="2" customFormat="1" ht="19.5">
      <c r="A142" s="36"/>
      <c r="B142" s="37"/>
      <c r="C142" s="38"/>
      <c r="D142" s="220" t="s">
        <v>133</v>
      </c>
      <c r="E142" s="38"/>
      <c r="F142" s="221" t="s">
        <v>181</v>
      </c>
      <c r="G142" s="38"/>
      <c r="H142" s="38"/>
      <c r="I142" s="117"/>
      <c r="J142" s="38"/>
      <c r="K142" s="38"/>
      <c r="L142" s="41"/>
      <c r="M142" s="222"/>
      <c r="N142" s="223"/>
      <c r="O142" s="73"/>
      <c r="P142" s="73"/>
      <c r="Q142" s="73"/>
      <c r="R142" s="73"/>
      <c r="S142" s="73"/>
      <c r="T142" s="74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133</v>
      </c>
      <c r="AU142" s="19" t="s">
        <v>89</v>
      </c>
    </row>
    <row r="143" spans="2:51" s="13" customFormat="1" ht="12">
      <c r="B143" s="224"/>
      <c r="C143" s="225"/>
      <c r="D143" s="220" t="s">
        <v>175</v>
      </c>
      <c r="E143" s="226" t="s">
        <v>1</v>
      </c>
      <c r="F143" s="227" t="s">
        <v>182</v>
      </c>
      <c r="G143" s="225"/>
      <c r="H143" s="228">
        <v>676.5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AT143" s="234" t="s">
        <v>175</v>
      </c>
      <c r="AU143" s="234" t="s">
        <v>89</v>
      </c>
      <c r="AV143" s="13" t="s">
        <v>89</v>
      </c>
      <c r="AW143" s="13" t="s">
        <v>4</v>
      </c>
      <c r="AX143" s="13" t="s">
        <v>22</v>
      </c>
      <c r="AY143" s="234" t="s">
        <v>125</v>
      </c>
    </row>
    <row r="144" spans="1:65" s="2" customFormat="1" ht="24" customHeight="1">
      <c r="A144" s="36"/>
      <c r="B144" s="37"/>
      <c r="C144" s="206" t="s">
        <v>183</v>
      </c>
      <c r="D144" s="206" t="s">
        <v>128</v>
      </c>
      <c r="E144" s="207" t="s">
        <v>184</v>
      </c>
      <c r="F144" s="208" t="s">
        <v>185</v>
      </c>
      <c r="G144" s="209" t="s">
        <v>151</v>
      </c>
      <c r="H144" s="210">
        <v>265.625</v>
      </c>
      <c r="I144" s="211"/>
      <c r="J144" s="212">
        <f>ROUND(I144*H144,3)</f>
        <v>0</v>
      </c>
      <c r="K144" s="213"/>
      <c r="L144" s="41"/>
      <c r="M144" s="214" t="s">
        <v>1</v>
      </c>
      <c r="N144" s="215" t="s">
        <v>44</v>
      </c>
      <c r="O144" s="73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8" t="s">
        <v>127</v>
      </c>
      <c r="AT144" s="218" t="s">
        <v>128</v>
      </c>
      <c r="AU144" s="218" t="s">
        <v>89</v>
      </c>
      <c r="AY144" s="19" t="s">
        <v>125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22</v>
      </c>
      <c r="BK144" s="219">
        <f>ROUND(I144*H144,3)</f>
        <v>0</v>
      </c>
      <c r="BL144" s="19" t="s">
        <v>127</v>
      </c>
      <c r="BM144" s="218" t="s">
        <v>186</v>
      </c>
    </row>
    <row r="145" spans="2:51" s="13" customFormat="1" ht="12">
      <c r="B145" s="224"/>
      <c r="C145" s="225"/>
      <c r="D145" s="220" t="s">
        <v>175</v>
      </c>
      <c r="E145" s="226" t="s">
        <v>1</v>
      </c>
      <c r="F145" s="227" t="s">
        <v>187</v>
      </c>
      <c r="G145" s="225"/>
      <c r="H145" s="228">
        <v>265.625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175</v>
      </c>
      <c r="AU145" s="234" t="s">
        <v>89</v>
      </c>
      <c r="AV145" s="13" t="s">
        <v>89</v>
      </c>
      <c r="AW145" s="13" t="s">
        <v>33</v>
      </c>
      <c r="AX145" s="13" t="s">
        <v>22</v>
      </c>
      <c r="AY145" s="234" t="s">
        <v>125</v>
      </c>
    </row>
    <row r="146" spans="1:65" s="2" customFormat="1" ht="24" customHeight="1">
      <c r="A146" s="36"/>
      <c r="B146" s="37"/>
      <c r="C146" s="206" t="s">
        <v>188</v>
      </c>
      <c r="D146" s="206" t="s">
        <v>128</v>
      </c>
      <c r="E146" s="207" t="s">
        <v>189</v>
      </c>
      <c r="F146" s="208" t="s">
        <v>190</v>
      </c>
      <c r="G146" s="209" t="s">
        <v>151</v>
      </c>
      <c r="H146" s="210">
        <v>145.2</v>
      </c>
      <c r="I146" s="211"/>
      <c r="J146" s="212">
        <f>ROUND(I146*H146,3)</f>
        <v>0</v>
      </c>
      <c r="K146" s="213"/>
      <c r="L146" s="41"/>
      <c r="M146" s="214" t="s">
        <v>1</v>
      </c>
      <c r="N146" s="215" t="s">
        <v>44</v>
      </c>
      <c r="O146" s="73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8" t="s">
        <v>127</v>
      </c>
      <c r="AT146" s="218" t="s">
        <v>128</v>
      </c>
      <c r="AU146" s="218" t="s">
        <v>89</v>
      </c>
      <c r="AY146" s="19" t="s">
        <v>125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22</v>
      </c>
      <c r="BK146" s="219">
        <f>ROUND(I146*H146,3)</f>
        <v>0</v>
      </c>
      <c r="BL146" s="19" t="s">
        <v>127</v>
      </c>
      <c r="BM146" s="218" t="s">
        <v>191</v>
      </c>
    </row>
    <row r="147" spans="1:47" s="2" customFormat="1" ht="19.5">
      <c r="A147" s="36"/>
      <c r="B147" s="37"/>
      <c r="C147" s="38"/>
      <c r="D147" s="220" t="s">
        <v>133</v>
      </c>
      <c r="E147" s="38"/>
      <c r="F147" s="221" t="s">
        <v>192</v>
      </c>
      <c r="G147" s="38"/>
      <c r="H147" s="38"/>
      <c r="I147" s="117"/>
      <c r="J147" s="38"/>
      <c r="K147" s="38"/>
      <c r="L147" s="41"/>
      <c r="M147" s="222"/>
      <c r="N147" s="223"/>
      <c r="O147" s="73"/>
      <c r="P147" s="73"/>
      <c r="Q147" s="73"/>
      <c r="R147" s="73"/>
      <c r="S147" s="73"/>
      <c r="T147" s="74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133</v>
      </c>
      <c r="AU147" s="19" t="s">
        <v>89</v>
      </c>
    </row>
    <row r="148" spans="1:65" s="2" customFormat="1" ht="24" customHeight="1">
      <c r="A148" s="36"/>
      <c r="B148" s="37"/>
      <c r="C148" s="206" t="s">
        <v>7</v>
      </c>
      <c r="D148" s="206" t="s">
        <v>128</v>
      </c>
      <c r="E148" s="207" t="s">
        <v>193</v>
      </c>
      <c r="F148" s="208" t="s">
        <v>194</v>
      </c>
      <c r="G148" s="209" t="s">
        <v>151</v>
      </c>
      <c r="H148" s="210">
        <v>300</v>
      </c>
      <c r="I148" s="211"/>
      <c r="J148" s="212">
        <f>ROUND(I148*H148,3)</f>
        <v>0</v>
      </c>
      <c r="K148" s="213"/>
      <c r="L148" s="41"/>
      <c r="M148" s="214" t="s">
        <v>1</v>
      </c>
      <c r="N148" s="215" t="s">
        <v>44</v>
      </c>
      <c r="O148" s="73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8" t="s">
        <v>127</v>
      </c>
      <c r="AT148" s="218" t="s">
        <v>128</v>
      </c>
      <c r="AU148" s="218" t="s">
        <v>89</v>
      </c>
      <c r="AY148" s="19" t="s">
        <v>125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22</v>
      </c>
      <c r="BK148" s="219">
        <f>ROUND(I148*H148,3)</f>
        <v>0</v>
      </c>
      <c r="BL148" s="19" t="s">
        <v>127</v>
      </c>
      <c r="BM148" s="218" t="s">
        <v>195</v>
      </c>
    </row>
    <row r="149" spans="1:47" s="2" customFormat="1" ht="29.25">
      <c r="A149" s="36"/>
      <c r="B149" s="37"/>
      <c r="C149" s="38"/>
      <c r="D149" s="220" t="s">
        <v>133</v>
      </c>
      <c r="E149" s="38"/>
      <c r="F149" s="221" t="s">
        <v>196</v>
      </c>
      <c r="G149" s="38"/>
      <c r="H149" s="38"/>
      <c r="I149" s="117"/>
      <c r="J149" s="38"/>
      <c r="K149" s="38"/>
      <c r="L149" s="41"/>
      <c r="M149" s="222"/>
      <c r="N149" s="223"/>
      <c r="O149" s="73"/>
      <c r="P149" s="73"/>
      <c r="Q149" s="73"/>
      <c r="R149" s="73"/>
      <c r="S149" s="73"/>
      <c r="T149" s="74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133</v>
      </c>
      <c r="AU149" s="19" t="s">
        <v>89</v>
      </c>
    </row>
    <row r="150" spans="2:51" s="13" customFormat="1" ht="12">
      <c r="B150" s="224"/>
      <c r="C150" s="225"/>
      <c r="D150" s="220" t="s">
        <v>175</v>
      </c>
      <c r="E150" s="226" t="s">
        <v>1</v>
      </c>
      <c r="F150" s="227" t="s">
        <v>197</v>
      </c>
      <c r="G150" s="225"/>
      <c r="H150" s="228">
        <v>300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175</v>
      </c>
      <c r="AU150" s="234" t="s">
        <v>89</v>
      </c>
      <c r="AV150" s="13" t="s">
        <v>89</v>
      </c>
      <c r="AW150" s="13" t="s">
        <v>33</v>
      </c>
      <c r="AX150" s="13" t="s">
        <v>22</v>
      </c>
      <c r="AY150" s="234" t="s">
        <v>125</v>
      </c>
    </row>
    <row r="151" spans="1:65" s="2" customFormat="1" ht="24" customHeight="1">
      <c r="A151" s="36"/>
      <c r="B151" s="37"/>
      <c r="C151" s="206" t="s">
        <v>198</v>
      </c>
      <c r="D151" s="206" t="s">
        <v>128</v>
      </c>
      <c r="E151" s="207" t="s">
        <v>199</v>
      </c>
      <c r="F151" s="208" t="s">
        <v>200</v>
      </c>
      <c r="G151" s="209" t="s">
        <v>151</v>
      </c>
      <c r="H151" s="210">
        <v>9000</v>
      </c>
      <c r="I151" s="211"/>
      <c r="J151" s="212">
        <f>ROUND(I151*H151,3)</f>
        <v>0</v>
      </c>
      <c r="K151" s="213"/>
      <c r="L151" s="41"/>
      <c r="M151" s="214" t="s">
        <v>1</v>
      </c>
      <c r="N151" s="215" t="s">
        <v>44</v>
      </c>
      <c r="O151" s="73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8" t="s">
        <v>127</v>
      </c>
      <c r="AT151" s="218" t="s">
        <v>128</v>
      </c>
      <c r="AU151" s="218" t="s">
        <v>89</v>
      </c>
      <c r="AY151" s="19" t="s">
        <v>125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9" t="s">
        <v>22</v>
      </c>
      <c r="BK151" s="219">
        <f>ROUND(I151*H151,3)</f>
        <v>0</v>
      </c>
      <c r="BL151" s="19" t="s">
        <v>127</v>
      </c>
      <c r="BM151" s="218" t="s">
        <v>201</v>
      </c>
    </row>
    <row r="152" spans="1:47" s="2" customFormat="1" ht="19.5">
      <c r="A152" s="36"/>
      <c r="B152" s="37"/>
      <c r="C152" s="38"/>
      <c r="D152" s="220" t="s">
        <v>133</v>
      </c>
      <c r="E152" s="38"/>
      <c r="F152" s="221" t="s">
        <v>202</v>
      </c>
      <c r="G152" s="38"/>
      <c r="H152" s="38"/>
      <c r="I152" s="117"/>
      <c r="J152" s="38"/>
      <c r="K152" s="38"/>
      <c r="L152" s="41"/>
      <c r="M152" s="222"/>
      <c r="N152" s="223"/>
      <c r="O152" s="73"/>
      <c r="P152" s="73"/>
      <c r="Q152" s="73"/>
      <c r="R152" s="73"/>
      <c r="S152" s="73"/>
      <c r="T152" s="74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133</v>
      </c>
      <c r="AU152" s="19" t="s">
        <v>89</v>
      </c>
    </row>
    <row r="153" spans="2:51" s="13" customFormat="1" ht="12">
      <c r="B153" s="224"/>
      <c r="C153" s="225"/>
      <c r="D153" s="220" t="s">
        <v>175</v>
      </c>
      <c r="E153" s="226" t="s">
        <v>1</v>
      </c>
      <c r="F153" s="227" t="s">
        <v>203</v>
      </c>
      <c r="G153" s="225"/>
      <c r="H153" s="228">
        <v>9000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175</v>
      </c>
      <c r="AU153" s="234" t="s">
        <v>89</v>
      </c>
      <c r="AV153" s="13" t="s">
        <v>89</v>
      </c>
      <c r="AW153" s="13" t="s">
        <v>33</v>
      </c>
      <c r="AX153" s="13" t="s">
        <v>22</v>
      </c>
      <c r="AY153" s="234" t="s">
        <v>125</v>
      </c>
    </row>
    <row r="154" spans="1:65" s="2" customFormat="1" ht="16.5" customHeight="1">
      <c r="A154" s="36"/>
      <c r="B154" s="37"/>
      <c r="C154" s="206" t="s">
        <v>204</v>
      </c>
      <c r="D154" s="206" t="s">
        <v>128</v>
      </c>
      <c r="E154" s="207" t="s">
        <v>205</v>
      </c>
      <c r="F154" s="208" t="s">
        <v>206</v>
      </c>
      <c r="G154" s="209" t="s">
        <v>151</v>
      </c>
      <c r="H154" s="210">
        <v>24.2</v>
      </c>
      <c r="I154" s="211"/>
      <c r="J154" s="212">
        <f>ROUND(I154*H154,3)</f>
        <v>0</v>
      </c>
      <c r="K154" s="213"/>
      <c r="L154" s="41"/>
      <c r="M154" s="214" t="s">
        <v>1</v>
      </c>
      <c r="N154" s="215" t="s">
        <v>44</v>
      </c>
      <c r="O154" s="73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8" t="s">
        <v>127</v>
      </c>
      <c r="AT154" s="218" t="s">
        <v>128</v>
      </c>
      <c r="AU154" s="218" t="s">
        <v>89</v>
      </c>
      <c r="AY154" s="19" t="s">
        <v>125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22</v>
      </c>
      <c r="BK154" s="219">
        <f>ROUND(I154*H154,3)</f>
        <v>0</v>
      </c>
      <c r="BL154" s="19" t="s">
        <v>127</v>
      </c>
      <c r="BM154" s="218" t="s">
        <v>207</v>
      </c>
    </row>
    <row r="155" spans="1:47" s="2" customFormat="1" ht="29.25">
      <c r="A155" s="36"/>
      <c r="B155" s="37"/>
      <c r="C155" s="38"/>
      <c r="D155" s="220" t="s">
        <v>133</v>
      </c>
      <c r="E155" s="38"/>
      <c r="F155" s="221" t="s">
        <v>208</v>
      </c>
      <c r="G155" s="38"/>
      <c r="H155" s="38"/>
      <c r="I155" s="117"/>
      <c r="J155" s="38"/>
      <c r="K155" s="38"/>
      <c r="L155" s="41"/>
      <c r="M155" s="222"/>
      <c r="N155" s="223"/>
      <c r="O155" s="73"/>
      <c r="P155" s="73"/>
      <c r="Q155" s="73"/>
      <c r="R155" s="73"/>
      <c r="S155" s="73"/>
      <c r="T155" s="74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133</v>
      </c>
      <c r="AU155" s="19" t="s">
        <v>89</v>
      </c>
    </row>
    <row r="156" spans="1:65" s="2" customFormat="1" ht="16.5" customHeight="1">
      <c r="A156" s="36"/>
      <c r="B156" s="37"/>
      <c r="C156" s="206" t="s">
        <v>209</v>
      </c>
      <c r="D156" s="206" t="s">
        <v>128</v>
      </c>
      <c r="E156" s="207" t="s">
        <v>210</v>
      </c>
      <c r="F156" s="208" t="s">
        <v>211</v>
      </c>
      <c r="G156" s="209" t="s">
        <v>151</v>
      </c>
      <c r="H156" s="210">
        <v>911.6</v>
      </c>
      <c r="I156" s="211"/>
      <c r="J156" s="212">
        <f>ROUND(I156*H156,3)</f>
        <v>0</v>
      </c>
      <c r="K156" s="213"/>
      <c r="L156" s="41"/>
      <c r="M156" s="214" t="s">
        <v>1</v>
      </c>
      <c r="N156" s="215" t="s">
        <v>44</v>
      </c>
      <c r="O156" s="73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8" t="s">
        <v>127</v>
      </c>
      <c r="AT156" s="218" t="s">
        <v>128</v>
      </c>
      <c r="AU156" s="218" t="s">
        <v>89</v>
      </c>
      <c r="AY156" s="19" t="s">
        <v>125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22</v>
      </c>
      <c r="BK156" s="219">
        <f>ROUND(I156*H156,3)</f>
        <v>0</v>
      </c>
      <c r="BL156" s="19" t="s">
        <v>127</v>
      </c>
      <c r="BM156" s="218" t="s">
        <v>212</v>
      </c>
    </row>
    <row r="157" spans="1:47" s="2" customFormat="1" ht="29.25">
      <c r="A157" s="36"/>
      <c r="B157" s="37"/>
      <c r="C157" s="38"/>
      <c r="D157" s="220" t="s">
        <v>133</v>
      </c>
      <c r="E157" s="38"/>
      <c r="F157" s="221" t="s">
        <v>213</v>
      </c>
      <c r="G157" s="38"/>
      <c r="H157" s="38"/>
      <c r="I157" s="117"/>
      <c r="J157" s="38"/>
      <c r="K157" s="38"/>
      <c r="L157" s="41"/>
      <c r="M157" s="222"/>
      <c r="N157" s="223"/>
      <c r="O157" s="73"/>
      <c r="P157" s="73"/>
      <c r="Q157" s="73"/>
      <c r="R157" s="73"/>
      <c r="S157" s="73"/>
      <c r="T157" s="74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133</v>
      </c>
      <c r="AU157" s="19" t="s">
        <v>89</v>
      </c>
    </row>
    <row r="158" spans="1:65" s="2" customFormat="1" ht="24" customHeight="1">
      <c r="A158" s="36"/>
      <c r="B158" s="37"/>
      <c r="C158" s="206" t="s">
        <v>214</v>
      </c>
      <c r="D158" s="206" t="s">
        <v>128</v>
      </c>
      <c r="E158" s="207" t="s">
        <v>215</v>
      </c>
      <c r="F158" s="208" t="s">
        <v>216</v>
      </c>
      <c r="G158" s="209" t="s">
        <v>217</v>
      </c>
      <c r="H158" s="210">
        <v>372.105</v>
      </c>
      <c r="I158" s="211"/>
      <c r="J158" s="212">
        <f>ROUND(I158*H158,3)</f>
        <v>0</v>
      </c>
      <c r="K158" s="213"/>
      <c r="L158" s="41"/>
      <c r="M158" s="214" t="s">
        <v>1</v>
      </c>
      <c r="N158" s="215" t="s">
        <v>44</v>
      </c>
      <c r="O158" s="73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8" t="s">
        <v>127</v>
      </c>
      <c r="AT158" s="218" t="s">
        <v>128</v>
      </c>
      <c r="AU158" s="218" t="s">
        <v>89</v>
      </c>
      <c r="AY158" s="19" t="s">
        <v>125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22</v>
      </c>
      <c r="BK158" s="219">
        <f>ROUND(I158*H158,3)</f>
        <v>0</v>
      </c>
      <c r="BL158" s="19" t="s">
        <v>127</v>
      </c>
      <c r="BM158" s="218" t="s">
        <v>218</v>
      </c>
    </row>
    <row r="159" spans="1:65" s="2" customFormat="1" ht="16.5" customHeight="1">
      <c r="A159" s="36"/>
      <c r="B159" s="37"/>
      <c r="C159" s="235" t="s">
        <v>219</v>
      </c>
      <c r="D159" s="235" t="s">
        <v>220</v>
      </c>
      <c r="E159" s="236" t="s">
        <v>221</v>
      </c>
      <c r="F159" s="237" t="s">
        <v>222</v>
      </c>
      <c r="G159" s="238" t="s">
        <v>223</v>
      </c>
      <c r="H159" s="239">
        <v>11.721</v>
      </c>
      <c r="I159" s="240"/>
      <c r="J159" s="241">
        <f>ROUND(I159*H159,3)</f>
        <v>0</v>
      </c>
      <c r="K159" s="242"/>
      <c r="L159" s="243"/>
      <c r="M159" s="244" t="s">
        <v>1</v>
      </c>
      <c r="N159" s="245" t="s">
        <v>44</v>
      </c>
      <c r="O159" s="73"/>
      <c r="P159" s="216">
        <f>O159*H159</f>
        <v>0</v>
      </c>
      <c r="Q159" s="216">
        <v>0.001</v>
      </c>
      <c r="R159" s="216">
        <f>Q159*H159</f>
        <v>0.011721</v>
      </c>
      <c r="S159" s="216">
        <v>0</v>
      </c>
      <c r="T159" s="217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8" t="s">
        <v>224</v>
      </c>
      <c r="AT159" s="218" t="s">
        <v>220</v>
      </c>
      <c r="AU159" s="218" t="s">
        <v>89</v>
      </c>
      <c r="AY159" s="19" t="s">
        <v>125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22</v>
      </c>
      <c r="BK159" s="219">
        <f>ROUND(I159*H159,3)</f>
        <v>0</v>
      </c>
      <c r="BL159" s="19" t="s">
        <v>127</v>
      </c>
      <c r="BM159" s="218" t="s">
        <v>225</v>
      </c>
    </row>
    <row r="160" spans="2:51" s="13" customFormat="1" ht="12">
      <c r="B160" s="224"/>
      <c r="C160" s="225"/>
      <c r="D160" s="220" t="s">
        <v>175</v>
      </c>
      <c r="E160" s="226" t="s">
        <v>1</v>
      </c>
      <c r="F160" s="227" t="s">
        <v>226</v>
      </c>
      <c r="G160" s="225"/>
      <c r="H160" s="228">
        <v>11.72115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AT160" s="234" t="s">
        <v>175</v>
      </c>
      <c r="AU160" s="234" t="s">
        <v>89</v>
      </c>
      <c r="AV160" s="13" t="s">
        <v>89</v>
      </c>
      <c r="AW160" s="13" t="s">
        <v>33</v>
      </c>
      <c r="AX160" s="13" t="s">
        <v>22</v>
      </c>
      <c r="AY160" s="234" t="s">
        <v>125</v>
      </c>
    </row>
    <row r="161" spans="1:65" s="2" customFormat="1" ht="16.5" customHeight="1">
      <c r="A161" s="36"/>
      <c r="B161" s="37"/>
      <c r="C161" s="206" t="s">
        <v>227</v>
      </c>
      <c r="D161" s="206" t="s">
        <v>128</v>
      </c>
      <c r="E161" s="207" t="s">
        <v>228</v>
      </c>
      <c r="F161" s="208" t="s">
        <v>229</v>
      </c>
      <c r="G161" s="209" t="s">
        <v>217</v>
      </c>
      <c r="H161" s="210">
        <v>109.7</v>
      </c>
      <c r="I161" s="211"/>
      <c r="J161" s="212">
        <f>ROUND(I161*H161,3)</f>
        <v>0</v>
      </c>
      <c r="K161" s="213"/>
      <c r="L161" s="41"/>
      <c r="M161" s="214" t="s">
        <v>1</v>
      </c>
      <c r="N161" s="215" t="s">
        <v>44</v>
      </c>
      <c r="O161" s="73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8" t="s">
        <v>127</v>
      </c>
      <c r="AT161" s="218" t="s">
        <v>128</v>
      </c>
      <c r="AU161" s="218" t="s">
        <v>89</v>
      </c>
      <c r="AY161" s="19" t="s">
        <v>125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22</v>
      </c>
      <c r="BK161" s="219">
        <f>ROUND(I161*H161,3)</f>
        <v>0</v>
      </c>
      <c r="BL161" s="19" t="s">
        <v>127</v>
      </c>
      <c r="BM161" s="218" t="s">
        <v>230</v>
      </c>
    </row>
    <row r="162" spans="1:47" s="2" customFormat="1" ht="19.5">
      <c r="A162" s="36"/>
      <c r="B162" s="37"/>
      <c r="C162" s="38"/>
      <c r="D162" s="220" t="s">
        <v>133</v>
      </c>
      <c r="E162" s="38"/>
      <c r="F162" s="221" t="s">
        <v>192</v>
      </c>
      <c r="G162" s="38"/>
      <c r="H162" s="38"/>
      <c r="I162" s="117"/>
      <c r="J162" s="38"/>
      <c r="K162" s="38"/>
      <c r="L162" s="41"/>
      <c r="M162" s="222"/>
      <c r="N162" s="223"/>
      <c r="O162" s="73"/>
      <c r="P162" s="73"/>
      <c r="Q162" s="73"/>
      <c r="R162" s="73"/>
      <c r="S162" s="73"/>
      <c r="T162" s="74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133</v>
      </c>
      <c r="AU162" s="19" t="s">
        <v>89</v>
      </c>
    </row>
    <row r="163" spans="1:65" s="2" customFormat="1" ht="24" customHeight="1">
      <c r="A163" s="36"/>
      <c r="B163" s="37"/>
      <c r="C163" s="206" t="s">
        <v>231</v>
      </c>
      <c r="D163" s="206" t="s">
        <v>128</v>
      </c>
      <c r="E163" s="207" t="s">
        <v>232</v>
      </c>
      <c r="F163" s="208" t="s">
        <v>233</v>
      </c>
      <c r="G163" s="209" t="s">
        <v>217</v>
      </c>
      <c r="H163" s="210">
        <v>176</v>
      </c>
      <c r="I163" s="211"/>
      <c r="J163" s="212">
        <f>ROUND(I163*H163,3)</f>
        <v>0</v>
      </c>
      <c r="K163" s="213"/>
      <c r="L163" s="41"/>
      <c r="M163" s="214" t="s">
        <v>1</v>
      </c>
      <c r="N163" s="215" t="s">
        <v>44</v>
      </c>
      <c r="O163" s="73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8" t="s">
        <v>127</v>
      </c>
      <c r="AT163" s="218" t="s">
        <v>128</v>
      </c>
      <c r="AU163" s="218" t="s">
        <v>89</v>
      </c>
      <c r="AY163" s="19" t="s">
        <v>125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22</v>
      </c>
      <c r="BK163" s="219">
        <f>ROUND(I163*H163,3)</f>
        <v>0</v>
      </c>
      <c r="BL163" s="19" t="s">
        <v>127</v>
      </c>
      <c r="BM163" s="218" t="s">
        <v>234</v>
      </c>
    </row>
    <row r="164" spans="1:47" s="2" customFormat="1" ht="19.5">
      <c r="A164" s="36"/>
      <c r="B164" s="37"/>
      <c r="C164" s="38"/>
      <c r="D164" s="220" t="s">
        <v>133</v>
      </c>
      <c r="E164" s="38"/>
      <c r="F164" s="221" t="s">
        <v>235</v>
      </c>
      <c r="G164" s="38"/>
      <c r="H164" s="38"/>
      <c r="I164" s="117"/>
      <c r="J164" s="38"/>
      <c r="K164" s="38"/>
      <c r="L164" s="41"/>
      <c r="M164" s="222"/>
      <c r="N164" s="223"/>
      <c r="O164" s="73"/>
      <c r="P164" s="73"/>
      <c r="Q164" s="73"/>
      <c r="R164" s="73"/>
      <c r="S164" s="73"/>
      <c r="T164" s="74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133</v>
      </c>
      <c r="AU164" s="19" t="s">
        <v>89</v>
      </c>
    </row>
    <row r="165" spans="1:65" s="2" customFormat="1" ht="24" customHeight="1">
      <c r="A165" s="36"/>
      <c r="B165" s="37"/>
      <c r="C165" s="206" t="s">
        <v>236</v>
      </c>
      <c r="D165" s="206" t="s">
        <v>128</v>
      </c>
      <c r="E165" s="207" t="s">
        <v>237</v>
      </c>
      <c r="F165" s="208" t="s">
        <v>238</v>
      </c>
      <c r="G165" s="209" t="s">
        <v>217</v>
      </c>
      <c r="H165" s="210">
        <v>372.1</v>
      </c>
      <c r="I165" s="211"/>
      <c r="J165" s="212">
        <f>ROUND(I165*H165,3)</f>
        <v>0</v>
      </c>
      <c r="K165" s="213"/>
      <c r="L165" s="41"/>
      <c r="M165" s="214" t="s">
        <v>1</v>
      </c>
      <c r="N165" s="215" t="s">
        <v>44</v>
      </c>
      <c r="O165" s="73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8" t="s">
        <v>127</v>
      </c>
      <c r="AT165" s="218" t="s">
        <v>128</v>
      </c>
      <c r="AU165" s="218" t="s">
        <v>89</v>
      </c>
      <c r="AY165" s="19" t="s">
        <v>125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22</v>
      </c>
      <c r="BK165" s="219">
        <f>ROUND(I165*H165,3)</f>
        <v>0</v>
      </c>
      <c r="BL165" s="19" t="s">
        <v>127</v>
      </c>
      <c r="BM165" s="218" t="s">
        <v>239</v>
      </c>
    </row>
    <row r="166" spans="1:47" s="2" customFormat="1" ht="19.5">
      <c r="A166" s="36"/>
      <c r="B166" s="37"/>
      <c r="C166" s="38"/>
      <c r="D166" s="220" t="s">
        <v>133</v>
      </c>
      <c r="E166" s="38"/>
      <c r="F166" s="221" t="s">
        <v>192</v>
      </c>
      <c r="G166" s="38"/>
      <c r="H166" s="38"/>
      <c r="I166" s="117"/>
      <c r="J166" s="38"/>
      <c r="K166" s="38"/>
      <c r="L166" s="41"/>
      <c r="M166" s="222"/>
      <c r="N166" s="223"/>
      <c r="O166" s="73"/>
      <c r="P166" s="73"/>
      <c r="Q166" s="73"/>
      <c r="R166" s="73"/>
      <c r="S166" s="73"/>
      <c r="T166" s="74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133</v>
      </c>
      <c r="AU166" s="19" t="s">
        <v>89</v>
      </c>
    </row>
    <row r="167" spans="1:65" s="2" customFormat="1" ht="16.5" customHeight="1">
      <c r="A167" s="36"/>
      <c r="B167" s="37"/>
      <c r="C167" s="206" t="s">
        <v>240</v>
      </c>
      <c r="D167" s="206" t="s">
        <v>128</v>
      </c>
      <c r="E167" s="207" t="s">
        <v>241</v>
      </c>
      <c r="F167" s="208" t="s">
        <v>242</v>
      </c>
      <c r="G167" s="209" t="s">
        <v>217</v>
      </c>
      <c r="H167" s="210">
        <v>648.6</v>
      </c>
      <c r="I167" s="211"/>
      <c r="J167" s="212">
        <f>ROUND(I167*H167,3)</f>
        <v>0</v>
      </c>
      <c r="K167" s="213"/>
      <c r="L167" s="41"/>
      <c r="M167" s="214" t="s">
        <v>1</v>
      </c>
      <c r="N167" s="215" t="s">
        <v>44</v>
      </c>
      <c r="O167" s="73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8" t="s">
        <v>127</v>
      </c>
      <c r="AT167" s="218" t="s">
        <v>128</v>
      </c>
      <c r="AU167" s="218" t="s">
        <v>89</v>
      </c>
      <c r="AY167" s="19" t="s">
        <v>125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22</v>
      </c>
      <c r="BK167" s="219">
        <f>ROUND(I167*H167,3)</f>
        <v>0</v>
      </c>
      <c r="BL167" s="19" t="s">
        <v>127</v>
      </c>
      <c r="BM167" s="218" t="s">
        <v>243</v>
      </c>
    </row>
    <row r="168" spans="1:47" s="2" customFormat="1" ht="19.5">
      <c r="A168" s="36"/>
      <c r="B168" s="37"/>
      <c r="C168" s="38"/>
      <c r="D168" s="220" t="s">
        <v>133</v>
      </c>
      <c r="E168" s="38"/>
      <c r="F168" s="221" t="s">
        <v>192</v>
      </c>
      <c r="G168" s="38"/>
      <c r="H168" s="38"/>
      <c r="I168" s="117"/>
      <c r="J168" s="38"/>
      <c r="K168" s="38"/>
      <c r="L168" s="41"/>
      <c r="M168" s="222"/>
      <c r="N168" s="223"/>
      <c r="O168" s="73"/>
      <c r="P168" s="73"/>
      <c r="Q168" s="73"/>
      <c r="R168" s="73"/>
      <c r="S168" s="73"/>
      <c r="T168" s="74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133</v>
      </c>
      <c r="AU168" s="19" t="s">
        <v>89</v>
      </c>
    </row>
    <row r="169" spans="1:65" s="2" customFormat="1" ht="16.5" customHeight="1">
      <c r="A169" s="36"/>
      <c r="B169" s="37"/>
      <c r="C169" s="206" t="s">
        <v>244</v>
      </c>
      <c r="D169" s="206" t="s">
        <v>128</v>
      </c>
      <c r="E169" s="207" t="s">
        <v>245</v>
      </c>
      <c r="F169" s="208" t="s">
        <v>246</v>
      </c>
      <c r="G169" s="209" t="s">
        <v>151</v>
      </c>
      <c r="H169" s="210">
        <v>11</v>
      </c>
      <c r="I169" s="211"/>
      <c r="J169" s="212">
        <f>ROUND(I169*H169,3)</f>
        <v>0</v>
      </c>
      <c r="K169" s="213"/>
      <c r="L169" s="41"/>
      <c r="M169" s="214" t="s">
        <v>1</v>
      </c>
      <c r="N169" s="215" t="s">
        <v>44</v>
      </c>
      <c r="O169" s="73"/>
      <c r="P169" s="216">
        <f>O169*H169</f>
        <v>0</v>
      </c>
      <c r="Q169" s="216">
        <v>0.00082</v>
      </c>
      <c r="R169" s="216">
        <f>Q169*H169</f>
        <v>0.00902</v>
      </c>
      <c r="S169" s="216">
        <v>2.65</v>
      </c>
      <c r="T169" s="217">
        <f>S169*H169</f>
        <v>29.15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8" t="s">
        <v>127</v>
      </c>
      <c r="AT169" s="218" t="s">
        <v>128</v>
      </c>
      <c r="AU169" s="218" t="s">
        <v>89</v>
      </c>
      <c r="AY169" s="19" t="s">
        <v>125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22</v>
      </c>
      <c r="BK169" s="219">
        <f>ROUND(I169*H169,3)</f>
        <v>0</v>
      </c>
      <c r="BL169" s="19" t="s">
        <v>127</v>
      </c>
      <c r="BM169" s="218" t="s">
        <v>247</v>
      </c>
    </row>
    <row r="170" spans="1:47" s="2" customFormat="1" ht="39">
      <c r="A170" s="36"/>
      <c r="B170" s="37"/>
      <c r="C170" s="38"/>
      <c r="D170" s="220" t="s">
        <v>133</v>
      </c>
      <c r="E170" s="38"/>
      <c r="F170" s="221" t="s">
        <v>248</v>
      </c>
      <c r="G170" s="38"/>
      <c r="H170" s="38"/>
      <c r="I170" s="117"/>
      <c r="J170" s="38"/>
      <c r="K170" s="38"/>
      <c r="L170" s="41"/>
      <c r="M170" s="222"/>
      <c r="N170" s="223"/>
      <c r="O170" s="73"/>
      <c r="P170" s="73"/>
      <c r="Q170" s="73"/>
      <c r="R170" s="73"/>
      <c r="S170" s="73"/>
      <c r="T170" s="74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133</v>
      </c>
      <c r="AU170" s="19" t="s">
        <v>89</v>
      </c>
    </row>
    <row r="171" spans="2:51" s="14" customFormat="1" ht="12">
      <c r="B171" s="246"/>
      <c r="C171" s="247"/>
      <c r="D171" s="220" t="s">
        <v>175</v>
      </c>
      <c r="E171" s="248" t="s">
        <v>1</v>
      </c>
      <c r="F171" s="249" t="s">
        <v>249</v>
      </c>
      <c r="G171" s="247"/>
      <c r="H171" s="248" t="s">
        <v>1</v>
      </c>
      <c r="I171" s="250"/>
      <c r="J171" s="247"/>
      <c r="K171" s="247"/>
      <c r="L171" s="251"/>
      <c r="M171" s="252"/>
      <c r="N171" s="253"/>
      <c r="O171" s="253"/>
      <c r="P171" s="253"/>
      <c r="Q171" s="253"/>
      <c r="R171" s="253"/>
      <c r="S171" s="253"/>
      <c r="T171" s="254"/>
      <c r="AT171" s="255" t="s">
        <v>175</v>
      </c>
      <c r="AU171" s="255" t="s">
        <v>89</v>
      </c>
      <c r="AV171" s="14" t="s">
        <v>22</v>
      </c>
      <c r="AW171" s="14" t="s">
        <v>33</v>
      </c>
      <c r="AX171" s="14" t="s">
        <v>79</v>
      </c>
      <c r="AY171" s="255" t="s">
        <v>125</v>
      </c>
    </row>
    <row r="172" spans="2:51" s="13" customFormat="1" ht="12">
      <c r="B172" s="224"/>
      <c r="C172" s="225"/>
      <c r="D172" s="220" t="s">
        <v>175</v>
      </c>
      <c r="E172" s="226" t="s">
        <v>1</v>
      </c>
      <c r="F172" s="227" t="s">
        <v>127</v>
      </c>
      <c r="G172" s="225"/>
      <c r="H172" s="228">
        <v>4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AT172" s="234" t="s">
        <v>175</v>
      </c>
      <c r="AU172" s="234" t="s">
        <v>89</v>
      </c>
      <c r="AV172" s="13" t="s">
        <v>89</v>
      </c>
      <c r="AW172" s="13" t="s">
        <v>33</v>
      </c>
      <c r="AX172" s="13" t="s">
        <v>79</v>
      </c>
      <c r="AY172" s="234" t="s">
        <v>125</v>
      </c>
    </row>
    <row r="173" spans="2:51" s="14" customFormat="1" ht="12">
      <c r="B173" s="246"/>
      <c r="C173" s="247"/>
      <c r="D173" s="220" t="s">
        <v>175</v>
      </c>
      <c r="E173" s="248" t="s">
        <v>1</v>
      </c>
      <c r="F173" s="249" t="s">
        <v>250</v>
      </c>
      <c r="G173" s="247"/>
      <c r="H173" s="248" t="s">
        <v>1</v>
      </c>
      <c r="I173" s="250"/>
      <c r="J173" s="247"/>
      <c r="K173" s="247"/>
      <c r="L173" s="251"/>
      <c r="M173" s="252"/>
      <c r="N173" s="253"/>
      <c r="O173" s="253"/>
      <c r="P173" s="253"/>
      <c r="Q173" s="253"/>
      <c r="R173" s="253"/>
      <c r="S173" s="253"/>
      <c r="T173" s="254"/>
      <c r="AT173" s="255" t="s">
        <v>175</v>
      </c>
      <c r="AU173" s="255" t="s">
        <v>89</v>
      </c>
      <c r="AV173" s="14" t="s">
        <v>22</v>
      </c>
      <c r="AW173" s="14" t="s">
        <v>33</v>
      </c>
      <c r="AX173" s="14" t="s">
        <v>79</v>
      </c>
      <c r="AY173" s="255" t="s">
        <v>125</v>
      </c>
    </row>
    <row r="174" spans="2:51" s="13" customFormat="1" ht="12">
      <c r="B174" s="224"/>
      <c r="C174" s="225"/>
      <c r="D174" s="220" t="s">
        <v>175</v>
      </c>
      <c r="E174" s="226" t="s">
        <v>1</v>
      </c>
      <c r="F174" s="227" t="s">
        <v>251</v>
      </c>
      <c r="G174" s="225"/>
      <c r="H174" s="228">
        <v>7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AT174" s="234" t="s">
        <v>175</v>
      </c>
      <c r="AU174" s="234" t="s">
        <v>89</v>
      </c>
      <c r="AV174" s="13" t="s">
        <v>89</v>
      </c>
      <c r="AW174" s="13" t="s">
        <v>33</v>
      </c>
      <c r="AX174" s="13" t="s">
        <v>79</v>
      </c>
      <c r="AY174" s="234" t="s">
        <v>125</v>
      </c>
    </row>
    <row r="175" spans="2:51" s="15" customFormat="1" ht="12">
      <c r="B175" s="256"/>
      <c r="C175" s="257"/>
      <c r="D175" s="220" t="s">
        <v>175</v>
      </c>
      <c r="E175" s="258" t="s">
        <v>1</v>
      </c>
      <c r="F175" s="259" t="s">
        <v>252</v>
      </c>
      <c r="G175" s="257"/>
      <c r="H175" s="260">
        <v>11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175</v>
      </c>
      <c r="AU175" s="266" t="s">
        <v>89</v>
      </c>
      <c r="AV175" s="15" t="s">
        <v>127</v>
      </c>
      <c r="AW175" s="15" t="s">
        <v>33</v>
      </c>
      <c r="AX175" s="15" t="s">
        <v>22</v>
      </c>
      <c r="AY175" s="266" t="s">
        <v>125</v>
      </c>
    </row>
    <row r="176" spans="1:65" s="2" customFormat="1" ht="16.5" customHeight="1">
      <c r="A176" s="36"/>
      <c r="B176" s="37"/>
      <c r="C176" s="206" t="s">
        <v>253</v>
      </c>
      <c r="D176" s="206" t="s">
        <v>128</v>
      </c>
      <c r="E176" s="207" t="s">
        <v>254</v>
      </c>
      <c r="F176" s="208" t="s">
        <v>255</v>
      </c>
      <c r="G176" s="209" t="s">
        <v>151</v>
      </c>
      <c r="H176" s="210">
        <v>3.9</v>
      </c>
      <c r="I176" s="211"/>
      <c r="J176" s="212">
        <f>ROUND(I176*H176,3)</f>
        <v>0</v>
      </c>
      <c r="K176" s="213"/>
      <c r="L176" s="41"/>
      <c r="M176" s="214" t="s">
        <v>1</v>
      </c>
      <c r="N176" s="215" t="s">
        <v>44</v>
      </c>
      <c r="O176" s="73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18" t="s">
        <v>127</v>
      </c>
      <c r="AT176" s="218" t="s">
        <v>128</v>
      </c>
      <c r="AU176" s="218" t="s">
        <v>89</v>
      </c>
      <c r="AY176" s="19" t="s">
        <v>125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22</v>
      </c>
      <c r="BK176" s="219">
        <f>ROUND(I176*H176,3)</f>
        <v>0</v>
      </c>
      <c r="BL176" s="19" t="s">
        <v>127</v>
      </c>
      <c r="BM176" s="218" t="s">
        <v>256</v>
      </c>
    </row>
    <row r="177" spans="1:47" s="2" customFormat="1" ht="19.5">
      <c r="A177" s="36"/>
      <c r="B177" s="37"/>
      <c r="C177" s="38"/>
      <c r="D177" s="220" t="s">
        <v>133</v>
      </c>
      <c r="E177" s="38"/>
      <c r="F177" s="221" t="s">
        <v>257</v>
      </c>
      <c r="G177" s="38"/>
      <c r="H177" s="38"/>
      <c r="I177" s="117"/>
      <c r="J177" s="38"/>
      <c r="K177" s="38"/>
      <c r="L177" s="41"/>
      <c r="M177" s="222"/>
      <c r="N177" s="223"/>
      <c r="O177" s="73"/>
      <c r="P177" s="73"/>
      <c r="Q177" s="73"/>
      <c r="R177" s="73"/>
      <c r="S177" s="73"/>
      <c r="T177" s="74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133</v>
      </c>
      <c r="AU177" s="19" t="s">
        <v>89</v>
      </c>
    </row>
    <row r="178" spans="2:51" s="13" customFormat="1" ht="12">
      <c r="B178" s="224"/>
      <c r="C178" s="225"/>
      <c r="D178" s="220" t="s">
        <v>175</v>
      </c>
      <c r="E178" s="226" t="s">
        <v>1</v>
      </c>
      <c r="F178" s="227" t="s">
        <v>258</v>
      </c>
      <c r="G178" s="225"/>
      <c r="H178" s="228">
        <v>1.5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AT178" s="234" t="s">
        <v>175</v>
      </c>
      <c r="AU178" s="234" t="s">
        <v>89</v>
      </c>
      <c r="AV178" s="13" t="s">
        <v>89</v>
      </c>
      <c r="AW178" s="13" t="s">
        <v>33</v>
      </c>
      <c r="AX178" s="13" t="s">
        <v>79</v>
      </c>
      <c r="AY178" s="234" t="s">
        <v>125</v>
      </c>
    </row>
    <row r="179" spans="2:51" s="13" customFormat="1" ht="12">
      <c r="B179" s="224"/>
      <c r="C179" s="225"/>
      <c r="D179" s="220" t="s">
        <v>175</v>
      </c>
      <c r="E179" s="226" t="s">
        <v>1</v>
      </c>
      <c r="F179" s="227" t="s">
        <v>259</v>
      </c>
      <c r="G179" s="225"/>
      <c r="H179" s="228">
        <v>2.4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AT179" s="234" t="s">
        <v>175</v>
      </c>
      <c r="AU179" s="234" t="s">
        <v>89</v>
      </c>
      <c r="AV179" s="13" t="s">
        <v>89</v>
      </c>
      <c r="AW179" s="13" t="s">
        <v>33</v>
      </c>
      <c r="AX179" s="13" t="s">
        <v>79</v>
      </c>
      <c r="AY179" s="234" t="s">
        <v>125</v>
      </c>
    </row>
    <row r="180" spans="2:51" s="15" customFormat="1" ht="12">
      <c r="B180" s="256"/>
      <c r="C180" s="257"/>
      <c r="D180" s="220" t="s">
        <v>175</v>
      </c>
      <c r="E180" s="258" t="s">
        <v>1</v>
      </c>
      <c r="F180" s="259" t="s">
        <v>252</v>
      </c>
      <c r="G180" s="257"/>
      <c r="H180" s="260">
        <v>3.9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AT180" s="266" t="s">
        <v>175</v>
      </c>
      <c r="AU180" s="266" t="s">
        <v>89</v>
      </c>
      <c r="AV180" s="15" t="s">
        <v>127</v>
      </c>
      <c r="AW180" s="15" t="s">
        <v>33</v>
      </c>
      <c r="AX180" s="15" t="s">
        <v>22</v>
      </c>
      <c r="AY180" s="266" t="s">
        <v>125</v>
      </c>
    </row>
    <row r="181" spans="2:63" s="12" customFormat="1" ht="22.9" customHeight="1">
      <c r="B181" s="190"/>
      <c r="C181" s="191"/>
      <c r="D181" s="192" t="s">
        <v>78</v>
      </c>
      <c r="E181" s="204" t="s">
        <v>260</v>
      </c>
      <c r="F181" s="204" t="s">
        <v>261</v>
      </c>
      <c r="G181" s="191"/>
      <c r="H181" s="191"/>
      <c r="I181" s="194"/>
      <c r="J181" s="205">
        <f>BK181</f>
        <v>0</v>
      </c>
      <c r="K181" s="191"/>
      <c r="L181" s="196"/>
      <c r="M181" s="197"/>
      <c r="N181" s="198"/>
      <c r="O181" s="198"/>
      <c r="P181" s="199">
        <f>SUM(P182:P189)</f>
        <v>0</v>
      </c>
      <c r="Q181" s="198"/>
      <c r="R181" s="199">
        <f>SUM(R182:R189)</f>
        <v>8.339272170000001</v>
      </c>
      <c r="S181" s="198"/>
      <c r="T181" s="200">
        <f>SUM(T182:T189)</f>
        <v>0</v>
      </c>
      <c r="AR181" s="201" t="s">
        <v>22</v>
      </c>
      <c r="AT181" s="202" t="s">
        <v>78</v>
      </c>
      <c r="AU181" s="202" t="s">
        <v>22</v>
      </c>
      <c r="AY181" s="201" t="s">
        <v>125</v>
      </c>
      <c r="BK181" s="203">
        <f>SUM(BK182:BK189)</f>
        <v>0</v>
      </c>
    </row>
    <row r="182" spans="1:65" s="2" customFormat="1" ht="24" customHeight="1">
      <c r="A182" s="36"/>
      <c r="B182" s="37"/>
      <c r="C182" s="206" t="s">
        <v>262</v>
      </c>
      <c r="D182" s="206" t="s">
        <v>128</v>
      </c>
      <c r="E182" s="207" t="s">
        <v>263</v>
      </c>
      <c r="F182" s="208" t="s">
        <v>264</v>
      </c>
      <c r="G182" s="209" t="s">
        <v>151</v>
      </c>
      <c r="H182" s="210">
        <v>2.89</v>
      </c>
      <c r="I182" s="211"/>
      <c r="J182" s="212">
        <f>ROUND(I182*H182,3)</f>
        <v>0</v>
      </c>
      <c r="K182" s="213"/>
      <c r="L182" s="41"/>
      <c r="M182" s="214" t="s">
        <v>1</v>
      </c>
      <c r="N182" s="215" t="s">
        <v>44</v>
      </c>
      <c r="O182" s="73"/>
      <c r="P182" s="216">
        <f>O182*H182</f>
        <v>0</v>
      </c>
      <c r="Q182" s="216">
        <v>2.82337</v>
      </c>
      <c r="R182" s="216">
        <f>Q182*H182</f>
        <v>8.1595393</v>
      </c>
      <c r="S182" s="216">
        <v>0</v>
      </c>
      <c r="T182" s="217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18" t="s">
        <v>127</v>
      </c>
      <c r="AT182" s="218" t="s">
        <v>128</v>
      </c>
      <c r="AU182" s="218" t="s">
        <v>89</v>
      </c>
      <c r="AY182" s="19" t="s">
        <v>125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22</v>
      </c>
      <c r="BK182" s="219">
        <f>ROUND(I182*H182,3)</f>
        <v>0</v>
      </c>
      <c r="BL182" s="19" t="s">
        <v>127</v>
      </c>
      <c r="BM182" s="218" t="s">
        <v>265</v>
      </c>
    </row>
    <row r="183" spans="1:47" s="2" customFormat="1" ht="29.25">
      <c r="A183" s="36"/>
      <c r="B183" s="37"/>
      <c r="C183" s="38"/>
      <c r="D183" s="220" t="s">
        <v>133</v>
      </c>
      <c r="E183" s="38"/>
      <c r="F183" s="221" t="s">
        <v>266</v>
      </c>
      <c r="G183" s="38"/>
      <c r="H183" s="38"/>
      <c r="I183" s="117"/>
      <c r="J183" s="38"/>
      <c r="K183" s="38"/>
      <c r="L183" s="41"/>
      <c r="M183" s="222"/>
      <c r="N183" s="223"/>
      <c r="O183" s="73"/>
      <c r="P183" s="73"/>
      <c r="Q183" s="73"/>
      <c r="R183" s="73"/>
      <c r="S183" s="73"/>
      <c r="T183" s="74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133</v>
      </c>
      <c r="AU183" s="19" t="s">
        <v>89</v>
      </c>
    </row>
    <row r="184" spans="1:65" s="2" customFormat="1" ht="16.5" customHeight="1">
      <c r="A184" s="36"/>
      <c r="B184" s="37"/>
      <c r="C184" s="206" t="s">
        <v>267</v>
      </c>
      <c r="D184" s="206" t="s">
        <v>128</v>
      </c>
      <c r="E184" s="207" t="s">
        <v>268</v>
      </c>
      <c r="F184" s="208" t="s">
        <v>269</v>
      </c>
      <c r="G184" s="209" t="s">
        <v>217</v>
      </c>
      <c r="H184" s="210">
        <v>10.99</v>
      </c>
      <c r="I184" s="211"/>
      <c r="J184" s="212">
        <f>ROUND(I184*H184,3)</f>
        <v>0</v>
      </c>
      <c r="K184" s="213"/>
      <c r="L184" s="41"/>
      <c r="M184" s="214" t="s">
        <v>1</v>
      </c>
      <c r="N184" s="215" t="s">
        <v>44</v>
      </c>
      <c r="O184" s="73"/>
      <c r="P184" s="216">
        <f>O184*H184</f>
        <v>0</v>
      </c>
      <c r="Q184" s="216">
        <v>0.00793</v>
      </c>
      <c r="R184" s="216">
        <f>Q184*H184</f>
        <v>0.0871507</v>
      </c>
      <c r="S184" s="216">
        <v>0</v>
      </c>
      <c r="T184" s="217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18" t="s">
        <v>127</v>
      </c>
      <c r="AT184" s="218" t="s">
        <v>128</v>
      </c>
      <c r="AU184" s="218" t="s">
        <v>89</v>
      </c>
      <c r="AY184" s="19" t="s">
        <v>125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9" t="s">
        <v>22</v>
      </c>
      <c r="BK184" s="219">
        <f>ROUND(I184*H184,3)</f>
        <v>0</v>
      </c>
      <c r="BL184" s="19" t="s">
        <v>127</v>
      </c>
      <c r="BM184" s="218" t="s">
        <v>270</v>
      </c>
    </row>
    <row r="185" spans="1:47" s="2" customFormat="1" ht="19.5">
      <c r="A185" s="36"/>
      <c r="B185" s="37"/>
      <c r="C185" s="38"/>
      <c r="D185" s="220" t="s">
        <v>133</v>
      </c>
      <c r="E185" s="38"/>
      <c r="F185" s="221" t="s">
        <v>271</v>
      </c>
      <c r="G185" s="38"/>
      <c r="H185" s="38"/>
      <c r="I185" s="117"/>
      <c r="J185" s="38"/>
      <c r="K185" s="38"/>
      <c r="L185" s="41"/>
      <c r="M185" s="222"/>
      <c r="N185" s="223"/>
      <c r="O185" s="73"/>
      <c r="P185" s="73"/>
      <c r="Q185" s="73"/>
      <c r="R185" s="73"/>
      <c r="S185" s="73"/>
      <c r="T185" s="74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133</v>
      </c>
      <c r="AU185" s="19" t="s">
        <v>89</v>
      </c>
    </row>
    <row r="186" spans="1:65" s="2" customFormat="1" ht="16.5" customHeight="1">
      <c r="A186" s="36"/>
      <c r="B186" s="37"/>
      <c r="C186" s="206" t="s">
        <v>272</v>
      </c>
      <c r="D186" s="206" t="s">
        <v>128</v>
      </c>
      <c r="E186" s="207" t="s">
        <v>273</v>
      </c>
      <c r="F186" s="208" t="s">
        <v>274</v>
      </c>
      <c r="G186" s="209" t="s">
        <v>217</v>
      </c>
      <c r="H186" s="210">
        <v>10.99</v>
      </c>
      <c r="I186" s="211"/>
      <c r="J186" s="212">
        <f>ROUND(I186*H186,3)</f>
        <v>0</v>
      </c>
      <c r="K186" s="213"/>
      <c r="L186" s="41"/>
      <c r="M186" s="214" t="s">
        <v>1</v>
      </c>
      <c r="N186" s="215" t="s">
        <v>44</v>
      </c>
      <c r="O186" s="73"/>
      <c r="P186" s="216">
        <f>O186*H186</f>
        <v>0</v>
      </c>
      <c r="Q186" s="216">
        <v>0.00102</v>
      </c>
      <c r="R186" s="216">
        <f>Q186*H186</f>
        <v>0.0112098</v>
      </c>
      <c r="S186" s="216">
        <v>0</v>
      </c>
      <c r="T186" s="217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18" t="s">
        <v>127</v>
      </c>
      <c r="AT186" s="218" t="s">
        <v>128</v>
      </c>
      <c r="AU186" s="218" t="s">
        <v>89</v>
      </c>
      <c r="AY186" s="19" t="s">
        <v>125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22</v>
      </c>
      <c r="BK186" s="219">
        <f>ROUND(I186*H186,3)</f>
        <v>0</v>
      </c>
      <c r="BL186" s="19" t="s">
        <v>127</v>
      </c>
      <c r="BM186" s="218" t="s">
        <v>275</v>
      </c>
    </row>
    <row r="187" spans="1:65" s="2" customFormat="1" ht="24" customHeight="1">
      <c r="A187" s="36"/>
      <c r="B187" s="37"/>
      <c r="C187" s="206" t="s">
        <v>276</v>
      </c>
      <c r="D187" s="206" t="s">
        <v>128</v>
      </c>
      <c r="E187" s="207" t="s">
        <v>277</v>
      </c>
      <c r="F187" s="208" t="s">
        <v>278</v>
      </c>
      <c r="G187" s="209" t="s">
        <v>279</v>
      </c>
      <c r="H187" s="210">
        <v>0.079</v>
      </c>
      <c r="I187" s="211"/>
      <c r="J187" s="212">
        <f>ROUND(I187*H187,3)</f>
        <v>0</v>
      </c>
      <c r="K187" s="213"/>
      <c r="L187" s="41"/>
      <c r="M187" s="214" t="s">
        <v>1</v>
      </c>
      <c r="N187" s="215" t="s">
        <v>44</v>
      </c>
      <c r="O187" s="73"/>
      <c r="P187" s="216">
        <f>O187*H187</f>
        <v>0</v>
      </c>
      <c r="Q187" s="216">
        <v>1.03003</v>
      </c>
      <c r="R187" s="216">
        <f>Q187*H187</f>
        <v>0.08137237</v>
      </c>
      <c r="S187" s="216">
        <v>0</v>
      </c>
      <c r="T187" s="217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18" t="s">
        <v>127</v>
      </c>
      <c r="AT187" s="218" t="s">
        <v>128</v>
      </c>
      <c r="AU187" s="218" t="s">
        <v>89</v>
      </c>
      <c r="AY187" s="19" t="s">
        <v>125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22</v>
      </c>
      <c r="BK187" s="219">
        <f>ROUND(I187*H187,3)</f>
        <v>0</v>
      </c>
      <c r="BL187" s="19" t="s">
        <v>127</v>
      </c>
      <c r="BM187" s="218" t="s">
        <v>280</v>
      </c>
    </row>
    <row r="188" spans="1:47" s="2" customFormat="1" ht="29.25">
      <c r="A188" s="36"/>
      <c r="B188" s="37"/>
      <c r="C188" s="38"/>
      <c r="D188" s="220" t="s">
        <v>133</v>
      </c>
      <c r="E188" s="38"/>
      <c r="F188" s="221" t="s">
        <v>281</v>
      </c>
      <c r="G188" s="38"/>
      <c r="H188" s="38"/>
      <c r="I188" s="117"/>
      <c r="J188" s="38"/>
      <c r="K188" s="38"/>
      <c r="L188" s="41"/>
      <c r="M188" s="222"/>
      <c r="N188" s="223"/>
      <c r="O188" s="73"/>
      <c r="P188" s="73"/>
      <c r="Q188" s="73"/>
      <c r="R188" s="73"/>
      <c r="S188" s="73"/>
      <c r="T188" s="74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133</v>
      </c>
      <c r="AU188" s="19" t="s">
        <v>89</v>
      </c>
    </row>
    <row r="189" spans="2:51" s="13" customFormat="1" ht="12">
      <c r="B189" s="224"/>
      <c r="C189" s="225"/>
      <c r="D189" s="220" t="s">
        <v>175</v>
      </c>
      <c r="E189" s="226" t="s">
        <v>1</v>
      </c>
      <c r="F189" s="227" t="s">
        <v>282</v>
      </c>
      <c r="G189" s="225"/>
      <c r="H189" s="228">
        <v>0.0785928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175</v>
      </c>
      <c r="AU189" s="234" t="s">
        <v>89</v>
      </c>
      <c r="AV189" s="13" t="s">
        <v>89</v>
      </c>
      <c r="AW189" s="13" t="s">
        <v>33</v>
      </c>
      <c r="AX189" s="13" t="s">
        <v>22</v>
      </c>
      <c r="AY189" s="234" t="s">
        <v>125</v>
      </c>
    </row>
    <row r="190" spans="2:63" s="12" customFormat="1" ht="22.9" customHeight="1">
      <c r="B190" s="190"/>
      <c r="C190" s="191"/>
      <c r="D190" s="192" t="s">
        <v>78</v>
      </c>
      <c r="E190" s="204" t="s">
        <v>127</v>
      </c>
      <c r="F190" s="204" t="s">
        <v>283</v>
      </c>
      <c r="G190" s="191"/>
      <c r="H190" s="191"/>
      <c r="I190" s="194"/>
      <c r="J190" s="205">
        <f>BK190</f>
        <v>0</v>
      </c>
      <c r="K190" s="191"/>
      <c r="L190" s="196"/>
      <c r="M190" s="197"/>
      <c r="N190" s="198"/>
      <c r="O190" s="198"/>
      <c r="P190" s="199">
        <f>SUM(P191:P201)</f>
        <v>0</v>
      </c>
      <c r="Q190" s="198"/>
      <c r="R190" s="199">
        <f>SUM(R191:R201)</f>
        <v>515.0296053999999</v>
      </c>
      <c r="S190" s="198"/>
      <c r="T190" s="200">
        <f>SUM(T191:T201)</f>
        <v>0</v>
      </c>
      <c r="AR190" s="201" t="s">
        <v>22</v>
      </c>
      <c r="AT190" s="202" t="s">
        <v>78</v>
      </c>
      <c r="AU190" s="202" t="s">
        <v>22</v>
      </c>
      <c r="AY190" s="201" t="s">
        <v>125</v>
      </c>
      <c r="BK190" s="203">
        <f>SUM(BK191:BK201)</f>
        <v>0</v>
      </c>
    </row>
    <row r="191" spans="1:65" s="2" customFormat="1" ht="24" customHeight="1">
      <c r="A191" s="36"/>
      <c r="B191" s="37"/>
      <c r="C191" s="206" t="s">
        <v>284</v>
      </c>
      <c r="D191" s="206" t="s">
        <v>128</v>
      </c>
      <c r="E191" s="207" t="s">
        <v>285</v>
      </c>
      <c r="F191" s="208" t="s">
        <v>286</v>
      </c>
      <c r="G191" s="209" t="s">
        <v>151</v>
      </c>
      <c r="H191" s="210">
        <v>210.97</v>
      </c>
      <c r="I191" s="211"/>
      <c r="J191" s="212">
        <f>ROUND(I191*H191,3)</f>
        <v>0</v>
      </c>
      <c r="K191" s="213"/>
      <c r="L191" s="41"/>
      <c r="M191" s="214" t="s">
        <v>1</v>
      </c>
      <c r="N191" s="215" t="s">
        <v>44</v>
      </c>
      <c r="O191" s="73"/>
      <c r="P191" s="216">
        <f>O191*H191</f>
        <v>0</v>
      </c>
      <c r="Q191" s="216">
        <v>2.43408</v>
      </c>
      <c r="R191" s="216">
        <f>Q191*H191</f>
        <v>513.5178576</v>
      </c>
      <c r="S191" s="216">
        <v>0</v>
      </c>
      <c r="T191" s="217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18" t="s">
        <v>127</v>
      </c>
      <c r="AT191" s="218" t="s">
        <v>128</v>
      </c>
      <c r="AU191" s="218" t="s">
        <v>89</v>
      </c>
      <c r="AY191" s="19" t="s">
        <v>125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9" t="s">
        <v>22</v>
      </c>
      <c r="BK191" s="219">
        <f>ROUND(I191*H191,3)</f>
        <v>0</v>
      </c>
      <c r="BL191" s="19" t="s">
        <v>127</v>
      </c>
      <c r="BM191" s="218" t="s">
        <v>287</v>
      </c>
    </row>
    <row r="192" spans="1:47" s="2" customFormat="1" ht="19.5">
      <c r="A192" s="36"/>
      <c r="B192" s="37"/>
      <c r="C192" s="38"/>
      <c r="D192" s="220" t="s">
        <v>133</v>
      </c>
      <c r="E192" s="38"/>
      <c r="F192" s="221" t="s">
        <v>192</v>
      </c>
      <c r="G192" s="38"/>
      <c r="H192" s="38"/>
      <c r="I192" s="117"/>
      <c r="J192" s="38"/>
      <c r="K192" s="38"/>
      <c r="L192" s="41"/>
      <c r="M192" s="222"/>
      <c r="N192" s="223"/>
      <c r="O192" s="73"/>
      <c r="P192" s="73"/>
      <c r="Q192" s="73"/>
      <c r="R192" s="73"/>
      <c r="S192" s="73"/>
      <c r="T192" s="74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133</v>
      </c>
      <c r="AU192" s="19" t="s">
        <v>89</v>
      </c>
    </row>
    <row r="193" spans="2:51" s="14" customFormat="1" ht="12">
      <c r="B193" s="246"/>
      <c r="C193" s="247"/>
      <c r="D193" s="220" t="s">
        <v>175</v>
      </c>
      <c r="E193" s="248" t="s">
        <v>1</v>
      </c>
      <c r="F193" s="249" t="s">
        <v>288</v>
      </c>
      <c r="G193" s="247"/>
      <c r="H193" s="248" t="s">
        <v>1</v>
      </c>
      <c r="I193" s="250"/>
      <c r="J193" s="247"/>
      <c r="K193" s="247"/>
      <c r="L193" s="251"/>
      <c r="M193" s="252"/>
      <c r="N193" s="253"/>
      <c r="O193" s="253"/>
      <c r="P193" s="253"/>
      <c r="Q193" s="253"/>
      <c r="R193" s="253"/>
      <c r="S193" s="253"/>
      <c r="T193" s="254"/>
      <c r="AT193" s="255" t="s">
        <v>175</v>
      </c>
      <c r="AU193" s="255" t="s">
        <v>89</v>
      </c>
      <c r="AV193" s="14" t="s">
        <v>22</v>
      </c>
      <c r="AW193" s="14" t="s">
        <v>33</v>
      </c>
      <c r="AX193" s="14" t="s">
        <v>79</v>
      </c>
      <c r="AY193" s="255" t="s">
        <v>125</v>
      </c>
    </row>
    <row r="194" spans="2:51" s="13" customFormat="1" ht="12">
      <c r="B194" s="224"/>
      <c r="C194" s="225"/>
      <c r="D194" s="220" t="s">
        <v>175</v>
      </c>
      <c r="E194" s="226" t="s">
        <v>1</v>
      </c>
      <c r="F194" s="227" t="s">
        <v>289</v>
      </c>
      <c r="G194" s="225"/>
      <c r="H194" s="228">
        <v>110.03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AT194" s="234" t="s">
        <v>175</v>
      </c>
      <c r="AU194" s="234" t="s">
        <v>89</v>
      </c>
      <c r="AV194" s="13" t="s">
        <v>89</v>
      </c>
      <c r="AW194" s="13" t="s">
        <v>33</v>
      </c>
      <c r="AX194" s="13" t="s">
        <v>79</v>
      </c>
      <c r="AY194" s="234" t="s">
        <v>125</v>
      </c>
    </row>
    <row r="195" spans="2:51" s="14" customFormat="1" ht="12">
      <c r="B195" s="246"/>
      <c r="C195" s="247"/>
      <c r="D195" s="220" t="s">
        <v>175</v>
      </c>
      <c r="E195" s="248" t="s">
        <v>1</v>
      </c>
      <c r="F195" s="249" t="s">
        <v>290</v>
      </c>
      <c r="G195" s="247"/>
      <c r="H195" s="248" t="s">
        <v>1</v>
      </c>
      <c r="I195" s="250"/>
      <c r="J195" s="247"/>
      <c r="K195" s="247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175</v>
      </c>
      <c r="AU195" s="255" t="s">
        <v>89</v>
      </c>
      <c r="AV195" s="14" t="s">
        <v>22</v>
      </c>
      <c r="AW195" s="14" t="s">
        <v>33</v>
      </c>
      <c r="AX195" s="14" t="s">
        <v>79</v>
      </c>
      <c r="AY195" s="255" t="s">
        <v>125</v>
      </c>
    </row>
    <row r="196" spans="2:51" s="13" customFormat="1" ht="12">
      <c r="B196" s="224"/>
      <c r="C196" s="225"/>
      <c r="D196" s="220" t="s">
        <v>175</v>
      </c>
      <c r="E196" s="226" t="s">
        <v>1</v>
      </c>
      <c r="F196" s="227" t="s">
        <v>291</v>
      </c>
      <c r="G196" s="225"/>
      <c r="H196" s="228">
        <v>100.94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175</v>
      </c>
      <c r="AU196" s="234" t="s">
        <v>89</v>
      </c>
      <c r="AV196" s="13" t="s">
        <v>89</v>
      </c>
      <c r="AW196" s="13" t="s">
        <v>33</v>
      </c>
      <c r="AX196" s="13" t="s">
        <v>79</v>
      </c>
      <c r="AY196" s="234" t="s">
        <v>125</v>
      </c>
    </row>
    <row r="197" spans="2:51" s="15" customFormat="1" ht="12">
      <c r="B197" s="256"/>
      <c r="C197" s="257"/>
      <c r="D197" s="220" t="s">
        <v>175</v>
      </c>
      <c r="E197" s="258" t="s">
        <v>1</v>
      </c>
      <c r="F197" s="259" t="s">
        <v>252</v>
      </c>
      <c r="G197" s="257"/>
      <c r="H197" s="260">
        <v>210.97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AT197" s="266" t="s">
        <v>175</v>
      </c>
      <c r="AU197" s="266" t="s">
        <v>89</v>
      </c>
      <c r="AV197" s="15" t="s">
        <v>127</v>
      </c>
      <c r="AW197" s="15" t="s">
        <v>33</v>
      </c>
      <c r="AX197" s="15" t="s">
        <v>22</v>
      </c>
      <c r="AY197" s="266" t="s">
        <v>125</v>
      </c>
    </row>
    <row r="198" spans="1:65" s="2" customFormat="1" ht="24" customHeight="1">
      <c r="A198" s="36"/>
      <c r="B198" s="37"/>
      <c r="C198" s="206" t="s">
        <v>292</v>
      </c>
      <c r="D198" s="206" t="s">
        <v>128</v>
      </c>
      <c r="E198" s="207" t="s">
        <v>293</v>
      </c>
      <c r="F198" s="208" t="s">
        <v>294</v>
      </c>
      <c r="G198" s="209" t="s">
        <v>217</v>
      </c>
      <c r="H198" s="210">
        <v>210.97</v>
      </c>
      <c r="I198" s="211"/>
      <c r="J198" s="212">
        <f>ROUND(I198*H198,3)</f>
        <v>0</v>
      </c>
      <c r="K198" s="213"/>
      <c r="L198" s="41"/>
      <c r="M198" s="214" t="s">
        <v>1</v>
      </c>
      <c r="N198" s="215" t="s">
        <v>44</v>
      </c>
      <c r="O198" s="73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18" t="s">
        <v>127</v>
      </c>
      <c r="AT198" s="218" t="s">
        <v>128</v>
      </c>
      <c r="AU198" s="218" t="s">
        <v>89</v>
      </c>
      <c r="AY198" s="19" t="s">
        <v>125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22</v>
      </c>
      <c r="BK198" s="219">
        <f>ROUND(I198*H198,3)</f>
        <v>0</v>
      </c>
      <c r="BL198" s="19" t="s">
        <v>127</v>
      </c>
      <c r="BM198" s="218" t="s">
        <v>295</v>
      </c>
    </row>
    <row r="199" spans="1:47" s="2" customFormat="1" ht="19.5">
      <c r="A199" s="36"/>
      <c r="B199" s="37"/>
      <c r="C199" s="38"/>
      <c r="D199" s="220" t="s">
        <v>133</v>
      </c>
      <c r="E199" s="38"/>
      <c r="F199" s="221" t="s">
        <v>296</v>
      </c>
      <c r="G199" s="38"/>
      <c r="H199" s="38"/>
      <c r="I199" s="117"/>
      <c r="J199" s="38"/>
      <c r="K199" s="38"/>
      <c r="L199" s="41"/>
      <c r="M199" s="222"/>
      <c r="N199" s="223"/>
      <c r="O199" s="73"/>
      <c r="P199" s="73"/>
      <c r="Q199" s="73"/>
      <c r="R199" s="73"/>
      <c r="S199" s="73"/>
      <c r="T199" s="74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133</v>
      </c>
      <c r="AU199" s="19" t="s">
        <v>89</v>
      </c>
    </row>
    <row r="200" spans="1:65" s="2" customFormat="1" ht="16.5" customHeight="1">
      <c r="A200" s="36"/>
      <c r="B200" s="37"/>
      <c r="C200" s="206" t="s">
        <v>297</v>
      </c>
      <c r="D200" s="206" t="s">
        <v>128</v>
      </c>
      <c r="E200" s="207" t="s">
        <v>298</v>
      </c>
      <c r="F200" s="208" t="s">
        <v>299</v>
      </c>
      <c r="G200" s="209" t="s">
        <v>151</v>
      </c>
      <c r="H200" s="210">
        <v>0.67</v>
      </c>
      <c r="I200" s="211"/>
      <c r="J200" s="212">
        <f>ROUND(I200*H200,3)</f>
        <v>0</v>
      </c>
      <c r="K200" s="213"/>
      <c r="L200" s="41"/>
      <c r="M200" s="214" t="s">
        <v>1</v>
      </c>
      <c r="N200" s="215" t="s">
        <v>44</v>
      </c>
      <c r="O200" s="73"/>
      <c r="P200" s="216">
        <f>O200*H200</f>
        <v>0</v>
      </c>
      <c r="Q200" s="216">
        <v>2.25634</v>
      </c>
      <c r="R200" s="216">
        <f>Q200*H200</f>
        <v>1.5117478</v>
      </c>
      <c r="S200" s="216">
        <v>0</v>
      </c>
      <c r="T200" s="217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18" t="s">
        <v>127</v>
      </c>
      <c r="AT200" s="218" t="s">
        <v>128</v>
      </c>
      <c r="AU200" s="218" t="s">
        <v>89</v>
      </c>
      <c r="AY200" s="19" t="s">
        <v>125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9" t="s">
        <v>22</v>
      </c>
      <c r="BK200" s="219">
        <f>ROUND(I200*H200,3)</f>
        <v>0</v>
      </c>
      <c r="BL200" s="19" t="s">
        <v>127</v>
      </c>
      <c r="BM200" s="218" t="s">
        <v>300</v>
      </c>
    </row>
    <row r="201" spans="1:47" s="2" customFormat="1" ht="39">
      <c r="A201" s="36"/>
      <c r="B201" s="37"/>
      <c r="C201" s="38"/>
      <c r="D201" s="220" t="s">
        <v>133</v>
      </c>
      <c r="E201" s="38"/>
      <c r="F201" s="221" t="s">
        <v>301</v>
      </c>
      <c r="G201" s="38"/>
      <c r="H201" s="38"/>
      <c r="I201" s="117"/>
      <c r="J201" s="38"/>
      <c r="K201" s="38"/>
      <c r="L201" s="41"/>
      <c r="M201" s="222"/>
      <c r="N201" s="223"/>
      <c r="O201" s="73"/>
      <c r="P201" s="73"/>
      <c r="Q201" s="73"/>
      <c r="R201" s="73"/>
      <c r="S201" s="73"/>
      <c r="T201" s="74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133</v>
      </c>
      <c r="AU201" s="19" t="s">
        <v>89</v>
      </c>
    </row>
    <row r="202" spans="2:63" s="12" customFormat="1" ht="22.9" customHeight="1">
      <c r="B202" s="190"/>
      <c r="C202" s="191"/>
      <c r="D202" s="192" t="s">
        <v>78</v>
      </c>
      <c r="E202" s="204" t="s">
        <v>224</v>
      </c>
      <c r="F202" s="204" t="s">
        <v>302</v>
      </c>
      <c r="G202" s="191"/>
      <c r="H202" s="191"/>
      <c r="I202" s="194"/>
      <c r="J202" s="205">
        <f>BK202</f>
        <v>0</v>
      </c>
      <c r="K202" s="191"/>
      <c r="L202" s="196"/>
      <c r="M202" s="197"/>
      <c r="N202" s="198"/>
      <c r="O202" s="198"/>
      <c r="P202" s="199">
        <f>SUM(P203:P204)</f>
        <v>0</v>
      </c>
      <c r="Q202" s="198"/>
      <c r="R202" s="199">
        <f>SUM(R203:R204)</f>
        <v>0.09730000000000001</v>
      </c>
      <c r="S202" s="198"/>
      <c r="T202" s="200">
        <f>SUM(T203:T204)</f>
        <v>0</v>
      </c>
      <c r="AR202" s="201" t="s">
        <v>22</v>
      </c>
      <c r="AT202" s="202" t="s">
        <v>78</v>
      </c>
      <c r="AU202" s="202" t="s">
        <v>22</v>
      </c>
      <c r="AY202" s="201" t="s">
        <v>125</v>
      </c>
      <c r="BK202" s="203">
        <f>SUM(BK203:BK204)</f>
        <v>0</v>
      </c>
    </row>
    <row r="203" spans="1:65" s="2" customFormat="1" ht="36" customHeight="1">
      <c r="A203" s="36"/>
      <c r="B203" s="37"/>
      <c r="C203" s="206" t="s">
        <v>303</v>
      </c>
      <c r="D203" s="206" t="s">
        <v>128</v>
      </c>
      <c r="E203" s="207" t="s">
        <v>304</v>
      </c>
      <c r="F203" s="208" t="s">
        <v>305</v>
      </c>
      <c r="G203" s="209" t="s">
        <v>306</v>
      </c>
      <c r="H203" s="210">
        <v>5</v>
      </c>
      <c r="I203" s="211"/>
      <c r="J203" s="212">
        <f>ROUND(I203*H203,3)</f>
        <v>0</v>
      </c>
      <c r="K203" s="213"/>
      <c r="L203" s="41"/>
      <c r="M203" s="214" t="s">
        <v>1</v>
      </c>
      <c r="N203" s="215" t="s">
        <v>44</v>
      </c>
      <c r="O203" s="73"/>
      <c r="P203" s="216">
        <f>O203*H203</f>
        <v>0</v>
      </c>
      <c r="Q203" s="216">
        <v>0.01946</v>
      </c>
      <c r="R203" s="216">
        <f>Q203*H203</f>
        <v>0.09730000000000001</v>
      </c>
      <c r="S203" s="216">
        <v>0</v>
      </c>
      <c r="T203" s="217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18" t="s">
        <v>127</v>
      </c>
      <c r="AT203" s="218" t="s">
        <v>128</v>
      </c>
      <c r="AU203" s="218" t="s">
        <v>89</v>
      </c>
      <c r="AY203" s="19" t="s">
        <v>125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9" t="s">
        <v>22</v>
      </c>
      <c r="BK203" s="219">
        <f>ROUND(I203*H203,3)</f>
        <v>0</v>
      </c>
      <c r="BL203" s="19" t="s">
        <v>127</v>
      </c>
      <c r="BM203" s="218" t="s">
        <v>307</v>
      </c>
    </row>
    <row r="204" spans="1:47" s="2" customFormat="1" ht="29.25">
      <c r="A204" s="36"/>
      <c r="B204" s="37"/>
      <c r="C204" s="38"/>
      <c r="D204" s="220" t="s">
        <v>133</v>
      </c>
      <c r="E204" s="38"/>
      <c r="F204" s="221" t="s">
        <v>308</v>
      </c>
      <c r="G204" s="38"/>
      <c r="H204" s="38"/>
      <c r="I204" s="117"/>
      <c r="J204" s="38"/>
      <c r="K204" s="38"/>
      <c r="L204" s="41"/>
      <c r="M204" s="222"/>
      <c r="N204" s="223"/>
      <c r="O204" s="73"/>
      <c r="P204" s="73"/>
      <c r="Q204" s="73"/>
      <c r="R204" s="73"/>
      <c r="S204" s="73"/>
      <c r="T204" s="74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133</v>
      </c>
      <c r="AU204" s="19" t="s">
        <v>89</v>
      </c>
    </row>
    <row r="205" spans="2:63" s="12" customFormat="1" ht="22.9" customHeight="1">
      <c r="B205" s="190"/>
      <c r="C205" s="191"/>
      <c r="D205" s="192" t="s">
        <v>78</v>
      </c>
      <c r="E205" s="204" t="s">
        <v>309</v>
      </c>
      <c r="F205" s="204" t="s">
        <v>310</v>
      </c>
      <c r="G205" s="191"/>
      <c r="H205" s="191"/>
      <c r="I205" s="194"/>
      <c r="J205" s="205">
        <f>BK205</f>
        <v>0</v>
      </c>
      <c r="K205" s="191"/>
      <c r="L205" s="196"/>
      <c r="M205" s="197"/>
      <c r="N205" s="198"/>
      <c r="O205" s="198"/>
      <c r="P205" s="199">
        <f>SUM(P206:P213)</f>
        <v>0</v>
      </c>
      <c r="Q205" s="198"/>
      <c r="R205" s="199">
        <f>SUM(R206:R213)</f>
        <v>0</v>
      </c>
      <c r="S205" s="198"/>
      <c r="T205" s="200">
        <f>SUM(T206:T213)</f>
        <v>0</v>
      </c>
      <c r="AR205" s="201" t="s">
        <v>22</v>
      </c>
      <c r="AT205" s="202" t="s">
        <v>78</v>
      </c>
      <c r="AU205" s="202" t="s">
        <v>22</v>
      </c>
      <c r="AY205" s="201" t="s">
        <v>125</v>
      </c>
      <c r="BK205" s="203">
        <f>SUM(BK206:BK213)</f>
        <v>0</v>
      </c>
    </row>
    <row r="206" spans="1:65" s="2" customFormat="1" ht="16.5" customHeight="1">
      <c r="A206" s="36"/>
      <c r="B206" s="37"/>
      <c r="C206" s="206" t="s">
        <v>311</v>
      </c>
      <c r="D206" s="206" t="s">
        <v>128</v>
      </c>
      <c r="E206" s="207" t="s">
        <v>312</v>
      </c>
      <c r="F206" s="208" t="s">
        <v>313</v>
      </c>
      <c r="G206" s="209" t="s">
        <v>279</v>
      </c>
      <c r="H206" s="210">
        <v>29.15</v>
      </c>
      <c r="I206" s="211"/>
      <c r="J206" s="212">
        <f>ROUND(I206*H206,3)</f>
        <v>0</v>
      </c>
      <c r="K206" s="213"/>
      <c r="L206" s="41"/>
      <c r="M206" s="214" t="s">
        <v>1</v>
      </c>
      <c r="N206" s="215" t="s">
        <v>44</v>
      </c>
      <c r="O206" s="73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18" t="s">
        <v>127</v>
      </c>
      <c r="AT206" s="218" t="s">
        <v>128</v>
      </c>
      <c r="AU206" s="218" t="s">
        <v>89</v>
      </c>
      <c r="AY206" s="19" t="s">
        <v>125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22</v>
      </c>
      <c r="BK206" s="219">
        <f>ROUND(I206*H206,3)</f>
        <v>0</v>
      </c>
      <c r="BL206" s="19" t="s">
        <v>127</v>
      </c>
      <c r="BM206" s="218" t="s">
        <v>314</v>
      </c>
    </row>
    <row r="207" spans="1:65" s="2" customFormat="1" ht="24" customHeight="1">
      <c r="A207" s="36"/>
      <c r="B207" s="37"/>
      <c r="C207" s="206" t="s">
        <v>315</v>
      </c>
      <c r="D207" s="206" t="s">
        <v>128</v>
      </c>
      <c r="E207" s="207" t="s">
        <v>316</v>
      </c>
      <c r="F207" s="208" t="s">
        <v>317</v>
      </c>
      <c r="G207" s="209" t="s">
        <v>279</v>
      </c>
      <c r="H207" s="210">
        <v>29.15</v>
      </c>
      <c r="I207" s="211"/>
      <c r="J207" s="212">
        <f>ROUND(I207*H207,3)</f>
        <v>0</v>
      </c>
      <c r="K207" s="213"/>
      <c r="L207" s="41"/>
      <c r="M207" s="214" t="s">
        <v>1</v>
      </c>
      <c r="N207" s="215" t="s">
        <v>44</v>
      </c>
      <c r="O207" s="73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18" t="s">
        <v>127</v>
      </c>
      <c r="AT207" s="218" t="s">
        <v>128</v>
      </c>
      <c r="AU207" s="218" t="s">
        <v>89</v>
      </c>
      <c r="AY207" s="19" t="s">
        <v>125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9" t="s">
        <v>22</v>
      </c>
      <c r="BK207" s="219">
        <f>ROUND(I207*H207,3)</f>
        <v>0</v>
      </c>
      <c r="BL207" s="19" t="s">
        <v>127</v>
      </c>
      <c r="BM207" s="218" t="s">
        <v>318</v>
      </c>
    </row>
    <row r="208" spans="1:47" s="2" customFormat="1" ht="19.5">
      <c r="A208" s="36"/>
      <c r="B208" s="37"/>
      <c r="C208" s="38"/>
      <c r="D208" s="220" t="s">
        <v>133</v>
      </c>
      <c r="E208" s="38"/>
      <c r="F208" s="221" t="s">
        <v>319</v>
      </c>
      <c r="G208" s="38"/>
      <c r="H208" s="38"/>
      <c r="I208" s="117"/>
      <c r="J208" s="38"/>
      <c r="K208" s="38"/>
      <c r="L208" s="41"/>
      <c r="M208" s="222"/>
      <c r="N208" s="223"/>
      <c r="O208" s="73"/>
      <c r="P208" s="73"/>
      <c r="Q208" s="73"/>
      <c r="R208" s="73"/>
      <c r="S208" s="73"/>
      <c r="T208" s="74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133</v>
      </c>
      <c r="AU208" s="19" t="s">
        <v>89</v>
      </c>
    </row>
    <row r="209" spans="1:65" s="2" customFormat="1" ht="24" customHeight="1">
      <c r="A209" s="36"/>
      <c r="B209" s="37"/>
      <c r="C209" s="206" t="s">
        <v>320</v>
      </c>
      <c r="D209" s="206" t="s">
        <v>128</v>
      </c>
      <c r="E209" s="207" t="s">
        <v>321</v>
      </c>
      <c r="F209" s="208" t="s">
        <v>322</v>
      </c>
      <c r="G209" s="209" t="s">
        <v>279</v>
      </c>
      <c r="H209" s="210">
        <v>116.6</v>
      </c>
      <c r="I209" s="211"/>
      <c r="J209" s="212">
        <f>ROUND(I209*H209,3)</f>
        <v>0</v>
      </c>
      <c r="K209" s="213"/>
      <c r="L209" s="41"/>
      <c r="M209" s="214" t="s">
        <v>1</v>
      </c>
      <c r="N209" s="215" t="s">
        <v>44</v>
      </c>
      <c r="O209" s="73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18" t="s">
        <v>127</v>
      </c>
      <c r="AT209" s="218" t="s">
        <v>128</v>
      </c>
      <c r="AU209" s="218" t="s">
        <v>89</v>
      </c>
      <c r="AY209" s="19" t="s">
        <v>125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22</v>
      </c>
      <c r="BK209" s="219">
        <f>ROUND(I209*H209,3)</f>
        <v>0</v>
      </c>
      <c r="BL209" s="19" t="s">
        <v>127</v>
      </c>
      <c r="BM209" s="218" t="s">
        <v>323</v>
      </c>
    </row>
    <row r="210" spans="2:51" s="13" customFormat="1" ht="12">
      <c r="B210" s="224"/>
      <c r="C210" s="225"/>
      <c r="D210" s="220" t="s">
        <v>175</v>
      </c>
      <c r="E210" s="226" t="s">
        <v>1</v>
      </c>
      <c r="F210" s="227" t="s">
        <v>324</v>
      </c>
      <c r="G210" s="225"/>
      <c r="H210" s="228">
        <v>116.6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AT210" s="234" t="s">
        <v>175</v>
      </c>
      <c r="AU210" s="234" t="s">
        <v>89</v>
      </c>
      <c r="AV210" s="13" t="s">
        <v>89</v>
      </c>
      <c r="AW210" s="13" t="s">
        <v>33</v>
      </c>
      <c r="AX210" s="13" t="s">
        <v>22</v>
      </c>
      <c r="AY210" s="234" t="s">
        <v>125</v>
      </c>
    </row>
    <row r="211" spans="1:65" s="2" customFormat="1" ht="16.5" customHeight="1">
      <c r="A211" s="36"/>
      <c r="B211" s="37"/>
      <c r="C211" s="206" t="s">
        <v>325</v>
      </c>
      <c r="D211" s="206" t="s">
        <v>128</v>
      </c>
      <c r="E211" s="207" t="s">
        <v>326</v>
      </c>
      <c r="F211" s="208" t="s">
        <v>327</v>
      </c>
      <c r="G211" s="209" t="s">
        <v>279</v>
      </c>
      <c r="H211" s="210">
        <v>29.15</v>
      </c>
      <c r="I211" s="211"/>
      <c r="J211" s="212">
        <f>ROUND(I211*H211,3)</f>
        <v>0</v>
      </c>
      <c r="K211" s="213"/>
      <c r="L211" s="41"/>
      <c r="M211" s="214" t="s">
        <v>1</v>
      </c>
      <c r="N211" s="215" t="s">
        <v>44</v>
      </c>
      <c r="O211" s="73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18" t="s">
        <v>127</v>
      </c>
      <c r="AT211" s="218" t="s">
        <v>128</v>
      </c>
      <c r="AU211" s="218" t="s">
        <v>89</v>
      </c>
      <c r="AY211" s="19" t="s">
        <v>125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22</v>
      </c>
      <c r="BK211" s="219">
        <f>ROUND(I211*H211,3)</f>
        <v>0</v>
      </c>
      <c r="BL211" s="19" t="s">
        <v>127</v>
      </c>
      <c r="BM211" s="218" t="s">
        <v>328</v>
      </c>
    </row>
    <row r="212" spans="1:65" s="2" customFormat="1" ht="16.5" customHeight="1">
      <c r="A212" s="36"/>
      <c r="B212" s="37"/>
      <c r="C212" s="206" t="s">
        <v>329</v>
      </c>
      <c r="D212" s="206" t="s">
        <v>128</v>
      </c>
      <c r="E212" s="207" t="s">
        <v>330</v>
      </c>
      <c r="F212" s="208" t="s">
        <v>331</v>
      </c>
      <c r="G212" s="209" t="s">
        <v>279</v>
      </c>
      <c r="H212" s="210">
        <v>29.15</v>
      </c>
      <c r="I212" s="211"/>
      <c r="J212" s="212">
        <f>ROUND(I212*H212,3)</f>
        <v>0</v>
      </c>
      <c r="K212" s="213"/>
      <c r="L212" s="41"/>
      <c r="M212" s="214" t="s">
        <v>1</v>
      </c>
      <c r="N212" s="215" t="s">
        <v>44</v>
      </c>
      <c r="O212" s="73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18" t="s">
        <v>127</v>
      </c>
      <c r="AT212" s="218" t="s">
        <v>128</v>
      </c>
      <c r="AU212" s="218" t="s">
        <v>89</v>
      </c>
      <c r="AY212" s="19" t="s">
        <v>125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22</v>
      </c>
      <c r="BK212" s="219">
        <f>ROUND(I212*H212,3)</f>
        <v>0</v>
      </c>
      <c r="BL212" s="19" t="s">
        <v>127</v>
      </c>
      <c r="BM212" s="218" t="s">
        <v>332</v>
      </c>
    </row>
    <row r="213" spans="1:65" s="2" customFormat="1" ht="16.5" customHeight="1">
      <c r="A213" s="36"/>
      <c r="B213" s="37"/>
      <c r="C213" s="206" t="s">
        <v>333</v>
      </c>
      <c r="D213" s="206" t="s">
        <v>128</v>
      </c>
      <c r="E213" s="207" t="s">
        <v>334</v>
      </c>
      <c r="F213" s="208" t="s">
        <v>335</v>
      </c>
      <c r="G213" s="209" t="s">
        <v>279</v>
      </c>
      <c r="H213" s="210">
        <v>541.804</v>
      </c>
      <c r="I213" s="211"/>
      <c r="J213" s="212">
        <f>ROUND(I213*H213,3)</f>
        <v>0</v>
      </c>
      <c r="K213" s="213"/>
      <c r="L213" s="41"/>
      <c r="M213" s="267" t="s">
        <v>1</v>
      </c>
      <c r="N213" s="268" t="s">
        <v>44</v>
      </c>
      <c r="O213" s="269"/>
      <c r="P213" s="270">
        <f>O213*H213</f>
        <v>0</v>
      </c>
      <c r="Q213" s="270">
        <v>0</v>
      </c>
      <c r="R213" s="270">
        <f>Q213*H213</f>
        <v>0</v>
      </c>
      <c r="S213" s="270">
        <v>0</v>
      </c>
      <c r="T213" s="271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18" t="s">
        <v>127</v>
      </c>
      <c r="AT213" s="218" t="s">
        <v>128</v>
      </c>
      <c r="AU213" s="218" t="s">
        <v>89</v>
      </c>
      <c r="AY213" s="19" t="s">
        <v>125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22</v>
      </c>
      <c r="BK213" s="219">
        <f>ROUND(I213*H213,3)</f>
        <v>0</v>
      </c>
      <c r="BL213" s="19" t="s">
        <v>127</v>
      </c>
      <c r="BM213" s="218" t="s">
        <v>336</v>
      </c>
    </row>
    <row r="214" spans="1:31" s="2" customFormat="1" ht="6.95" customHeight="1">
      <c r="A214" s="36"/>
      <c r="B214" s="56"/>
      <c r="C214" s="57"/>
      <c r="D214" s="57"/>
      <c r="E214" s="57"/>
      <c r="F214" s="57"/>
      <c r="G214" s="57"/>
      <c r="H214" s="57"/>
      <c r="I214" s="154"/>
      <c r="J214" s="57"/>
      <c r="K214" s="57"/>
      <c r="L214" s="41"/>
      <c r="M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</row>
  </sheetData>
  <sheetProtection algorithmName="SHA-512" hashValue="YO0x5tkDikzXvYG40nrC+OgZlAA1hAgDKGTEaIJo8ZkDAULoEgZ7SeAkvIoEzrce3Ptf2XfA6XPy4VImHQ7+/w==" saltValue="W5MLr0GSMwLL7zPKkEQy9gLAgjIdZQdmHIOtwJLa91NwRCkfazq/DTvPXfL3zffgPwcOxFNhbXcSegi61FbL7g==" spinCount="100000" sheet="1" objects="1" scenarios="1" formatColumns="0" formatRows="0" autoFilter="0"/>
  <autoFilter ref="C121:K21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9" t="s">
        <v>92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89</v>
      </c>
    </row>
    <row r="4" spans="2:46" s="1" customFormat="1" ht="24.95" customHeight="1">
      <c r="B4" s="22"/>
      <c r="D4" s="114" t="s">
        <v>96</v>
      </c>
      <c r="I4" s="110"/>
      <c r="L4" s="22"/>
      <c r="M4" s="115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40" t="str">
        <f>'Rekapitulace stavby'!K6</f>
        <v>VT Lučina, Žermanice , KM 24.750-24.780 (AKCE Č.3691)</v>
      </c>
      <c r="F7" s="341"/>
      <c r="G7" s="341"/>
      <c r="H7" s="341"/>
      <c r="I7" s="110"/>
      <c r="L7" s="22"/>
    </row>
    <row r="8" spans="1:31" s="2" customFormat="1" ht="12" customHeight="1">
      <c r="A8" s="36"/>
      <c r="B8" s="41"/>
      <c r="C8" s="36"/>
      <c r="D8" s="116" t="s">
        <v>97</v>
      </c>
      <c r="E8" s="36"/>
      <c r="F8" s="36"/>
      <c r="G8" s="36"/>
      <c r="H8" s="36"/>
      <c r="I8" s="11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42" t="s">
        <v>337</v>
      </c>
      <c r="F9" s="343"/>
      <c r="G9" s="343"/>
      <c r="H9" s="343"/>
      <c r="I9" s="11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19</v>
      </c>
      <c r="E11" s="36"/>
      <c r="F11" s="118" t="s">
        <v>1</v>
      </c>
      <c r="G11" s="36"/>
      <c r="H11" s="36"/>
      <c r="I11" s="119" t="s">
        <v>20</v>
      </c>
      <c r="J11" s="11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23</v>
      </c>
      <c r="E12" s="36"/>
      <c r="F12" s="118" t="s">
        <v>338</v>
      </c>
      <c r="G12" s="36"/>
      <c r="H12" s="36"/>
      <c r="I12" s="119" t="s">
        <v>25</v>
      </c>
      <c r="J12" s="120" t="str">
        <f>'Rekapitulace stavby'!AN8</f>
        <v>3. 4. 2018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27</v>
      </c>
      <c r="E14" s="36"/>
      <c r="F14" s="36"/>
      <c r="G14" s="36"/>
      <c r="H14" s="36"/>
      <c r="I14" s="119" t="s">
        <v>28</v>
      </c>
      <c r="J14" s="118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8" t="str">
        <f>IF('Rekapitulace stavby'!E11="","",'Rekapitulace stavby'!E11)</f>
        <v>Povodí Odry, s.p., Varenská 3101/49, Ostrava</v>
      </c>
      <c r="F15" s="36"/>
      <c r="G15" s="36"/>
      <c r="H15" s="36"/>
      <c r="I15" s="119" t="s">
        <v>30</v>
      </c>
      <c r="J15" s="118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31</v>
      </c>
      <c r="E17" s="36"/>
      <c r="F17" s="36"/>
      <c r="G17" s="36"/>
      <c r="H17" s="36"/>
      <c r="I17" s="119" t="s">
        <v>28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4" t="str">
        <f>'Rekapitulace stavby'!E14</f>
        <v>Vyplň údaj</v>
      </c>
      <c r="F18" s="345"/>
      <c r="G18" s="345"/>
      <c r="H18" s="345"/>
      <c r="I18" s="119" t="s">
        <v>30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34</v>
      </c>
      <c r="E20" s="36"/>
      <c r="F20" s="36"/>
      <c r="G20" s="36"/>
      <c r="H20" s="36"/>
      <c r="I20" s="119" t="s">
        <v>28</v>
      </c>
      <c r="J20" s="118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8" t="str">
        <f>IF('Rekapitulace stavby'!E17="","",'Rekapitulace stavby'!E17)</f>
        <v>Lineplan, s.r.o., 28. řájna 1142/168, Osttrava</v>
      </c>
      <c r="F21" s="36"/>
      <c r="G21" s="36"/>
      <c r="H21" s="36"/>
      <c r="I21" s="119" t="s">
        <v>30</v>
      </c>
      <c r="J21" s="118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36</v>
      </c>
      <c r="E23" s="36"/>
      <c r="F23" s="36"/>
      <c r="G23" s="36"/>
      <c r="H23" s="36"/>
      <c r="I23" s="119" t="s">
        <v>28</v>
      </c>
      <c r="J23" s="118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8" t="str">
        <f>IF('Rekapitulace stavby'!E20="","",'Rekapitulace stavby'!E20)</f>
        <v>Pavla Heinzová</v>
      </c>
      <c r="F24" s="36"/>
      <c r="G24" s="36"/>
      <c r="H24" s="36"/>
      <c r="I24" s="119" t="s">
        <v>30</v>
      </c>
      <c r="J24" s="118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38</v>
      </c>
      <c r="E26" s="36"/>
      <c r="F26" s="36"/>
      <c r="G26" s="36"/>
      <c r="H26" s="36"/>
      <c r="I26" s="11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6" t="s">
        <v>1</v>
      </c>
      <c r="F27" s="346"/>
      <c r="G27" s="346"/>
      <c r="H27" s="346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39</v>
      </c>
      <c r="E30" s="36"/>
      <c r="F30" s="36"/>
      <c r="G30" s="36"/>
      <c r="H30" s="36"/>
      <c r="I30" s="117"/>
      <c r="J30" s="128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41</v>
      </c>
      <c r="G32" s="36"/>
      <c r="H32" s="36"/>
      <c r="I32" s="130" t="s">
        <v>40</v>
      </c>
      <c r="J32" s="129" t="s">
        <v>42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1" t="s">
        <v>43</v>
      </c>
      <c r="E33" s="116" t="s">
        <v>44</v>
      </c>
      <c r="F33" s="132">
        <f>ROUND((SUM(BE123:BE312)),2)</f>
        <v>0</v>
      </c>
      <c r="G33" s="36"/>
      <c r="H33" s="36"/>
      <c r="I33" s="133">
        <v>0.21</v>
      </c>
      <c r="J33" s="132">
        <f>ROUND(((SUM(BE123:BE312))*I33),2)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6" t="s">
        <v>45</v>
      </c>
      <c r="F34" s="132">
        <f>ROUND((SUM(BF123:BF312)),2)</f>
        <v>0</v>
      </c>
      <c r="G34" s="36"/>
      <c r="H34" s="36"/>
      <c r="I34" s="133">
        <v>0.15</v>
      </c>
      <c r="J34" s="132">
        <f>ROUND(((SUM(BF123:BF312))*I34),2)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6" t="s">
        <v>46</v>
      </c>
      <c r="F35" s="132">
        <f>ROUND((SUM(BG123:BG312)),2)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6" t="s">
        <v>47</v>
      </c>
      <c r="F36" s="132">
        <f>ROUND((SUM(BH123:BH312)),2)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6" t="s">
        <v>48</v>
      </c>
      <c r="F37" s="132">
        <f>ROUND((SUM(BI123:BI312)),2)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49</v>
      </c>
      <c r="E39" s="136"/>
      <c r="F39" s="136"/>
      <c r="G39" s="137" t="s">
        <v>50</v>
      </c>
      <c r="H39" s="138" t="s">
        <v>51</v>
      </c>
      <c r="I39" s="139"/>
      <c r="J39" s="140">
        <f>SUM(J30:J37)</f>
        <v>0</v>
      </c>
      <c r="K39" s="14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I41" s="110"/>
      <c r="L41" s="22"/>
    </row>
    <row r="42" spans="2:12" s="1" customFormat="1" ht="14.45" customHeight="1">
      <c r="B42" s="22"/>
      <c r="I42" s="110"/>
      <c r="L42" s="22"/>
    </row>
    <row r="43" spans="2:12" s="1" customFormat="1" ht="14.45" customHeight="1">
      <c r="B43" s="22"/>
      <c r="I43" s="110"/>
      <c r="L43" s="22"/>
    </row>
    <row r="44" spans="2:12" s="1" customFormat="1" ht="14.45" customHeight="1">
      <c r="B44" s="22"/>
      <c r="I44" s="110"/>
      <c r="L44" s="22"/>
    </row>
    <row r="45" spans="2:12" s="1" customFormat="1" ht="14.45" customHeight="1">
      <c r="B45" s="22"/>
      <c r="I45" s="110"/>
      <c r="L45" s="22"/>
    </row>
    <row r="46" spans="2:12" s="1" customFormat="1" ht="14.45" customHeight="1">
      <c r="B46" s="22"/>
      <c r="I46" s="110"/>
      <c r="L46" s="22"/>
    </row>
    <row r="47" spans="2:12" s="1" customFormat="1" ht="14.45" customHeight="1">
      <c r="B47" s="22"/>
      <c r="I47" s="110"/>
      <c r="L47" s="22"/>
    </row>
    <row r="48" spans="2:12" s="1" customFormat="1" ht="14.45" customHeight="1">
      <c r="B48" s="22"/>
      <c r="I48" s="110"/>
      <c r="L48" s="22"/>
    </row>
    <row r="49" spans="2:12" s="1" customFormat="1" ht="14.45" customHeight="1">
      <c r="B49" s="22"/>
      <c r="I49" s="110"/>
      <c r="L49" s="22"/>
    </row>
    <row r="50" spans="2:12" s="2" customFormat="1" ht="14.45" customHeight="1">
      <c r="B50" s="53"/>
      <c r="D50" s="142" t="s">
        <v>52</v>
      </c>
      <c r="E50" s="143"/>
      <c r="F50" s="143"/>
      <c r="G50" s="142" t="s">
        <v>53</v>
      </c>
      <c r="H50" s="143"/>
      <c r="I50" s="144"/>
      <c r="J50" s="143"/>
      <c r="K50" s="143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45" t="s">
        <v>54</v>
      </c>
      <c r="E61" s="146"/>
      <c r="F61" s="147" t="s">
        <v>55</v>
      </c>
      <c r="G61" s="145" t="s">
        <v>54</v>
      </c>
      <c r="H61" s="146"/>
      <c r="I61" s="148"/>
      <c r="J61" s="149" t="s">
        <v>55</v>
      </c>
      <c r="K61" s="14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2" t="s">
        <v>56</v>
      </c>
      <c r="E65" s="150"/>
      <c r="F65" s="150"/>
      <c r="G65" s="142" t="s">
        <v>57</v>
      </c>
      <c r="H65" s="150"/>
      <c r="I65" s="151"/>
      <c r="J65" s="150"/>
      <c r="K65" s="15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45" t="s">
        <v>54</v>
      </c>
      <c r="E76" s="146"/>
      <c r="F76" s="147" t="s">
        <v>55</v>
      </c>
      <c r="G76" s="145" t="s">
        <v>54</v>
      </c>
      <c r="H76" s="146"/>
      <c r="I76" s="148"/>
      <c r="J76" s="149" t="s">
        <v>55</v>
      </c>
      <c r="K76" s="14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2"/>
      <c r="C77" s="153"/>
      <c r="D77" s="153"/>
      <c r="E77" s="153"/>
      <c r="F77" s="153"/>
      <c r="G77" s="153"/>
      <c r="H77" s="153"/>
      <c r="I77" s="154"/>
      <c r="J77" s="153"/>
      <c r="K77" s="15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55"/>
      <c r="C81" s="156"/>
      <c r="D81" s="156"/>
      <c r="E81" s="156"/>
      <c r="F81" s="156"/>
      <c r="G81" s="156"/>
      <c r="H81" s="156"/>
      <c r="I81" s="157"/>
      <c r="J81" s="156"/>
      <c r="K81" s="15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99</v>
      </c>
      <c r="D82" s="38"/>
      <c r="E82" s="38"/>
      <c r="F82" s="38"/>
      <c r="G82" s="38"/>
      <c r="H82" s="38"/>
      <c r="I82" s="11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1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38" t="str">
        <f>E7</f>
        <v>VT Lučina, Žermanice , KM 24.750-24.780 (AKCE Č.3691)</v>
      </c>
      <c r="F85" s="339"/>
      <c r="G85" s="339"/>
      <c r="H85" s="339"/>
      <c r="I85" s="11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97</v>
      </c>
      <c r="D86" s="38"/>
      <c r="E86" s="38"/>
      <c r="F86" s="38"/>
      <c r="G86" s="38"/>
      <c r="H86" s="38"/>
      <c r="I86" s="11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21" t="str">
        <f>E9</f>
        <v>SO 02 - SO 02 Přeložka plynovodu</v>
      </c>
      <c r="F87" s="337"/>
      <c r="G87" s="337"/>
      <c r="H87" s="337"/>
      <c r="I87" s="11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23</v>
      </c>
      <c r="D89" s="38"/>
      <c r="E89" s="38"/>
      <c r="F89" s="29" t="str">
        <f>F12</f>
        <v xml:space="preserve"> </v>
      </c>
      <c r="G89" s="38"/>
      <c r="H89" s="38"/>
      <c r="I89" s="119" t="s">
        <v>25</v>
      </c>
      <c r="J89" s="68" t="str">
        <f>IF(J12="","",J12)</f>
        <v>3. 4. 2018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1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3.15" customHeight="1">
      <c r="A91" s="36"/>
      <c r="B91" s="37"/>
      <c r="C91" s="31" t="s">
        <v>27</v>
      </c>
      <c r="D91" s="38"/>
      <c r="E91" s="38"/>
      <c r="F91" s="29" t="str">
        <f>E15</f>
        <v>Povodí Odry, s.p., Varenská 3101/49, Ostrava</v>
      </c>
      <c r="G91" s="38"/>
      <c r="H91" s="38"/>
      <c r="I91" s="119" t="s">
        <v>34</v>
      </c>
      <c r="J91" s="34" t="str">
        <f>E21</f>
        <v>Lineplan, s.r.o., 28. řájna 1142/168, Osttrava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31</v>
      </c>
      <c r="D92" s="38"/>
      <c r="E92" s="38"/>
      <c r="F92" s="29" t="str">
        <f>IF(E18="","",E18)</f>
        <v>Vyplň údaj</v>
      </c>
      <c r="G92" s="38"/>
      <c r="H92" s="38"/>
      <c r="I92" s="119" t="s">
        <v>36</v>
      </c>
      <c r="J92" s="34" t="str">
        <f>E24</f>
        <v>Pavla Heinzová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1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8" t="s">
        <v>100</v>
      </c>
      <c r="D94" s="159"/>
      <c r="E94" s="159"/>
      <c r="F94" s="159"/>
      <c r="G94" s="159"/>
      <c r="H94" s="159"/>
      <c r="I94" s="160"/>
      <c r="J94" s="161" t="s">
        <v>101</v>
      </c>
      <c r="K94" s="15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1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2" t="s">
        <v>102</v>
      </c>
      <c r="D96" s="38"/>
      <c r="E96" s="38"/>
      <c r="F96" s="38"/>
      <c r="G96" s="38"/>
      <c r="H96" s="38"/>
      <c r="I96" s="117"/>
      <c r="J96" s="86">
        <f>J123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103</v>
      </c>
    </row>
    <row r="97" spans="2:12" s="9" customFormat="1" ht="24.95" customHeight="1">
      <c r="B97" s="163"/>
      <c r="C97" s="164"/>
      <c r="D97" s="165" t="s">
        <v>339</v>
      </c>
      <c r="E97" s="166"/>
      <c r="F97" s="166"/>
      <c r="G97" s="166"/>
      <c r="H97" s="166"/>
      <c r="I97" s="167"/>
      <c r="J97" s="168">
        <f>J124</f>
        <v>0</v>
      </c>
      <c r="K97" s="164"/>
      <c r="L97" s="169"/>
    </row>
    <row r="98" spans="2:12" s="10" customFormat="1" ht="19.9" customHeight="1">
      <c r="B98" s="170"/>
      <c r="C98" s="171"/>
      <c r="D98" s="172" t="s">
        <v>340</v>
      </c>
      <c r="E98" s="173"/>
      <c r="F98" s="173"/>
      <c r="G98" s="173"/>
      <c r="H98" s="173"/>
      <c r="I98" s="174"/>
      <c r="J98" s="175">
        <f>J125</f>
        <v>0</v>
      </c>
      <c r="K98" s="171"/>
      <c r="L98" s="176"/>
    </row>
    <row r="99" spans="2:12" s="10" customFormat="1" ht="14.85" customHeight="1">
      <c r="B99" s="170"/>
      <c r="C99" s="171"/>
      <c r="D99" s="172" t="s">
        <v>341</v>
      </c>
      <c r="E99" s="173"/>
      <c r="F99" s="173"/>
      <c r="G99" s="173"/>
      <c r="H99" s="173"/>
      <c r="I99" s="174"/>
      <c r="J99" s="175">
        <f>J207</f>
        <v>0</v>
      </c>
      <c r="K99" s="171"/>
      <c r="L99" s="176"/>
    </row>
    <row r="100" spans="2:12" s="10" customFormat="1" ht="21.75" customHeight="1">
      <c r="B100" s="170"/>
      <c r="C100" s="171"/>
      <c r="D100" s="172" t="s">
        <v>342</v>
      </c>
      <c r="E100" s="173"/>
      <c r="F100" s="173"/>
      <c r="G100" s="173"/>
      <c r="H100" s="173"/>
      <c r="I100" s="174"/>
      <c r="J100" s="175">
        <f>J208</f>
        <v>0</v>
      </c>
      <c r="K100" s="171"/>
      <c r="L100" s="176"/>
    </row>
    <row r="101" spans="2:12" s="10" customFormat="1" ht="14.85" customHeight="1">
      <c r="B101" s="170"/>
      <c r="C101" s="171"/>
      <c r="D101" s="172" t="s">
        <v>343</v>
      </c>
      <c r="E101" s="173"/>
      <c r="F101" s="173"/>
      <c r="G101" s="173"/>
      <c r="H101" s="173"/>
      <c r="I101" s="174"/>
      <c r="J101" s="175">
        <f>J259</f>
        <v>0</v>
      </c>
      <c r="K101" s="171"/>
      <c r="L101" s="176"/>
    </row>
    <row r="102" spans="2:12" s="10" customFormat="1" ht="14.85" customHeight="1">
      <c r="B102" s="170"/>
      <c r="C102" s="171"/>
      <c r="D102" s="172" t="s">
        <v>341</v>
      </c>
      <c r="E102" s="173"/>
      <c r="F102" s="173"/>
      <c r="G102" s="173"/>
      <c r="H102" s="173"/>
      <c r="I102" s="174"/>
      <c r="J102" s="175">
        <f>J260</f>
        <v>0</v>
      </c>
      <c r="K102" s="171"/>
      <c r="L102" s="176"/>
    </row>
    <row r="103" spans="2:12" s="10" customFormat="1" ht="19.9" customHeight="1">
      <c r="B103" s="170"/>
      <c r="C103" s="171"/>
      <c r="D103" s="172" t="s">
        <v>344</v>
      </c>
      <c r="E103" s="173"/>
      <c r="F103" s="173"/>
      <c r="G103" s="173"/>
      <c r="H103" s="173"/>
      <c r="I103" s="174"/>
      <c r="J103" s="175">
        <f>J311</f>
        <v>0</v>
      </c>
      <c r="K103" s="171"/>
      <c r="L103" s="176"/>
    </row>
    <row r="104" spans="1:31" s="2" customFormat="1" ht="21.75" customHeight="1">
      <c r="A104" s="36"/>
      <c r="B104" s="37"/>
      <c r="C104" s="38"/>
      <c r="D104" s="38"/>
      <c r="E104" s="38"/>
      <c r="F104" s="38"/>
      <c r="G104" s="38"/>
      <c r="H104" s="38"/>
      <c r="I104" s="117"/>
      <c r="J104" s="38"/>
      <c r="K104" s="38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56"/>
      <c r="C105" s="57"/>
      <c r="D105" s="57"/>
      <c r="E105" s="57"/>
      <c r="F105" s="57"/>
      <c r="G105" s="57"/>
      <c r="H105" s="57"/>
      <c r="I105" s="154"/>
      <c r="J105" s="57"/>
      <c r="K105" s="57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58"/>
      <c r="C109" s="59"/>
      <c r="D109" s="59"/>
      <c r="E109" s="59"/>
      <c r="F109" s="59"/>
      <c r="G109" s="59"/>
      <c r="H109" s="59"/>
      <c r="I109" s="157"/>
      <c r="J109" s="59"/>
      <c r="K109" s="59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5" t="s">
        <v>110</v>
      </c>
      <c r="D110" s="38"/>
      <c r="E110" s="38"/>
      <c r="F110" s="38"/>
      <c r="G110" s="38"/>
      <c r="H110" s="38"/>
      <c r="I110" s="117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117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1" t="s">
        <v>16</v>
      </c>
      <c r="D112" s="38"/>
      <c r="E112" s="38"/>
      <c r="F112" s="38"/>
      <c r="G112" s="38"/>
      <c r="H112" s="38"/>
      <c r="I112" s="117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338" t="str">
        <f>E7</f>
        <v>VT Lučina, Žermanice , KM 24.750-24.780 (AKCE Č.3691)</v>
      </c>
      <c r="F113" s="339"/>
      <c r="G113" s="339"/>
      <c r="H113" s="339"/>
      <c r="I113" s="117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1" t="s">
        <v>97</v>
      </c>
      <c r="D114" s="38"/>
      <c r="E114" s="38"/>
      <c r="F114" s="38"/>
      <c r="G114" s="38"/>
      <c r="H114" s="38"/>
      <c r="I114" s="11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321" t="str">
        <f>E9</f>
        <v>SO 02 - SO 02 Přeložka plynovodu</v>
      </c>
      <c r="F115" s="337"/>
      <c r="G115" s="337"/>
      <c r="H115" s="337"/>
      <c r="I115" s="117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117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1" t="s">
        <v>23</v>
      </c>
      <c r="D117" s="38"/>
      <c r="E117" s="38"/>
      <c r="F117" s="29" t="str">
        <f>F12</f>
        <v xml:space="preserve"> </v>
      </c>
      <c r="G117" s="38"/>
      <c r="H117" s="38"/>
      <c r="I117" s="119" t="s">
        <v>25</v>
      </c>
      <c r="J117" s="68" t="str">
        <f>IF(J12="","",J12)</f>
        <v>3. 4. 2018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117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43.15" customHeight="1">
      <c r="A119" s="36"/>
      <c r="B119" s="37"/>
      <c r="C119" s="31" t="s">
        <v>27</v>
      </c>
      <c r="D119" s="38"/>
      <c r="E119" s="38"/>
      <c r="F119" s="29" t="str">
        <f>E15</f>
        <v>Povodí Odry, s.p., Varenská 3101/49, Ostrava</v>
      </c>
      <c r="G119" s="38"/>
      <c r="H119" s="38"/>
      <c r="I119" s="119" t="s">
        <v>34</v>
      </c>
      <c r="J119" s="34" t="str">
        <f>E21</f>
        <v>Lineplan, s.r.o., 28. řájna 1142/168, Osttrava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31</v>
      </c>
      <c r="D120" s="38"/>
      <c r="E120" s="38"/>
      <c r="F120" s="29" t="str">
        <f>IF(E18="","",E18)</f>
        <v>Vyplň údaj</v>
      </c>
      <c r="G120" s="38"/>
      <c r="H120" s="38"/>
      <c r="I120" s="119" t="s">
        <v>36</v>
      </c>
      <c r="J120" s="34" t="str">
        <f>E24</f>
        <v>Pavla Heinzová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5" customHeight="1">
      <c r="A121" s="36"/>
      <c r="B121" s="37"/>
      <c r="C121" s="38"/>
      <c r="D121" s="38"/>
      <c r="E121" s="38"/>
      <c r="F121" s="38"/>
      <c r="G121" s="38"/>
      <c r="H121" s="38"/>
      <c r="I121" s="117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77"/>
      <c r="B122" s="178"/>
      <c r="C122" s="179" t="s">
        <v>111</v>
      </c>
      <c r="D122" s="180" t="s">
        <v>64</v>
      </c>
      <c r="E122" s="180" t="s">
        <v>60</v>
      </c>
      <c r="F122" s="180" t="s">
        <v>61</v>
      </c>
      <c r="G122" s="180" t="s">
        <v>112</v>
      </c>
      <c r="H122" s="180" t="s">
        <v>113</v>
      </c>
      <c r="I122" s="181" t="s">
        <v>114</v>
      </c>
      <c r="J122" s="182" t="s">
        <v>101</v>
      </c>
      <c r="K122" s="183" t="s">
        <v>115</v>
      </c>
      <c r="L122" s="184"/>
      <c r="M122" s="77" t="s">
        <v>1</v>
      </c>
      <c r="N122" s="78" t="s">
        <v>43</v>
      </c>
      <c r="O122" s="78" t="s">
        <v>116</v>
      </c>
      <c r="P122" s="78" t="s">
        <v>117</v>
      </c>
      <c r="Q122" s="78" t="s">
        <v>118</v>
      </c>
      <c r="R122" s="78" t="s">
        <v>119</v>
      </c>
      <c r="S122" s="78" t="s">
        <v>120</v>
      </c>
      <c r="T122" s="79" t="s">
        <v>121</v>
      </c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</row>
    <row r="123" spans="1:63" s="2" customFormat="1" ht="22.9" customHeight="1">
      <c r="A123" s="36"/>
      <c r="B123" s="37"/>
      <c r="C123" s="84" t="s">
        <v>122</v>
      </c>
      <c r="D123" s="38"/>
      <c r="E123" s="38"/>
      <c r="F123" s="38"/>
      <c r="G123" s="38"/>
      <c r="H123" s="38"/>
      <c r="I123" s="117"/>
      <c r="J123" s="185">
        <f>BK123</f>
        <v>0</v>
      </c>
      <c r="K123" s="38"/>
      <c r="L123" s="41"/>
      <c r="M123" s="80"/>
      <c r="N123" s="186"/>
      <c r="O123" s="81"/>
      <c r="P123" s="187">
        <f>P124</f>
        <v>0</v>
      </c>
      <c r="Q123" s="81"/>
      <c r="R123" s="187">
        <f>R124</f>
        <v>0.48452500000000004</v>
      </c>
      <c r="S123" s="81"/>
      <c r="T123" s="188">
        <f>T124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78</v>
      </c>
      <c r="AU123" s="19" t="s">
        <v>103</v>
      </c>
      <c r="BK123" s="189">
        <f>BK124</f>
        <v>0</v>
      </c>
    </row>
    <row r="124" spans="2:63" s="12" customFormat="1" ht="25.9" customHeight="1">
      <c r="B124" s="190"/>
      <c r="C124" s="191"/>
      <c r="D124" s="192" t="s">
        <v>78</v>
      </c>
      <c r="E124" s="193" t="s">
        <v>123</v>
      </c>
      <c r="F124" s="193" t="s">
        <v>345</v>
      </c>
      <c r="G124" s="191"/>
      <c r="H124" s="191"/>
      <c r="I124" s="194"/>
      <c r="J124" s="195">
        <f>BK124</f>
        <v>0</v>
      </c>
      <c r="K124" s="191"/>
      <c r="L124" s="196"/>
      <c r="M124" s="197"/>
      <c r="N124" s="198"/>
      <c r="O124" s="198"/>
      <c r="P124" s="199">
        <f>P125+P311</f>
        <v>0</v>
      </c>
      <c r="Q124" s="198"/>
      <c r="R124" s="199">
        <f>R125+R311</f>
        <v>0.48452500000000004</v>
      </c>
      <c r="S124" s="198"/>
      <c r="T124" s="200">
        <f>T125+T311</f>
        <v>0</v>
      </c>
      <c r="AR124" s="201" t="s">
        <v>22</v>
      </c>
      <c r="AT124" s="202" t="s">
        <v>78</v>
      </c>
      <c r="AU124" s="202" t="s">
        <v>79</v>
      </c>
      <c r="AY124" s="201" t="s">
        <v>125</v>
      </c>
      <c r="BK124" s="203">
        <f>BK125+BK311</f>
        <v>0</v>
      </c>
    </row>
    <row r="125" spans="2:63" s="12" customFormat="1" ht="22.9" customHeight="1">
      <c r="B125" s="190"/>
      <c r="C125" s="191"/>
      <c r="D125" s="192" t="s">
        <v>78</v>
      </c>
      <c r="E125" s="204" t="s">
        <v>346</v>
      </c>
      <c r="F125" s="204" t="s">
        <v>347</v>
      </c>
      <c r="G125" s="191"/>
      <c r="H125" s="191"/>
      <c r="I125" s="194"/>
      <c r="J125" s="205">
        <f>BK125</f>
        <v>0</v>
      </c>
      <c r="K125" s="191"/>
      <c r="L125" s="196"/>
      <c r="M125" s="197"/>
      <c r="N125" s="198"/>
      <c r="O125" s="198"/>
      <c r="P125" s="199">
        <f>P126+SUM(P127:P207)+P259+P260</f>
        <v>0</v>
      </c>
      <c r="Q125" s="198"/>
      <c r="R125" s="199">
        <f>R126+SUM(R127:R207)+R259+R260</f>
        <v>0.48452500000000004</v>
      </c>
      <c r="S125" s="198"/>
      <c r="T125" s="200">
        <f>T126+SUM(T127:T207)+T259+T260</f>
        <v>0</v>
      </c>
      <c r="AR125" s="201" t="s">
        <v>22</v>
      </c>
      <c r="AT125" s="202" t="s">
        <v>78</v>
      </c>
      <c r="AU125" s="202" t="s">
        <v>22</v>
      </c>
      <c r="AY125" s="201" t="s">
        <v>125</v>
      </c>
      <c r="BK125" s="203">
        <f>BK126+SUM(BK127:BK207)+BK259+BK260</f>
        <v>0</v>
      </c>
    </row>
    <row r="126" spans="1:65" s="2" customFormat="1" ht="16.5" customHeight="1">
      <c r="A126" s="36"/>
      <c r="B126" s="37"/>
      <c r="C126" s="206" t="s">
        <v>348</v>
      </c>
      <c r="D126" s="206" t="s">
        <v>128</v>
      </c>
      <c r="E126" s="207" t="s">
        <v>349</v>
      </c>
      <c r="F126" s="208" t="s">
        <v>350</v>
      </c>
      <c r="G126" s="209" t="s">
        <v>306</v>
      </c>
      <c r="H126" s="210">
        <v>10</v>
      </c>
      <c r="I126" s="211"/>
      <c r="J126" s="212">
        <f>ROUND(I126*H126,3)</f>
        <v>0</v>
      </c>
      <c r="K126" s="213"/>
      <c r="L126" s="41"/>
      <c r="M126" s="214" t="s">
        <v>1</v>
      </c>
      <c r="N126" s="215" t="s">
        <v>44</v>
      </c>
      <c r="O126" s="73"/>
      <c r="P126" s="216">
        <f>O126*H126</f>
        <v>0</v>
      </c>
      <c r="Q126" s="216">
        <v>0.01722</v>
      </c>
      <c r="R126" s="216">
        <f>Q126*H126</f>
        <v>0.1722</v>
      </c>
      <c r="S126" s="216">
        <v>0</v>
      </c>
      <c r="T126" s="217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18" t="s">
        <v>127</v>
      </c>
      <c r="AT126" s="218" t="s">
        <v>128</v>
      </c>
      <c r="AU126" s="218" t="s">
        <v>89</v>
      </c>
      <c r="AY126" s="19" t="s">
        <v>125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22</v>
      </c>
      <c r="BK126" s="219">
        <f>ROUND(I126*H126,3)</f>
        <v>0</v>
      </c>
      <c r="BL126" s="19" t="s">
        <v>127</v>
      </c>
      <c r="BM126" s="218" t="s">
        <v>351</v>
      </c>
    </row>
    <row r="127" spans="1:47" s="2" customFormat="1" ht="29.25">
      <c r="A127" s="36"/>
      <c r="B127" s="37"/>
      <c r="C127" s="38"/>
      <c r="D127" s="220" t="s">
        <v>133</v>
      </c>
      <c r="E127" s="38"/>
      <c r="F127" s="221" t="s">
        <v>352</v>
      </c>
      <c r="G127" s="38"/>
      <c r="H127" s="38"/>
      <c r="I127" s="117"/>
      <c r="J127" s="38"/>
      <c r="K127" s="38"/>
      <c r="L127" s="41"/>
      <c r="M127" s="222"/>
      <c r="N127" s="223"/>
      <c r="O127" s="73"/>
      <c r="P127" s="73"/>
      <c r="Q127" s="73"/>
      <c r="R127" s="73"/>
      <c r="S127" s="73"/>
      <c r="T127" s="74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133</v>
      </c>
      <c r="AU127" s="19" t="s">
        <v>89</v>
      </c>
    </row>
    <row r="128" spans="2:51" s="13" customFormat="1" ht="12">
      <c r="B128" s="224"/>
      <c r="C128" s="225"/>
      <c r="D128" s="220" t="s">
        <v>175</v>
      </c>
      <c r="E128" s="226" t="s">
        <v>1</v>
      </c>
      <c r="F128" s="227" t="s">
        <v>188</v>
      </c>
      <c r="G128" s="225"/>
      <c r="H128" s="228">
        <v>20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AT128" s="234" t="s">
        <v>175</v>
      </c>
      <c r="AU128" s="234" t="s">
        <v>89</v>
      </c>
      <c r="AV128" s="13" t="s">
        <v>89</v>
      </c>
      <c r="AW128" s="13" t="s">
        <v>33</v>
      </c>
      <c r="AX128" s="13" t="s">
        <v>79</v>
      </c>
      <c r="AY128" s="234" t="s">
        <v>125</v>
      </c>
    </row>
    <row r="129" spans="2:51" s="14" customFormat="1" ht="12">
      <c r="B129" s="246"/>
      <c r="C129" s="247"/>
      <c r="D129" s="220" t="s">
        <v>175</v>
      </c>
      <c r="E129" s="248" t="s">
        <v>1</v>
      </c>
      <c r="F129" s="249" t="s">
        <v>353</v>
      </c>
      <c r="G129" s="247"/>
      <c r="H129" s="248" t="s">
        <v>1</v>
      </c>
      <c r="I129" s="250"/>
      <c r="J129" s="247"/>
      <c r="K129" s="247"/>
      <c r="L129" s="251"/>
      <c r="M129" s="252"/>
      <c r="N129" s="253"/>
      <c r="O129" s="253"/>
      <c r="P129" s="253"/>
      <c r="Q129" s="253"/>
      <c r="R129" s="253"/>
      <c r="S129" s="253"/>
      <c r="T129" s="254"/>
      <c r="AT129" s="255" t="s">
        <v>175</v>
      </c>
      <c r="AU129" s="255" t="s">
        <v>89</v>
      </c>
      <c r="AV129" s="14" t="s">
        <v>22</v>
      </c>
      <c r="AW129" s="14" t="s">
        <v>33</v>
      </c>
      <c r="AX129" s="14" t="s">
        <v>79</v>
      </c>
      <c r="AY129" s="255" t="s">
        <v>125</v>
      </c>
    </row>
    <row r="130" spans="2:51" s="13" customFormat="1" ht="12">
      <c r="B130" s="224"/>
      <c r="C130" s="225"/>
      <c r="D130" s="220" t="s">
        <v>175</v>
      </c>
      <c r="E130" s="226" t="s">
        <v>1</v>
      </c>
      <c r="F130" s="227" t="s">
        <v>354</v>
      </c>
      <c r="G130" s="225"/>
      <c r="H130" s="228">
        <v>10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AT130" s="234" t="s">
        <v>175</v>
      </c>
      <c r="AU130" s="234" t="s">
        <v>89</v>
      </c>
      <c r="AV130" s="13" t="s">
        <v>89</v>
      </c>
      <c r="AW130" s="13" t="s">
        <v>33</v>
      </c>
      <c r="AX130" s="13" t="s">
        <v>22</v>
      </c>
      <c r="AY130" s="234" t="s">
        <v>125</v>
      </c>
    </row>
    <row r="131" spans="1:65" s="2" customFormat="1" ht="24" customHeight="1">
      <c r="A131" s="36"/>
      <c r="B131" s="37"/>
      <c r="C131" s="206" t="s">
        <v>355</v>
      </c>
      <c r="D131" s="206" t="s">
        <v>128</v>
      </c>
      <c r="E131" s="207" t="s">
        <v>356</v>
      </c>
      <c r="F131" s="208" t="s">
        <v>357</v>
      </c>
      <c r="G131" s="209" t="s">
        <v>358</v>
      </c>
      <c r="H131" s="210">
        <v>168</v>
      </c>
      <c r="I131" s="211"/>
      <c r="J131" s="212">
        <f>ROUND(I131*H131,3)</f>
        <v>0</v>
      </c>
      <c r="K131" s="213"/>
      <c r="L131" s="41"/>
      <c r="M131" s="214" t="s">
        <v>1</v>
      </c>
      <c r="N131" s="215" t="s">
        <v>44</v>
      </c>
      <c r="O131" s="73"/>
      <c r="P131" s="216">
        <f>O131*H131</f>
        <v>0</v>
      </c>
      <c r="Q131" s="216">
        <v>4E-05</v>
      </c>
      <c r="R131" s="216">
        <f>Q131*H131</f>
        <v>0.00672</v>
      </c>
      <c r="S131" s="216">
        <v>0</v>
      </c>
      <c r="T131" s="217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8" t="s">
        <v>127</v>
      </c>
      <c r="AT131" s="218" t="s">
        <v>128</v>
      </c>
      <c r="AU131" s="218" t="s">
        <v>89</v>
      </c>
      <c r="AY131" s="19" t="s">
        <v>125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22</v>
      </c>
      <c r="BK131" s="219">
        <f>ROUND(I131*H131,3)</f>
        <v>0</v>
      </c>
      <c r="BL131" s="19" t="s">
        <v>127</v>
      </c>
      <c r="BM131" s="218" t="s">
        <v>359</v>
      </c>
    </row>
    <row r="132" spans="1:47" s="2" customFormat="1" ht="19.5">
      <c r="A132" s="36"/>
      <c r="B132" s="37"/>
      <c r="C132" s="38"/>
      <c r="D132" s="220" t="s">
        <v>133</v>
      </c>
      <c r="E132" s="38"/>
      <c r="F132" s="221" t="s">
        <v>360</v>
      </c>
      <c r="G132" s="38"/>
      <c r="H132" s="38"/>
      <c r="I132" s="117"/>
      <c r="J132" s="38"/>
      <c r="K132" s="38"/>
      <c r="L132" s="41"/>
      <c r="M132" s="222"/>
      <c r="N132" s="223"/>
      <c r="O132" s="73"/>
      <c r="P132" s="73"/>
      <c r="Q132" s="73"/>
      <c r="R132" s="73"/>
      <c r="S132" s="73"/>
      <c r="T132" s="74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133</v>
      </c>
      <c r="AU132" s="19" t="s">
        <v>89</v>
      </c>
    </row>
    <row r="133" spans="2:51" s="13" customFormat="1" ht="12">
      <c r="B133" s="224"/>
      <c r="C133" s="225"/>
      <c r="D133" s="220" t="s">
        <v>175</v>
      </c>
      <c r="E133" s="226" t="s">
        <v>1</v>
      </c>
      <c r="F133" s="227" t="s">
        <v>361</v>
      </c>
      <c r="G133" s="225"/>
      <c r="H133" s="228">
        <v>336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AT133" s="234" t="s">
        <v>175</v>
      </c>
      <c r="AU133" s="234" t="s">
        <v>89</v>
      </c>
      <c r="AV133" s="13" t="s">
        <v>89</v>
      </c>
      <c r="AW133" s="13" t="s">
        <v>33</v>
      </c>
      <c r="AX133" s="13" t="s">
        <v>79</v>
      </c>
      <c r="AY133" s="234" t="s">
        <v>125</v>
      </c>
    </row>
    <row r="134" spans="2:51" s="14" customFormat="1" ht="12">
      <c r="B134" s="246"/>
      <c r="C134" s="247"/>
      <c r="D134" s="220" t="s">
        <v>175</v>
      </c>
      <c r="E134" s="248" t="s">
        <v>1</v>
      </c>
      <c r="F134" s="249" t="s">
        <v>362</v>
      </c>
      <c r="G134" s="247"/>
      <c r="H134" s="248" t="s">
        <v>1</v>
      </c>
      <c r="I134" s="250"/>
      <c r="J134" s="247"/>
      <c r="K134" s="247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175</v>
      </c>
      <c r="AU134" s="255" t="s">
        <v>89</v>
      </c>
      <c r="AV134" s="14" t="s">
        <v>22</v>
      </c>
      <c r="AW134" s="14" t="s">
        <v>33</v>
      </c>
      <c r="AX134" s="14" t="s">
        <v>79</v>
      </c>
      <c r="AY134" s="255" t="s">
        <v>125</v>
      </c>
    </row>
    <row r="135" spans="2:51" s="13" customFormat="1" ht="12">
      <c r="B135" s="224"/>
      <c r="C135" s="225"/>
      <c r="D135" s="220" t="s">
        <v>175</v>
      </c>
      <c r="E135" s="226" t="s">
        <v>1</v>
      </c>
      <c r="F135" s="227" t="s">
        <v>363</v>
      </c>
      <c r="G135" s="225"/>
      <c r="H135" s="228">
        <v>168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AT135" s="234" t="s">
        <v>175</v>
      </c>
      <c r="AU135" s="234" t="s">
        <v>89</v>
      </c>
      <c r="AV135" s="13" t="s">
        <v>89</v>
      </c>
      <c r="AW135" s="13" t="s">
        <v>33</v>
      </c>
      <c r="AX135" s="13" t="s">
        <v>22</v>
      </c>
      <c r="AY135" s="234" t="s">
        <v>125</v>
      </c>
    </row>
    <row r="136" spans="1:65" s="2" customFormat="1" ht="24" customHeight="1">
      <c r="A136" s="36"/>
      <c r="B136" s="37"/>
      <c r="C136" s="206" t="s">
        <v>364</v>
      </c>
      <c r="D136" s="206" t="s">
        <v>128</v>
      </c>
      <c r="E136" s="207" t="s">
        <v>178</v>
      </c>
      <c r="F136" s="208" t="s">
        <v>179</v>
      </c>
      <c r="G136" s="209" t="s">
        <v>151</v>
      </c>
      <c r="H136" s="210">
        <v>115</v>
      </c>
      <c r="I136" s="211"/>
      <c r="J136" s="212">
        <f>ROUND(I136*H136,3)</f>
        <v>0</v>
      </c>
      <c r="K136" s="213"/>
      <c r="L136" s="41"/>
      <c r="M136" s="214" t="s">
        <v>1</v>
      </c>
      <c r="N136" s="215" t="s">
        <v>44</v>
      </c>
      <c r="O136" s="73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8" t="s">
        <v>127</v>
      </c>
      <c r="AT136" s="218" t="s">
        <v>128</v>
      </c>
      <c r="AU136" s="218" t="s">
        <v>89</v>
      </c>
      <c r="AY136" s="19" t="s">
        <v>125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22</v>
      </c>
      <c r="BK136" s="219">
        <f>ROUND(I136*H136,3)</f>
        <v>0</v>
      </c>
      <c r="BL136" s="19" t="s">
        <v>127</v>
      </c>
      <c r="BM136" s="218" t="s">
        <v>365</v>
      </c>
    </row>
    <row r="137" spans="1:47" s="2" customFormat="1" ht="19.5">
      <c r="A137" s="36"/>
      <c r="B137" s="37"/>
      <c r="C137" s="38"/>
      <c r="D137" s="220" t="s">
        <v>133</v>
      </c>
      <c r="E137" s="38"/>
      <c r="F137" s="221" t="s">
        <v>366</v>
      </c>
      <c r="G137" s="38"/>
      <c r="H137" s="38"/>
      <c r="I137" s="117"/>
      <c r="J137" s="38"/>
      <c r="K137" s="38"/>
      <c r="L137" s="41"/>
      <c r="M137" s="222"/>
      <c r="N137" s="223"/>
      <c r="O137" s="73"/>
      <c r="P137" s="73"/>
      <c r="Q137" s="73"/>
      <c r="R137" s="73"/>
      <c r="S137" s="73"/>
      <c r="T137" s="74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133</v>
      </c>
      <c r="AU137" s="19" t="s">
        <v>89</v>
      </c>
    </row>
    <row r="138" spans="2:51" s="13" customFormat="1" ht="12">
      <c r="B138" s="224"/>
      <c r="C138" s="225"/>
      <c r="D138" s="220" t="s">
        <v>175</v>
      </c>
      <c r="E138" s="226" t="s">
        <v>1</v>
      </c>
      <c r="F138" s="227" t="s">
        <v>367</v>
      </c>
      <c r="G138" s="225"/>
      <c r="H138" s="228">
        <v>115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AT138" s="234" t="s">
        <v>175</v>
      </c>
      <c r="AU138" s="234" t="s">
        <v>89</v>
      </c>
      <c r="AV138" s="13" t="s">
        <v>89</v>
      </c>
      <c r="AW138" s="13" t="s">
        <v>33</v>
      </c>
      <c r="AX138" s="13" t="s">
        <v>22</v>
      </c>
      <c r="AY138" s="234" t="s">
        <v>125</v>
      </c>
    </row>
    <row r="139" spans="1:65" s="2" customFormat="1" ht="24" customHeight="1">
      <c r="A139" s="36"/>
      <c r="B139" s="37"/>
      <c r="C139" s="206" t="s">
        <v>368</v>
      </c>
      <c r="D139" s="206" t="s">
        <v>128</v>
      </c>
      <c r="E139" s="207" t="s">
        <v>184</v>
      </c>
      <c r="F139" s="208" t="s">
        <v>185</v>
      </c>
      <c r="G139" s="209" t="s">
        <v>151</v>
      </c>
      <c r="H139" s="210">
        <v>57.5</v>
      </c>
      <c r="I139" s="211"/>
      <c r="J139" s="212">
        <f>ROUND(I139*H139,3)</f>
        <v>0</v>
      </c>
      <c r="K139" s="213"/>
      <c r="L139" s="41"/>
      <c r="M139" s="214" t="s">
        <v>1</v>
      </c>
      <c r="N139" s="215" t="s">
        <v>44</v>
      </c>
      <c r="O139" s="73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8" t="s">
        <v>127</v>
      </c>
      <c r="AT139" s="218" t="s">
        <v>128</v>
      </c>
      <c r="AU139" s="218" t="s">
        <v>89</v>
      </c>
      <c r="AY139" s="19" t="s">
        <v>125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22</v>
      </c>
      <c r="BK139" s="219">
        <f>ROUND(I139*H139,3)</f>
        <v>0</v>
      </c>
      <c r="BL139" s="19" t="s">
        <v>127</v>
      </c>
      <c r="BM139" s="218" t="s">
        <v>369</v>
      </c>
    </row>
    <row r="140" spans="1:47" s="2" customFormat="1" ht="19.5">
      <c r="A140" s="36"/>
      <c r="B140" s="37"/>
      <c r="C140" s="38"/>
      <c r="D140" s="220" t="s">
        <v>133</v>
      </c>
      <c r="E140" s="38"/>
      <c r="F140" s="221" t="s">
        <v>370</v>
      </c>
      <c r="G140" s="38"/>
      <c r="H140" s="38"/>
      <c r="I140" s="117"/>
      <c r="J140" s="38"/>
      <c r="K140" s="38"/>
      <c r="L140" s="41"/>
      <c r="M140" s="222"/>
      <c r="N140" s="223"/>
      <c r="O140" s="73"/>
      <c r="P140" s="73"/>
      <c r="Q140" s="73"/>
      <c r="R140" s="73"/>
      <c r="S140" s="73"/>
      <c r="T140" s="74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133</v>
      </c>
      <c r="AU140" s="19" t="s">
        <v>89</v>
      </c>
    </row>
    <row r="141" spans="2:51" s="13" customFormat="1" ht="12">
      <c r="B141" s="224"/>
      <c r="C141" s="225"/>
      <c r="D141" s="220" t="s">
        <v>175</v>
      </c>
      <c r="E141" s="226" t="s">
        <v>1</v>
      </c>
      <c r="F141" s="227" t="s">
        <v>371</v>
      </c>
      <c r="G141" s="225"/>
      <c r="H141" s="228">
        <v>57.5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175</v>
      </c>
      <c r="AU141" s="234" t="s">
        <v>89</v>
      </c>
      <c r="AV141" s="13" t="s">
        <v>89</v>
      </c>
      <c r="AW141" s="13" t="s">
        <v>33</v>
      </c>
      <c r="AX141" s="13" t="s">
        <v>22</v>
      </c>
      <c r="AY141" s="234" t="s">
        <v>125</v>
      </c>
    </row>
    <row r="142" spans="1:65" s="2" customFormat="1" ht="24" customHeight="1">
      <c r="A142" s="36"/>
      <c r="B142" s="37"/>
      <c r="C142" s="206" t="s">
        <v>372</v>
      </c>
      <c r="D142" s="206" t="s">
        <v>128</v>
      </c>
      <c r="E142" s="207" t="s">
        <v>373</v>
      </c>
      <c r="F142" s="208" t="s">
        <v>374</v>
      </c>
      <c r="G142" s="209" t="s">
        <v>151</v>
      </c>
      <c r="H142" s="210">
        <v>115</v>
      </c>
      <c r="I142" s="211"/>
      <c r="J142" s="212">
        <f>ROUND(I142*H142,3)</f>
        <v>0</v>
      </c>
      <c r="K142" s="213"/>
      <c r="L142" s="41"/>
      <c r="M142" s="214" t="s">
        <v>1</v>
      </c>
      <c r="N142" s="215" t="s">
        <v>44</v>
      </c>
      <c r="O142" s="73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8" t="s">
        <v>127</v>
      </c>
      <c r="AT142" s="218" t="s">
        <v>128</v>
      </c>
      <c r="AU142" s="218" t="s">
        <v>89</v>
      </c>
      <c r="AY142" s="19" t="s">
        <v>125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22</v>
      </c>
      <c r="BK142" s="219">
        <f>ROUND(I142*H142,3)</f>
        <v>0</v>
      </c>
      <c r="BL142" s="19" t="s">
        <v>127</v>
      </c>
      <c r="BM142" s="218" t="s">
        <v>375</v>
      </c>
    </row>
    <row r="143" spans="1:47" s="2" customFormat="1" ht="19.5">
      <c r="A143" s="36"/>
      <c r="B143" s="37"/>
      <c r="C143" s="38"/>
      <c r="D143" s="220" t="s">
        <v>133</v>
      </c>
      <c r="E143" s="38"/>
      <c r="F143" s="221" t="s">
        <v>376</v>
      </c>
      <c r="G143" s="38"/>
      <c r="H143" s="38"/>
      <c r="I143" s="117"/>
      <c r="J143" s="38"/>
      <c r="K143" s="38"/>
      <c r="L143" s="41"/>
      <c r="M143" s="222"/>
      <c r="N143" s="223"/>
      <c r="O143" s="73"/>
      <c r="P143" s="73"/>
      <c r="Q143" s="73"/>
      <c r="R143" s="73"/>
      <c r="S143" s="73"/>
      <c r="T143" s="74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133</v>
      </c>
      <c r="AU143" s="19" t="s">
        <v>89</v>
      </c>
    </row>
    <row r="144" spans="2:51" s="14" customFormat="1" ht="12">
      <c r="B144" s="246"/>
      <c r="C144" s="247"/>
      <c r="D144" s="220" t="s">
        <v>175</v>
      </c>
      <c r="E144" s="248" t="s">
        <v>1</v>
      </c>
      <c r="F144" s="249" t="s">
        <v>377</v>
      </c>
      <c r="G144" s="247"/>
      <c r="H144" s="248" t="s">
        <v>1</v>
      </c>
      <c r="I144" s="250"/>
      <c r="J144" s="247"/>
      <c r="K144" s="247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175</v>
      </c>
      <c r="AU144" s="255" t="s">
        <v>89</v>
      </c>
      <c r="AV144" s="14" t="s">
        <v>22</v>
      </c>
      <c r="AW144" s="14" t="s">
        <v>33</v>
      </c>
      <c r="AX144" s="14" t="s">
        <v>79</v>
      </c>
      <c r="AY144" s="255" t="s">
        <v>125</v>
      </c>
    </row>
    <row r="145" spans="2:51" s="13" customFormat="1" ht="12">
      <c r="B145" s="224"/>
      <c r="C145" s="225"/>
      <c r="D145" s="220" t="s">
        <v>175</v>
      </c>
      <c r="E145" s="226" t="s">
        <v>1</v>
      </c>
      <c r="F145" s="227" t="s">
        <v>367</v>
      </c>
      <c r="G145" s="225"/>
      <c r="H145" s="228">
        <v>115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175</v>
      </c>
      <c r="AU145" s="234" t="s">
        <v>89</v>
      </c>
      <c r="AV145" s="13" t="s">
        <v>89</v>
      </c>
      <c r="AW145" s="13" t="s">
        <v>33</v>
      </c>
      <c r="AX145" s="13" t="s">
        <v>22</v>
      </c>
      <c r="AY145" s="234" t="s">
        <v>125</v>
      </c>
    </row>
    <row r="146" spans="1:65" s="2" customFormat="1" ht="16.5" customHeight="1">
      <c r="A146" s="36"/>
      <c r="B146" s="37"/>
      <c r="C146" s="235" t="s">
        <v>378</v>
      </c>
      <c r="D146" s="235" t="s">
        <v>220</v>
      </c>
      <c r="E146" s="236" t="s">
        <v>379</v>
      </c>
      <c r="F146" s="237" t="s">
        <v>380</v>
      </c>
      <c r="G146" s="238" t="s">
        <v>151</v>
      </c>
      <c r="H146" s="239">
        <v>115</v>
      </c>
      <c r="I146" s="240"/>
      <c r="J146" s="241">
        <f>ROUND(I146*H146,3)</f>
        <v>0</v>
      </c>
      <c r="K146" s="242"/>
      <c r="L146" s="243"/>
      <c r="M146" s="244" t="s">
        <v>1</v>
      </c>
      <c r="N146" s="245" t="s">
        <v>44</v>
      </c>
      <c r="O146" s="73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8" t="s">
        <v>224</v>
      </c>
      <c r="AT146" s="218" t="s">
        <v>220</v>
      </c>
      <c r="AU146" s="218" t="s">
        <v>89</v>
      </c>
      <c r="AY146" s="19" t="s">
        <v>125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22</v>
      </c>
      <c r="BK146" s="219">
        <f>ROUND(I146*H146,3)</f>
        <v>0</v>
      </c>
      <c r="BL146" s="19" t="s">
        <v>127</v>
      </c>
      <c r="BM146" s="218" t="s">
        <v>381</v>
      </c>
    </row>
    <row r="147" spans="1:47" s="2" customFormat="1" ht="19.5">
      <c r="A147" s="36"/>
      <c r="B147" s="37"/>
      <c r="C147" s="38"/>
      <c r="D147" s="220" t="s">
        <v>133</v>
      </c>
      <c r="E147" s="38"/>
      <c r="F147" s="221" t="s">
        <v>382</v>
      </c>
      <c r="G147" s="38"/>
      <c r="H147" s="38"/>
      <c r="I147" s="117"/>
      <c r="J147" s="38"/>
      <c r="K147" s="38"/>
      <c r="L147" s="41"/>
      <c r="M147" s="222"/>
      <c r="N147" s="223"/>
      <c r="O147" s="73"/>
      <c r="P147" s="73"/>
      <c r="Q147" s="73"/>
      <c r="R147" s="73"/>
      <c r="S147" s="73"/>
      <c r="T147" s="74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133</v>
      </c>
      <c r="AU147" s="19" t="s">
        <v>89</v>
      </c>
    </row>
    <row r="148" spans="1:65" s="2" customFormat="1" ht="24" customHeight="1">
      <c r="A148" s="36"/>
      <c r="B148" s="37"/>
      <c r="C148" s="206" t="s">
        <v>22</v>
      </c>
      <c r="D148" s="206" t="s">
        <v>128</v>
      </c>
      <c r="E148" s="207" t="s">
        <v>383</v>
      </c>
      <c r="F148" s="208" t="s">
        <v>384</v>
      </c>
      <c r="G148" s="209" t="s">
        <v>151</v>
      </c>
      <c r="H148" s="210">
        <v>32.839</v>
      </c>
      <c r="I148" s="211"/>
      <c r="J148" s="212">
        <f>ROUND(I148*H148,3)</f>
        <v>0</v>
      </c>
      <c r="K148" s="213"/>
      <c r="L148" s="41"/>
      <c r="M148" s="214" t="s">
        <v>1</v>
      </c>
      <c r="N148" s="215" t="s">
        <v>44</v>
      </c>
      <c r="O148" s="73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8" t="s">
        <v>127</v>
      </c>
      <c r="AT148" s="218" t="s">
        <v>128</v>
      </c>
      <c r="AU148" s="218" t="s">
        <v>89</v>
      </c>
      <c r="AY148" s="19" t="s">
        <v>125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22</v>
      </c>
      <c r="BK148" s="219">
        <f>ROUND(I148*H148,3)</f>
        <v>0</v>
      </c>
      <c r="BL148" s="19" t="s">
        <v>127</v>
      </c>
      <c r="BM148" s="218" t="s">
        <v>385</v>
      </c>
    </row>
    <row r="149" spans="2:51" s="13" customFormat="1" ht="12">
      <c r="B149" s="224"/>
      <c r="C149" s="225"/>
      <c r="D149" s="220" t="s">
        <v>175</v>
      </c>
      <c r="E149" s="226" t="s">
        <v>1</v>
      </c>
      <c r="F149" s="227" t="s">
        <v>386</v>
      </c>
      <c r="G149" s="225"/>
      <c r="H149" s="228">
        <v>30.127999999999997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175</v>
      </c>
      <c r="AU149" s="234" t="s">
        <v>89</v>
      </c>
      <c r="AV149" s="13" t="s">
        <v>89</v>
      </c>
      <c r="AW149" s="13" t="s">
        <v>33</v>
      </c>
      <c r="AX149" s="13" t="s">
        <v>79</v>
      </c>
      <c r="AY149" s="234" t="s">
        <v>125</v>
      </c>
    </row>
    <row r="150" spans="2:51" s="13" customFormat="1" ht="12">
      <c r="B150" s="224"/>
      <c r="C150" s="225"/>
      <c r="D150" s="220" t="s">
        <v>175</v>
      </c>
      <c r="E150" s="226" t="s">
        <v>1</v>
      </c>
      <c r="F150" s="227" t="s">
        <v>387</v>
      </c>
      <c r="G150" s="225"/>
      <c r="H150" s="228">
        <v>16.875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175</v>
      </c>
      <c r="AU150" s="234" t="s">
        <v>89</v>
      </c>
      <c r="AV150" s="13" t="s">
        <v>89</v>
      </c>
      <c r="AW150" s="13" t="s">
        <v>33</v>
      </c>
      <c r="AX150" s="13" t="s">
        <v>79</v>
      </c>
      <c r="AY150" s="234" t="s">
        <v>125</v>
      </c>
    </row>
    <row r="151" spans="2:51" s="13" customFormat="1" ht="12">
      <c r="B151" s="224"/>
      <c r="C151" s="225"/>
      <c r="D151" s="220" t="s">
        <v>175</v>
      </c>
      <c r="E151" s="226" t="s">
        <v>1</v>
      </c>
      <c r="F151" s="227" t="s">
        <v>388</v>
      </c>
      <c r="G151" s="225"/>
      <c r="H151" s="228">
        <v>18.675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175</v>
      </c>
      <c r="AU151" s="234" t="s">
        <v>89</v>
      </c>
      <c r="AV151" s="13" t="s">
        <v>89</v>
      </c>
      <c r="AW151" s="13" t="s">
        <v>33</v>
      </c>
      <c r="AX151" s="13" t="s">
        <v>79</v>
      </c>
      <c r="AY151" s="234" t="s">
        <v>125</v>
      </c>
    </row>
    <row r="152" spans="2:51" s="15" customFormat="1" ht="12">
      <c r="B152" s="256"/>
      <c r="C152" s="257"/>
      <c r="D152" s="220" t="s">
        <v>175</v>
      </c>
      <c r="E152" s="258" t="s">
        <v>1</v>
      </c>
      <c r="F152" s="259" t="s">
        <v>252</v>
      </c>
      <c r="G152" s="257"/>
      <c r="H152" s="260">
        <v>65.678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AT152" s="266" t="s">
        <v>175</v>
      </c>
      <c r="AU152" s="266" t="s">
        <v>89</v>
      </c>
      <c r="AV152" s="15" t="s">
        <v>127</v>
      </c>
      <c r="AW152" s="15" t="s">
        <v>33</v>
      </c>
      <c r="AX152" s="15" t="s">
        <v>79</v>
      </c>
      <c r="AY152" s="266" t="s">
        <v>125</v>
      </c>
    </row>
    <row r="153" spans="2:51" s="14" customFormat="1" ht="12">
      <c r="B153" s="246"/>
      <c r="C153" s="247"/>
      <c r="D153" s="220" t="s">
        <v>175</v>
      </c>
      <c r="E153" s="248" t="s">
        <v>1</v>
      </c>
      <c r="F153" s="249" t="s">
        <v>389</v>
      </c>
      <c r="G153" s="247"/>
      <c r="H153" s="248" t="s">
        <v>1</v>
      </c>
      <c r="I153" s="250"/>
      <c r="J153" s="247"/>
      <c r="K153" s="247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175</v>
      </c>
      <c r="AU153" s="255" t="s">
        <v>89</v>
      </c>
      <c r="AV153" s="14" t="s">
        <v>22</v>
      </c>
      <c r="AW153" s="14" t="s">
        <v>33</v>
      </c>
      <c r="AX153" s="14" t="s">
        <v>79</v>
      </c>
      <c r="AY153" s="255" t="s">
        <v>125</v>
      </c>
    </row>
    <row r="154" spans="2:51" s="13" customFormat="1" ht="12">
      <c r="B154" s="224"/>
      <c r="C154" s="225"/>
      <c r="D154" s="220" t="s">
        <v>175</v>
      </c>
      <c r="E154" s="226" t="s">
        <v>1</v>
      </c>
      <c r="F154" s="227" t="s">
        <v>390</v>
      </c>
      <c r="G154" s="225"/>
      <c r="H154" s="228">
        <v>32.839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AT154" s="234" t="s">
        <v>175</v>
      </c>
      <c r="AU154" s="234" t="s">
        <v>89</v>
      </c>
      <c r="AV154" s="13" t="s">
        <v>89</v>
      </c>
      <c r="AW154" s="13" t="s">
        <v>33</v>
      </c>
      <c r="AX154" s="13" t="s">
        <v>22</v>
      </c>
      <c r="AY154" s="234" t="s">
        <v>125</v>
      </c>
    </row>
    <row r="155" spans="1:65" s="2" customFormat="1" ht="24" customHeight="1">
      <c r="A155" s="36"/>
      <c r="B155" s="37"/>
      <c r="C155" s="206" t="s">
        <v>89</v>
      </c>
      <c r="D155" s="206" t="s">
        <v>128</v>
      </c>
      <c r="E155" s="207" t="s">
        <v>391</v>
      </c>
      <c r="F155" s="208" t="s">
        <v>392</v>
      </c>
      <c r="G155" s="209" t="s">
        <v>151</v>
      </c>
      <c r="H155" s="210">
        <v>16.42</v>
      </c>
      <c r="I155" s="211"/>
      <c r="J155" s="212">
        <f>ROUND(I155*H155,3)</f>
        <v>0</v>
      </c>
      <c r="K155" s="213"/>
      <c r="L155" s="41"/>
      <c r="M155" s="214" t="s">
        <v>1</v>
      </c>
      <c r="N155" s="215" t="s">
        <v>44</v>
      </c>
      <c r="O155" s="73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8" t="s">
        <v>127</v>
      </c>
      <c r="AT155" s="218" t="s">
        <v>128</v>
      </c>
      <c r="AU155" s="218" t="s">
        <v>89</v>
      </c>
      <c r="AY155" s="19" t="s">
        <v>125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22</v>
      </c>
      <c r="BK155" s="219">
        <f>ROUND(I155*H155,3)</f>
        <v>0</v>
      </c>
      <c r="BL155" s="19" t="s">
        <v>127</v>
      </c>
      <c r="BM155" s="218" t="s">
        <v>393</v>
      </c>
    </row>
    <row r="156" spans="2:51" s="13" customFormat="1" ht="12">
      <c r="B156" s="224"/>
      <c r="C156" s="225"/>
      <c r="D156" s="220" t="s">
        <v>175</v>
      </c>
      <c r="E156" s="226" t="s">
        <v>1</v>
      </c>
      <c r="F156" s="227" t="s">
        <v>394</v>
      </c>
      <c r="G156" s="225"/>
      <c r="H156" s="228">
        <v>16.42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AT156" s="234" t="s">
        <v>175</v>
      </c>
      <c r="AU156" s="234" t="s">
        <v>89</v>
      </c>
      <c r="AV156" s="13" t="s">
        <v>89</v>
      </c>
      <c r="AW156" s="13" t="s">
        <v>33</v>
      </c>
      <c r="AX156" s="13" t="s">
        <v>22</v>
      </c>
      <c r="AY156" s="234" t="s">
        <v>125</v>
      </c>
    </row>
    <row r="157" spans="1:65" s="2" customFormat="1" ht="24" customHeight="1">
      <c r="A157" s="36"/>
      <c r="B157" s="37"/>
      <c r="C157" s="206" t="s">
        <v>260</v>
      </c>
      <c r="D157" s="206" t="s">
        <v>128</v>
      </c>
      <c r="E157" s="207" t="s">
        <v>395</v>
      </c>
      <c r="F157" s="208" t="s">
        <v>396</v>
      </c>
      <c r="G157" s="209" t="s">
        <v>151</v>
      </c>
      <c r="H157" s="210">
        <v>32.839</v>
      </c>
      <c r="I157" s="211"/>
      <c r="J157" s="212">
        <f>ROUND(I157*H157,3)</f>
        <v>0</v>
      </c>
      <c r="K157" s="213"/>
      <c r="L157" s="41"/>
      <c r="M157" s="214" t="s">
        <v>1</v>
      </c>
      <c r="N157" s="215" t="s">
        <v>44</v>
      </c>
      <c r="O157" s="73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8" t="s">
        <v>127</v>
      </c>
      <c r="AT157" s="218" t="s">
        <v>128</v>
      </c>
      <c r="AU157" s="218" t="s">
        <v>89</v>
      </c>
      <c r="AY157" s="19" t="s">
        <v>125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22</v>
      </c>
      <c r="BK157" s="219">
        <f>ROUND(I157*H157,3)</f>
        <v>0</v>
      </c>
      <c r="BL157" s="19" t="s">
        <v>127</v>
      </c>
      <c r="BM157" s="218" t="s">
        <v>397</v>
      </c>
    </row>
    <row r="158" spans="2:51" s="13" customFormat="1" ht="12">
      <c r="B158" s="224"/>
      <c r="C158" s="225"/>
      <c r="D158" s="220" t="s">
        <v>175</v>
      </c>
      <c r="E158" s="226" t="s">
        <v>1</v>
      </c>
      <c r="F158" s="227" t="s">
        <v>386</v>
      </c>
      <c r="G158" s="225"/>
      <c r="H158" s="228">
        <v>30.127999999999997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AT158" s="234" t="s">
        <v>175</v>
      </c>
      <c r="AU158" s="234" t="s">
        <v>89</v>
      </c>
      <c r="AV158" s="13" t="s">
        <v>89</v>
      </c>
      <c r="AW158" s="13" t="s">
        <v>33</v>
      </c>
      <c r="AX158" s="13" t="s">
        <v>79</v>
      </c>
      <c r="AY158" s="234" t="s">
        <v>125</v>
      </c>
    </row>
    <row r="159" spans="2:51" s="13" customFormat="1" ht="12">
      <c r="B159" s="224"/>
      <c r="C159" s="225"/>
      <c r="D159" s="220" t="s">
        <v>175</v>
      </c>
      <c r="E159" s="226" t="s">
        <v>1</v>
      </c>
      <c r="F159" s="227" t="s">
        <v>387</v>
      </c>
      <c r="G159" s="225"/>
      <c r="H159" s="228">
        <v>16.875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175</v>
      </c>
      <c r="AU159" s="234" t="s">
        <v>89</v>
      </c>
      <c r="AV159" s="13" t="s">
        <v>89</v>
      </c>
      <c r="AW159" s="13" t="s">
        <v>33</v>
      </c>
      <c r="AX159" s="13" t="s">
        <v>79</v>
      </c>
      <c r="AY159" s="234" t="s">
        <v>125</v>
      </c>
    </row>
    <row r="160" spans="2:51" s="13" customFormat="1" ht="12">
      <c r="B160" s="224"/>
      <c r="C160" s="225"/>
      <c r="D160" s="220" t="s">
        <v>175</v>
      </c>
      <c r="E160" s="226" t="s">
        <v>1</v>
      </c>
      <c r="F160" s="227" t="s">
        <v>388</v>
      </c>
      <c r="G160" s="225"/>
      <c r="H160" s="228">
        <v>18.675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AT160" s="234" t="s">
        <v>175</v>
      </c>
      <c r="AU160" s="234" t="s">
        <v>89</v>
      </c>
      <c r="AV160" s="13" t="s">
        <v>89</v>
      </c>
      <c r="AW160" s="13" t="s">
        <v>33</v>
      </c>
      <c r="AX160" s="13" t="s">
        <v>79</v>
      </c>
      <c r="AY160" s="234" t="s">
        <v>125</v>
      </c>
    </row>
    <row r="161" spans="2:51" s="15" customFormat="1" ht="12">
      <c r="B161" s="256"/>
      <c r="C161" s="257"/>
      <c r="D161" s="220" t="s">
        <v>175</v>
      </c>
      <c r="E161" s="258" t="s">
        <v>1</v>
      </c>
      <c r="F161" s="259" t="s">
        <v>252</v>
      </c>
      <c r="G161" s="257"/>
      <c r="H161" s="260">
        <v>65.678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AT161" s="266" t="s">
        <v>175</v>
      </c>
      <c r="AU161" s="266" t="s">
        <v>89</v>
      </c>
      <c r="AV161" s="15" t="s">
        <v>127</v>
      </c>
      <c r="AW161" s="15" t="s">
        <v>33</v>
      </c>
      <c r="AX161" s="15" t="s">
        <v>79</v>
      </c>
      <c r="AY161" s="266" t="s">
        <v>125</v>
      </c>
    </row>
    <row r="162" spans="2:51" s="14" customFormat="1" ht="12">
      <c r="B162" s="246"/>
      <c r="C162" s="247"/>
      <c r="D162" s="220" t="s">
        <v>175</v>
      </c>
      <c r="E162" s="248" t="s">
        <v>1</v>
      </c>
      <c r="F162" s="249" t="s">
        <v>389</v>
      </c>
      <c r="G162" s="247"/>
      <c r="H162" s="248" t="s">
        <v>1</v>
      </c>
      <c r="I162" s="250"/>
      <c r="J162" s="247"/>
      <c r="K162" s="247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175</v>
      </c>
      <c r="AU162" s="255" t="s">
        <v>89</v>
      </c>
      <c r="AV162" s="14" t="s">
        <v>22</v>
      </c>
      <c r="AW162" s="14" t="s">
        <v>33</v>
      </c>
      <c r="AX162" s="14" t="s">
        <v>79</v>
      </c>
      <c r="AY162" s="255" t="s">
        <v>125</v>
      </c>
    </row>
    <row r="163" spans="2:51" s="13" customFormat="1" ht="12">
      <c r="B163" s="224"/>
      <c r="C163" s="225"/>
      <c r="D163" s="220" t="s">
        <v>175</v>
      </c>
      <c r="E163" s="226" t="s">
        <v>1</v>
      </c>
      <c r="F163" s="227" t="s">
        <v>398</v>
      </c>
      <c r="G163" s="225"/>
      <c r="H163" s="228">
        <v>32.839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AT163" s="234" t="s">
        <v>175</v>
      </c>
      <c r="AU163" s="234" t="s">
        <v>89</v>
      </c>
      <c r="AV163" s="13" t="s">
        <v>89</v>
      </c>
      <c r="AW163" s="13" t="s">
        <v>33</v>
      </c>
      <c r="AX163" s="13" t="s">
        <v>22</v>
      </c>
      <c r="AY163" s="234" t="s">
        <v>125</v>
      </c>
    </row>
    <row r="164" spans="1:65" s="2" customFormat="1" ht="24" customHeight="1">
      <c r="A164" s="36"/>
      <c r="B164" s="37"/>
      <c r="C164" s="206" t="s">
        <v>127</v>
      </c>
      <c r="D164" s="206" t="s">
        <v>128</v>
      </c>
      <c r="E164" s="207" t="s">
        <v>399</v>
      </c>
      <c r="F164" s="208" t="s">
        <v>400</v>
      </c>
      <c r="G164" s="209" t="s">
        <v>151</v>
      </c>
      <c r="H164" s="210">
        <v>16.42</v>
      </c>
      <c r="I164" s="211"/>
      <c r="J164" s="212">
        <f>ROUND(I164*H164,3)</f>
        <v>0</v>
      </c>
      <c r="K164" s="213"/>
      <c r="L164" s="41"/>
      <c r="M164" s="214" t="s">
        <v>1</v>
      </c>
      <c r="N164" s="215" t="s">
        <v>44</v>
      </c>
      <c r="O164" s="73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8" t="s">
        <v>127</v>
      </c>
      <c r="AT164" s="218" t="s">
        <v>128</v>
      </c>
      <c r="AU164" s="218" t="s">
        <v>89</v>
      </c>
      <c r="AY164" s="19" t="s">
        <v>125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22</v>
      </c>
      <c r="BK164" s="219">
        <f>ROUND(I164*H164,3)</f>
        <v>0</v>
      </c>
      <c r="BL164" s="19" t="s">
        <v>127</v>
      </c>
      <c r="BM164" s="218" t="s">
        <v>401</v>
      </c>
    </row>
    <row r="165" spans="2:51" s="13" customFormat="1" ht="12">
      <c r="B165" s="224"/>
      <c r="C165" s="225"/>
      <c r="D165" s="220" t="s">
        <v>175</v>
      </c>
      <c r="E165" s="226" t="s">
        <v>1</v>
      </c>
      <c r="F165" s="227" t="s">
        <v>394</v>
      </c>
      <c r="G165" s="225"/>
      <c r="H165" s="228">
        <v>16.42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175</v>
      </c>
      <c r="AU165" s="234" t="s">
        <v>89</v>
      </c>
      <c r="AV165" s="13" t="s">
        <v>89</v>
      </c>
      <c r="AW165" s="13" t="s">
        <v>33</v>
      </c>
      <c r="AX165" s="13" t="s">
        <v>22</v>
      </c>
      <c r="AY165" s="234" t="s">
        <v>125</v>
      </c>
    </row>
    <row r="166" spans="1:65" s="2" customFormat="1" ht="16.5" customHeight="1">
      <c r="A166" s="36"/>
      <c r="B166" s="37"/>
      <c r="C166" s="206" t="s">
        <v>402</v>
      </c>
      <c r="D166" s="206" t="s">
        <v>128</v>
      </c>
      <c r="E166" s="207" t="s">
        <v>403</v>
      </c>
      <c r="F166" s="208" t="s">
        <v>404</v>
      </c>
      <c r="G166" s="209" t="s">
        <v>217</v>
      </c>
      <c r="H166" s="210">
        <v>56.4</v>
      </c>
      <c r="I166" s="211"/>
      <c r="J166" s="212">
        <f>ROUND(I166*H166,3)</f>
        <v>0</v>
      </c>
      <c r="K166" s="213"/>
      <c r="L166" s="41"/>
      <c r="M166" s="214" t="s">
        <v>1</v>
      </c>
      <c r="N166" s="215" t="s">
        <v>44</v>
      </c>
      <c r="O166" s="73"/>
      <c r="P166" s="216">
        <f>O166*H166</f>
        <v>0</v>
      </c>
      <c r="Q166" s="216">
        <v>0.00084</v>
      </c>
      <c r="R166" s="216">
        <f>Q166*H166</f>
        <v>0.047376</v>
      </c>
      <c r="S166" s="216">
        <v>0</v>
      </c>
      <c r="T166" s="217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8" t="s">
        <v>127</v>
      </c>
      <c r="AT166" s="218" t="s">
        <v>128</v>
      </c>
      <c r="AU166" s="218" t="s">
        <v>89</v>
      </c>
      <c r="AY166" s="19" t="s">
        <v>125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22</v>
      </c>
      <c r="BK166" s="219">
        <f>ROUND(I166*H166,3)</f>
        <v>0</v>
      </c>
      <c r="BL166" s="19" t="s">
        <v>127</v>
      </c>
      <c r="BM166" s="218" t="s">
        <v>405</v>
      </c>
    </row>
    <row r="167" spans="2:51" s="13" customFormat="1" ht="12">
      <c r="B167" s="224"/>
      <c r="C167" s="225"/>
      <c r="D167" s="220" t="s">
        <v>175</v>
      </c>
      <c r="E167" s="226" t="s">
        <v>1</v>
      </c>
      <c r="F167" s="227" t="s">
        <v>406</v>
      </c>
      <c r="G167" s="225"/>
      <c r="H167" s="228">
        <v>27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175</v>
      </c>
      <c r="AU167" s="234" t="s">
        <v>89</v>
      </c>
      <c r="AV167" s="13" t="s">
        <v>89</v>
      </c>
      <c r="AW167" s="13" t="s">
        <v>33</v>
      </c>
      <c r="AX167" s="13" t="s">
        <v>79</v>
      </c>
      <c r="AY167" s="234" t="s">
        <v>125</v>
      </c>
    </row>
    <row r="168" spans="2:51" s="13" customFormat="1" ht="12">
      <c r="B168" s="224"/>
      <c r="C168" s="225"/>
      <c r="D168" s="220" t="s">
        <v>175</v>
      </c>
      <c r="E168" s="226" t="s">
        <v>1</v>
      </c>
      <c r="F168" s="227" t="s">
        <v>407</v>
      </c>
      <c r="G168" s="225"/>
      <c r="H168" s="228">
        <v>29.4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AT168" s="234" t="s">
        <v>175</v>
      </c>
      <c r="AU168" s="234" t="s">
        <v>89</v>
      </c>
      <c r="AV168" s="13" t="s">
        <v>89</v>
      </c>
      <c r="AW168" s="13" t="s">
        <v>33</v>
      </c>
      <c r="AX168" s="13" t="s">
        <v>79</v>
      </c>
      <c r="AY168" s="234" t="s">
        <v>125</v>
      </c>
    </row>
    <row r="169" spans="2:51" s="15" customFormat="1" ht="12">
      <c r="B169" s="256"/>
      <c r="C169" s="257"/>
      <c r="D169" s="220" t="s">
        <v>175</v>
      </c>
      <c r="E169" s="258" t="s">
        <v>1</v>
      </c>
      <c r="F169" s="259" t="s">
        <v>252</v>
      </c>
      <c r="G169" s="257"/>
      <c r="H169" s="260">
        <v>56.4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AT169" s="266" t="s">
        <v>175</v>
      </c>
      <c r="AU169" s="266" t="s">
        <v>89</v>
      </c>
      <c r="AV169" s="15" t="s">
        <v>127</v>
      </c>
      <c r="AW169" s="15" t="s">
        <v>33</v>
      </c>
      <c r="AX169" s="15" t="s">
        <v>22</v>
      </c>
      <c r="AY169" s="266" t="s">
        <v>125</v>
      </c>
    </row>
    <row r="170" spans="1:65" s="2" customFormat="1" ht="24" customHeight="1">
      <c r="A170" s="36"/>
      <c r="B170" s="37"/>
      <c r="C170" s="206" t="s">
        <v>135</v>
      </c>
      <c r="D170" s="206" t="s">
        <v>128</v>
      </c>
      <c r="E170" s="207" t="s">
        <v>408</v>
      </c>
      <c r="F170" s="208" t="s">
        <v>409</v>
      </c>
      <c r="G170" s="209" t="s">
        <v>217</v>
      </c>
      <c r="H170" s="210">
        <v>56.4</v>
      </c>
      <c r="I170" s="211"/>
      <c r="J170" s="212">
        <f>ROUND(I170*H170,3)</f>
        <v>0</v>
      </c>
      <c r="K170" s="213"/>
      <c r="L170" s="41"/>
      <c r="M170" s="214" t="s">
        <v>1</v>
      </c>
      <c r="N170" s="215" t="s">
        <v>44</v>
      </c>
      <c r="O170" s="73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8" t="s">
        <v>127</v>
      </c>
      <c r="AT170" s="218" t="s">
        <v>128</v>
      </c>
      <c r="AU170" s="218" t="s">
        <v>89</v>
      </c>
      <c r="AY170" s="19" t="s">
        <v>125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22</v>
      </c>
      <c r="BK170" s="219">
        <f>ROUND(I170*H170,3)</f>
        <v>0</v>
      </c>
      <c r="BL170" s="19" t="s">
        <v>127</v>
      </c>
      <c r="BM170" s="218" t="s">
        <v>410</v>
      </c>
    </row>
    <row r="171" spans="2:51" s="13" customFormat="1" ht="12">
      <c r="B171" s="224"/>
      <c r="C171" s="225"/>
      <c r="D171" s="220" t="s">
        <v>175</v>
      </c>
      <c r="E171" s="226" t="s">
        <v>1</v>
      </c>
      <c r="F171" s="227" t="s">
        <v>406</v>
      </c>
      <c r="G171" s="225"/>
      <c r="H171" s="228">
        <v>27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175</v>
      </c>
      <c r="AU171" s="234" t="s">
        <v>89</v>
      </c>
      <c r="AV171" s="13" t="s">
        <v>89</v>
      </c>
      <c r="AW171" s="13" t="s">
        <v>33</v>
      </c>
      <c r="AX171" s="13" t="s">
        <v>79</v>
      </c>
      <c r="AY171" s="234" t="s">
        <v>125</v>
      </c>
    </row>
    <row r="172" spans="2:51" s="13" customFormat="1" ht="12">
      <c r="B172" s="224"/>
      <c r="C172" s="225"/>
      <c r="D172" s="220" t="s">
        <v>175</v>
      </c>
      <c r="E172" s="226" t="s">
        <v>1</v>
      </c>
      <c r="F172" s="227" t="s">
        <v>407</v>
      </c>
      <c r="G172" s="225"/>
      <c r="H172" s="228">
        <v>29.4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AT172" s="234" t="s">
        <v>175</v>
      </c>
      <c r="AU172" s="234" t="s">
        <v>89</v>
      </c>
      <c r="AV172" s="13" t="s">
        <v>89</v>
      </c>
      <c r="AW172" s="13" t="s">
        <v>33</v>
      </c>
      <c r="AX172" s="13" t="s">
        <v>79</v>
      </c>
      <c r="AY172" s="234" t="s">
        <v>125</v>
      </c>
    </row>
    <row r="173" spans="2:51" s="15" customFormat="1" ht="12">
      <c r="B173" s="256"/>
      <c r="C173" s="257"/>
      <c r="D173" s="220" t="s">
        <v>175</v>
      </c>
      <c r="E173" s="258" t="s">
        <v>1</v>
      </c>
      <c r="F173" s="259" t="s">
        <v>252</v>
      </c>
      <c r="G173" s="257"/>
      <c r="H173" s="260">
        <v>56.4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AT173" s="266" t="s">
        <v>175</v>
      </c>
      <c r="AU173" s="266" t="s">
        <v>89</v>
      </c>
      <c r="AV173" s="15" t="s">
        <v>127</v>
      </c>
      <c r="AW173" s="15" t="s">
        <v>33</v>
      </c>
      <c r="AX173" s="15" t="s">
        <v>22</v>
      </c>
      <c r="AY173" s="266" t="s">
        <v>125</v>
      </c>
    </row>
    <row r="174" spans="1:65" s="2" customFormat="1" ht="24" customHeight="1">
      <c r="A174" s="36"/>
      <c r="B174" s="37"/>
      <c r="C174" s="206" t="s">
        <v>251</v>
      </c>
      <c r="D174" s="206" t="s">
        <v>128</v>
      </c>
      <c r="E174" s="207" t="s">
        <v>411</v>
      </c>
      <c r="F174" s="208" t="s">
        <v>412</v>
      </c>
      <c r="G174" s="209" t="s">
        <v>151</v>
      </c>
      <c r="H174" s="210">
        <v>65.678</v>
      </c>
      <c r="I174" s="211"/>
      <c r="J174" s="212">
        <f>ROUND(I174*H174,3)</f>
        <v>0</v>
      </c>
      <c r="K174" s="213"/>
      <c r="L174" s="41"/>
      <c r="M174" s="214" t="s">
        <v>1</v>
      </c>
      <c r="N174" s="215" t="s">
        <v>44</v>
      </c>
      <c r="O174" s="73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18" t="s">
        <v>127</v>
      </c>
      <c r="AT174" s="218" t="s">
        <v>128</v>
      </c>
      <c r="AU174" s="218" t="s">
        <v>89</v>
      </c>
      <c r="AY174" s="19" t="s">
        <v>125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22</v>
      </c>
      <c r="BK174" s="219">
        <f>ROUND(I174*H174,3)</f>
        <v>0</v>
      </c>
      <c r="BL174" s="19" t="s">
        <v>127</v>
      </c>
      <c r="BM174" s="218" t="s">
        <v>413</v>
      </c>
    </row>
    <row r="175" spans="2:51" s="14" customFormat="1" ht="12">
      <c r="B175" s="246"/>
      <c r="C175" s="247"/>
      <c r="D175" s="220" t="s">
        <v>175</v>
      </c>
      <c r="E175" s="248" t="s">
        <v>1</v>
      </c>
      <c r="F175" s="249" t="s">
        <v>414</v>
      </c>
      <c r="G175" s="247"/>
      <c r="H175" s="248" t="s">
        <v>1</v>
      </c>
      <c r="I175" s="250"/>
      <c r="J175" s="247"/>
      <c r="K175" s="247"/>
      <c r="L175" s="251"/>
      <c r="M175" s="252"/>
      <c r="N175" s="253"/>
      <c r="O175" s="253"/>
      <c r="P175" s="253"/>
      <c r="Q175" s="253"/>
      <c r="R175" s="253"/>
      <c r="S175" s="253"/>
      <c r="T175" s="254"/>
      <c r="AT175" s="255" t="s">
        <v>175</v>
      </c>
      <c r="AU175" s="255" t="s">
        <v>89</v>
      </c>
      <c r="AV175" s="14" t="s">
        <v>22</v>
      </c>
      <c r="AW175" s="14" t="s">
        <v>33</v>
      </c>
      <c r="AX175" s="14" t="s">
        <v>79</v>
      </c>
      <c r="AY175" s="255" t="s">
        <v>125</v>
      </c>
    </row>
    <row r="176" spans="2:51" s="13" customFormat="1" ht="12">
      <c r="B176" s="224"/>
      <c r="C176" s="225"/>
      <c r="D176" s="220" t="s">
        <v>175</v>
      </c>
      <c r="E176" s="226" t="s">
        <v>1</v>
      </c>
      <c r="F176" s="227" t="s">
        <v>386</v>
      </c>
      <c r="G176" s="225"/>
      <c r="H176" s="228">
        <v>30.128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AT176" s="234" t="s">
        <v>175</v>
      </c>
      <c r="AU176" s="234" t="s">
        <v>89</v>
      </c>
      <c r="AV176" s="13" t="s">
        <v>89</v>
      </c>
      <c r="AW176" s="13" t="s">
        <v>33</v>
      </c>
      <c r="AX176" s="13" t="s">
        <v>79</v>
      </c>
      <c r="AY176" s="234" t="s">
        <v>125</v>
      </c>
    </row>
    <row r="177" spans="2:51" s="13" customFormat="1" ht="12">
      <c r="B177" s="224"/>
      <c r="C177" s="225"/>
      <c r="D177" s="220" t="s">
        <v>175</v>
      </c>
      <c r="E177" s="226" t="s">
        <v>1</v>
      </c>
      <c r="F177" s="227" t="s">
        <v>387</v>
      </c>
      <c r="G177" s="225"/>
      <c r="H177" s="228">
        <v>16.875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AT177" s="234" t="s">
        <v>175</v>
      </c>
      <c r="AU177" s="234" t="s">
        <v>89</v>
      </c>
      <c r="AV177" s="13" t="s">
        <v>89</v>
      </c>
      <c r="AW177" s="13" t="s">
        <v>33</v>
      </c>
      <c r="AX177" s="13" t="s">
        <v>79</v>
      </c>
      <c r="AY177" s="234" t="s">
        <v>125</v>
      </c>
    </row>
    <row r="178" spans="2:51" s="13" customFormat="1" ht="12">
      <c r="B178" s="224"/>
      <c r="C178" s="225"/>
      <c r="D178" s="220" t="s">
        <v>175</v>
      </c>
      <c r="E178" s="226" t="s">
        <v>1</v>
      </c>
      <c r="F178" s="227" t="s">
        <v>388</v>
      </c>
      <c r="G178" s="225"/>
      <c r="H178" s="228">
        <v>18.675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AT178" s="234" t="s">
        <v>175</v>
      </c>
      <c r="AU178" s="234" t="s">
        <v>89</v>
      </c>
      <c r="AV178" s="13" t="s">
        <v>89</v>
      </c>
      <c r="AW178" s="13" t="s">
        <v>33</v>
      </c>
      <c r="AX178" s="13" t="s">
        <v>79</v>
      </c>
      <c r="AY178" s="234" t="s">
        <v>125</v>
      </c>
    </row>
    <row r="179" spans="2:51" s="15" customFormat="1" ht="12">
      <c r="B179" s="256"/>
      <c r="C179" s="257"/>
      <c r="D179" s="220" t="s">
        <v>175</v>
      </c>
      <c r="E179" s="258" t="s">
        <v>1</v>
      </c>
      <c r="F179" s="259" t="s">
        <v>252</v>
      </c>
      <c r="G179" s="257"/>
      <c r="H179" s="260">
        <v>65.678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AT179" s="266" t="s">
        <v>175</v>
      </c>
      <c r="AU179" s="266" t="s">
        <v>89</v>
      </c>
      <c r="AV179" s="15" t="s">
        <v>127</v>
      </c>
      <c r="AW179" s="15" t="s">
        <v>33</v>
      </c>
      <c r="AX179" s="15" t="s">
        <v>22</v>
      </c>
      <c r="AY179" s="266" t="s">
        <v>125</v>
      </c>
    </row>
    <row r="180" spans="1:65" s="2" customFormat="1" ht="24" customHeight="1">
      <c r="A180" s="36"/>
      <c r="B180" s="37"/>
      <c r="C180" s="206" t="s">
        <v>224</v>
      </c>
      <c r="D180" s="206" t="s">
        <v>128</v>
      </c>
      <c r="E180" s="207" t="s">
        <v>415</v>
      </c>
      <c r="F180" s="208" t="s">
        <v>416</v>
      </c>
      <c r="G180" s="209" t="s">
        <v>151</v>
      </c>
      <c r="H180" s="210">
        <v>71.2</v>
      </c>
      <c r="I180" s="211"/>
      <c r="J180" s="212">
        <f>ROUND(I180*H180,3)</f>
        <v>0</v>
      </c>
      <c r="K180" s="213"/>
      <c r="L180" s="41"/>
      <c r="M180" s="214" t="s">
        <v>1</v>
      </c>
      <c r="N180" s="215" t="s">
        <v>44</v>
      </c>
      <c r="O180" s="73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18" t="s">
        <v>127</v>
      </c>
      <c r="AT180" s="218" t="s">
        <v>128</v>
      </c>
      <c r="AU180" s="218" t="s">
        <v>89</v>
      </c>
      <c r="AY180" s="19" t="s">
        <v>125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22</v>
      </c>
      <c r="BK180" s="219">
        <f>ROUND(I180*H180,3)</f>
        <v>0</v>
      </c>
      <c r="BL180" s="19" t="s">
        <v>127</v>
      </c>
      <c r="BM180" s="218" t="s">
        <v>417</v>
      </c>
    </row>
    <row r="181" spans="2:51" s="13" customFormat="1" ht="22.5">
      <c r="B181" s="224"/>
      <c r="C181" s="225"/>
      <c r="D181" s="220" t="s">
        <v>175</v>
      </c>
      <c r="E181" s="226" t="s">
        <v>1</v>
      </c>
      <c r="F181" s="227" t="s">
        <v>418</v>
      </c>
      <c r="G181" s="225"/>
      <c r="H181" s="228">
        <v>56.2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AT181" s="234" t="s">
        <v>175</v>
      </c>
      <c r="AU181" s="234" t="s">
        <v>89</v>
      </c>
      <c r="AV181" s="13" t="s">
        <v>89</v>
      </c>
      <c r="AW181" s="13" t="s">
        <v>33</v>
      </c>
      <c r="AX181" s="13" t="s">
        <v>79</v>
      </c>
      <c r="AY181" s="234" t="s">
        <v>125</v>
      </c>
    </row>
    <row r="182" spans="2:51" s="13" customFormat="1" ht="12">
      <c r="B182" s="224"/>
      <c r="C182" s="225"/>
      <c r="D182" s="220" t="s">
        <v>175</v>
      </c>
      <c r="E182" s="226" t="s">
        <v>1</v>
      </c>
      <c r="F182" s="227" t="s">
        <v>419</v>
      </c>
      <c r="G182" s="225"/>
      <c r="H182" s="228">
        <v>15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175</v>
      </c>
      <c r="AU182" s="234" t="s">
        <v>89</v>
      </c>
      <c r="AV182" s="13" t="s">
        <v>89</v>
      </c>
      <c r="AW182" s="13" t="s">
        <v>33</v>
      </c>
      <c r="AX182" s="13" t="s">
        <v>79</v>
      </c>
      <c r="AY182" s="234" t="s">
        <v>125</v>
      </c>
    </row>
    <row r="183" spans="2:51" s="15" customFormat="1" ht="12">
      <c r="B183" s="256"/>
      <c r="C183" s="257"/>
      <c r="D183" s="220" t="s">
        <v>175</v>
      </c>
      <c r="E183" s="258" t="s">
        <v>1</v>
      </c>
      <c r="F183" s="259" t="s">
        <v>252</v>
      </c>
      <c r="G183" s="257"/>
      <c r="H183" s="260">
        <v>71.2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AT183" s="266" t="s">
        <v>175</v>
      </c>
      <c r="AU183" s="266" t="s">
        <v>89</v>
      </c>
      <c r="AV183" s="15" t="s">
        <v>127</v>
      </c>
      <c r="AW183" s="15" t="s">
        <v>33</v>
      </c>
      <c r="AX183" s="15" t="s">
        <v>22</v>
      </c>
      <c r="AY183" s="266" t="s">
        <v>125</v>
      </c>
    </row>
    <row r="184" spans="1:65" s="2" customFormat="1" ht="16.5" customHeight="1">
      <c r="A184" s="36"/>
      <c r="B184" s="37"/>
      <c r="C184" s="206" t="s">
        <v>309</v>
      </c>
      <c r="D184" s="206" t="s">
        <v>128</v>
      </c>
      <c r="E184" s="207" t="s">
        <v>420</v>
      </c>
      <c r="F184" s="208" t="s">
        <v>421</v>
      </c>
      <c r="G184" s="209" t="s">
        <v>151</v>
      </c>
      <c r="H184" s="210">
        <v>35.6</v>
      </c>
      <c r="I184" s="211"/>
      <c r="J184" s="212">
        <f>ROUND(I184*H184,3)</f>
        <v>0</v>
      </c>
      <c r="K184" s="213"/>
      <c r="L184" s="41"/>
      <c r="M184" s="214" t="s">
        <v>1</v>
      </c>
      <c r="N184" s="215" t="s">
        <v>44</v>
      </c>
      <c r="O184" s="73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18" t="s">
        <v>127</v>
      </c>
      <c r="AT184" s="218" t="s">
        <v>128</v>
      </c>
      <c r="AU184" s="218" t="s">
        <v>89</v>
      </c>
      <c r="AY184" s="19" t="s">
        <v>125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9" t="s">
        <v>22</v>
      </c>
      <c r="BK184" s="219">
        <f>ROUND(I184*H184,3)</f>
        <v>0</v>
      </c>
      <c r="BL184" s="19" t="s">
        <v>127</v>
      </c>
      <c r="BM184" s="218" t="s">
        <v>422</v>
      </c>
    </row>
    <row r="185" spans="2:51" s="13" customFormat="1" ht="22.5">
      <c r="B185" s="224"/>
      <c r="C185" s="225"/>
      <c r="D185" s="220" t="s">
        <v>175</v>
      </c>
      <c r="E185" s="226" t="s">
        <v>1</v>
      </c>
      <c r="F185" s="227" t="s">
        <v>423</v>
      </c>
      <c r="G185" s="225"/>
      <c r="H185" s="228">
        <v>35.6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175</v>
      </c>
      <c r="AU185" s="234" t="s">
        <v>89</v>
      </c>
      <c r="AV185" s="13" t="s">
        <v>89</v>
      </c>
      <c r="AW185" s="13" t="s">
        <v>33</v>
      </c>
      <c r="AX185" s="13" t="s">
        <v>22</v>
      </c>
      <c r="AY185" s="234" t="s">
        <v>125</v>
      </c>
    </row>
    <row r="186" spans="1:65" s="2" customFormat="1" ht="24" customHeight="1">
      <c r="A186" s="36"/>
      <c r="B186" s="37"/>
      <c r="C186" s="206" t="s">
        <v>424</v>
      </c>
      <c r="D186" s="206" t="s">
        <v>128</v>
      </c>
      <c r="E186" s="207" t="s">
        <v>425</v>
      </c>
      <c r="F186" s="208" t="s">
        <v>426</v>
      </c>
      <c r="G186" s="209" t="s">
        <v>151</v>
      </c>
      <c r="H186" s="210">
        <v>28.1</v>
      </c>
      <c r="I186" s="211"/>
      <c r="J186" s="212">
        <f>ROUND(I186*H186,3)</f>
        <v>0</v>
      </c>
      <c r="K186" s="213"/>
      <c r="L186" s="41"/>
      <c r="M186" s="214" t="s">
        <v>1</v>
      </c>
      <c r="N186" s="215" t="s">
        <v>44</v>
      </c>
      <c r="O186" s="73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18" t="s">
        <v>127</v>
      </c>
      <c r="AT186" s="218" t="s">
        <v>128</v>
      </c>
      <c r="AU186" s="218" t="s">
        <v>89</v>
      </c>
      <c r="AY186" s="19" t="s">
        <v>125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22</v>
      </c>
      <c r="BK186" s="219">
        <f>ROUND(I186*H186,3)</f>
        <v>0</v>
      </c>
      <c r="BL186" s="19" t="s">
        <v>127</v>
      </c>
      <c r="BM186" s="218" t="s">
        <v>427</v>
      </c>
    </row>
    <row r="187" spans="2:51" s="13" customFormat="1" ht="12">
      <c r="B187" s="224"/>
      <c r="C187" s="225"/>
      <c r="D187" s="220" t="s">
        <v>175</v>
      </c>
      <c r="E187" s="226" t="s">
        <v>1</v>
      </c>
      <c r="F187" s="227" t="s">
        <v>428</v>
      </c>
      <c r="G187" s="225"/>
      <c r="H187" s="228">
        <v>28.1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AT187" s="234" t="s">
        <v>175</v>
      </c>
      <c r="AU187" s="234" t="s">
        <v>89</v>
      </c>
      <c r="AV187" s="13" t="s">
        <v>89</v>
      </c>
      <c r="AW187" s="13" t="s">
        <v>33</v>
      </c>
      <c r="AX187" s="13" t="s">
        <v>22</v>
      </c>
      <c r="AY187" s="234" t="s">
        <v>125</v>
      </c>
    </row>
    <row r="188" spans="1:65" s="2" customFormat="1" ht="24" customHeight="1">
      <c r="A188" s="36"/>
      <c r="B188" s="37"/>
      <c r="C188" s="206" t="s">
        <v>429</v>
      </c>
      <c r="D188" s="206" t="s">
        <v>128</v>
      </c>
      <c r="E188" s="207" t="s">
        <v>430</v>
      </c>
      <c r="F188" s="208" t="s">
        <v>431</v>
      </c>
      <c r="G188" s="209" t="s">
        <v>151</v>
      </c>
      <c r="H188" s="210">
        <v>30.078</v>
      </c>
      <c r="I188" s="211"/>
      <c r="J188" s="212">
        <f>ROUND(I188*H188,3)</f>
        <v>0</v>
      </c>
      <c r="K188" s="213"/>
      <c r="L188" s="41"/>
      <c r="M188" s="214" t="s">
        <v>1</v>
      </c>
      <c r="N188" s="215" t="s">
        <v>44</v>
      </c>
      <c r="O188" s="73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18" t="s">
        <v>127</v>
      </c>
      <c r="AT188" s="218" t="s">
        <v>128</v>
      </c>
      <c r="AU188" s="218" t="s">
        <v>89</v>
      </c>
      <c r="AY188" s="19" t="s">
        <v>125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22</v>
      </c>
      <c r="BK188" s="219">
        <f>ROUND(I188*H188,3)</f>
        <v>0</v>
      </c>
      <c r="BL188" s="19" t="s">
        <v>127</v>
      </c>
      <c r="BM188" s="218" t="s">
        <v>432</v>
      </c>
    </row>
    <row r="189" spans="2:51" s="14" customFormat="1" ht="12">
      <c r="B189" s="246"/>
      <c r="C189" s="247"/>
      <c r="D189" s="220" t="s">
        <v>175</v>
      </c>
      <c r="E189" s="248" t="s">
        <v>1</v>
      </c>
      <c r="F189" s="249" t="s">
        <v>433</v>
      </c>
      <c r="G189" s="247"/>
      <c r="H189" s="248" t="s">
        <v>1</v>
      </c>
      <c r="I189" s="250"/>
      <c r="J189" s="247"/>
      <c r="K189" s="247"/>
      <c r="L189" s="251"/>
      <c r="M189" s="252"/>
      <c r="N189" s="253"/>
      <c r="O189" s="253"/>
      <c r="P189" s="253"/>
      <c r="Q189" s="253"/>
      <c r="R189" s="253"/>
      <c r="S189" s="253"/>
      <c r="T189" s="254"/>
      <c r="AT189" s="255" t="s">
        <v>175</v>
      </c>
      <c r="AU189" s="255" t="s">
        <v>89</v>
      </c>
      <c r="AV189" s="14" t="s">
        <v>22</v>
      </c>
      <c r="AW189" s="14" t="s">
        <v>33</v>
      </c>
      <c r="AX189" s="14" t="s">
        <v>79</v>
      </c>
      <c r="AY189" s="255" t="s">
        <v>125</v>
      </c>
    </row>
    <row r="190" spans="2:51" s="13" customFormat="1" ht="12">
      <c r="B190" s="224"/>
      <c r="C190" s="225"/>
      <c r="D190" s="220" t="s">
        <v>175</v>
      </c>
      <c r="E190" s="226" t="s">
        <v>1</v>
      </c>
      <c r="F190" s="227" t="s">
        <v>386</v>
      </c>
      <c r="G190" s="225"/>
      <c r="H190" s="228">
        <v>30.128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175</v>
      </c>
      <c r="AU190" s="234" t="s">
        <v>89</v>
      </c>
      <c r="AV190" s="13" t="s">
        <v>89</v>
      </c>
      <c r="AW190" s="13" t="s">
        <v>33</v>
      </c>
      <c r="AX190" s="13" t="s">
        <v>79</v>
      </c>
      <c r="AY190" s="234" t="s">
        <v>125</v>
      </c>
    </row>
    <row r="191" spans="2:51" s="13" customFormat="1" ht="12">
      <c r="B191" s="224"/>
      <c r="C191" s="225"/>
      <c r="D191" s="220" t="s">
        <v>175</v>
      </c>
      <c r="E191" s="226" t="s">
        <v>1</v>
      </c>
      <c r="F191" s="227" t="s">
        <v>387</v>
      </c>
      <c r="G191" s="225"/>
      <c r="H191" s="228">
        <v>16.875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175</v>
      </c>
      <c r="AU191" s="234" t="s">
        <v>89</v>
      </c>
      <c r="AV191" s="13" t="s">
        <v>89</v>
      </c>
      <c r="AW191" s="13" t="s">
        <v>33</v>
      </c>
      <c r="AX191" s="13" t="s">
        <v>79</v>
      </c>
      <c r="AY191" s="234" t="s">
        <v>125</v>
      </c>
    </row>
    <row r="192" spans="2:51" s="13" customFormat="1" ht="12">
      <c r="B192" s="224"/>
      <c r="C192" s="225"/>
      <c r="D192" s="220" t="s">
        <v>175</v>
      </c>
      <c r="E192" s="226" t="s">
        <v>1</v>
      </c>
      <c r="F192" s="227" t="s">
        <v>388</v>
      </c>
      <c r="G192" s="225"/>
      <c r="H192" s="228">
        <v>18.675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175</v>
      </c>
      <c r="AU192" s="234" t="s">
        <v>89</v>
      </c>
      <c r="AV192" s="13" t="s">
        <v>89</v>
      </c>
      <c r="AW192" s="13" t="s">
        <v>33</v>
      </c>
      <c r="AX192" s="13" t="s">
        <v>79</v>
      </c>
      <c r="AY192" s="234" t="s">
        <v>125</v>
      </c>
    </row>
    <row r="193" spans="2:51" s="16" customFormat="1" ht="12">
      <c r="B193" s="272"/>
      <c r="C193" s="273"/>
      <c r="D193" s="220" t="s">
        <v>175</v>
      </c>
      <c r="E193" s="274" t="s">
        <v>1</v>
      </c>
      <c r="F193" s="275" t="s">
        <v>434</v>
      </c>
      <c r="G193" s="273"/>
      <c r="H193" s="276">
        <v>65.678</v>
      </c>
      <c r="I193" s="277"/>
      <c r="J193" s="273"/>
      <c r="K193" s="273"/>
      <c r="L193" s="278"/>
      <c r="M193" s="279"/>
      <c r="N193" s="280"/>
      <c r="O193" s="280"/>
      <c r="P193" s="280"/>
      <c r="Q193" s="280"/>
      <c r="R193" s="280"/>
      <c r="S193" s="280"/>
      <c r="T193" s="281"/>
      <c r="AT193" s="282" t="s">
        <v>175</v>
      </c>
      <c r="AU193" s="282" t="s">
        <v>89</v>
      </c>
      <c r="AV193" s="16" t="s">
        <v>260</v>
      </c>
      <c r="AW193" s="16" t="s">
        <v>33</v>
      </c>
      <c r="AX193" s="16" t="s">
        <v>79</v>
      </c>
      <c r="AY193" s="282" t="s">
        <v>125</v>
      </c>
    </row>
    <row r="194" spans="2:51" s="13" customFormat="1" ht="22.5">
      <c r="B194" s="224"/>
      <c r="C194" s="225"/>
      <c r="D194" s="220" t="s">
        <v>175</v>
      </c>
      <c r="E194" s="226" t="s">
        <v>1</v>
      </c>
      <c r="F194" s="227" t="s">
        <v>435</v>
      </c>
      <c r="G194" s="225"/>
      <c r="H194" s="228">
        <v>-35.6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AT194" s="234" t="s">
        <v>175</v>
      </c>
      <c r="AU194" s="234" t="s">
        <v>89</v>
      </c>
      <c r="AV194" s="13" t="s">
        <v>89</v>
      </c>
      <c r="AW194" s="13" t="s">
        <v>33</v>
      </c>
      <c r="AX194" s="13" t="s">
        <v>79</v>
      </c>
      <c r="AY194" s="234" t="s">
        <v>125</v>
      </c>
    </row>
    <row r="195" spans="2:51" s="14" customFormat="1" ht="12">
      <c r="B195" s="246"/>
      <c r="C195" s="247"/>
      <c r="D195" s="220" t="s">
        <v>175</v>
      </c>
      <c r="E195" s="248" t="s">
        <v>1</v>
      </c>
      <c r="F195" s="249" t="s">
        <v>436</v>
      </c>
      <c r="G195" s="247"/>
      <c r="H195" s="248" t="s">
        <v>1</v>
      </c>
      <c r="I195" s="250"/>
      <c r="J195" s="247"/>
      <c r="K195" s="247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175</v>
      </c>
      <c r="AU195" s="255" t="s">
        <v>89</v>
      </c>
      <c r="AV195" s="14" t="s">
        <v>22</v>
      </c>
      <c r="AW195" s="14" t="s">
        <v>33</v>
      </c>
      <c r="AX195" s="14" t="s">
        <v>79</v>
      </c>
      <c r="AY195" s="255" t="s">
        <v>125</v>
      </c>
    </row>
    <row r="196" spans="2:51" s="15" customFormat="1" ht="12">
      <c r="B196" s="256"/>
      <c r="C196" s="257"/>
      <c r="D196" s="220" t="s">
        <v>175</v>
      </c>
      <c r="E196" s="258" t="s">
        <v>1</v>
      </c>
      <c r="F196" s="259" t="s">
        <v>252</v>
      </c>
      <c r="G196" s="257"/>
      <c r="H196" s="260">
        <v>30.077999999999996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AT196" s="266" t="s">
        <v>175</v>
      </c>
      <c r="AU196" s="266" t="s">
        <v>89</v>
      </c>
      <c r="AV196" s="15" t="s">
        <v>127</v>
      </c>
      <c r="AW196" s="15" t="s">
        <v>33</v>
      </c>
      <c r="AX196" s="15" t="s">
        <v>22</v>
      </c>
      <c r="AY196" s="266" t="s">
        <v>125</v>
      </c>
    </row>
    <row r="197" spans="1:65" s="2" customFormat="1" ht="16.5" customHeight="1">
      <c r="A197" s="36"/>
      <c r="B197" s="37"/>
      <c r="C197" s="206" t="s">
        <v>437</v>
      </c>
      <c r="D197" s="206" t="s">
        <v>128</v>
      </c>
      <c r="E197" s="207" t="s">
        <v>210</v>
      </c>
      <c r="F197" s="208" t="s">
        <v>211</v>
      </c>
      <c r="G197" s="209" t="s">
        <v>151</v>
      </c>
      <c r="H197" s="210">
        <v>30.078</v>
      </c>
      <c r="I197" s="211"/>
      <c r="J197" s="212">
        <f>ROUND(I197*H197,3)</f>
        <v>0</v>
      </c>
      <c r="K197" s="213"/>
      <c r="L197" s="41"/>
      <c r="M197" s="214" t="s">
        <v>1</v>
      </c>
      <c r="N197" s="215" t="s">
        <v>44</v>
      </c>
      <c r="O197" s="73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18" t="s">
        <v>127</v>
      </c>
      <c r="AT197" s="218" t="s">
        <v>128</v>
      </c>
      <c r="AU197" s="218" t="s">
        <v>89</v>
      </c>
      <c r="AY197" s="19" t="s">
        <v>125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22</v>
      </c>
      <c r="BK197" s="219">
        <f>ROUND(I197*H197,3)</f>
        <v>0</v>
      </c>
      <c r="BL197" s="19" t="s">
        <v>127</v>
      </c>
      <c r="BM197" s="218" t="s">
        <v>438</v>
      </c>
    </row>
    <row r="198" spans="2:51" s="13" customFormat="1" ht="12">
      <c r="B198" s="224"/>
      <c r="C198" s="225"/>
      <c r="D198" s="220" t="s">
        <v>175</v>
      </c>
      <c r="E198" s="226" t="s">
        <v>1</v>
      </c>
      <c r="F198" s="227" t="s">
        <v>439</v>
      </c>
      <c r="G198" s="225"/>
      <c r="H198" s="228">
        <v>30.078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AT198" s="234" t="s">
        <v>175</v>
      </c>
      <c r="AU198" s="234" t="s">
        <v>89</v>
      </c>
      <c r="AV198" s="13" t="s">
        <v>89</v>
      </c>
      <c r="AW198" s="13" t="s">
        <v>33</v>
      </c>
      <c r="AX198" s="13" t="s">
        <v>22</v>
      </c>
      <c r="AY198" s="234" t="s">
        <v>125</v>
      </c>
    </row>
    <row r="199" spans="1:65" s="2" customFormat="1" ht="24" customHeight="1">
      <c r="A199" s="36"/>
      <c r="B199" s="37"/>
      <c r="C199" s="206" t="s">
        <v>346</v>
      </c>
      <c r="D199" s="206" t="s">
        <v>128</v>
      </c>
      <c r="E199" s="207" t="s">
        <v>440</v>
      </c>
      <c r="F199" s="208" t="s">
        <v>441</v>
      </c>
      <c r="G199" s="209" t="s">
        <v>279</v>
      </c>
      <c r="H199" s="210">
        <v>54.14</v>
      </c>
      <c r="I199" s="211"/>
      <c r="J199" s="212">
        <f>ROUND(I199*H199,3)</f>
        <v>0</v>
      </c>
      <c r="K199" s="213"/>
      <c r="L199" s="41"/>
      <c r="M199" s="214" t="s">
        <v>1</v>
      </c>
      <c r="N199" s="215" t="s">
        <v>44</v>
      </c>
      <c r="O199" s="73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18" t="s">
        <v>127</v>
      </c>
      <c r="AT199" s="218" t="s">
        <v>128</v>
      </c>
      <c r="AU199" s="218" t="s">
        <v>89</v>
      </c>
      <c r="AY199" s="19" t="s">
        <v>125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22</v>
      </c>
      <c r="BK199" s="219">
        <f>ROUND(I199*H199,3)</f>
        <v>0</v>
      </c>
      <c r="BL199" s="19" t="s">
        <v>127</v>
      </c>
      <c r="BM199" s="218" t="s">
        <v>442</v>
      </c>
    </row>
    <row r="200" spans="2:51" s="13" customFormat="1" ht="12">
      <c r="B200" s="224"/>
      <c r="C200" s="225"/>
      <c r="D200" s="220" t="s">
        <v>175</v>
      </c>
      <c r="E200" s="226" t="s">
        <v>1</v>
      </c>
      <c r="F200" s="227" t="s">
        <v>443</v>
      </c>
      <c r="G200" s="225"/>
      <c r="H200" s="228">
        <v>54.14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AT200" s="234" t="s">
        <v>175</v>
      </c>
      <c r="AU200" s="234" t="s">
        <v>89</v>
      </c>
      <c r="AV200" s="13" t="s">
        <v>89</v>
      </c>
      <c r="AW200" s="13" t="s">
        <v>33</v>
      </c>
      <c r="AX200" s="13" t="s">
        <v>22</v>
      </c>
      <c r="AY200" s="234" t="s">
        <v>125</v>
      </c>
    </row>
    <row r="201" spans="1:65" s="2" customFormat="1" ht="24" customHeight="1">
      <c r="A201" s="36"/>
      <c r="B201" s="37"/>
      <c r="C201" s="206" t="s">
        <v>444</v>
      </c>
      <c r="D201" s="206" t="s">
        <v>128</v>
      </c>
      <c r="E201" s="207" t="s">
        <v>445</v>
      </c>
      <c r="F201" s="208" t="s">
        <v>446</v>
      </c>
      <c r="G201" s="209" t="s">
        <v>151</v>
      </c>
      <c r="H201" s="210">
        <v>7.5</v>
      </c>
      <c r="I201" s="211"/>
      <c r="J201" s="212">
        <f>ROUND(I201*H201,3)</f>
        <v>0</v>
      </c>
      <c r="K201" s="213"/>
      <c r="L201" s="41"/>
      <c r="M201" s="214" t="s">
        <v>1</v>
      </c>
      <c r="N201" s="215" t="s">
        <v>44</v>
      </c>
      <c r="O201" s="73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18" t="s">
        <v>127</v>
      </c>
      <c r="AT201" s="218" t="s">
        <v>128</v>
      </c>
      <c r="AU201" s="218" t="s">
        <v>89</v>
      </c>
      <c r="AY201" s="19" t="s">
        <v>125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22</v>
      </c>
      <c r="BK201" s="219">
        <f>ROUND(I201*H201,3)</f>
        <v>0</v>
      </c>
      <c r="BL201" s="19" t="s">
        <v>127</v>
      </c>
      <c r="BM201" s="218" t="s">
        <v>447</v>
      </c>
    </row>
    <row r="202" spans="2:51" s="13" customFormat="1" ht="12">
      <c r="B202" s="224"/>
      <c r="C202" s="225"/>
      <c r="D202" s="220" t="s">
        <v>175</v>
      </c>
      <c r="E202" s="226" t="s">
        <v>1</v>
      </c>
      <c r="F202" s="227" t="s">
        <v>448</v>
      </c>
      <c r="G202" s="225"/>
      <c r="H202" s="228">
        <v>7.5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AT202" s="234" t="s">
        <v>175</v>
      </c>
      <c r="AU202" s="234" t="s">
        <v>89</v>
      </c>
      <c r="AV202" s="13" t="s">
        <v>89</v>
      </c>
      <c r="AW202" s="13" t="s">
        <v>33</v>
      </c>
      <c r="AX202" s="13" t="s">
        <v>22</v>
      </c>
      <c r="AY202" s="234" t="s">
        <v>125</v>
      </c>
    </row>
    <row r="203" spans="1:65" s="2" customFormat="1" ht="24" customHeight="1">
      <c r="A203" s="36"/>
      <c r="B203" s="37"/>
      <c r="C203" s="206" t="s">
        <v>8</v>
      </c>
      <c r="D203" s="206" t="s">
        <v>128</v>
      </c>
      <c r="E203" s="207" t="s">
        <v>449</v>
      </c>
      <c r="F203" s="208" t="s">
        <v>450</v>
      </c>
      <c r="G203" s="209" t="s">
        <v>151</v>
      </c>
      <c r="H203" s="210">
        <v>7.5</v>
      </c>
      <c r="I203" s="211"/>
      <c r="J203" s="212">
        <f>ROUND(I203*H203,3)</f>
        <v>0</v>
      </c>
      <c r="K203" s="213"/>
      <c r="L203" s="41"/>
      <c r="M203" s="214" t="s">
        <v>1</v>
      </c>
      <c r="N203" s="215" t="s">
        <v>44</v>
      </c>
      <c r="O203" s="73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18" t="s">
        <v>127</v>
      </c>
      <c r="AT203" s="218" t="s">
        <v>128</v>
      </c>
      <c r="AU203" s="218" t="s">
        <v>89</v>
      </c>
      <c r="AY203" s="19" t="s">
        <v>125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9" t="s">
        <v>22</v>
      </c>
      <c r="BK203" s="219">
        <f>ROUND(I203*H203,3)</f>
        <v>0</v>
      </c>
      <c r="BL203" s="19" t="s">
        <v>127</v>
      </c>
      <c r="BM203" s="218" t="s">
        <v>451</v>
      </c>
    </row>
    <row r="204" spans="2:51" s="13" customFormat="1" ht="12">
      <c r="B204" s="224"/>
      <c r="C204" s="225"/>
      <c r="D204" s="220" t="s">
        <v>175</v>
      </c>
      <c r="E204" s="226" t="s">
        <v>1</v>
      </c>
      <c r="F204" s="227" t="s">
        <v>448</v>
      </c>
      <c r="G204" s="225"/>
      <c r="H204" s="228">
        <v>7.5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AT204" s="234" t="s">
        <v>175</v>
      </c>
      <c r="AU204" s="234" t="s">
        <v>89</v>
      </c>
      <c r="AV204" s="13" t="s">
        <v>89</v>
      </c>
      <c r="AW204" s="13" t="s">
        <v>33</v>
      </c>
      <c r="AX204" s="13" t="s">
        <v>22</v>
      </c>
      <c r="AY204" s="234" t="s">
        <v>125</v>
      </c>
    </row>
    <row r="205" spans="1:65" s="2" customFormat="1" ht="24" customHeight="1">
      <c r="A205" s="36"/>
      <c r="B205" s="37"/>
      <c r="C205" s="206" t="s">
        <v>165</v>
      </c>
      <c r="D205" s="206" t="s">
        <v>128</v>
      </c>
      <c r="E205" s="207" t="s">
        <v>452</v>
      </c>
      <c r="F205" s="208" t="s">
        <v>453</v>
      </c>
      <c r="G205" s="209" t="s">
        <v>151</v>
      </c>
      <c r="H205" s="210">
        <v>2.152</v>
      </c>
      <c r="I205" s="211"/>
      <c r="J205" s="212">
        <f>ROUND(I205*H205,3)</f>
        <v>0</v>
      </c>
      <c r="K205" s="213"/>
      <c r="L205" s="41"/>
      <c r="M205" s="214" t="s">
        <v>1</v>
      </c>
      <c r="N205" s="215" t="s">
        <v>44</v>
      </c>
      <c r="O205" s="73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18" t="s">
        <v>127</v>
      </c>
      <c r="AT205" s="218" t="s">
        <v>128</v>
      </c>
      <c r="AU205" s="218" t="s">
        <v>89</v>
      </c>
      <c r="AY205" s="19" t="s">
        <v>125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9" t="s">
        <v>22</v>
      </c>
      <c r="BK205" s="219">
        <f>ROUND(I205*H205,3)</f>
        <v>0</v>
      </c>
      <c r="BL205" s="19" t="s">
        <v>127</v>
      </c>
      <c r="BM205" s="218" t="s">
        <v>454</v>
      </c>
    </row>
    <row r="206" spans="2:51" s="13" customFormat="1" ht="12">
      <c r="B206" s="224"/>
      <c r="C206" s="225"/>
      <c r="D206" s="220" t="s">
        <v>175</v>
      </c>
      <c r="E206" s="226" t="s">
        <v>1</v>
      </c>
      <c r="F206" s="227" t="s">
        <v>455</v>
      </c>
      <c r="G206" s="225"/>
      <c r="H206" s="228">
        <v>2.152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175</v>
      </c>
      <c r="AU206" s="234" t="s">
        <v>89</v>
      </c>
      <c r="AV206" s="13" t="s">
        <v>89</v>
      </c>
      <c r="AW206" s="13" t="s">
        <v>33</v>
      </c>
      <c r="AX206" s="13" t="s">
        <v>22</v>
      </c>
      <c r="AY206" s="234" t="s">
        <v>125</v>
      </c>
    </row>
    <row r="207" spans="2:63" s="12" customFormat="1" ht="20.85" customHeight="1">
      <c r="B207" s="190"/>
      <c r="C207" s="191"/>
      <c r="D207" s="192" t="s">
        <v>78</v>
      </c>
      <c r="E207" s="204" t="s">
        <v>220</v>
      </c>
      <c r="F207" s="204" t="s">
        <v>456</v>
      </c>
      <c r="G207" s="191"/>
      <c r="H207" s="191"/>
      <c r="I207" s="194"/>
      <c r="J207" s="205">
        <f>BK207</f>
        <v>0</v>
      </c>
      <c r="K207" s="191"/>
      <c r="L207" s="196"/>
      <c r="M207" s="197"/>
      <c r="N207" s="198"/>
      <c r="O207" s="198"/>
      <c r="P207" s="199">
        <f>P208</f>
        <v>0</v>
      </c>
      <c r="Q207" s="198"/>
      <c r="R207" s="199">
        <f>R208</f>
        <v>0</v>
      </c>
      <c r="S207" s="198"/>
      <c r="T207" s="200">
        <f>T208</f>
        <v>0</v>
      </c>
      <c r="AR207" s="201" t="s">
        <v>260</v>
      </c>
      <c r="AT207" s="202" t="s">
        <v>78</v>
      </c>
      <c r="AU207" s="202" t="s">
        <v>89</v>
      </c>
      <c r="AY207" s="201" t="s">
        <v>125</v>
      </c>
      <c r="BK207" s="203">
        <f>BK208</f>
        <v>0</v>
      </c>
    </row>
    <row r="208" spans="2:63" s="17" customFormat="1" ht="20.85" customHeight="1">
      <c r="B208" s="283"/>
      <c r="C208" s="284"/>
      <c r="D208" s="285" t="s">
        <v>78</v>
      </c>
      <c r="E208" s="285" t="s">
        <v>457</v>
      </c>
      <c r="F208" s="285" t="s">
        <v>458</v>
      </c>
      <c r="G208" s="284"/>
      <c r="H208" s="284"/>
      <c r="I208" s="286"/>
      <c r="J208" s="287">
        <f>BK208</f>
        <v>0</v>
      </c>
      <c r="K208" s="284"/>
      <c r="L208" s="288"/>
      <c r="M208" s="289"/>
      <c r="N208" s="290"/>
      <c r="O208" s="290"/>
      <c r="P208" s="291">
        <f>SUM(P209:P258)</f>
        <v>0</v>
      </c>
      <c r="Q208" s="290"/>
      <c r="R208" s="291">
        <f>SUM(R209:R258)</f>
        <v>0</v>
      </c>
      <c r="S208" s="290"/>
      <c r="T208" s="292">
        <f>SUM(T209:T258)</f>
        <v>0</v>
      </c>
      <c r="AR208" s="293" t="s">
        <v>260</v>
      </c>
      <c r="AT208" s="294" t="s">
        <v>78</v>
      </c>
      <c r="AU208" s="294" t="s">
        <v>260</v>
      </c>
      <c r="AY208" s="293" t="s">
        <v>125</v>
      </c>
      <c r="BK208" s="295">
        <f>SUM(BK209:BK258)</f>
        <v>0</v>
      </c>
    </row>
    <row r="209" spans="1:65" s="2" customFormat="1" ht="16.5" customHeight="1">
      <c r="A209" s="36"/>
      <c r="B209" s="37"/>
      <c r="C209" s="206" t="s">
        <v>170</v>
      </c>
      <c r="D209" s="206" t="s">
        <v>128</v>
      </c>
      <c r="E209" s="207" t="s">
        <v>459</v>
      </c>
      <c r="F209" s="208" t="s">
        <v>460</v>
      </c>
      <c r="G209" s="209" t="s">
        <v>461</v>
      </c>
      <c r="H209" s="210">
        <v>1</v>
      </c>
      <c r="I209" s="211"/>
      <c r="J209" s="212">
        <f>ROUND(I209*H209,3)</f>
        <v>0</v>
      </c>
      <c r="K209" s="213"/>
      <c r="L209" s="41"/>
      <c r="M209" s="214" t="s">
        <v>1</v>
      </c>
      <c r="N209" s="215" t="s">
        <v>44</v>
      </c>
      <c r="O209" s="73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18" t="s">
        <v>462</v>
      </c>
      <c r="AT209" s="218" t="s">
        <v>128</v>
      </c>
      <c r="AU209" s="218" t="s">
        <v>127</v>
      </c>
      <c r="AY209" s="19" t="s">
        <v>125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22</v>
      </c>
      <c r="BK209" s="219">
        <f>ROUND(I209*H209,3)</f>
        <v>0</v>
      </c>
      <c r="BL209" s="19" t="s">
        <v>462</v>
      </c>
      <c r="BM209" s="218" t="s">
        <v>463</v>
      </c>
    </row>
    <row r="210" spans="1:65" s="2" customFormat="1" ht="16.5" customHeight="1">
      <c r="A210" s="36"/>
      <c r="B210" s="37"/>
      <c r="C210" s="206" t="s">
        <v>177</v>
      </c>
      <c r="D210" s="206" t="s">
        <v>128</v>
      </c>
      <c r="E210" s="207" t="s">
        <v>464</v>
      </c>
      <c r="F210" s="208" t="s">
        <v>465</v>
      </c>
      <c r="G210" s="209" t="s">
        <v>466</v>
      </c>
      <c r="H210" s="210">
        <v>1</v>
      </c>
      <c r="I210" s="211"/>
      <c r="J210" s="212">
        <f>ROUND(I210*H210,3)</f>
        <v>0</v>
      </c>
      <c r="K210" s="213"/>
      <c r="L210" s="41"/>
      <c r="M210" s="214" t="s">
        <v>1</v>
      </c>
      <c r="N210" s="215" t="s">
        <v>44</v>
      </c>
      <c r="O210" s="73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18" t="s">
        <v>462</v>
      </c>
      <c r="AT210" s="218" t="s">
        <v>128</v>
      </c>
      <c r="AU210" s="218" t="s">
        <v>127</v>
      </c>
      <c r="AY210" s="19" t="s">
        <v>125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22</v>
      </c>
      <c r="BK210" s="219">
        <f>ROUND(I210*H210,3)</f>
        <v>0</v>
      </c>
      <c r="BL210" s="19" t="s">
        <v>462</v>
      </c>
      <c r="BM210" s="218" t="s">
        <v>467</v>
      </c>
    </row>
    <row r="211" spans="1:65" s="2" customFormat="1" ht="24" customHeight="1">
      <c r="A211" s="36"/>
      <c r="B211" s="37"/>
      <c r="C211" s="206" t="s">
        <v>183</v>
      </c>
      <c r="D211" s="206" t="s">
        <v>128</v>
      </c>
      <c r="E211" s="207" t="s">
        <v>468</v>
      </c>
      <c r="F211" s="208" t="s">
        <v>469</v>
      </c>
      <c r="G211" s="209" t="s">
        <v>131</v>
      </c>
      <c r="H211" s="210">
        <v>30</v>
      </c>
      <c r="I211" s="211"/>
      <c r="J211" s="212">
        <f>ROUND(I211*H211,3)</f>
        <v>0</v>
      </c>
      <c r="K211" s="213"/>
      <c r="L211" s="41"/>
      <c r="M211" s="214" t="s">
        <v>1</v>
      </c>
      <c r="N211" s="215" t="s">
        <v>44</v>
      </c>
      <c r="O211" s="73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18" t="s">
        <v>462</v>
      </c>
      <c r="AT211" s="218" t="s">
        <v>128</v>
      </c>
      <c r="AU211" s="218" t="s">
        <v>127</v>
      </c>
      <c r="AY211" s="19" t="s">
        <v>125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22</v>
      </c>
      <c r="BK211" s="219">
        <f>ROUND(I211*H211,3)</f>
        <v>0</v>
      </c>
      <c r="BL211" s="19" t="s">
        <v>462</v>
      </c>
      <c r="BM211" s="218" t="s">
        <v>470</v>
      </c>
    </row>
    <row r="212" spans="2:51" s="13" customFormat="1" ht="12">
      <c r="B212" s="224"/>
      <c r="C212" s="225"/>
      <c r="D212" s="220" t="s">
        <v>175</v>
      </c>
      <c r="E212" s="226" t="s">
        <v>1</v>
      </c>
      <c r="F212" s="227" t="s">
        <v>471</v>
      </c>
      <c r="G212" s="225"/>
      <c r="H212" s="228">
        <v>2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AT212" s="234" t="s">
        <v>175</v>
      </c>
      <c r="AU212" s="234" t="s">
        <v>127</v>
      </c>
      <c r="AV212" s="13" t="s">
        <v>89</v>
      </c>
      <c r="AW212" s="13" t="s">
        <v>33</v>
      </c>
      <c r="AX212" s="13" t="s">
        <v>79</v>
      </c>
      <c r="AY212" s="234" t="s">
        <v>125</v>
      </c>
    </row>
    <row r="213" spans="2:51" s="13" customFormat="1" ht="12">
      <c r="B213" s="224"/>
      <c r="C213" s="225"/>
      <c r="D213" s="220" t="s">
        <v>175</v>
      </c>
      <c r="E213" s="226" t="s">
        <v>1</v>
      </c>
      <c r="F213" s="227" t="s">
        <v>472</v>
      </c>
      <c r="G213" s="225"/>
      <c r="H213" s="228">
        <v>2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AT213" s="234" t="s">
        <v>175</v>
      </c>
      <c r="AU213" s="234" t="s">
        <v>127</v>
      </c>
      <c r="AV213" s="13" t="s">
        <v>89</v>
      </c>
      <c r="AW213" s="13" t="s">
        <v>33</v>
      </c>
      <c r="AX213" s="13" t="s">
        <v>79</v>
      </c>
      <c r="AY213" s="234" t="s">
        <v>125</v>
      </c>
    </row>
    <row r="214" spans="2:51" s="13" customFormat="1" ht="12">
      <c r="B214" s="224"/>
      <c r="C214" s="225"/>
      <c r="D214" s="220" t="s">
        <v>175</v>
      </c>
      <c r="E214" s="226" t="s">
        <v>1</v>
      </c>
      <c r="F214" s="227" t="s">
        <v>473</v>
      </c>
      <c r="G214" s="225"/>
      <c r="H214" s="228">
        <v>8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AT214" s="234" t="s">
        <v>175</v>
      </c>
      <c r="AU214" s="234" t="s">
        <v>127</v>
      </c>
      <c r="AV214" s="13" t="s">
        <v>89</v>
      </c>
      <c r="AW214" s="13" t="s">
        <v>33</v>
      </c>
      <c r="AX214" s="13" t="s">
        <v>79</v>
      </c>
      <c r="AY214" s="234" t="s">
        <v>125</v>
      </c>
    </row>
    <row r="215" spans="2:51" s="13" customFormat="1" ht="12">
      <c r="B215" s="224"/>
      <c r="C215" s="225"/>
      <c r="D215" s="220" t="s">
        <v>175</v>
      </c>
      <c r="E215" s="226" t="s">
        <v>1</v>
      </c>
      <c r="F215" s="227" t="s">
        <v>474</v>
      </c>
      <c r="G215" s="225"/>
      <c r="H215" s="228">
        <v>2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AT215" s="234" t="s">
        <v>175</v>
      </c>
      <c r="AU215" s="234" t="s">
        <v>127</v>
      </c>
      <c r="AV215" s="13" t="s">
        <v>89</v>
      </c>
      <c r="AW215" s="13" t="s">
        <v>33</v>
      </c>
      <c r="AX215" s="13" t="s">
        <v>79</v>
      </c>
      <c r="AY215" s="234" t="s">
        <v>125</v>
      </c>
    </row>
    <row r="216" spans="2:51" s="13" customFormat="1" ht="12">
      <c r="B216" s="224"/>
      <c r="C216" s="225"/>
      <c r="D216" s="220" t="s">
        <v>175</v>
      </c>
      <c r="E216" s="226" t="s">
        <v>1</v>
      </c>
      <c r="F216" s="227" t="s">
        <v>475</v>
      </c>
      <c r="G216" s="225"/>
      <c r="H216" s="228">
        <v>12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AT216" s="234" t="s">
        <v>175</v>
      </c>
      <c r="AU216" s="234" t="s">
        <v>127</v>
      </c>
      <c r="AV216" s="13" t="s">
        <v>89</v>
      </c>
      <c r="AW216" s="13" t="s">
        <v>33</v>
      </c>
      <c r="AX216" s="13" t="s">
        <v>79</v>
      </c>
      <c r="AY216" s="234" t="s">
        <v>125</v>
      </c>
    </row>
    <row r="217" spans="2:51" s="14" customFormat="1" ht="12">
      <c r="B217" s="246"/>
      <c r="C217" s="247"/>
      <c r="D217" s="220" t="s">
        <v>175</v>
      </c>
      <c r="E217" s="248" t="s">
        <v>1</v>
      </c>
      <c r="F217" s="249" t="s">
        <v>476</v>
      </c>
      <c r="G217" s="247"/>
      <c r="H217" s="248" t="s">
        <v>1</v>
      </c>
      <c r="I217" s="250"/>
      <c r="J217" s="247"/>
      <c r="K217" s="247"/>
      <c r="L217" s="251"/>
      <c r="M217" s="252"/>
      <c r="N217" s="253"/>
      <c r="O217" s="253"/>
      <c r="P217" s="253"/>
      <c r="Q217" s="253"/>
      <c r="R217" s="253"/>
      <c r="S217" s="253"/>
      <c r="T217" s="254"/>
      <c r="AT217" s="255" t="s">
        <v>175</v>
      </c>
      <c r="AU217" s="255" t="s">
        <v>127</v>
      </c>
      <c r="AV217" s="14" t="s">
        <v>22</v>
      </c>
      <c r="AW217" s="14" t="s">
        <v>33</v>
      </c>
      <c r="AX217" s="14" t="s">
        <v>79</v>
      </c>
      <c r="AY217" s="255" t="s">
        <v>125</v>
      </c>
    </row>
    <row r="218" spans="2:51" s="13" customFormat="1" ht="12">
      <c r="B218" s="224"/>
      <c r="C218" s="225"/>
      <c r="D218" s="220" t="s">
        <v>175</v>
      </c>
      <c r="E218" s="226" t="s">
        <v>1</v>
      </c>
      <c r="F218" s="227" t="s">
        <v>477</v>
      </c>
      <c r="G218" s="225"/>
      <c r="H218" s="228">
        <v>1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AT218" s="234" t="s">
        <v>175</v>
      </c>
      <c r="AU218" s="234" t="s">
        <v>127</v>
      </c>
      <c r="AV218" s="13" t="s">
        <v>89</v>
      </c>
      <c r="AW218" s="13" t="s">
        <v>33</v>
      </c>
      <c r="AX218" s="13" t="s">
        <v>79</v>
      </c>
      <c r="AY218" s="234" t="s">
        <v>125</v>
      </c>
    </row>
    <row r="219" spans="2:51" s="13" customFormat="1" ht="12">
      <c r="B219" s="224"/>
      <c r="C219" s="225"/>
      <c r="D219" s="220" t="s">
        <v>175</v>
      </c>
      <c r="E219" s="226" t="s">
        <v>1</v>
      </c>
      <c r="F219" s="227" t="s">
        <v>478</v>
      </c>
      <c r="G219" s="225"/>
      <c r="H219" s="228">
        <v>1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175</v>
      </c>
      <c r="AU219" s="234" t="s">
        <v>127</v>
      </c>
      <c r="AV219" s="13" t="s">
        <v>89</v>
      </c>
      <c r="AW219" s="13" t="s">
        <v>33</v>
      </c>
      <c r="AX219" s="13" t="s">
        <v>79</v>
      </c>
      <c r="AY219" s="234" t="s">
        <v>125</v>
      </c>
    </row>
    <row r="220" spans="2:51" s="13" customFormat="1" ht="12">
      <c r="B220" s="224"/>
      <c r="C220" s="225"/>
      <c r="D220" s="220" t="s">
        <v>175</v>
      </c>
      <c r="E220" s="226" t="s">
        <v>1</v>
      </c>
      <c r="F220" s="227" t="s">
        <v>479</v>
      </c>
      <c r="G220" s="225"/>
      <c r="H220" s="228">
        <v>1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AT220" s="234" t="s">
        <v>175</v>
      </c>
      <c r="AU220" s="234" t="s">
        <v>127</v>
      </c>
      <c r="AV220" s="13" t="s">
        <v>89</v>
      </c>
      <c r="AW220" s="13" t="s">
        <v>33</v>
      </c>
      <c r="AX220" s="13" t="s">
        <v>79</v>
      </c>
      <c r="AY220" s="234" t="s">
        <v>125</v>
      </c>
    </row>
    <row r="221" spans="2:51" s="13" customFormat="1" ht="12">
      <c r="B221" s="224"/>
      <c r="C221" s="225"/>
      <c r="D221" s="220" t="s">
        <v>175</v>
      </c>
      <c r="E221" s="226" t="s">
        <v>1</v>
      </c>
      <c r="F221" s="227" t="s">
        <v>480</v>
      </c>
      <c r="G221" s="225"/>
      <c r="H221" s="228">
        <v>1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AT221" s="234" t="s">
        <v>175</v>
      </c>
      <c r="AU221" s="234" t="s">
        <v>127</v>
      </c>
      <c r="AV221" s="13" t="s">
        <v>89</v>
      </c>
      <c r="AW221" s="13" t="s">
        <v>33</v>
      </c>
      <c r="AX221" s="13" t="s">
        <v>79</v>
      </c>
      <c r="AY221" s="234" t="s">
        <v>125</v>
      </c>
    </row>
    <row r="222" spans="2:51" s="15" customFormat="1" ht="12">
      <c r="B222" s="256"/>
      <c r="C222" s="257"/>
      <c r="D222" s="220" t="s">
        <v>175</v>
      </c>
      <c r="E222" s="258" t="s">
        <v>1</v>
      </c>
      <c r="F222" s="259" t="s">
        <v>252</v>
      </c>
      <c r="G222" s="257"/>
      <c r="H222" s="260">
        <v>30</v>
      </c>
      <c r="I222" s="261"/>
      <c r="J222" s="257"/>
      <c r="K222" s="257"/>
      <c r="L222" s="262"/>
      <c r="M222" s="263"/>
      <c r="N222" s="264"/>
      <c r="O222" s="264"/>
      <c r="P222" s="264"/>
      <c r="Q222" s="264"/>
      <c r="R222" s="264"/>
      <c r="S222" s="264"/>
      <c r="T222" s="265"/>
      <c r="AT222" s="266" t="s">
        <v>175</v>
      </c>
      <c r="AU222" s="266" t="s">
        <v>127</v>
      </c>
      <c r="AV222" s="15" t="s">
        <v>127</v>
      </c>
      <c r="AW222" s="15" t="s">
        <v>33</v>
      </c>
      <c r="AX222" s="15" t="s">
        <v>22</v>
      </c>
      <c r="AY222" s="266" t="s">
        <v>125</v>
      </c>
    </row>
    <row r="223" spans="1:65" s="2" customFormat="1" ht="16.5" customHeight="1">
      <c r="A223" s="36"/>
      <c r="B223" s="37"/>
      <c r="C223" s="235" t="s">
        <v>188</v>
      </c>
      <c r="D223" s="235" t="s">
        <v>220</v>
      </c>
      <c r="E223" s="236" t="s">
        <v>481</v>
      </c>
      <c r="F223" s="237" t="s">
        <v>482</v>
      </c>
      <c r="G223" s="238" t="s">
        <v>483</v>
      </c>
      <c r="H223" s="239">
        <v>2</v>
      </c>
      <c r="I223" s="240"/>
      <c r="J223" s="241">
        <f>ROUND(I223*H223,3)</f>
        <v>0</v>
      </c>
      <c r="K223" s="242"/>
      <c r="L223" s="243"/>
      <c r="M223" s="244" t="s">
        <v>1</v>
      </c>
      <c r="N223" s="245" t="s">
        <v>44</v>
      </c>
      <c r="O223" s="73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18" t="s">
        <v>224</v>
      </c>
      <c r="AT223" s="218" t="s">
        <v>220</v>
      </c>
      <c r="AU223" s="218" t="s">
        <v>127</v>
      </c>
      <c r="AY223" s="19" t="s">
        <v>125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9" t="s">
        <v>22</v>
      </c>
      <c r="BK223" s="219">
        <f>ROUND(I223*H223,3)</f>
        <v>0</v>
      </c>
      <c r="BL223" s="19" t="s">
        <v>127</v>
      </c>
      <c r="BM223" s="218" t="s">
        <v>484</v>
      </c>
    </row>
    <row r="224" spans="2:51" s="13" customFormat="1" ht="12">
      <c r="B224" s="224"/>
      <c r="C224" s="225"/>
      <c r="D224" s="220" t="s">
        <v>175</v>
      </c>
      <c r="E224" s="226" t="s">
        <v>1</v>
      </c>
      <c r="F224" s="227" t="s">
        <v>485</v>
      </c>
      <c r="G224" s="225"/>
      <c r="H224" s="228">
        <v>2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AT224" s="234" t="s">
        <v>175</v>
      </c>
      <c r="AU224" s="234" t="s">
        <v>127</v>
      </c>
      <c r="AV224" s="13" t="s">
        <v>89</v>
      </c>
      <c r="AW224" s="13" t="s">
        <v>33</v>
      </c>
      <c r="AX224" s="13" t="s">
        <v>22</v>
      </c>
      <c r="AY224" s="234" t="s">
        <v>125</v>
      </c>
    </row>
    <row r="225" spans="1:65" s="2" customFormat="1" ht="16.5" customHeight="1">
      <c r="A225" s="36"/>
      <c r="B225" s="37"/>
      <c r="C225" s="235" t="s">
        <v>7</v>
      </c>
      <c r="D225" s="235" t="s">
        <v>220</v>
      </c>
      <c r="E225" s="236" t="s">
        <v>486</v>
      </c>
      <c r="F225" s="237" t="s">
        <v>487</v>
      </c>
      <c r="G225" s="238" t="s">
        <v>483</v>
      </c>
      <c r="H225" s="239">
        <v>2</v>
      </c>
      <c r="I225" s="240"/>
      <c r="J225" s="241">
        <f>ROUND(I225*H225,3)</f>
        <v>0</v>
      </c>
      <c r="K225" s="242"/>
      <c r="L225" s="243"/>
      <c r="M225" s="244" t="s">
        <v>1</v>
      </c>
      <c r="N225" s="245" t="s">
        <v>44</v>
      </c>
      <c r="O225" s="73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18" t="s">
        <v>224</v>
      </c>
      <c r="AT225" s="218" t="s">
        <v>220</v>
      </c>
      <c r="AU225" s="218" t="s">
        <v>127</v>
      </c>
      <c r="AY225" s="19" t="s">
        <v>125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9" t="s">
        <v>22</v>
      </c>
      <c r="BK225" s="219">
        <f>ROUND(I225*H225,3)</f>
        <v>0</v>
      </c>
      <c r="BL225" s="19" t="s">
        <v>127</v>
      </c>
      <c r="BM225" s="218" t="s">
        <v>488</v>
      </c>
    </row>
    <row r="226" spans="2:51" s="13" customFormat="1" ht="12">
      <c r="B226" s="224"/>
      <c r="C226" s="225"/>
      <c r="D226" s="220" t="s">
        <v>175</v>
      </c>
      <c r="E226" s="226" t="s">
        <v>1</v>
      </c>
      <c r="F226" s="227" t="s">
        <v>489</v>
      </c>
      <c r="G226" s="225"/>
      <c r="H226" s="228">
        <v>2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AT226" s="234" t="s">
        <v>175</v>
      </c>
      <c r="AU226" s="234" t="s">
        <v>127</v>
      </c>
      <c r="AV226" s="13" t="s">
        <v>89</v>
      </c>
      <c r="AW226" s="13" t="s">
        <v>33</v>
      </c>
      <c r="AX226" s="13" t="s">
        <v>22</v>
      </c>
      <c r="AY226" s="234" t="s">
        <v>125</v>
      </c>
    </row>
    <row r="227" spans="1:65" s="2" customFormat="1" ht="16.5" customHeight="1">
      <c r="A227" s="36"/>
      <c r="B227" s="37"/>
      <c r="C227" s="235" t="s">
        <v>204</v>
      </c>
      <c r="D227" s="235" t="s">
        <v>220</v>
      </c>
      <c r="E227" s="236" t="s">
        <v>490</v>
      </c>
      <c r="F227" s="237" t="s">
        <v>491</v>
      </c>
      <c r="G227" s="238" t="s">
        <v>483</v>
      </c>
      <c r="H227" s="239">
        <v>8</v>
      </c>
      <c r="I227" s="240"/>
      <c r="J227" s="241">
        <f>ROUND(I227*H227,3)</f>
        <v>0</v>
      </c>
      <c r="K227" s="242"/>
      <c r="L227" s="243"/>
      <c r="M227" s="244" t="s">
        <v>1</v>
      </c>
      <c r="N227" s="245" t="s">
        <v>44</v>
      </c>
      <c r="O227" s="73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18" t="s">
        <v>224</v>
      </c>
      <c r="AT227" s="218" t="s">
        <v>220</v>
      </c>
      <c r="AU227" s="218" t="s">
        <v>127</v>
      </c>
      <c r="AY227" s="19" t="s">
        <v>125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9" t="s">
        <v>22</v>
      </c>
      <c r="BK227" s="219">
        <f>ROUND(I227*H227,3)</f>
        <v>0</v>
      </c>
      <c r="BL227" s="19" t="s">
        <v>127</v>
      </c>
      <c r="BM227" s="218" t="s">
        <v>492</v>
      </c>
    </row>
    <row r="228" spans="2:51" s="13" customFormat="1" ht="12">
      <c r="B228" s="224"/>
      <c r="C228" s="225"/>
      <c r="D228" s="220" t="s">
        <v>175</v>
      </c>
      <c r="E228" s="226" t="s">
        <v>1</v>
      </c>
      <c r="F228" s="227" t="s">
        <v>493</v>
      </c>
      <c r="G228" s="225"/>
      <c r="H228" s="228">
        <v>8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AT228" s="234" t="s">
        <v>175</v>
      </c>
      <c r="AU228" s="234" t="s">
        <v>127</v>
      </c>
      <c r="AV228" s="13" t="s">
        <v>89</v>
      </c>
      <c r="AW228" s="13" t="s">
        <v>33</v>
      </c>
      <c r="AX228" s="13" t="s">
        <v>22</v>
      </c>
      <c r="AY228" s="234" t="s">
        <v>125</v>
      </c>
    </row>
    <row r="229" spans="1:65" s="2" customFormat="1" ht="16.5" customHeight="1">
      <c r="A229" s="36"/>
      <c r="B229" s="37"/>
      <c r="C229" s="235" t="s">
        <v>209</v>
      </c>
      <c r="D229" s="235" t="s">
        <v>220</v>
      </c>
      <c r="E229" s="236" t="s">
        <v>494</v>
      </c>
      <c r="F229" s="237" t="s">
        <v>495</v>
      </c>
      <c r="G229" s="238" t="s">
        <v>483</v>
      </c>
      <c r="H229" s="239">
        <v>2</v>
      </c>
      <c r="I229" s="240"/>
      <c r="J229" s="241">
        <f>ROUND(I229*H229,3)</f>
        <v>0</v>
      </c>
      <c r="K229" s="242"/>
      <c r="L229" s="243"/>
      <c r="M229" s="244" t="s">
        <v>1</v>
      </c>
      <c r="N229" s="245" t="s">
        <v>44</v>
      </c>
      <c r="O229" s="73"/>
      <c r="P229" s="216">
        <f>O229*H229</f>
        <v>0</v>
      </c>
      <c r="Q229" s="216">
        <v>0</v>
      </c>
      <c r="R229" s="216">
        <f>Q229*H229</f>
        <v>0</v>
      </c>
      <c r="S229" s="216">
        <v>0</v>
      </c>
      <c r="T229" s="217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18" t="s">
        <v>224</v>
      </c>
      <c r="AT229" s="218" t="s">
        <v>220</v>
      </c>
      <c r="AU229" s="218" t="s">
        <v>127</v>
      </c>
      <c r="AY229" s="19" t="s">
        <v>125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9" t="s">
        <v>22</v>
      </c>
      <c r="BK229" s="219">
        <f>ROUND(I229*H229,3)</f>
        <v>0</v>
      </c>
      <c r="BL229" s="19" t="s">
        <v>127</v>
      </c>
      <c r="BM229" s="218" t="s">
        <v>496</v>
      </c>
    </row>
    <row r="230" spans="1:65" s="2" customFormat="1" ht="24" customHeight="1">
      <c r="A230" s="36"/>
      <c r="B230" s="37"/>
      <c r="C230" s="206" t="s">
        <v>214</v>
      </c>
      <c r="D230" s="206" t="s">
        <v>128</v>
      </c>
      <c r="E230" s="207" t="s">
        <v>497</v>
      </c>
      <c r="F230" s="208" t="s">
        <v>498</v>
      </c>
      <c r="G230" s="209" t="s">
        <v>306</v>
      </c>
      <c r="H230" s="210">
        <v>27.8</v>
      </c>
      <c r="I230" s="211"/>
      <c r="J230" s="212">
        <f>ROUND(I230*H230,3)</f>
        <v>0</v>
      </c>
      <c r="K230" s="213"/>
      <c r="L230" s="41"/>
      <c r="M230" s="214" t="s">
        <v>1</v>
      </c>
      <c r="N230" s="215" t="s">
        <v>44</v>
      </c>
      <c r="O230" s="73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18" t="s">
        <v>462</v>
      </c>
      <c r="AT230" s="218" t="s">
        <v>128</v>
      </c>
      <c r="AU230" s="218" t="s">
        <v>127</v>
      </c>
      <c r="AY230" s="19" t="s">
        <v>125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22</v>
      </c>
      <c r="BK230" s="219">
        <f>ROUND(I230*H230,3)</f>
        <v>0</v>
      </c>
      <c r="BL230" s="19" t="s">
        <v>462</v>
      </c>
      <c r="BM230" s="218" t="s">
        <v>499</v>
      </c>
    </row>
    <row r="231" spans="2:51" s="13" customFormat="1" ht="12">
      <c r="B231" s="224"/>
      <c r="C231" s="225"/>
      <c r="D231" s="220" t="s">
        <v>175</v>
      </c>
      <c r="E231" s="226" t="s">
        <v>1</v>
      </c>
      <c r="F231" s="227" t="s">
        <v>500</v>
      </c>
      <c r="G231" s="225"/>
      <c r="H231" s="228">
        <v>15.8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AT231" s="234" t="s">
        <v>175</v>
      </c>
      <c r="AU231" s="234" t="s">
        <v>127</v>
      </c>
      <c r="AV231" s="13" t="s">
        <v>89</v>
      </c>
      <c r="AW231" s="13" t="s">
        <v>33</v>
      </c>
      <c r="AX231" s="13" t="s">
        <v>79</v>
      </c>
      <c r="AY231" s="234" t="s">
        <v>125</v>
      </c>
    </row>
    <row r="232" spans="2:51" s="13" customFormat="1" ht="12">
      <c r="B232" s="224"/>
      <c r="C232" s="225"/>
      <c r="D232" s="220" t="s">
        <v>175</v>
      </c>
      <c r="E232" s="226" t="s">
        <v>1</v>
      </c>
      <c r="F232" s="227" t="s">
        <v>501</v>
      </c>
      <c r="G232" s="225"/>
      <c r="H232" s="228">
        <v>12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AT232" s="234" t="s">
        <v>175</v>
      </c>
      <c r="AU232" s="234" t="s">
        <v>127</v>
      </c>
      <c r="AV232" s="13" t="s">
        <v>89</v>
      </c>
      <c r="AW232" s="13" t="s">
        <v>33</v>
      </c>
      <c r="AX232" s="13" t="s">
        <v>79</v>
      </c>
      <c r="AY232" s="234" t="s">
        <v>125</v>
      </c>
    </row>
    <row r="233" spans="2:51" s="15" customFormat="1" ht="12">
      <c r="B233" s="256"/>
      <c r="C233" s="257"/>
      <c r="D233" s="220" t="s">
        <v>175</v>
      </c>
      <c r="E233" s="258" t="s">
        <v>1</v>
      </c>
      <c r="F233" s="259" t="s">
        <v>252</v>
      </c>
      <c r="G233" s="257"/>
      <c r="H233" s="260">
        <v>27.8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AT233" s="266" t="s">
        <v>175</v>
      </c>
      <c r="AU233" s="266" t="s">
        <v>127</v>
      </c>
      <c r="AV233" s="15" t="s">
        <v>127</v>
      </c>
      <c r="AW233" s="15" t="s">
        <v>33</v>
      </c>
      <c r="AX233" s="15" t="s">
        <v>22</v>
      </c>
      <c r="AY233" s="266" t="s">
        <v>125</v>
      </c>
    </row>
    <row r="234" spans="1:65" s="2" customFormat="1" ht="16.5" customHeight="1">
      <c r="A234" s="36"/>
      <c r="B234" s="37"/>
      <c r="C234" s="235" t="s">
        <v>219</v>
      </c>
      <c r="D234" s="235" t="s">
        <v>220</v>
      </c>
      <c r="E234" s="236" t="s">
        <v>502</v>
      </c>
      <c r="F234" s="237" t="s">
        <v>503</v>
      </c>
      <c r="G234" s="238" t="s">
        <v>306</v>
      </c>
      <c r="H234" s="239">
        <v>16.59</v>
      </c>
      <c r="I234" s="240"/>
      <c r="J234" s="241">
        <f>ROUND(I234*H234,3)</f>
        <v>0</v>
      </c>
      <c r="K234" s="242"/>
      <c r="L234" s="243"/>
      <c r="M234" s="244" t="s">
        <v>1</v>
      </c>
      <c r="N234" s="245" t="s">
        <v>44</v>
      </c>
      <c r="O234" s="73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18" t="s">
        <v>224</v>
      </c>
      <c r="AT234" s="218" t="s">
        <v>220</v>
      </c>
      <c r="AU234" s="218" t="s">
        <v>127</v>
      </c>
      <c r="AY234" s="19" t="s">
        <v>125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22</v>
      </c>
      <c r="BK234" s="219">
        <f>ROUND(I234*H234,3)</f>
        <v>0</v>
      </c>
      <c r="BL234" s="19" t="s">
        <v>127</v>
      </c>
      <c r="BM234" s="218" t="s">
        <v>504</v>
      </c>
    </row>
    <row r="235" spans="2:51" s="13" customFormat="1" ht="12">
      <c r="B235" s="224"/>
      <c r="C235" s="225"/>
      <c r="D235" s="220" t="s">
        <v>175</v>
      </c>
      <c r="E235" s="226" t="s">
        <v>1</v>
      </c>
      <c r="F235" s="227" t="s">
        <v>505</v>
      </c>
      <c r="G235" s="225"/>
      <c r="H235" s="228">
        <v>16.59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AT235" s="234" t="s">
        <v>175</v>
      </c>
      <c r="AU235" s="234" t="s">
        <v>127</v>
      </c>
      <c r="AV235" s="13" t="s">
        <v>89</v>
      </c>
      <c r="AW235" s="13" t="s">
        <v>33</v>
      </c>
      <c r="AX235" s="13" t="s">
        <v>22</v>
      </c>
      <c r="AY235" s="234" t="s">
        <v>125</v>
      </c>
    </row>
    <row r="236" spans="1:65" s="2" customFormat="1" ht="24" customHeight="1">
      <c r="A236" s="36"/>
      <c r="B236" s="37"/>
      <c r="C236" s="206" t="s">
        <v>227</v>
      </c>
      <c r="D236" s="206" t="s">
        <v>128</v>
      </c>
      <c r="E236" s="207" t="s">
        <v>506</v>
      </c>
      <c r="F236" s="208" t="s">
        <v>507</v>
      </c>
      <c r="G236" s="209" t="s">
        <v>306</v>
      </c>
      <c r="H236" s="210">
        <v>26.9</v>
      </c>
      <c r="I236" s="211"/>
      <c r="J236" s="212">
        <f>ROUND(I236*H236,3)</f>
        <v>0</v>
      </c>
      <c r="K236" s="213"/>
      <c r="L236" s="41"/>
      <c r="M236" s="214" t="s">
        <v>1</v>
      </c>
      <c r="N236" s="215" t="s">
        <v>44</v>
      </c>
      <c r="O236" s="73"/>
      <c r="P236" s="216">
        <f>O236*H236</f>
        <v>0</v>
      </c>
      <c r="Q236" s="216">
        <v>0</v>
      </c>
      <c r="R236" s="216">
        <f>Q236*H236</f>
        <v>0</v>
      </c>
      <c r="S236" s="216">
        <v>0</v>
      </c>
      <c r="T236" s="217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18" t="s">
        <v>462</v>
      </c>
      <c r="AT236" s="218" t="s">
        <v>128</v>
      </c>
      <c r="AU236" s="218" t="s">
        <v>127</v>
      </c>
      <c r="AY236" s="19" t="s">
        <v>125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22</v>
      </c>
      <c r="BK236" s="219">
        <f>ROUND(I236*H236,3)</f>
        <v>0</v>
      </c>
      <c r="BL236" s="19" t="s">
        <v>462</v>
      </c>
      <c r="BM236" s="218" t="s">
        <v>508</v>
      </c>
    </row>
    <row r="237" spans="2:51" s="13" customFormat="1" ht="12">
      <c r="B237" s="224"/>
      <c r="C237" s="225"/>
      <c r="D237" s="220" t="s">
        <v>175</v>
      </c>
      <c r="E237" s="226" t="s">
        <v>1</v>
      </c>
      <c r="F237" s="227" t="s">
        <v>509</v>
      </c>
      <c r="G237" s="225"/>
      <c r="H237" s="228">
        <v>26.9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AT237" s="234" t="s">
        <v>175</v>
      </c>
      <c r="AU237" s="234" t="s">
        <v>127</v>
      </c>
      <c r="AV237" s="13" t="s">
        <v>89</v>
      </c>
      <c r="AW237" s="13" t="s">
        <v>33</v>
      </c>
      <c r="AX237" s="13" t="s">
        <v>22</v>
      </c>
      <c r="AY237" s="234" t="s">
        <v>125</v>
      </c>
    </row>
    <row r="238" spans="1:65" s="2" customFormat="1" ht="24" customHeight="1">
      <c r="A238" s="36"/>
      <c r="B238" s="37"/>
      <c r="C238" s="235" t="s">
        <v>231</v>
      </c>
      <c r="D238" s="235" t="s">
        <v>220</v>
      </c>
      <c r="E238" s="236" t="s">
        <v>510</v>
      </c>
      <c r="F238" s="237" t="s">
        <v>511</v>
      </c>
      <c r="G238" s="238" t="s">
        <v>306</v>
      </c>
      <c r="H238" s="239">
        <v>28.245</v>
      </c>
      <c r="I238" s="240"/>
      <c r="J238" s="241">
        <f>ROUND(I238*H238,3)</f>
        <v>0</v>
      </c>
      <c r="K238" s="242"/>
      <c r="L238" s="243"/>
      <c r="M238" s="244" t="s">
        <v>1</v>
      </c>
      <c r="N238" s="245" t="s">
        <v>44</v>
      </c>
      <c r="O238" s="73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18" t="s">
        <v>224</v>
      </c>
      <c r="AT238" s="218" t="s">
        <v>220</v>
      </c>
      <c r="AU238" s="218" t="s">
        <v>127</v>
      </c>
      <c r="AY238" s="19" t="s">
        <v>125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22</v>
      </c>
      <c r="BK238" s="219">
        <f>ROUND(I238*H238,3)</f>
        <v>0</v>
      </c>
      <c r="BL238" s="19" t="s">
        <v>127</v>
      </c>
      <c r="BM238" s="218" t="s">
        <v>512</v>
      </c>
    </row>
    <row r="239" spans="2:51" s="13" customFormat="1" ht="22.5">
      <c r="B239" s="224"/>
      <c r="C239" s="225"/>
      <c r="D239" s="220" t="s">
        <v>175</v>
      </c>
      <c r="E239" s="226" t="s">
        <v>1</v>
      </c>
      <c r="F239" s="227" t="s">
        <v>513</v>
      </c>
      <c r="G239" s="225"/>
      <c r="H239" s="228">
        <v>28.245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175</v>
      </c>
      <c r="AU239" s="234" t="s">
        <v>127</v>
      </c>
      <c r="AV239" s="13" t="s">
        <v>89</v>
      </c>
      <c r="AW239" s="13" t="s">
        <v>33</v>
      </c>
      <c r="AX239" s="13" t="s">
        <v>22</v>
      </c>
      <c r="AY239" s="234" t="s">
        <v>125</v>
      </c>
    </row>
    <row r="240" spans="1:65" s="2" customFormat="1" ht="24" customHeight="1">
      <c r="A240" s="36"/>
      <c r="B240" s="37"/>
      <c r="C240" s="206" t="s">
        <v>236</v>
      </c>
      <c r="D240" s="206" t="s">
        <v>128</v>
      </c>
      <c r="E240" s="207" t="s">
        <v>514</v>
      </c>
      <c r="F240" s="208" t="s">
        <v>515</v>
      </c>
      <c r="G240" s="209" t="s">
        <v>306</v>
      </c>
      <c r="H240" s="210">
        <v>12.9</v>
      </c>
      <c r="I240" s="211"/>
      <c r="J240" s="212">
        <f>ROUND(I240*H240,3)</f>
        <v>0</v>
      </c>
      <c r="K240" s="213"/>
      <c r="L240" s="41"/>
      <c r="M240" s="214" t="s">
        <v>1</v>
      </c>
      <c r="N240" s="215" t="s">
        <v>44</v>
      </c>
      <c r="O240" s="73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18" t="s">
        <v>462</v>
      </c>
      <c r="AT240" s="218" t="s">
        <v>128</v>
      </c>
      <c r="AU240" s="218" t="s">
        <v>127</v>
      </c>
      <c r="AY240" s="19" t="s">
        <v>125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22</v>
      </c>
      <c r="BK240" s="219">
        <f>ROUND(I240*H240,3)</f>
        <v>0</v>
      </c>
      <c r="BL240" s="19" t="s">
        <v>462</v>
      </c>
      <c r="BM240" s="218" t="s">
        <v>516</v>
      </c>
    </row>
    <row r="241" spans="2:51" s="13" customFormat="1" ht="12">
      <c r="B241" s="224"/>
      <c r="C241" s="225"/>
      <c r="D241" s="220" t="s">
        <v>175</v>
      </c>
      <c r="E241" s="226" t="s">
        <v>1</v>
      </c>
      <c r="F241" s="227" t="s">
        <v>517</v>
      </c>
      <c r="G241" s="225"/>
      <c r="H241" s="228">
        <v>12.9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AT241" s="234" t="s">
        <v>175</v>
      </c>
      <c r="AU241" s="234" t="s">
        <v>127</v>
      </c>
      <c r="AV241" s="13" t="s">
        <v>89</v>
      </c>
      <c r="AW241" s="13" t="s">
        <v>33</v>
      </c>
      <c r="AX241" s="13" t="s">
        <v>22</v>
      </c>
      <c r="AY241" s="234" t="s">
        <v>125</v>
      </c>
    </row>
    <row r="242" spans="1:65" s="2" customFormat="1" ht="16.5" customHeight="1">
      <c r="A242" s="36"/>
      <c r="B242" s="37"/>
      <c r="C242" s="235" t="s">
        <v>240</v>
      </c>
      <c r="D242" s="235" t="s">
        <v>220</v>
      </c>
      <c r="E242" s="236" t="s">
        <v>518</v>
      </c>
      <c r="F242" s="237" t="s">
        <v>519</v>
      </c>
      <c r="G242" s="238" t="s">
        <v>306</v>
      </c>
      <c r="H242" s="239">
        <v>13.545</v>
      </c>
      <c r="I242" s="240"/>
      <c r="J242" s="241">
        <f>ROUND(I242*H242,3)</f>
        <v>0</v>
      </c>
      <c r="K242" s="242"/>
      <c r="L242" s="243"/>
      <c r="M242" s="244" t="s">
        <v>1</v>
      </c>
      <c r="N242" s="245" t="s">
        <v>44</v>
      </c>
      <c r="O242" s="73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18" t="s">
        <v>224</v>
      </c>
      <c r="AT242" s="218" t="s">
        <v>220</v>
      </c>
      <c r="AU242" s="218" t="s">
        <v>127</v>
      </c>
      <c r="AY242" s="19" t="s">
        <v>125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22</v>
      </c>
      <c r="BK242" s="219">
        <f>ROUND(I242*H242,3)</f>
        <v>0</v>
      </c>
      <c r="BL242" s="19" t="s">
        <v>127</v>
      </c>
      <c r="BM242" s="218" t="s">
        <v>520</v>
      </c>
    </row>
    <row r="243" spans="2:51" s="13" customFormat="1" ht="22.5">
      <c r="B243" s="224"/>
      <c r="C243" s="225"/>
      <c r="D243" s="220" t="s">
        <v>175</v>
      </c>
      <c r="E243" s="226" t="s">
        <v>1</v>
      </c>
      <c r="F243" s="227" t="s">
        <v>521</v>
      </c>
      <c r="G243" s="225"/>
      <c r="H243" s="228">
        <v>13.545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AT243" s="234" t="s">
        <v>175</v>
      </c>
      <c r="AU243" s="234" t="s">
        <v>127</v>
      </c>
      <c r="AV243" s="13" t="s">
        <v>89</v>
      </c>
      <c r="AW243" s="13" t="s">
        <v>33</v>
      </c>
      <c r="AX243" s="13" t="s">
        <v>22</v>
      </c>
      <c r="AY243" s="234" t="s">
        <v>125</v>
      </c>
    </row>
    <row r="244" spans="1:65" s="2" customFormat="1" ht="24" customHeight="1">
      <c r="A244" s="36"/>
      <c r="B244" s="37"/>
      <c r="C244" s="206" t="s">
        <v>244</v>
      </c>
      <c r="D244" s="206" t="s">
        <v>128</v>
      </c>
      <c r="E244" s="207" t="s">
        <v>522</v>
      </c>
      <c r="F244" s="208" t="s">
        <v>523</v>
      </c>
      <c r="G244" s="209" t="s">
        <v>131</v>
      </c>
      <c r="H244" s="210">
        <v>22</v>
      </c>
      <c r="I244" s="211"/>
      <c r="J244" s="212">
        <f>ROUND(I244*H244,3)</f>
        <v>0</v>
      </c>
      <c r="K244" s="213"/>
      <c r="L244" s="41"/>
      <c r="M244" s="214" t="s">
        <v>1</v>
      </c>
      <c r="N244" s="215" t="s">
        <v>44</v>
      </c>
      <c r="O244" s="73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18" t="s">
        <v>462</v>
      </c>
      <c r="AT244" s="218" t="s">
        <v>128</v>
      </c>
      <c r="AU244" s="218" t="s">
        <v>127</v>
      </c>
      <c r="AY244" s="19" t="s">
        <v>125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22</v>
      </c>
      <c r="BK244" s="219">
        <f>ROUND(I244*H244,3)</f>
        <v>0</v>
      </c>
      <c r="BL244" s="19" t="s">
        <v>462</v>
      </c>
      <c r="BM244" s="218" t="s">
        <v>524</v>
      </c>
    </row>
    <row r="245" spans="2:51" s="13" customFormat="1" ht="12">
      <c r="B245" s="224"/>
      <c r="C245" s="225"/>
      <c r="D245" s="220" t="s">
        <v>175</v>
      </c>
      <c r="E245" s="226" t="s">
        <v>1</v>
      </c>
      <c r="F245" s="227" t="s">
        <v>525</v>
      </c>
      <c r="G245" s="225"/>
      <c r="H245" s="228">
        <v>4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AT245" s="234" t="s">
        <v>175</v>
      </c>
      <c r="AU245" s="234" t="s">
        <v>127</v>
      </c>
      <c r="AV245" s="13" t="s">
        <v>89</v>
      </c>
      <c r="AW245" s="13" t="s">
        <v>33</v>
      </c>
      <c r="AX245" s="13" t="s">
        <v>79</v>
      </c>
      <c r="AY245" s="234" t="s">
        <v>125</v>
      </c>
    </row>
    <row r="246" spans="2:51" s="13" customFormat="1" ht="12">
      <c r="B246" s="224"/>
      <c r="C246" s="225"/>
      <c r="D246" s="220" t="s">
        <v>175</v>
      </c>
      <c r="E246" s="226" t="s">
        <v>1</v>
      </c>
      <c r="F246" s="227" t="s">
        <v>526</v>
      </c>
      <c r="G246" s="225"/>
      <c r="H246" s="228">
        <v>16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AT246" s="234" t="s">
        <v>175</v>
      </c>
      <c r="AU246" s="234" t="s">
        <v>127</v>
      </c>
      <c r="AV246" s="13" t="s">
        <v>89</v>
      </c>
      <c r="AW246" s="13" t="s">
        <v>33</v>
      </c>
      <c r="AX246" s="13" t="s">
        <v>79</v>
      </c>
      <c r="AY246" s="234" t="s">
        <v>125</v>
      </c>
    </row>
    <row r="247" spans="2:51" s="14" customFormat="1" ht="12">
      <c r="B247" s="246"/>
      <c r="C247" s="247"/>
      <c r="D247" s="220" t="s">
        <v>175</v>
      </c>
      <c r="E247" s="248" t="s">
        <v>1</v>
      </c>
      <c r="F247" s="249" t="s">
        <v>527</v>
      </c>
      <c r="G247" s="247"/>
      <c r="H247" s="248" t="s">
        <v>1</v>
      </c>
      <c r="I247" s="250"/>
      <c r="J247" s="247"/>
      <c r="K247" s="247"/>
      <c r="L247" s="251"/>
      <c r="M247" s="252"/>
      <c r="N247" s="253"/>
      <c r="O247" s="253"/>
      <c r="P247" s="253"/>
      <c r="Q247" s="253"/>
      <c r="R247" s="253"/>
      <c r="S247" s="253"/>
      <c r="T247" s="254"/>
      <c r="AT247" s="255" t="s">
        <v>175</v>
      </c>
      <c r="AU247" s="255" t="s">
        <v>127</v>
      </c>
      <c r="AV247" s="14" t="s">
        <v>22</v>
      </c>
      <c r="AW247" s="14" t="s">
        <v>33</v>
      </c>
      <c r="AX247" s="14" t="s">
        <v>79</v>
      </c>
      <c r="AY247" s="255" t="s">
        <v>125</v>
      </c>
    </row>
    <row r="248" spans="2:51" s="13" customFormat="1" ht="12">
      <c r="B248" s="224"/>
      <c r="C248" s="225"/>
      <c r="D248" s="220" t="s">
        <v>175</v>
      </c>
      <c r="E248" s="226" t="s">
        <v>1</v>
      </c>
      <c r="F248" s="227" t="s">
        <v>528</v>
      </c>
      <c r="G248" s="225"/>
      <c r="H248" s="228">
        <v>1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AT248" s="234" t="s">
        <v>175</v>
      </c>
      <c r="AU248" s="234" t="s">
        <v>127</v>
      </c>
      <c r="AV248" s="13" t="s">
        <v>89</v>
      </c>
      <c r="AW248" s="13" t="s">
        <v>33</v>
      </c>
      <c r="AX248" s="13" t="s">
        <v>79</v>
      </c>
      <c r="AY248" s="234" t="s">
        <v>125</v>
      </c>
    </row>
    <row r="249" spans="2:51" s="13" customFormat="1" ht="12">
      <c r="B249" s="224"/>
      <c r="C249" s="225"/>
      <c r="D249" s="220" t="s">
        <v>175</v>
      </c>
      <c r="E249" s="226" t="s">
        <v>1</v>
      </c>
      <c r="F249" s="227" t="s">
        <v>529</v>
      </c>
      <c r="G249" s="225"/>
      <c r="H249" s="228">
        <v>1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AT249" s="234" t="s">
        <v>175</v>
      </c>
      <c r="AU249" s="234" t="s">
        <v>127</v>
      </c>
      <c r="AV249" s="13" t="s">
        <v>89</v>
      </c>
      <c r="AW249" s="13" t="s">
        <v>33</v>
      </c>
      <c r="AX249" s="13" t="s">
        <v>79</v>
      </c>
      <c r="AY249" s="234" t="s">
        <v>125</v>
      </c>
    </row>
    <row r="250" spans="2:51" s="15" customFormat="1" ht="12">
      <c r="B250" s="256"/>
      <c r="C250" s="257"/>
      <c r="D250" s="220" t="s">
        <v>175</v>
      </c>
      <c r="E250" s="258" t="s">
        <v>1</v>
      </c>
      <c r="F250" s="259" t="s">
        <v>252</v>
      </c>
      <c r="G250" s="257"/>
      <c r="H250" s="260">
        <v>22</v>
      </c>
      <c r="I250" s="261"/>
      <c r="J250" s="257"/>
      <c r="K250" s="257"/>
      <c r="L250" s="262"/>
      <c r="M250" s="263"/>
      <c r="N250" s="264"/>
      <c r="O250" s="264"/>
      <c r="P250" s="264"/>
      <c r="Q250" s="264"/>
      <c r="R250" s="264"/>
      <c r="S250" s="264"/>
      <c r="T250" s="265"/>
      <c r="AT250" s="266" t="s">
        <v>175</v>
      </c>
      <c r="AU250" s="266" t="s">
        <v>127</v>
      </c>
      <c r="AV250" s="15" t="s">
        <v>127</v>
      </c>
      <c r="AW250" s="15" t="s">
        <v>33</v>
      </c>
      <c r="AX250" s="15" t="s">
        <v>22</v>
      </c>
      <c r="AY250" s="266" t="s">
        <v>125</v>
      </c>
    </row>
    <row r="251" spans="1:65" s="2" customFormat="1" ht="16.5" customHeight="1">
      <c r="A251" s="36"/>
      <c r="B251" s="37"/>
      <c r="C251" s="235" t="s">
        <v>530</v>
      </c>
      <c r="D251" s="235" t="s">
        <v>220</v>
      </c>
      <c r="E251" s="236" t="s">
        <v>531</v>
      </c>
      <c r="F251" s="237" t="s">
        <v>532</v>
      </c>
      <c r="G251" s="238" t="s">
        <v>483</v>
      </c>
      <c r="H251" s="239">
        <v>4</v>
      </c>
      <c r="I251" s="240"/>
      <c r="J251" s="241">
        <f>ROUND(I251*H251,3)</f>
        <v>0</v>
      </c>
      <c r="K251" s="242"/>
      <c r="L251" s="243"/>
      <c r="M251" s="244" t="s">
        <v>1</v>
      </c>
      <c r="N251" s="245" t="s">
        <v>44</v>
      </c>
      <c r="O251" s="73"/>
      <c r="P251" s="216">
        <f>O251*H251</f>
        <v>0</v>
      </c>
      <c r="Q251" s="216">
        <v>0</v>
      </c>
      <c r="R251" s="216">
        <f>Q251*H251</f>
        <v>0</v>
      </c>
      <c r="S251" s="216">
        <v>0</v>
      </c>
      <c r="T251" s="217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18" t="s">
        <v>224</v>
      </c>
      <c r="AT251" s="218" t="s">
        <v>220</v>
      </c>
      <c r="AU251" s="218" t="s">
        <v>127</v>
      </c>
      <c r="AY251" s="19" t="s">
        <v>125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9" t="s">
        <v>22</v>
      </c>
      <c r="BK251" s="219">
        <f>ROUND(I251*H251,3)</f>
        <v>0</v>
      </c>
      <c r="BL251" s="19" t="s">
        <v>127</v>
      </c>
      <c r="BM251" s="218" t="s">
        <v>533</v>
      </c>
    </row>
    <row r="252" spans="2:51" s="13" customFormat="1" ht="12">
      <c r="B252" s="224"/>
      <c r="C252" s="225"/>
      <c r="D252" s="220" t="s">
        <v>175</v>
      </c>
      <c r="E252" s="226" t="s">
        <v>1</v>
      </c>
      <c r="F252" s="227" t="s">
        <v>534</v>
      </c>
      <c r="G252" s="225"/>
      <c r="H252" s="228">
        <v>4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AT252" s="234" t="s">
        <v>175</v>
      </c>
      <c r="AU252" s="234" t="s">
        <v>127</v>
      </c>
      <c r="AV252" s="13" t="s">
        <v>89</v>
      </c>
      <c r="AW252" s="13" t="s">
        <v>33</v>
      </c>
      <c r="AX252" s="13" t="s">
        <v>22</v>
      </c>
      <c r="AY252" s="234" t="s">
        <v>125</v>
      </c>
    </row>
    <row r="253" spans="1:65" s="2" customFormat="1" ht="16.5" customHeight="1">
      <c r="A253" s="36"/>
      <c r="B253" s="37"/>
      <c r="C253" s="235" t="s">
        <v>253</v>
      </c>
      <c r="D253" s="235" t="s">
        <v>220</v>
      </c>
      <c r="E253" s="236" t="s">
        <v>535</v>
      </c>
      <c r="F253" s="237" t="s">
        <v>536</v>
      </c>
      <c r="G253" s="238" t="s">
        <v>483</v>
      </c>
      <c r="H253" s="239">
        <v>4</v>
      </c>
      <c r="I253" s="240"/>
      <c r="J253" s="241">
        <f>ROUND(I253*H253,3)</f>
        <v>0</v>
      </c>
      <c r="K253" s="242"/>
      <c r="L253" s="243"/>
      <c r="M253" s="244" t="s">
        <v>1</v>
      </c>
      <c r="N253" s="245" t="s">
        <v>44</v>
      </c>
      <c r="O253" s="73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18" t="s">
        <v>224</v>
      </c>
      <c r="AT253" s="218" t="s">
        <v>220</v>
      </c>
      <c r="AU253" s="218" t="s">
        <v>127</v>
      </c>
      <c r="AY253" s="19" t="s">
        <v>125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22</v>
      </c>
      <c r="BK253" s="219">
        <f>ROUND(I253*H253,3)</f>
        <v>0</v>
      </c>
      <c r="BL253" s="19" t="s">
        <v>127</v>
      </c>
      <c r="BM253" s="218" t="s">
        <v>537</v>
      </c>
    </row>
    <row r="254" spans="1:65" s="2" customFormat="1" ht="16.5" customHeight="1">
      <c r="A254" s="36"/>
      <c r="B254" s="37"/>
      <c r="C254" s="235" t="s">
        <v>262</v>
      </c>
      <c r="D254" s="235" t="s">
        <v>220</v>
      </c>
      <c r="E254" s="236" t="s">
        <v>538</v>
      </c>
      <c r="F254" s="237" t="s">
        <v>539</v>
      </c>
      <c r="G254" s="238" t="s">
        <v>483</v>
      </c>
      <c r="H254" s="239">
        <v>4</v>
      </c>
      <c r="I254" s="240"/>
      <c r="J254" s="241">
        <f>ROUND(I254*H254,3)</f>
        <v>0</v>
      </c>
      <c r="K254" s="242"/>
      <c r="L254" s="243"/>
      <c r="M254" s="244" t="s">
        <v>1</v>
      </c>
      <c r="N254" s="245" t="s">
        <v>44</v>
      </c>
      <c r="O254" s="73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18" t="s">
        <v>224</v>
      </c>
      <c r="AT254" s="218" t="s">
        <v>220</v>
      </c>
      <c r="AU254" s="218" t="s">
        <v>127</v>
      </c>
      <c r="AY254" s="19" t="s">
        <v>125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9" t="s">
        <v>22</v>
      </c>
      <c r="BK254" s="219">
        <f>ROUND(I254*H254,3)</f>
        <v>0</v>
      </c>
      <c r="BL254" s="19" t="s">
        <v>127</v>
      </c>
      <c r="BM254" s="218" t="s">
        <v>540</v>
      </c>
    </row>
    <row r="255" spans="2:51" s="13" customFormat="1" ht="12">
      <c r="B255" s="224"/>
      <c r="C255" s="225"/>
      <c r="D255" s="220" t="s">
        <v>175</v>
      </c>
      <c r="E255" s="226" t="s">
        <v>1</v>
      </c>
      <c r="F255" s="227" t="s">
        <v>541</v>
      </c>
      <c r="G255" s="225"/>
      <c r="H255" s="228">
        <v>4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AT255" s="234" t="s">
        <v>175</v>
      </c>
      <c r="AU255" s="234" t="s">
        <v>127</v>
      </c>
      <c r="AV255" s="13" t="s">
        <v>89</v>
      </c>
      <c r="AW255" s="13" t="s">
        <v>33</v>
      </c>
      <c r="AX255" s="13" t="s">
        <v>22</v>
      </c>
      <c r="AY255" s="234" t="s">
        <v>125</v>
      </c>
    </row>
    <row r="256" spans="1:65" s="2" customFormat="1" ht="16.5" customHeight="1">
      <c r="A256" s="36"/>
      <c r="B256" s="37"/>
      <c r="C256" s="235" t="s">
        <v>267</v>
      </c>
      <c r="D256" s="235" t="s">
        <v>220</v>
      </c>
      <c r="E256" s="236" t="s">
        <v>535</v>
      </c>
      <c r="F256" s="237" t="s">
        <v>536</v>
      </c>
      <c r="G256" s="238" t="s">
        <v>483</v>
      </c>
      <c r="H256" s="239">
        <v>4</v>
      </c>
      <c r="I256" s="240"/>
      <c r="J256" s="241">
        <f>ROUND(I256*H256,3)</f>
        <v>0</v>
      </c>
      <c r="K256" s="242"/>
      <c r="L256" s="243"/>
      <c r="M256" s="244" t="s">
        <v>1</v>
      </c>
      <c r="N256" s="245" t="s">
        <v>44</v>
      </c>
      <c r="O256" s="73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18" t="s">
        <v>224</v>
      </c>
      <c r="AT256" s="218" t="s">
        <v>220</v>
      </c>
      <c r="AU256" s="218" t="s">
        <v>127</v>
      </c>
      <c r="AY256" s="19" t="s">
        <v>125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22</v>
      </c>
      <c r="BK256" s="219">
        <f>ROUND(I256*H256,3)</f>
        <v>0</v>
      </c>
      <c r="BL256" s="19" t="s">
        <v>127</v>
      </c>
      <c r="BM256" s="218" t="s">
        <v>542</v>
      </c>
    </row>
    <row r="257" spans="1:65" s="2" customFormat="1" ht="24" customHeight="1">
      <c r="A257" s="36"/>
      <c r="B257" s="37"/>
      <c r="C257" s="235" t="s">
        <v>272</v>
      </c>
      <c r="D257" s="235" t="s">
        <v>220</v>
      </c>
      <c r="E257" s="236" t="s">
        <v>543</v>
      </c>
      <c r="F257" s="237" t="s">
        <v>544</v>
      </c>
      <c r="G257" s="238" t="s">
        <v>483</v>
      </c>
      <c r="H257" s="239">
        <v>24</v>
      </c>
      <c r="I257" s="240"/>
      <c r="J257" s="241">
        <f>ROUND(I257*H257,3)</f>
        <v>0</v>
      </c>
      <c r="K257" s="242"/>
      <c r="L257" s="243"/>
      <c r="M257" s="244" t="s">
        <v>1</v>
      </c>
      <c r="N257" s="245" t="s">
        <v>44</v>
      </c>
      <c r="O257" s="73"/>
      <c r="P257" s="216">
        <f>O257*H257</f>
        <v>0</v>
      </c>
      <c r="Q257" s="216">
        <v>0</v>
      </c>
      <c r="R257" s="216">
        <f>Q257*H257</f>
        <v>0</v>
      </c>
      <c r="S257" s="216">
        <v>0</v>
      </c>
      <c r="T257" s="217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18" t="s">
        <v>224</v>
      </c>
      <c r="AT257" s="218" t="s">
        <v>220</v>
      </c>
      <c r="AU257" s="218" t="s">
        <v>127</v>
      </c>
      <c r="AY257" s="19" t="s">
        <v>125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9" t="s">
        <v>22</v>
      </c>
      <c r="BK257" s="219">
        <f>ROUND(I257*H257,3)</f>
        <v>0</v>
      </c>
      <c r="BL257" s="19" t="s">
        <v>127</v>
      </c>
      <c r="BM257" s="218" t="s">
        <v>545</v>
      </c>
    </row>
    <row r="258" spans="2:51" s="13" customFormat="1" ht="22.5">
      <c r="B258" s="224"/>
      <c r="C258" s="225"/>
      <c r="D258" s="220" t="s">
        <v>175</v>
      </c>
      <c r="E258" s="226" t="s">
        <v>1</v>
      </c>
      <c r="F258" s="227" t="s">
        <v>546</v>
      </c>
      <c r="G258" s="225"/>
      <c r="H258" s="228">
        <v>24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AT258" s="234" t="s">
        <v>175</v>
      </c>
      <c r="AU258" s="234" t="s">
        <v>127</v>
      </c>
      <c r="AV258" s="13" t="s">
        <v>89</v>
      </c>
      <c r="AW258" s="13" t="s">
        <v>33</v>
      </c>
      <c r="AX258" s="13" t="s">
        <v>22</v>
      </c>
      <c r="AY258" s="234" t="s">
        <v>125</v>
      </c>
    </row>
    <row r="259" spans="2:63" s="12" customFormat="1" ht="20.85" customHeight="1">
      <c r="B259" s="190"/>
      <c r="C259" s="191"/>
      <c r="D259" s="192" t="s">
        <v>78</v>
      </c>
      <c r="E259" s="204" t="s">
        <v>547</v>
      </c>
      <c r="F259" s="204" t="s">
        <v>548</v>
      </c>
      <c r="G259" s="191"/>
      <c r="H259" s="191"/>
      <c r="I259" s="194"/>
      <c r="J259" s="205">
        <f>BK259</f>
        <v>0</v>
      </c>
      <c r="K259" s="191"/>
      <c r="L259" s="196"/>
      <c r="M259" s="197"/>
      <c r="N259" s="198"/>
      <c r="O259" s="198"/>
      <c r="P259" s="199">
        <v>0</v>
      </c>
      <c r="Q259" s="198"/>
      <c r="R259" s="199">
        <v>0</v>
      </c>
      <c r="S259" s="198"/>
      <c r="T259" s="200">
        <v>0</v>
      </c>
      <c r="AR259" s="201" t="s">
        <v>22</v>
      </c>
      <c r="AT259" s="202" t="s">
        <v>78</v>
      </c>
      <c r="AU259" s="202" t="s">
        <v>89</v>
      </c>
      <c r="AY259" s="201" t="s">
        <v>125</v>
      </c>
      <c r="BK259" s="203">
        <v>0</v>
      </c>
    </row>
    <row r="260" spans="2:63" s="12" customFormat="1" ht="20.85" customHeight="1">
      <c r="B260" s="190"/>
      <c r="C260" s="191"/>
      <c r="D260" s="192" t="s">
        <v>78</v>
      </c>
      <c r="E260" s="204" t="s">
        <v>220</v>
      </c>
      <c r="F260" s="204" t="s">
        <v>456</v>
      </c>
      <c r="G260" s="191"/>
      <c r="H260" s="191"/>
      <c r="I260" s="194"/>
      <c r="J260" s="205">
        <f>BK260</f>
        <v>0</v>
      </c>
      <c r="K260" s="191"/>
      <c r="L260" s="196"/>
      <c r="M260" s="197"/>
      <c r="N260" s="198"/>
      <c r="O260" s="198"/>
      <c r="P260" s="199">
        <f>SUM(P261:P310)</f>
        <v>0</v>
      </c>
      <c r="Q260" s="198"/>
      <c r="R260" s="199">
        <f>SUM(R261:R310)</f>
        <v>0.25822900000000004</v>
      </c>
      <c r="S260" s="198"/>
      <c r="T260" s="200">
        <f>SUM(T261:T310)</f>
        <v>0</v>
      </c>
      <c r="AR260" s="201" t="s">
        <v>260</v>
      </c>
      <c r="AT260" s="202" t="s">
        <v>78</v>
      </c>
      <c r="AU260" s="202" t="s">
        <v>89</v>
      </c>
      <c r="AY260" s="201" t="s">
        <v>125</v>
      </c>
      <c r="BK260" s="203">
        <f>SUM(BK261:BK310)</f>
        <v>0</v>
      </c>
    </row>
    <row r="261" spans="1:65" s="2" customFormat="1" ht="24" customHeight="1">
      <c r="A261" s="36"/>
      <c r="B261" s="37"/>
      <c r="C261" s="235" t="s">
        <v>276</v>
      </c>
      <c r="D261" s="235" t="s">
        <v>220</v>
      </c>
      <c r="E261" s="236" t="s">
        <v>549</v>
      </c>
      <c r="F261" s="237" t="s">
        <v>550</v>
      </c>
      <c r="G261" s="238" t="s">
        <v>306</v>
      </c>
      <c r="H261" s="239">
        <v>12.6</v>
      </c>
      <c r="I261" s="240"/>
      <c r="J261" s="241">
        <f>ROUND(I261*H261,3)</f>
        <v>0</v>
      </c>
      <c r="K261" s="242"/>
      <c r="L261" s="243"/>
      <c r="M261" s="244" t="s">
        <v>1</v>
      </c>
      <c r="N261" s="245" t="s">
        <v>44</v>
      </c>
      <c r="O261" s="73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18" t="s">
        <v>224</v>
      </c>
      <c r="AT261" s="218" t="s">
        <v>220</v>
      </c>
      <c r="AU261" s="218" t="s">
        <v>260</v>
      </c>
      <c r="AY261" s="19" t="s">
        <v>125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9" t="s">
        <v>22</v>
      </c>
      <c r="BK261" s="219">
        <f>ROUND(I261*H261,3)</f>
        <v>0</v>
      </c>
      <c r="BL261" s="19" t="s">
        <v>127</v>
      </c>
      <c r="BM261" s="218" t="s">
        <v>551</v>
      </c>
    </row>
    <row r="262" spans="2:51" s="13" customFormat="1" ht="22.5">
      <c r="B262" s="224"/>
      <c r="C262" s="225"/>
      <c r="D262" s="220" t="s">
        <v>175</v>
      </c>
      <c r="E262" s="226" t="s">
        <v>1</v>
      </c>
      <c r="F262" s="227" t="s">
        <v>552</v>
      </c>
      <c r="G262" s="225"/>
      <c r="H262" s="228">
        <v>12.6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175</v>
      </c>
      <c r="AU262" s="234" t="s">
        <v>260</v>
      </c>
      <c r="AV262" s="13" t="s">
        <v>89</v>
      </c>
      <c r="AW262" s="13" t="s">
        <v>33</v>
      </c>
      <c r="AX262" s="13" t="s">
        <v>22</v>
      </c>
      <c r="AY262" s="234" t="s">
        <v>125</v>
      </c>
    </row>
    <row r="263" spans="1:65" s="2" customFormat="1" ht="16.5" customHeight="1">
      <c r="A263" s="36"/>
      <c r="B263" s="37"/>
      <c r="C263" s="235" t="s">
        <v>284</v>
      </c>
      <c r="D263" s="235" t="s">
        <v>220</v>
      </c>
      <c r="E263" s="236" t="s">
        <v>553</v>
      </c>
      <c r="F263" s="237" t="s">
        <v>554</v>
      </c>
      <c r="G263" s="238" t="s">
        <v>306</v>
      </c>
      <c r="H263" s="239">
        <v>3</v>
      </c>
      <c r="I263" s="240"/>
      <c r="J263" s="241">
        <f aca="true" t="shared" si="0" ref="J263:J272">ROUND(I263*H263,3)</f>
        <v>0</v>
      </c>
      <c r="K263" s="242"/>
      <c r="L263" s="243"/>
      <c r="M263" s="244" t="s">
        <v>1</v>
      </c>
      <c r="N263" s="245" t="s">
        <v>44</v>
      </c>
      <c r="O263" s="73"/>
      <c r="P263" s="216">
        <f aca="true" t="shared" si="1" ref="P263:P272">O263*H263</f>
        <v>0</v>
      </c>
      <c r="Q263" s="216">
        <v>0</v>
      </c>
      <c r="R263" s="216">
        <f aca="true" t="shared" si="2" ref="R263:R272">Q263*H263</f>
        <v>0</v>
      </c>
      <c r="S263" s="216">
        <v>0</v>
      </c>
      <c r="T263" s="217">
        <f aca="true" t="shared" si="3" ref="T263:T272"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18" t="s">
        <v>224</v>
      </c>
      <c r="AT263" s="218" t="s">
        <v>220</v>
      </c>
      <c r="AU263" s="218" t="s">
        <v>260</v>
      </c>
      <c r="AY263" s="19" t="s">
        <v>125</v>
      </c>
      <c r="BE263" s="219">
        <f aca="true" t="shared" si="4" ref="BE263:BE272">IF(N263="základní",J263,0)</f>
        <v>0</v>
      </c>
      <c r="BF263" s="219">
        <f aca="true" t="shared" si="5" ref="BF263:BF272">IF(N263="snížená",J263,0)</f>
        <v>0</v>
      </c>
      <c r="BG263" s="219">
        <f aca="true" t="shared" si="6" ref="BG263:BG272">IF(N263="zákl. přenesená",J263,0)</f>
        <v>0</v>
      </c>
      <c r="BH263" s="219">
        <f aca="true" t="shared" si="7" ref="BH263:BH272">IF(N263="sníž. přenesená",J263,0)</f>
        <v>0</v>
      </c>
      <c r="BI263" s="219">
        <f aca="true" t="shared" si="8" ref="BI263:BI272">IF(N263="nulová",J263,0)</f>
        <v>0</v>
      </c>
      <c r="BJ263" s="19" t="s">
        <v>22</v>
      </c>
      <c r="BK263" s="219">
        <f aca="true" t="shared" si="9" ref="BK263:BK272">ROUND(I263*H263,3)</f>
        <v>0</v>
      </c>
      <c r="BL263" s="19" t="s">
        <v>127</v>
      </c>
      <c r="BM263" s="218" t="s">
        <v>555</v>
      </c>
    </row>
    <row r="264" spans="1:65" s="2" customFormat="1" ht="16.5" customHeight="1">
      <c r="A264" s="36"/>
      <c r="B264" s="37"/>
      <c r="C264" s="235" t="s">
        <v>292</v>
      </c>
      <c r="D264" s="235" t="s">
        <v>220</v>
      </c>
      <c r="E264" s="236" t="s">
        <v>556</v>
      </c>
      <c r="F264" s="237" t="s">
        <v>557</v>
      </c>
      <c r="G264" s="238" t="s">
        <v>483</v>
      </c>
      <c r="H264" s="239">
        <v>1</v>
      </c>
      <c r="I264" s="240"/>
      <c r="J264" s="241">
        <f t="shared" si="0"/>
        <v>0</v>
      </c>
      <c r="K264" s="242"/>
      <c r="L264" s="243"/>
      <c r="M264" s="244" t="s">
        <v>1</v>
      </c>
      <c r="N264" s="245" t="s">
        <v>44</v>
      </c>
      <c r="O264" s="73"/>
      <c r="P264" s="216">
        <f t="shared" si="1"/>
        <v>0</v>
      </c>
      <c r="Q264" s="216">
        <v>0</v>
      </c>
      <c r="R264" s="216">
        <f t="shared" si="2"/>
        <v>0</v>
      </c>
      <c r="S264" s="216">
        <v>0</v>
      </c>
      <c r="T264" s="217">
        <f t="shared" si="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18" t="s">
        <v>224</v>
      </c>
      <c r="AT264" s="218" t="s">
        <v>220</v>
      </c>
      <c r="AU264" s="218" t="s">
        <v>260</v>
      </c>
      <c r="AY264" s="19" t="s">
        <v>125</v>
      </c>
      <c r="BE264" s="219">
        <f t="shared" si="4"/>
        <v>0</v>
      </c>
      <c r="BF264" s="219">
        <f t="shared" si="5"/>
        <v>0</v>
      </c>
      <c r="BG264" s="219">
        <f t="shared" si="6"/>
        <v>0</v>
      </c>
      <c r="BH264" s="219">
        <f t="shared" si="7"/>
        <v>0</v>
      </c>
      <c r="BI264" s="219">
        <f t="shared" si="8"/>
        <v>0</v>
      </c>
      <c r="BJ264" s="19" t="s">
        <v>22</v>
      </c>
      <c r="BK264" s="219">
        <f t="shared" si="9"/>
        <v>0</v>
      </c>
      <c r="BL264" s="19" t="s">
        <v>127</v>
      </c>
      <c r="BM264" s="218" t="s">
        <v>558</v>
      </c>
    </row>
    <row r="265" spans="1:65" s="2" customFormat="1" ht="16.5" customHeight="1">
      <c r="A265" s="36"/>
      <c r="B265" s="37"/>
      <c r="C265" s="235" t="s">
        <v>297</v>
      </c>
      <c r="D265" s="235" t="s">
        <v>220</v>
      </c>
      <c r="E265" s="236" t="s">
        <v>490</v>
      </c>
      <c r="F265" s="237" t="s">
        <v>491</v>
      </c>
      <c r="G265" s="238" t="s">
        <v>483</v>
      </c>
      <c r="H265" s="239">
        <v>1</v>
      </c>
      <c r="I265" s="240"/>
      <c r="J265" s="241">
        <f t="shared" si="0"/>
        <v>0</v>
      </c>
      <c r="K265" s="242"/>
      <c r="L265" s="243"/>
      <c r="M265" s="244" t="s">
        <v>1</v>
      </c>
      <c r="N265" s="245" t="s">
        <v>44</v>
      </c>
      <c r="O265" s="73"/>
      <c r="P265" s="216">
        <f t="shared" si="1"/>
        <v>0</v>
      </c>
      <c r="Q265" s="216">
        <v>0</v>
      </c>
      <c r="R265" s="216">
        <f t="shared" si="2"/>
        <v>0</v>
      </c>
      <c r="S265" s="216">
        <v>0</v>
      </c>
      <c r="T265" s="217">
        <f t="shared" si="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18" t="s">
        <v>224</v>
      </c>
      <c r="AT265" s="218" t="s">
        <v>220</v>
      </c>
      <c r="AU265" s="218" t="s">
        <v>260</v>
      </c>
      <c r="AY265" s="19" t="s">
        <v>125</v>
      </c>
      <c r="BE265" s="219">
        <f t="shared" si="4"/>
        <v>0</v>
      </c>
      <c r="BF265" s="219">
        <f t="shared" si="5"/>
        <v>0</v>
      </c>
      <c r="BG265" s="219">
        <f t="shared" si="6"/>
        <v>0</v>
      </c>
      <c r="BH265" s="219">
        <f t="shared" si="7"/>
        <v>0</v>
      </c>
      <c r="BI265" s="219">
        <f t="shared" si="8"/>
        <v>0</v>
      </c>
      <c r="BJ265" s="19" t="s">
        <v>22</v>
      </c>
      <c r="BK265" s="219">
        <f t="shared" si="9"/>
        <v>0</v>
      </c>
      <c r="BL265" s="19" t="s">
        <v>127</v>
      </c>
      <c r="BM265" s="218" t="s">
        <v>559</v>
      </c>
    </row>
    <row r="266" spans="1:65" s="2" customFormat="1" ht="16.5" customHeight="1">
      <c r="A266" s="36"/>
      <c r="B266" s="37"/>
      <c r="C266" s="235" t="s">
        <v>303</v>
      </c>
      <c r="D266" s="235" t="s">
        <v>220</v>
      </c>
      <c r="E266" s="236" t="s">
        <v>560</v>
      </c>
      <c r="F266" s="237" t="s">
        <v>561</v>
      </c>
      <c r="G266" s="238" t="s">
        <v>483</v>
      </c>
      <c r="H266" s="239">
        <v>1</v>
      </c>
      <c r="I266" s="240"/>
      <c r="J266" s="241">
        <f t="shared" si="0"/>
        <v>0</v>
      </c>
      <c r="K266" s="242"/>
      <c r="L266" s="243"/>
      <c r="M266" s="244" t="s">
        <v>1</v>
      </c>
      <c r="N266" s="245" t="s">
        <v>44</v>
      </c>
      <c r="O266" s="73"/>
      <c r="P266" s="216">
        <f t="shared" si="1"/>
        <v>0</v>
      </c>
      <c r="Q266" s="216">
        <v>0</v>
      </c>
      <c r="R266" s="216">
        <f t="shared" si="2"/>
        <v>0</v>
      </c>
      <c r="S266" s="216">
        <v>0</v>
      </c>
      <c r="T266" s="217">
        <f t="shared" si="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18" t="s">
        <v>224</v>
      </c>
      <c r="AT266" s="218" t="s">
        <v>220</v>
      </c>
      <c r="AU266" s="218" t="s">
        <v>260</v>
      </c>
      <c r="AY266" s="19" t="s">
        <v>125</v>
      </c>
      <c r="BE266" s="219">
        <f t="shared" si="4"/>
        <v>0</v>
      </c>
      <c r="BF266" s="219">
        <f t="shared" si="5"/>
        <v>0</v>
      </c>
      <c r="BG266" s="219">
        <f t="shared" si="6"/>
        <v>0</v>
      </c>
      <c r="BH266" s="219">
        <f t="shared" si="7"/>
        <v>0</v>
      </c>
      <c r="BI266" s="219">
        <f t="shared" si="8"/>
        <v>0</v>
      </c>
      <c r="BJ266" s="19" t="s">
        <v>22</v>
      </c>
      <c r="BK266" s="219">
        <f t="shared" si="9"/>
        <v>0</v>
      </c>
      <c r="BL266" s="19" t="s">
        <v>127</v>
      </c>
      <c r="BM266" s="218" t="s">
        <v>562</v>
      </c>
    </row>
    <row r="267" spans="1:65" s="2" customFormat="1" ht="16.5" customHeight="1">
      <c r="A267" s="36"/>
      <c r="B267" s="37"/>
      <c r="C267" s="235" t="s">
        <v>311</v>
      </c>
      <c r="D267" s="235" t="s">
        <v>220</v>
      </c>
      <c r="E267" s="236" t="s">
        <v>563</v>
      </c>
      <c r="F267" s="237" t="s">
        <v>495</v>
      </c>
      <c r="G267" s="238" t="s">
        <v>483</v>
      </c>
      <c r="H267" s="239">
        <v>1</v>
      </c>
      <c r="I267" s="240"/>
      <c r="J267" s="241">
        <f t="shared" si="0"/>
        <v>0</v>
      </c>
      <c r="K267" s="242"/>
      <c r="L267" s="243"/>
      <c r="M267" s="244" t="s">
        <v>1</v>
      </c>
      <c r="N267" s="245" t="s">
        <v>44</v>
      </c>
      <c r="O267" s="73"/>
      <c r="P267" s="216">
        <f t="shared" si="1"/>
        <v>0</v>
      </c>
      <c r="Q267" s="216">
        <v>0</v>
      </c>
      <c r="R267" s="216">
        <f t="shared" si="2"/>
        <v>0</v>
      </c>
      <c r="S267" s="216">
        <v>0</v>
      </c>
      <c r="T267" s="217">
        <f t="shared" si="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18" t="s">
        <v>224</v>
      </c>
      <c r="AT267" s="218" t="s">
        <v>220</v>
      </c>
      <c r="AU267" s="218" t="s">
        <v>260</v>
      </c>
      <c r="AY267" s="19" t="s">
        <v>125</v>
      </c>
      <c r="BE267" s="219">
        <f t="shared" si="4"/>
        <v>0</v>
      </c>
      <c r="BF267" s="219">
        <f t="shared" si="5"/>
        <v>0</v>
      </c>
      <c r="BG267" s="219">
        <f t="shared" si="6"/>
        <v>0</v>
      </c>
      <c r="BH267" s="219">
        <f t="shared" si="7"/>
        <v>0</v>
      </c>
      <c r="BI267" s="219">
        <f t="shared" si="8"/>
        <v>0</v>
      </c>
      <c r="BJ267" s="19" t="s">
        <v>22</v>
      </c>
      <c r="BK267" s="219">
        <f t="shared" si="9"/>
        <v>0</v>
      </c>
      <c r="BL267" s="19" t="s">
        <v>127</v>
      </c>
      <c r="BM267" s="218" t="s">
        <v>564</v>
      </c>
    </row>
    <row r="268" spans="1:65" s="2" customFormat="1" ht="16.5" customHeight="1">
      <c r="A268" s="36"/>
      <c r="B268" s="37"/>
      <c r="C268" s="235" t="s">
        <v>315</v>
      </c>
      <c r="D268" s="235" t="s">
        <v>220</v>
      </c>
      <c r="E268" s="236" t="s">
        <v>565</v>
      </c>
      <c r="F268" s="237" t="s">
        <v>566</v>
      </c>
      <c r="G268" s="238" t="s">
        <v>483</v>
      </c>
      <c r="H268" s="239">
        <v>1</v>
      </c>
      <c r="I268" s="240"/>
      <c r="J268" s="241">
        <f t="shared" si="0"/>
        <v>0</v>
      </c>
      <c r="K268" s="242"/>
      <c r="L268" s="243"/>
      <c r="M268" s="244" t="s">
        <v>1</v>
      </c>
      <c r="N268" s="245" t="s">
        <v>44</v>
      </c>
      <c r="O268" s="73"/>
      <c r="P268" s="216">
        <f t="shared" si="1"/>
        <v>0</v>
      </c>
      <c r="Q268" s="216">
        <v>0</v>
      </c>
      <c r="R268" s="216">
        <f t="shared" si="2"/>
        <v>0</v>
      </c>
      <c r="S268" s="216">
        <v>0</v>
      </c>
      <c r="T268" s="217">
        <f t="shared" si="3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18" t="s">
        <v>224</v>
      </c>
      <c r="AT268" s="218" t="s">
        <v>220</v>
      </c>
      <c r="AU268" s="218" t="s">
        <v>260</v>
      </c>
      <c r="AY268" s="19" t="s">
        <v>125</v>
      </c>
      <c r="BE268" s="219">
        <f t="shared" si="4"/>
        <v>0</v>
      </c>
      <c r="BF268" s="219">
        <f t="shared" si="5"/>
        <v>0</v>
      </c>
      <c r="BG268" s="219">
        <f t="shared" si="6"/>
        <v>0</v>
      </c>
      <c r="BH268" s="219">
        <f t="shared" si="7"/>
        <v>0</v>
      </c>
      <c r="BI268" s="219">
        <f t="shared" si="8"/>
        <v>0</v>
      </c>
      <c r="BJ268" s="19" t="s">
        <v>22</v>
      </c>
      <c r="BK268" s="219">
        <f t="shared" si="9"/>
        <v>0</v>
      </c>
      <c r="BL268" s="19" t="s">
        <v>127</v>
      </c>
      <c r="BM268" s="218" t="s">
        <v>567</v>
      </c>
    </row>
    <row r="269" spans="1:65" s="2" customFormat="1" ht="16.5" customHeight="1">
      <c r="A269" s="36"/>
      <c r="B269" s="37"/>
      <c r="C269" s="235" t="s">
        <v>320</v>
      </c>
      <c r="D269" s="235" t="s">
        <v>220</v>
      </c>
      <c r="E269" s="236" t="s">
        <v>568</v>
      </c>
      <c r="F269" s="237" t="s">
        <v>532</v>
      </c>
      <c r="G269" s="238" t="s">
        <v>483</v>
      </c>
      <c r="H269" s="239">
        <v>1</v>
      </c>
      <c r="I269" s="240"/>
      <c r="J269" s="241">
        <f t="shared" si="0"/>
        <v>0</v>
      </c>
      <c r="K269" s="242"/>
      <c r="L269" s="243"/>
      <c r="M269" s="244" t="s">
        <v>1</v>
      </c>
      <c r="N269" s="245" t="s">
        <v>44</v>
      </c>
      <c r="O269" s="73"/>
      <c r="P269" s="216">
        <f t="shared" si="1"/>
        <v>0</v>
      </c>
      <c r="Q269" s="216">
        <v>0</v>
      </c>
      <c r="R269" s="216">
        <f t="shared" si="2"/>
        <v>0</v>
      </c>
      <c r="S269" s="216">
        <v>0</v>
      </c>
      <c r="T269" s="217">
        <f t="shared" si="3"/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18" t="s">
        <v>224</v>
      </c>
      <c r="AT269" s="218" t="s">
        <v>220</v>
      </c>
      <c r="AU269" s="218" t="s">
        <v>260</v>
      </c>
      <c r="AY269" s="19" t="s">
        <v>125</v>
      </c>
      <c r="BE269" s="219">
        <f t="shared" si="4"/>
        <v>0</v>
      </c>
      <c r="BF269" s="219">
        <f t="shared" si="5"/>
        <v>0</v>
      </c>
      <c r="BG269" s="219">
        <f t="shared" si="6"/>
        <v>0</v>
      </c>
      <c r="BH269" s="219">
        <f t="shared" si="7"/>
        <v>0</v>
      </c>
      <c r="BI269" s="219">
        <f t="shared" si="8"/>
        <v>0</v>
      </c>
      <c r="BJ269" s="19" t="s">
        <v>22</v>
      </c>
      <c r="BK269" s="219">
        <f t="shared" si="9"/>
        <v>0</v>
      </c>
      <c r="BL269" s="19" t="s">
        <v>127</v>
      </c>
      <c r="BM269" s="218" t="s">
        <v>569</v>
      </c>
    </row>
    <row r="270" spans="1:65" s="2" customFormat="1" ht="16.5" customHeight="1">
      <c r="A270" s="36"/>
      <c r="B270" s="37"/>
      <c r="C270" s="235" t="s">
        <v>325</v>
      </c>
      <c r="D270" s="235" t="s">
        <v>220</v>
      </c>
      <c r="E270" s="236" t="s">
        <v>538</v>
      </c>
      <c r="F270" s="237" t="s">
        <v>539</v>
      </c>
      <c r="G270" s="238" t="s">
        <v>483</v>
      </c>
      <c r="H270" s="239">
        <v>1</v>
      </c>
      <c r="I270" s="240"/>
      <c r="J270" s="241">
        <f t="shared" si="0"/>
        <v>0</v>
      </c>
      <c r="K270" s="242"/>
      <c r="L270" s="243"/>
      <c r="M270" s="244" t="s">
        <v>1</v>
      </c>
      <c r="N270" s="245" t="s">
        <v>44</v>
      </c>
      <c r="O270" s="73"/>
      <c r="P270" s="216">
        <f t="shared" si="1"/>
        <v>0</v>
      </c>
      <c r="Q270" s="216">
        <v>0</v>
      </c>
      <c r="R270" s="216">
        <f t="shared" si="2"/>
        <v>0</v>
      </c>
      <c r="S270" s="216">
        <v>0</v>
      </c>
      <c r="T270" s="217">
        <f t="shared" si="3"/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18" t="s">
        <v>224</v>
      </c>
      <c r="AT270" s="218" t="s">
        <v>220</v>
      </c>
      <c r="AU270" s="218" t="s">
        <v>260</v>
      </c>
      <c r="AY270" s="19" t="s">
        <v>125</v>
      </c>
      <c r="BE270" s="219">
        <f t="shared" si="4"/>
        <v>0</v>
      </c>
      <c r="BF270" s="219">
        <f t="shared" si="5"/>
        <v>0</v>
      </c>
      <c r="BG270" s="219">
        <f t="shared" si="6"/>
        <v>0</v>
      </c>
      <c r="BH270" s="219">
        <f t="shared" si="7"/>
        <v>0</v>
      </c>
      <c r="BI270" s="219">
        <f t="shared" si="8"/>
        <v>0</v>
      </c>
      <c r="BJ270" s="19" t="s">
        <v>22</v>
      </c>
      <c r="BK270" s="219">
        <f t="shared" si="9"/>
        <v>0</v>
      </c>
      <c r="BL270" s="19" t="s">
        <v>127</v>
      </c>
      <c r="BM270" s="218" t="s">
        <v>570</v>
      </c>
    </row>
    <row r="271" spans="1:65" s="2" customFormat="1" ht="16.5" customHeight="1">
      <c r="A271" s="36"/>
      <c r="B271" s="37"/>
      <c r="C271" s="235" t="s">
        <v>329</v>
      </c>
      <c r="D271" s="235" t="s">
        <v>220</v>
      </c>
      <c r="E271" s="236" t="s">
        <v>535</v>
      </c>
      <c r="F271" s="237" t="s">
        <v>536</v>
      </c>
      <c r="G271" s="238" t="s">
        <v>483</v>
      </c>
      <c r="H271" s="239">
        <v>1</v>
      </c>
      <c r="I271" s="240"/>
      <c r="J271" s="241">
        <f t="shared" si="0"/>
        <v>0</v>
      </c>
      <c r="K271" s="242"/>
      <c r="L271" s="243"/>
      <c r="M271" s="244" t="s">
        <v>1</v>
      </c>
      <c r="N271" s="245" t="s">
        <v>44</v>
      </c>
      <c r="O271" s="73"/>
      <c r="P271" s="216">
        <f t="shared" si="1"/>
        <v>0</v>
      </c>
      <c r="Q271" s="216">
        <v>0</v>
      </c>
      <c r="R271" s="216">
        <f t="shared" si="2"/>
        <v>0</v>
      </c>
      <c r="S271" s="216">
        <v>0</v>
      </c>
      <c r="T271" s="217">
        <f t="shared" si="3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18" t="s">
        <v>224</v>
      </c>
      <c r="AT271" s="218" t="s">
        <v>220</v>
      </c>
      <c r="AU271" s="218" t="s">
        <v>260</v>
      </c>
      <c r="AY271" s="19" t="s">
        <v>125</v>
      </c>
      <c r="BE271" s="219">
        <f t="shared" si="4"/>
        <v>0</v>
      </c>
      <c r="BF271" s="219">
        <f t="shared" si="5"/>
        <v>0</v>
      </c>
      <c r="BG271" s="219">
        <f t="shared" si="6"/>
        <v>0</v>
      </c>
      <c r="BH271" s="219">
        <f t="shared" si="7"/>
        <v>0</v>
      </c>
      <c r="BI271" s="219">
        <f t="shared" si="8"/>
        <v>0</v>
      </c>
      <c r="BJ271" s="19" t="s">
        <v>22</v>
      </c>
      <c r="BK271" s="219">
        <f t="shared" si="9"/>
        <v>0</v>
      </c>
      <c r="BL271" s="19" t="s">
        <v>127</v>
      </c>
      <c r="BM271" s="218" t="s">
        <v>571</v>
      </c>
    </row>
    <row r="272" spans="1:65" s="2" customFormat="1" ht="24" customHeight="1">
      <c r="A272" s="36"/>
      <c r="B272" s="37"/>
      <c r="C272" s="206" t="s">
        <v>333</v>
      </c>
      <c r="D272" s="206" t="s">
        <v>128</v>
      </c>
      <c r="E272" s="207" t="s">
        <v>572</v>
      </c>
      <c r="F272" s="208" t="s">
        <v>573</v>
      </c>
      <c r="G272" s="209" t="s">
        <v>223</v>
      </c>
      <c r="H272" s="210">
        <v>8</v>
      </c>
      <c r="I272" s="211"/>
      <c r="J272" s="212">
        <f t="shared" si="0"/>
        <v>0</v>
      </c>
      <c r="K272" s="213"/>
      <c r="L272" s="41"/>
      <c r="M272" s="214" t="s">
        <v>1</v>
      </c>
      <c r="N272" s="215" t="s">
        <v>44</v>
      </c>
      <c r="O272" s="73"/>
      <c r="P272" s="216">
        <f t="shared" si="1"/>
        <v>0</v>
      </c>
      <c r="Q272" s="216">
        <v>0.00468</v>
      </c>
      <c r="R272" s="216">
        <f t="shared" si="2"/>
        <v>0.03744</v>
      </c>
      <c r="S272" s="216">
        <v>0</v>
      </c>
      <c r="T272" s="217">
        <f t="shared" si="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18" t="s">
        <v>127</v>
      </c>
      <c r="AT272" s="218" t="s">
        <v>128</v>
      </c>
      <c r="AU272" s="218" t="s">
        <v>260</v>
      </c>
      <c r="AY272" s="19" t="s">
        <v>125</v>
      </c>
      <c r="BE272" s="219">
        <f t="shared" si="4"/>
        <v>0</v>
      </c>
      <c r="BF272" s="219">
        <f t="shared" si="5"/>
        <v>0</v>
      </c>
      <c r="BG272" s="219">
        <f t="shared" si="6"/>
        <v>0</v>
      </c>
      <c r="BH272" s="219">
        <f t="shared" si="7"/>
        <v>0</v>
      </c>
      <c r="BI272" s="219">
        <f t="shared" si="8"/>
        <v>0</v>
      </c>
      <c r="BJ272" s="19" t="s">
        <v>22</v>
      </c>
      <c r="BK272" s="219">
        <f t="shared" si="9"/>
        <v>0</v>
      </c>
      <c r="BL272" s="19" t="s">
        <v>127</v>
      </c>
      <c r="BM272" s="218" t="s">
        <v>574</v>
      </c>
    </row>
    <row r="273" spans="2:51" s="13" customFormat="1" ht="12">
      <c r="B273" s="224"/>
      <c r="C273" s="225"/>
      <c r="D273" s="220" t="s">
        <v>175</v>
      </c>
      <c r="E273" s="226" t="s">
        <v>1</v>
      </c>
      <c r="F273" s="227" t="s">
        <v>575</v>
      </c>
      <c r="G273" s="225"/>
      <c r="H273" s="228">
        <v>1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AT273" s="234" t="s">
        <v>175</v>
      </c>
      <c r="AU273" s="234" t="s">
        <v>260</v>
      </c>
      <c r="AV273" s="13" t="s">
        <v>89</v>
      </c>
      <c r="AW273" s="13" t="s">
        <v>33</v>
      </c>
      <c r="AX273" s="13" t="s">
        <v>79</v>
      </c>
      <c r="AY273" s="234" t="s">
        <v>125</v>
      </c>
    </row>
    <row r="274" spans="2:51" s="13" customFormat="1" ht="12">
      <c r="B274" s="224"/>
      <c r="C274" s="225"/>
      <c r="D274" s="220" t="s">
        <v>175</v>
      </c>
      <c r="E274" s="226" t="s">
        <v>1</v>
      </c>
      <c r="F274" s="227" t="s">
        <v>576</v>
      </c>
      <c r="G274" s="225"/>
      <c r="H274" s="228">
        <v>1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AT274" s="234" t="s">
        <v>175</v>
      </c>
      <c r="AU274" s="234" t="s">
        <v>260</v>
      </c>
      <c r="AV274" s="13" t="s">
        <v>89</v>
      </c>
      <c r="AW274" s="13" t="s">
        <v>33</v>
      </c>
      <c r="AX274" s="13" t="s">
        <v>79</v>
      </c>
      <c r="AY274" s="234" t="s">
        <v>125</v>
      </c>
    </row>
    <row r="275" spans="2:51" s="13" customFormat="1" ht="12">
      <c r="B275" s="224"/>
      <c r="C275" s="225"/>
      <c r="D275" s="220" t="s">
        <v>175</v>
      </c>
      <c r="E275" s="226" t="s">
        <v>1</v>
      </c>
      <c r="F275" s="227" t="s">
        <v>577</v>
      </c>
      <c r="G275" s="225"/>
      <c r="H275" s="228">
        <v>6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AT275" s="234" t="s">
        <v>175</v>
      </c>
      <c r="AU275" s="234" t="s">
        <v>260</v>
      </c>
      <c r="AV275" s="13" t="s">
        <v>89</v>
      </c>
      <c r="AW275" s="13" t="s">
        <v>33</v>
      </c>
      <c r="AX275" s="13" t="s">
        <v>79</v>
      </c>
      <c r="AY275" s="234" t="s">
        <v>125</v>
      </c>
    </row>
    <row r="276" spans="2:51" s="15" customFormat="1" ht="12">
      <c r="B276" s="256"/>
      <c r="C276" s="257"/>
      <c r="D276" s="220" t="s">
        <v>175</v>
      </c>
      <c r="E276" s="258" t="s">
        <v>1</v>
      </c>
      <c r="F276" s="259" t="s">
        <v>252</v>
      </c>
      <c r="G276" s="257"/>
      <c r="H276" s="260">
        <v>8</v>
      </c>
      <c r="I276" s="261"/>
      <c r="J276" s="257"/>
      <c r="K276" s="257"/>
      <c r="L276" s="262"/>
      <c r="M276" s="263"/>
      <c r="N276" s="264"/>
      <c r="O276" s="264"/>
      <c r="P276" s="264"/>
      <c r="Q276" s="264"/>
      <c r="R276" s="264"/>
      <c r="S276" s="264"/>
      <c r="T276" s="265"/>
      <c r="AT276" s="266" t="s">
        <v>175</v>
      </c>
      <c r="AU276" s="266" t="s">
        <v>260</v>
      </c>
      <c r="AV276" s="15" t="s">
        <v>127</v>
      </c>
      <c r="AW276" s="15" t="s">
        <v>33</v>
      </c>
      <c r="AX276" s="15" t="s">
        <v>22</v>
      </c>
      <c r="AY276" s="266" t="s">
        <v>125</v>
      </c>
    </row>
    <row r="277" spans="1:65" s="2" customFormat="1" ht="16.5" customHeight="1">
      <c r="A277" s="36"/>
      <c r="B277" s="37"/>
      <c r="C277" s="235" t="s">
        <v>140</v>
      </c>
      <c r="D277" s="235" t="s">
        <v>220</v>
      </c>
      <c r="E277" s="236" t="s">
        <v>578</v>
      </c>
      <c r="F277" s="237" t="s">
        <v>579</v>
      </c>
      <c r="G277" s="238" t="s">
        <v>483</v>
      </c>
      <c r="H277" s="239">
        <v>1</v>
      </c>
      <c r="I277" s="240"/>
      <c r="J277" s="241">
        <f>ROUND(I277*H277,3)</f>
        <v>0</v>
      </c>
      <c r="K277" s="242"/>
      <c r="L277" s="243"/>
      <c r="M277" s="244" t="s">
        <v>1</v>
      </c>
      <c r="N277" s="245" t="s">
        <v>44</v>
      </c>
      <c r="O277" s="73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18" t="s">
        <v>224</v>
      </c>
      <c r="AT277" s="218" t="s">
        <v>220</v>
      </c>
      <c r="AU277" s="218" t="s">
        <v>260</v>
      </c>
      <c r="AY277" s="19" t="s">
        <v>125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22</v>
      </c>
      <c r="BK277" s="219">
        <f>ROUND(I277*H277,3)</f>
        <v>0</v>
      </c>
      <c r="BL277" s="19" t="s">
        <v>127</v>
      </c>
      <c r="BM277" s="218" t="s">
        <v>580</v>
      </c>
    </row>
    <row r="278" spans="1:65" s="2" customFormat="1" ht="16.5" customHeight="1">
      <c r="A278" s="36"/>
      <c r="B278" s="37"/>
      <c r="C278" s="235" t="s">
        <v>144</v>
      </c>
      <c r="D278" s="235" t="s">
        <v>220</v>
      </c>
      <c r="E278" s="236" t="s">
        <v>581</v>
      </c>
      <c r="F278" s="237" t="s">
        <v>582</v>
      </c>
      <c r="G278" s="238" t="s">
        <v>483</v>
      </c>
      <c r="H278" s="239">
        <v>1</v>
      </c>
      <c r="I278" s="240"/>
      <c r="J278" s="241">
        <f>ROUND(I278*H278,3)</f>
        <v>0</v>
      </c>
      <c r="K278" s="242"/>
      <c r="L278" s="243"/>
      <c r="M278" s="244" t="s">
        <v>1</v>
      </c>
      <c r="N278" s="245" t="s">
        <v>44</v>
      </c>
      <c r="O278" s="73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18" t="s">
        <v>224</v>
      </c>
      <c r="AT278" s="218" t="s">
        <v>220</v>
      </c>
      <c r="AU278" s="218" t="s">
        <v>260</v>
      </c>
      <c r="AY278" s="19" t="s">
        <v>125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9" t="s">
        <v>22</v>
      </c>
      <c r="BK278" s="219">
        <f>ROUND(I278*H278,3)</f>
        <v>0</v>
      </c>
      <c r="BL278" s="19" t="s">
        <v>127</v>
      </c>
      <c r="BM278" s="218" t="s">
        <v>583</v>
      </c>
    </row>
    <row r="279" spans="1:65" s="2" customFormat="1" ht="24" customHeight="1">
      <c r="A279" s="36"/>
      <c r="B279" s="37"/>
      <c r="C279" s="235" t="s">
        <v>153</v>
      </c>
      <c r="D279" s="235" t="s">
        <v>220</v>
      </c>
      <c r="E279" s="236" t="s">
        <v>584</v>
      </c>
      <c r="F279" s="237" t="s">
        <v>585</v>
      </c>
      <c r="G279" s="238" t="s">
        <v>483</v>
      </c>
      <c r="H279" s="239">
        <v>2</v>
      </c>
      <c r="I279" s="240"/>
      <c r="J279" s="241">
        <f>ROUND(I279*H279,3)</f>
        <v>0</v>
      </c>
      <c r="K279" s="242"/>
      <c r="L279" s="243"/>
      <c r="M279" s="244" t="s">
        <v>1</v>
      </c>
      <c r="N279" s="245" t="s">
        <v>44</v>
      </c>
      <c r="O279" s="73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18" t="s">
        <v>224</v>
      </c>
      <c r="AT279" s="218" t="s">
        <v>220</v>
      </c>
      <c r="AU279" s="218" t="s">
        <v>260</v>
      </c>
      <c r="AY279" s="19" t="s">
        <v>125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9" t="s">
        <v>22</v>
      </c>
      <c r="BK279" s="219">
        <f>ROUND(I279*H279,3)</f>
        <v>0</v>
      </c>
      <c r="BL279" s="19" t="s">
        <v>127</v>
      </c>
      <c r="BM279" s="218" t="s">
        <v>586</v>
      </c>
    </row>
    <row r="280" spans="2:51" s="13" customFormat="1" ht="12">
      <c r="B280" s="224"/>
      <c r="C280" s="225"/>
      <c r="D280" s="220" t="s">
        <v>175</v>
      </c>
      <c r="E280" s="226" t="s">
        <v>1</v>
      </c>
      <c r="F280" s="227" t="s">
        <v>587</v>
      </c>
      <c r="G280" s="225"/>
      <c r="H280" s="228">
        <v>2</v>
      </c>
      <c r="I280" s="229"/>
      <c r="J280" s="225"/>
      <c r="K280" s="225"/>
      <c r="L280" s="230"/>
      <c r="M280" s="231"/>
      <c r="N280" s="232"/>
      <c r="O280" s="232"/>
      <c r="P280" s="232"/>
      <c r="Q280" s="232"/>
      <c r="R280" s="232"/>
      <c r="S280" s="232"/>
      <c r="T280" s="233"/>
      <c r="AT280" s="234" t="s">
        <v>175</v>
      </c>
      <c r="AU280" s="234" t="s">
        <v>260</v>
      </c>
      <c r="AV280" s="13" t="s">
        <v>89</v>
      </c>
      <c r="AW280" s="13" t="s">
        <v>33</v>
      </c>
      <c r="AX280" s="13" t="s">
        <v>22</v>
      </c>
      <c r="AY280" s="234" t="s">
        <v>125</v>
      </c>
    </row>
    <row r="281" spans="1:65" s="2" customFormat="1" ht="16.5" customHeight="1">
      <c r="A281" s="36"/>
      <c r="B281" s="37"/>
      <c r="C281" s="235" t="s">
        <v>157</v>
      </c>
      <c r="D281" s="235" t="s">
        <v>220</v>
      </c>
      <c r="E281" s="236" t="s">
        <v>588</v>
      </c>
      <c r="F281" s="237" t="s">
        <v>589</v>
      </c>
      <c r="G281" s="238" t="s">
        <v>483</v>
      </c>
      <c r="H281" s="239">
        <v>1</v>
      </c>
      <c r="I281" s="240"/>
      <c r="J281" s="241">
        <f>ROUND(I281*H281,3)</f>
        <v>0</v>
      </c>
      <c r="K281" s="242"/>
      <c r="L281" s="243"/>
      <c r="M281" s="244" t="s">
        <v>1</v>
      </c>
      <c r="N281" s="245" t="s">
        <v>44</v>
      </c>
      <c r="O281" s="73"/>
      <c r="P281" s="216">
        <f>O281*H281</f>
        <v>0</v>
      </c>
      <c r="Q281" s="216">
        <v>0</v>
      </c>
      <c r="R281" s="216">
        <f>Q281*H281</f>
        <v>0</v>
      </c>
      <c r="S281" s="216">
        <v>0</v>
      </c>
      <c r="T281" s="217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18" t="s">
        <v>224</v>
      </c>
      <c r="AT281" s="218" t="s">
        <v>220</v>
      </c>
      <c r="AU281" s="218" t="s">
        <v>260</v>
      </c>
      <c r="AY281" s="19" t="s">
        <v>125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9" t="s">
        <v>22</v>
      </c>
      <c r="BK281" s="219">
        <f>ROUND(I281*H281,3)</f>
        <v>0</v>
      </c>
      <c r="BL281" s="19" t="s">
        <v>127</v>
      </c>
      <c r="BM281" s="218" t="s">
        <v>590</v>
      </c>
    </row>
    <row r="282" spans="1:65" s="2" customFormat="1" ht="16.5" customHeight="1">
      <c r="A282" s="36"/>
      <c r="B282" s="37"/>
      <c r="C282" s="206" t="s">
        <v>198</v>
      </c>
      <c r="D282" s="206" t="s">
        <v>128</v>
      </c>
      <c r="E282" s="207" t="s">
        <v>591</v>
      </c>
      <c r="F282" s="208" t="s">
        <v>592</v>
      </c>
      <c r="G282" s="209" t="s">
        <v>131</v>
      </c>
      <c r="H282" s="210">
        <v>1</v>
      </c>
      <c r="I282" s="211"/>
      <c r="J282" s="212">
        <f>ROUND(I282*H282,3)</f>
        <v>0</v>
      </c>
      <c r="K282" s="213"/>
      <c r="L282" s="41"/>
      <c r="M282" s="214" t="s">
        <v>1</v>
      </c>
      <c r="N282" s="215" t="s">
        <v>44</v>
      </c>
      <c r="O282" s="73"/>
      <c r="P282" s="216">
        <f>O282*H282</f>
        <v>0</v>
      </c>
      <c r="Q282" s="216">
        <v>0.00026</v>
      </c>
      <c r="R282" s="216">
        <f>Q282*H282</f>
        <v>0.00026</v>
      </c>
      <c r="S282" s="216">
        <v>0</v>
      </c>
      <c r="T282" s="217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18" t="s">
        <v>462</v>
      </c>
      <c r="AT282" s="218" t="s">
        <v>128</v>
      </c>
      <c r="AU282" s="218" t="s">
        <v>260</v>
      </c>
      <c r="AY282" s="19" t="s">
        <v>125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9" t="s">
        <v>22</v>
      </c>
      <c r="BK282" s="219">
        <f>ROUND(I282*H282,3)</f>
        <v>0</v>
      </c>
      <c r="BL282" s="19" t="s">
        <v>462</v>
      </c>
      <c r="BM282" s="218" t="s">
        <v>593</v>
      </c>
    </row>
    <row r="283" spans="1:65" s="2" customFormat="1" ht="16.5" customHeight="1">
      <c r="A283" s="36"/>
      <c r="B283" s="37"/>
      <c r="C283" s="235" t="s">
        <v>148</v>
      </c>
      <c r="D283" s="235" t="s">
        <v>220</v>
      </c>
      <c r="E283" s="236" t="s">
        <v>594</v>
      </c>
      <c r="F283" s="237" t="s">
        <v>595</v>
      </c>
      <c r="G283" s="238" t="s">
        <v>483</v>
      </c>
      <c r="H283" s="239">
        <v>1</v>
      </c>
      <c r="I283" s="240"/>
      <c r="J283" s="241">
        <f>ROUND(I283*H283,3)</f>
        <v>0</v>
      </c>
      <c r="K283" s="242"/>
      <c r="L283" s="243"/>
      <c r="M283" s="244" t="s">
        <v>1</v>
      </c>
      <c r="N283" s="245" t="s">
        <v>44</v>
      </c>
      <c r="O283" s="73"/>
      <c r="P283" s="216">
        <f>O283*H283</f>
        <v>0</v>
      </c>
      <c r="Q283" s="216">
        <v>0</v>
      </c>
      <c r="R283" s="216">
        <f>Q283*H283</f>
        <v>0</v>
      </c>
      <c r="S283" s="216">
        <v>0</v>
      </c>
      <c r="T283" s="217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18" t="s">
        <v>596</v>
      </c>
      <c r="AT283" s="218" t="s">
        <v>220</v>
      </c>
      <c r="AU283" s="218" t="s">
        <v>260</v>
      </c>
      <c r="AY283" s="19" t="s">
        <v>125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9" t="s">
        <v>22</v>
      </c>
      <c r="BK283" s="219">
        <f>ROUND(I283*H283,3)</f>
        <v>0</v>
      </c>
      <c r="BL283" s="19" t="s">
        <v>462</v>
      </c>
      <c r="BM283" s="218" t="s">
        <v>597</v>
      </c>
    </row>
    <row r="284" spans="1:65" s="2" customFormat="1" ht="16.5" customHeight="1">
      <c r="A284" s="36"/>
      <c r="B284" s="37"/>
      <c r="C284" s="206" t="s">
        <v>598</v>
      </c>
      <c r="D284" s="206" t="s">
        <v>128</v>
      </c>
      <c r="E284" s="207" t="s">
        <v>599</v>
      </c>
      <c r="F284" s="208" t="s">
        <v>600</v>
      </c>
      <c r="G284" s="209" t="s">
        <v>131</v>
      </c>
      <c r="H284" s="210">
        <v>1</v>
      </c>
      <c r="I284" s="211"/>
      <c r="J284" s="212">
        <f>ROUND(I284*H284,3)</f>
        <v>0</v>
      </c>
      <c r="K284" s="213"/>
      <c r="L284" s="41"/>
      <c r="M284" s="214" t="s">
        <v>1</v>
      </c>
      <c r="N284" s="215" t="s">
        <v>44</v>
      </c>
      <c r="O284" s="73"/>
      <c r="P284" s="216">
        <f>O284*H284</f>
        <v>0</v>
      </c>
      <c r="Q284" s="216">
        <v>0.12303</v>
      </c>
      <c r="R284" s="216">
        <f>Q284*H284</f>
        <v>0.12303</v>
      </c>
      <c r="S284" s="216">
        <v>0</v>
      </c>
      <c r="T284" s="217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18" t="s">
        <v>127</v>
      </c>
      <c r="AT284" s="218" t="s">
        <v>128</v>
      </c>
      <c r="AU284" s="218" t="s">
        <v>260</v>
      </c>
      <c r="AY284" s="19" t="s">
        <v>125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9" t="s">
        <v>22</v>
      </c>
      <c r="BK284" s="219">
        <f>ROUND(I284*H284,3)</f>
        <v>0</v>
      </c>
      <c r="BL284" s="19" t="s">
        <v>127</v>
      </c>
      <c r="BM284" s="218" t="s">
        <v>601</v>
      </c>
    </row>
    <row r="285" spans="2:51" s="13" customFormat="1" ht="12">
      <c r="B285" s="224"/>
      <c r="C285" s="225"/>
      <c r="D285" s="220" t="s">
        <v>175</v>
      </c>
      <c r="E285" s="226" t="s">
        <v>1</v>
      </c>
      <c r="F285" s="227" t="s">
        <v>602</v>
      </c>
      <c r="G285" s="225"/>
      <c r="H285" s="228">
        <v>1</v>
      </c>
      <c r="I285" s="229"/>
      <c r="J285" s="225"/>
      <c r="K285" s="225"/>
      <c r="L285" s="230"/>
      <c r="M285" s="231"/>
      <c r="N285" s="232"/>
      <c r="O285" s="232"/>
      <c r="P285" s="232"/>
      <c r="Q285" s="232"/>
      <c r="R285" s="232"/>
      <c r="S285" s="232"/>
      <c r="T285" s="233"/>
      <c r="AT285" s="234" t="s">
        <v>175</v>
      </c>
      <c r="AU285" s="234" t="s">
        <v>260</v>
      </c>
      <c r="AV285" s="13" t="s">
        <v>89</v>
      </c>
      <c r="AW285" s="13" t="s">
        <v>33</v>
      </c>
      <c r="AX285" s="13" t="s">
        <v>22</v>
      </c>
      <c r="AY285" s="234" t="s">
        <v>125</v>
      </c>
    </row>
    <row r="286" spans="1:65" s="2" customFormat="1" ht="16.5" customHeight="1">
      <c r="A286" s="36"/>
      <c r="B286" s="37"/>
      <c r="C286" s="235" t="s">
        <v>603</v>
      </c>
      <c r="D286" s="235" t="s">
        <v>220</v>
      </c>
      <c r="E286" s="236" t="s">
        <v>604</v>
      </c>
      <c r="F286" s="237" t="s">
        <v>605</v>
      </c>
      <c r="G286" s="238" t="s">
        <v>483</v>
      </c>
      <c r="H286" s="239">
        <v>1</v>
      </c>
      <c r="I286" s="240"/>
      <c r="J286" s="241">
        <f>ROUND(I286*H286,3)</f>
        <v>0</v>
      </c>
      <c r="K286" s="242"/>
      <c r="L286" s="243"/>
      <c r="M286" s="244" t="s">
        <v>1</v>
      </c>
      <c r="N286" s="245" t="s">
        <v>44</v>
      </c>
      <c r="O286" s="73"/>
      <c r="P286" s="216">
        <f>O286*H286</f>
        <v>0</v>
      </c>
      <c r="Q286" s="216">
        <v>0</v>
      </c>
      <c r="R286" s="216">
        <f>Q286*H286</f>
        <v>0</v>
      </c>
      <c r="S286" s="216">
        <v>0</v>
      </c>
      <c r="T286" s="217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18" t="s">
        <v>224</v>
      </c>
      <c r="AT286" s="218" t="s">
        <v>220</v>
      </c>
      <c r="AU286" s="218" t="s">
        <v>260</v>
      </c>
      <c r="AY286" s="19" t="s">
        <v>125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9" t="s">
        <v>22</v>
      </c>
      <c r="BK286" s="219">
        <f>ROUND(I286*H286,3)</f>
        <v>0</v>
      </c>
      <c r="BL286" s="19" t="s">
        <v>127</v>
      </c>
      <c r="BM286" s="218" t="s">
        <v>606</v>
      </c>
    </row>
    <row r="287" spans="1:65" s="2" customFormat="1" ht="16.5" customHeight="1">
      <c r="A287" s="36"/>
      <c r="B287" s="37"/>
      <c r="C287" s="235" t="s">
        <v>607</v>
      </c>
      <c r="D287" s="235" t="s">
        <v>220</v>
      </c>
      <c r="E287" s="236" t="s">
        <v>608</v>
      </c>
      <c r="F287" s="237" t="s">
        <v>609</v>
      </c>
      <c r="G287" s="238" t="s">
        <v>483</v>
      </c>
      <c r="H287" s="239">
        <v>6</v>
      </c>
      <c r="I287" s="240"/>
      <c r="J287" s="241">
        <f>ROUND(I287*H287,3)</f>
        <v>0</v>
      </c>
      <c r="K287" s="242"/>
      <c r="L287" s="243"/>
      <c r="M287" s="244" t="s">
        <v>1</v>
      </c>
      <c r="N287" s="245" t="s">
        <v>44</v>
      </c>
      <c r="O287" s="73"/>
      <c r="P287" s="216">
        <f>O287*H287</f>
        <v>0</v>
      </c>
      <c r="Q287" s="216">
        <v>0</v>
      </c>
      <c r="R287" s="216">
        <f>Q287*H287</f>
        <v>0</v>
      </c>
      <c r="S287" s="216">
        <v>0</v>
      </c>
      <c r="T287" s="217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18" t="s">
        <v>224</v>
      </c>
      <c r="AT287" s="218" t="s">
        <v>220</v>
      </c>
      <c r="AU287" s="218" t="s">
        <v>260</v>
      </c>
      <c r="AY287" s="19" t="s">
        <v>125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9" t="s">
        <v>22</v>
      </c>
      <c r="BK287" s="219">
        <f>ROUND(I287*H287,3)</f>
        <v>0</v>
      </c>
      <c r="BL287" s="19" t="s">
        <v>127</v>
      </c>
      <c r="BM287" s="218" t="s">
        <v>610</v>
      </c>
    </row>
    <row r="288" spans="1:65" s="2" customFormat="1" ht="16.5" customHeight="1">
      <c r="A288" s="36"/>
      <c r="B288" s="37"/>
      <c r="C288" s="235" t="s">
        <v>611</v>
      </c>
      <c r="D288" s="235" t="s">
        <v>220</v>
      </c>
      <c r="E288" s="236" t="s">
        <v>612</v>
      </c>
      <c r="F288" s="237" t="s">
        <v>613</v>
      </c>
      <c r="G288" s="238" t="s">
        <v>483</v>
      </c>
      <c r="H288" s="239">
        <v>2</v>
      </c>
      <c r="I288" s="240"/>
      <c r="J288" s="241">
        <f>ROUND(I288*H288,3)</f>
        <v>0</v>
      </c>
      <c r="K288" s="242"/>
      <c r="L288" s="243"/>
      <c r="M288" s="244" t="s">
        <v>1</v>
      </c>
      <c r="N288" s="245" t="s">
        <v>44</v>
      </c>
      <c r="O288" s="73"/>
      <c r="P288" s="216">
        <f>O288*H288</f>
        <v>0</v>
      </c>
      <c r="Q288" s="216">
        <v>0</v>
      </c>
      <c r="R288" s="216">
        <f>Q288*H288</f>
        <v>0</v>
      </c>
      <c r="S288" s="216">
        <v>0</v>
      </c>
      <c r="T288" s="217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18" t="s">
        <v>224</v>
      </c>
      <c r="AT288" s="218" t="s">
        <v>220</v>
      </c>
      <c r="AU288" s="218" t="s">
        <v>260</v>
      </c>
      <c r="AY288" s="19" t="s">
        <v>125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9" t="s">
        <v>22</v>
      </c>
      <c r="BK288" s="219">
        <f>ROUND(I288*H288,3)</f>
        <v>0</v>
      </c>
      <c r="BL288" s="19" t="s">
        <v>127</v>
      </c>
      <c r="BM288" s="218" t="s">
        <v>614</v>
      </c>
    </row>
    <row r="289" spans="1:65" s="2" customFormat="1" ht="24" customHeight="1">
      <c r="A289" s="36"/>
      <c r="B289" s="37"/>
      <c r="C289" s="206" t="s">
        <v>615</v>
      </c>
      <c r="D289" s="206" t="s">
        <v>128</v>
      </c>
      <c r="E289" s="207" t="s">
        <v>616</v>
      </c>
      <c r="F289" s="208" t="s">
        <v>617</v>
      </c>
      <c r="G289" s="209" t="s">
        <v>131</v>
      </c>
      <c r="H289" s="210">
        <v>2</v>
      </c>
      <c r="I289" s="211"/>
      <c r="J289" s="212">
        <f>ROUND(I289*H289,3)</f>
        <v>0</v>
      </c>
      <c r="K289" s="213"/>
      <c r="L289" s="41"/>
      <c r="M289" s="214" t="s">
        <v>1</v>
      </c>
      <c r="N289" s="215" t="s">
        <v>44</v>
      </c>
      <c r="O289" s="73"/>
      <c r="P289" s="216">
        <f>O289*H289</f>
        <v>0</v>
      </c>
      <c r="Q289" s="216">
        <v>0.00016</v>
      </c>
      <c r="R289" s="216">
        <f>Q289*H289</f>
        <v>0.00032</v>
      </c>
      <c r="S289" s="216">
        <v>0</v>
      </c>
      <c r="T289" s="217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18" t="s">
        <v>127</v>
      </c>
      <c r="AT289" s="218" t="s">
        <v>128</v>
      </c>
      <c r="AU289" s="218" t="s">
        <v>260</v>
      </c>
      <c r="AY289" s="19" t="s">
        <v>125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9" t="s">
        <v>22</v>
      </c>
      <c r="BK289" s="219">
        <f>ROUND(I289*H289,3)</f>
        <v>0</v>
      </c>
      <c r="BL289" s="19" t="s">
        <v>127</v>
      </c>
      <c r="BM289" s="218" t="s">
        <v>618</v>
      </c>
    </row>
    <row r="290" spans="2:51" s="13" customFormat="1" ht="12">
      <c r="B290" s="224"/>
      <c r="C290" s="225"/>
      <c r="D290" s="220" t="s">
        <v>175</v>
      </c>
      <c r="E290" s="226" t="s">
        <v>1</v>
      </c>
      <c r="F290" s="227" t="s">
        <v>89</v>
      </c>
      <c r="G290" s="225"/>
      <c r="H290" s="228">
        <v>2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AT290" s="234" t="s">
        <v>175</v>
      </c>
      <c r="AU290" s="234" t="s">
        <v>260</v>
      </c>
      <c r="AV290" s="13" t="s">
        <v>89</v>
      </c>
      <c r="AW290" s="13" t="s">
        <v>33</v>
      </c>
      <c r="AX290" s="13" t="s">
        <v>22</v>
      </c>
      <c r="AY290" s="234" t="s">
        <v>125</v>
      </c>
    </row>
    <row r="291" spans="1:65" s="2" customFormat="1" ht="16.5" customHeight="1">
      <c r="A291" s="36"/>
      <c r="B291" s="37"/>
      <c r="C291" s="206" t="s">
        <v>619</v>
      </c>
      <c r="D291" s="206" t="s">
        <v>128</v>
      </c>
      <c r="E291" s="207" t="s">
        <v>620</v>
      </c>
      <c r="F291" s="208" t="s">
        <v>621</v>
      </c>
      <c r="G291" s="209" t="s">
        <v>306</v>
      </c>
      <c r="H291" s="210">
        <v>30</v>
      </c>
      <c r="I291" s="211"/>
      <c r="J291" s="212">
        <f>ROUND(I291*H291,3)</f>
        <v>0</v>
      </c>
      <c r="K291" s="213"/>
      <c r="L291" s="41"/>
      <c r="M291" s="214" t="s">
        <v>1</v>
      </c>
      <c r="N291" s="215" t="s">
        <v>44</v>
      </c>
      <c r="O291" s="73"/>
      <c r="P291" s="216">
        <f>O291*H291</f>
        <v>0</v>
      </c>
      <c r="Q291" s="216">
        <v>0.00019</v>
      </c>
      <c r="R291" s="216">
        <f>Q291*H291</f>
        <v>0.0057</v>
      </c>
      <c r="S291" s="216">
        <v>0</v>
      </c>
      <c r="T291" s="217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18" t="s">
        <v>127</v>
      </c>
      <c r="AT291" s="218" t="s">
        <v>128</v>
      </c>
      <c r="AU291" s="218" t="s">
        <v>260</v>
      </c>
      <c r="AY291" s="19" t="s">
        <v>125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19" t="s">
        <v>22</v>
      </c>
      <c r="BK291" s="219">
        <f>ROUND(I291*H291,3)</f>
        <v>0</v>
      </c>
      <c r="BL291" s="19" t="s">
        <v>127</v>
      </c>
      <c r="BM291" s="218" t="s">
        <v>622</v>
      </c>
    </row>
    <row r="292" spans="2:51" s="13" customFormat="1" ht="12">
      <c r="B292" s="224"/>
      <c r="C292" s="225"/>
      <c r="D292" s="220" t="s">
        <v>175</v>
      </c>
      <c r="E292" s="226" t="s">
        <v>1</v>
      </c>
      <c r="F292" s="227" t="s">
        <v>623</v>
      </c>
      <c r="G292" s="225"/>
      <c r="H292" s="228">
        <v>30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AT292" s="234" t="s">
        <v>175</v>
      </c>
      <c r="AU292" s="234" t="s">
        <v>260</v>
      </c>
      <c r="AV292" s="13" t="s">
        <v>89</v>
      </c>
      <c r="AW292" s="13" t="s">
        <v>33</v>
      </c>
      <c r="AX292" s="13" t="s">
        <v>22</v>
      </c>
      <c r="AY292" s="234" t="s">
        <v>125</v>
      </c>
    </row>
    <row r="293" spans="1:65" s="2" customFormat="1" ht="16.5" customHeight="1">
      <c r="A293" s="36"/>
      <c r="B293" s="37"/>
      <c r="C293" s="206" t="s">
        <v>624</v>
      </c>
      <c r="D293" s="206" t="s">
        <v>128</v>
      </c>
      <c r="E293" s="207" t="s">
        <v>625</v>
      </c>
      <c r="F293" s="208" t="s">
        <v>626</v>
      </c>
      <c r="G293" s="209" t="s">
        <v>306</v>
      </c>
      <c r="H293" s="210">
        <v>27</v>
      </c>
      <c r="I293" s="211"/>
      <c r="J293" s="212">
        <f>ROUND(I293*H293,3)</f>
        <v>0</v>
      </c>
      <c r="K293" s="213"/>
      <c r="L293" s="41"/>
      <c r="M293" s="214" t="s">
        <v>1</v>
      </c>
      <c r="N293" s="215" t="s">
        <v>44</v>
      </c>
      <c r="O293" s="73"/>
      <c r="P293" s="216">
        <f>O293*H293</f>
        <v>0</v>
      </c>
      <c r="Q293" s="216">
        <v>7E-05</v>
      </c>
      <c r="R293" s="216">
        <f>Q293*H293</f>
        <v>0.0018899999999999998</v>
      </c>
      <c r="S293" s="216">
        <v>0</v>
      </c>
      <c r="T293" s="217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18" t="s">
        <v>127</v>
      </c>
      <c r="AT293" s="218" t="s">
        <v>128</v>
      </c>
      <c r="AU293" s="218" t="s">
        <v>260</v>
      </c>
      <c r="AY293" s="19" t="s">
        <v>125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9" t="s">
        <v>22</v>
      </c>
      <c r="BK293" s="219">
        <f>ROUND(I293*H293,3)</f>
        <v>0</v>
      </c>
      <c r="BL293" s="19" t="s">
        <v>127</v>
      </c>
      <c r="BM293" s="218" t="s">
        <v>627</v>
      </c>
    </row>
    <row r="294" spans="2:51" s="13" customFormat="1" ht="12">
      <c r="B294" s="224"/>
      <c r="C294" s="225"/>
      <c r="D294" s="220" t="s">
        <v>175</v>
      </c>
      <c r="E294" s="226" t="s">
        <v>1</v>
      </c>
      <c r="F294" s="227" t="s">
        <v>628</v>
      </c>
      <c r="G294" s="225"/>
      <c r="H294" s="228">
        <v>27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AT294" s="234" t="s">
        <v>175</v>
      </c>
      <c r="AU294" s="234" t="s">
        <v>260</v>
      </c>
      <c r="AV294" s="13" t="s">
        <v>89</v>
      </c>
      <c r="AW294" s="13" t="s">
        <v>33</v>
      </c>
      <c r="AX294" s="13" t="s">
        <v>22</v>
      </c>
      <c r="AY294" s="234" t="s">
        <v>125</v>
      </c>
    </row>
    <row r="295" spans="1:65" s="2" customFormat="1" ht="16.5" customHeight="1">
      <c r="A295" s="36"/>
      <c r="B295" s="37"/>
      <c r="C295" s="206" t="s">
        <v>629</v>
      </c>
      <c r="D295" s="206" t="s">
        <v>128</v>
      </c>
      <c r="E295" s="207" t="s">
        <v>630</v>
      </c>
      <c r="F295" s="208" t="s">
        <v>631</v>
      </c>
      <c r="G295" s="209" t="s">
        <v>306</v>
      </c>
      <c r="H295" s="210">
        <v>26.9</v>
      </c>
      <c r="I295" s="211"/>
      <c r="J295" s="212">
        <f>ROUND(I295*H295,3)</f>
        <v>0</v>
      </c>
      <c r="K295" s="213"/>
      <c r="L295" s="41"/>
      <c r="M295" s="214" t="s">
        <v>1</v>
      </c>
      <c r="N295" s="215" t="s">
        <v>44</v>
      </c>
      <c r="O295" s="73"/>
      <c r="P295" s="216">
        <f>O295*H295</f>
        <v>0</v>
      </c>
      <c r="Q295" s="216">
        <v>0</v>
      </c>
      <c r="R295" s="216">
        <f>Q295*H295</f>
        <v>0</v>
      </c>
      <c r="S295" s="216">
        <v>0</v>
      </c>
      <c r="T295" s="217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18" t="s">
        <v>462</v>
      </c>
      <c r="AT295" s="218" t="s">
        <v>128</v>
      </c>
      <c r="AU295" s="218" t="s">
        <v>260</v>
      </c>
      <c r="AY295" s="19" t="s">
        <v>125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9" t="s">
        <v>22</v>
      </c>
      <c r="BK295" s="219">
        <f>ROUND(I295*H295,3)</f>
        <v>0</v>
      </c>
      <c r="BL295" s="19" t="s">
        <v>462</v>
      </c>
      <c r="BM295" s="218" t="s">
        <v>632</v>
      </c>
    </row>
    <row r="296" spans="2:51" s="13" customFormat="1" ht="12">
      <c r="B296" s="224"/>
      <c r="C296" s="225"/>
      <c r="D296" s="220" t="s">
        <v>175</v>
      </c>
      <c r="E296" s="226" t="s">
        <v>1</v>
      </c>
      <c r="F296" s="227" t="s">
        <v>633</v>
      </c>
      <c r="G296" s="225"/>
      <c r="H296" s="228">
        <v>26.9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AT296" s="234" t="s">
        <v>175</v>
      </c>
      <c r="AU296" s="234" t="s">
        <v>260</v>
      </c>
      <c r="AV296" s="13" t="s">
        <v>89</v>
      </c>
      <c r="AW296" s="13" t="s">
        <v>33</v>
      </c>
      <c r="AX296" s="13" t="s">
        <v>22</v>
      </c>
      <c r="AY296" s="234" t="s">
        <v>125</v>
      </c>
    </row>
    <row r="297" spans="1:65" s="2" customFormat="1" ht="16.5" customHeight="1">
      <c r="A297" s="36"/>
      <c r="B297" s="37"/>
      <c r="C297" s="206" t="s">
        <v>634</v>
      </c>
      <c r="D297" s="206" t="s">
        <v>128</v>
      </c>
      <c r="E297" s="207" t="s">
        <v>635</v>
      </c>
      <c r="F297" s="208" t="s">
        <v>636</v>
      </c>
      <c r="G297" s="209" t="s">
        <v>306</v>
      </c>
      <c r="H297" s="210">
        <v>12.9</v>
      </c>
      <c r="I297" s="211"/>
      <c r="J297" s="212">
        <f>ROUND(I297*H297,3)</f>
        <v>0</v>
      </c>
      <c r="K297" s="213"/>
      <c r="L297" s="41"/>
      <c r="M297" s="214" t="s">
        <v>1</v>
      </c>
      <c r="N297" s="215" t="s">
        <v>44</v>
      </c>
      <c r="O297" s="73"/>
      <c r="P297" s="216">
        <f>O297*H297</f>
        <v>0</v>
      </c>
      <c r="Q297" s="216">
        <v>0.00681</v>
      </c>
      <c r="R297" s="216">
        <f>Q297*H297</f>
        <v>0.087849</v>
      </c>
      <c r="S297" s="216">
        <v>0</v>
      </c>
      <c r="T297" s="217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18" t="s">
        <v>127</v>
      </c>
      <c r="AT297" s="218" t="s">
        <v>128</v>
      </c>
      <c r="AU297" s="218" t="s">
        <v>260</v>
      </c>
      <c r="AY297" s="19" t="s">
        <v>125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9" t="s">
        <v>22</v>
      </c>
      <c r="BK297" s="219">
        <f>ROUND(I297*H297,3)</f>
        <v>0</v>
      </c>
      <c r="BL297" s="19" t="s">
        <v>127</v>
      </c>
      <c r="BM297" s="218" t="s">
        <v>637</v>
      </c>
    </row>
    <row r="298" spans="1:65" s="2" customFormat="1" ht="24" customHeight="1">
      <c r="A298" s="36"/>
      <c r="B298" s="37"/>
      <c r="C298" s="235" t="s">
        <v>638</v>
      </c>
      <c r="D298" s="235" t="s">
        <v>220</v>
      </c>
      <c r="E298" s="236" t="s">
        <v>639</v>
      </c>
      <c r="F298" s="237" t="s">
        <v>640</v>
      </c>
      <c r="G298" s="238" t="s">
        <v>483</v>
      </c>
      <c r="H298" s="239">
        <v>16</v>
      </c>
      <c r="I298" s="240"/>
      <c r="J298" s="241">
        <f>ROUND(I298*H298,3)</f>
        <v>0</v>
      </c>
      <c r="K298" s="242"/>
      <c r="L298" s="243"/>
      <c r="M298" s="244" t="s">
        <v>1</v>
      </c>
      <c r="N298" s="245" t="s">
        <v>44</v>
      </c>
      <c r="O298" s="73"/>
      <c r="P298" s="216">
        <f>O298*H298</f>
        <v>0</v>
      </c>
      <c r="Q298" s="216">
        <v>0</v>
      </c>
      <c r="R298" s="216">
        <f>Q298*H298</f>
        <v>0</v>
      </c>
      <c r="S298" s="216">
        <v>0</v>
      </c>
      <c r="T298" s="217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18" t="s">
        <v>224</v>
      </c>
      <c r="AT298" s="218" t="s">
        <v>220</v>
      </c>
      <c r="AU298" s="218" t="s">
        <v>260</v>
      </c>
      <c r="AY298" s="19" t="s">
        <v>125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9" t="s">
        <v>22</v>
      </c>
      <c r="BK298" s="219">
        <f>ROUND(I298*H298,3)</f>
        <v>0</v>
      </c>
      <c r="BL298" s="19" t="s">
        <v>127</v>
      </c>
      <c r="BM298" s="218" t="s">
        <v>641</v>
      </c>
    </row>
    <row r="299" spans="2:51" s="13" customFormat="1" ht="22.5">
      <c r="B299" s="224"/>
      <c r="C299" s="225"/>
      <c r="D299" s="220" t="s">
        <v>175</v>
      </c>
      <c r="E299" s="226" t="s">
        <v>1</v>
      </c>
      <c r="F299" s="227" t="s">
        <v>642</v>
      </c>
      <c r="G299" s="225"/>
      <c r="H299" s="228">
        <v>16</v>
      </c>
      <c r="I299" s="229"/>
      <c r="J299" s="225"/>
      <c r="K299" s="225"/>
      <c r="L299" s="230"/>
      <c r="M299" s="231"/>
      <c r="N299" s="232"/>
      <c r="O299" s="232"/>
      <c r="P299" s="232"/>
      <c r="Q299" s="232"/>
      <c r="R299" s="232"/>
      <c r="S299" s="232"/>
      <c r="T299" s="233"/>
      <c r="AT299" s="234" t="s">
        <v>175</v>
      </c>
      <c r="AU299" s="234" t="s">
        <v>260</v>
      </c>
      <c r="AV299" s="13" t="s">
        <v>89</v>
      </c>
      <c r="AW299" s="13" t="s">
        <v>33</v>
      </c>
      <c r="AX299" s="13" t="s">
        <v>22</v>
      </c>
      <c r="AY299" s="234" t="s">
        <v>125</v>
      </c>
    </row>
    <row r="300" spans="1:65" s="2" customFormat="1" ht="24" customHeight="1">
      <c r="A300" s="36"/>
      <c r="B300" s="37"/>
      <c r="C300" s="206" t="s">
        <v>643</v>
      </c>
      <c r="D300" s="206" t="s">
        <v>128</v>
      </c>
      <c r="E300" s="207" t="s">
        <v>644</v>
      </c>
      <c r="F300" s="208" t="s">
        <v>645</v>
      </c>
      <c r="G300" s="209" t="s">
        <v>131</v>
      </c>
      <c r="H300" s="210">
        <v>6</v>
      </c>
      <c r="I300" s="211"/>
      <c r="J300" s="212">
        <f>ROUND(I300*H300,3)</f>
        <v>0</v>
      </c>
      <c r="K300" s="213"/>
      <c r="L300" s="41"/>
      <c r="M300" s="214" t="s">
        <v>1</v>
      </c>
      <c r="N300" s="215" t="s">
        <v>44</v>
      </c>
      <c r="O300" s="73"/>
      <c r="P300" s="216">
        <f>O300*H300</f>
        <v>0</v>
      </c>
      <c r="Q300" s="216">
        <v>0.00029</v>
      </c>
      <c r="R300" s="216">
        <f>Q300*H300</f>
        <v>0.00174</v>
      </c>
      <c r="S300" s="216">
        <v>0</v>
      </c>
      <c r="T300" s="217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18" t="s">
        <v>462</v>
      </c>
      <c r="AT300" s="218" t="s">
        <v>128</v>
      </c>
      <c r="AU300" s="218" t="s">
        <v>260</v>
      </c>
      <c r="AY300" s="19" t="s">
        <v>125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9" t="s">
        <v>22</v>
      </c>
      <c r="BK300" s="219">
        <f>ROUND(I300*H300,3)</f>
        <v>0</v>
      </c>
      <c r="BL300" s="19" t="s">
        <v>462</v>
      </c>
      <c r="BM300" s="218" t="s">
        <v>646</v>
      </c>
    </row>
    <row r="301" spans="2:51" s="13" customFormat="1" ht="12">
      <c r="B301" s="224"/>
      <c r="C301" s="225"/>
      <c r="D301" s="220" t="s">
        <v>175</v>
      </c>
      <c r="E301" s="226" t="s">
        <v>1</v>
      </c>
      <c r="F301" s="227" t="s">
        <v>135</v>
      </c>
      <c r="G301" s="225"/>
      <c r="H301" s="228">
        <v>6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AT301" s="234" t="s">
        <v>175</v>
      </c>
      <c r="AU301" s="234" t="s">
        <v>260</v>
      </c>
      <c r="AV301" s="13" t="s">
        <v>89</v>
      </c>
      <c r="AW301" s="13" t="s">
        <v>33</v>
      </c>
      <c r="AX301" s="13" t="s">
        <v>22</v>
      </c>
      <c r="AY301" s="234" t="s">
        <v>125</v>
      </c>
    </row>
    <row r="302" spans="1:65" s="2" customFormat="1" ht="24" customHeight="1">
      <c r="A302" s="36"/>
      <c r="B302" s="37"/>
      <c r="C302" s="206" t="s">
        <v>462</v>
      </c>
      <c r="D302" s="206" t="s">
        <v>128</v>
      </c>
      <c r="E302" s="207" t="s">
        <v>647</v>
      </c>
      <c r="F302" s="208" t="s">
        <v>648</v>
      </c>
      <c r="G302" s="209" t="s">
        <v>483</v>
      </c>
      <c r="H302" s="210">
        <v>2</v>
      </c>
      <c r="I302" s="211"/>
      <c r="J302" s="212">
        <f>ROUND(I302*H302,3)</f>
        <v>0</v>
      </c>
      <c r="K302" s="213"/>
      <c r="L302" s="41"/>
      <c r="M302" s="214" t="s">
        <v>1</v>
      </c>
      <c r="N302" s="215" t="s">
        <v>44</v>
      </c>
      <c r="O302" s="73"/>
      <c r="P302" s="216">
        <f>O302*H302</f>
        <v>0</v>
      </c>
      <c r="Q302" s="216">
        <v>0</v>
      </c>
      <c r="R302" s="216">
        <f>Q302*H302</f>
        <v>0</v>
      </c>
      <c r="S302" s="216">
        <v>0</v>
      </c>
      <c r="T302" s="217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18" t="s">
        <v>462</v>
      </c>
      <c r="AT302" s="218" t="s">
        <v>128</v>
      </c>
      <c r="AU302" s="218" t="s">
        <v>260</v>
      </c>
      <c r="AY302" s="19" t="s">
        <v>125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9" t="s">
        <v>22</v>
      </c>
      <c r="BK302" s="219">
        <f>ROUND(I302*H302,3)</f>
        <v>0</v>
      </c>
      <c r="BL302" s="19" t="s">
        <v>462</v>
      </c>
      <c r="BM302" s="218" t="s">
        <v>649</v>
      </c>
    </row>
    <row r="303" spans="1:65" s="2" customFormat="1" ht="24" customHeight="1">
      <c r="A303" s="36"/>
      <c r="B303" s="37"/>
      <c r="C303" s="206" t="s">
        <v>650</v>
      </c>
      <c r="D303" s="206" t="s">
        <v>128</v>
      </c>
      <c r="E303" s="207" t="s">
        <v>651</v>
      </c>
      <c r="F303" s="208" t="s">
        <v>652</v>
      </c>
      <c r="G303" s="209" t="s">
        <v>653</v>
      </c>
      <c r="H303" s="210">
        <v>580</v>
      </c>
      <c r="I303" s="211"/>
      <c r="J303" s="212">
        <f>ROUND(I303*H303,3)</f>
        <v>0</v>
      </c>
      <c r="K303" s="213"/>
      <c r="L303" s="41"/>
      <c r="M303" s="214" t="s">
        <v>1</v>
      </c>
      <c r="N303" s="215" t="s">
        <v>44</v>
      </c>
      <c r="O303" s="73"/>
      <c r="P303" s="216">
        <f>O303*H303</f>
        <v>0</v>
      </c>
      <c r="Q303" s="216">
        <v>0</v>
      </c>
      <c r="R303" s="216">
        <f>Q303*H303</f>
        <v>0</v>
      </c>
      <c r="S303" s="216">
        <v>0</v>
      </c>
      <c r="T303" s="217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18" t="s">
        <v>462</v>
      </c>
      <c r="AT303" s="218" t="s">
        <v>128</v>
      </c>
      <c r="AU303" s="218" t="s">
        <v>260</v>
      </c>
      <c r="AY303" s="19" t="s">
        <v>125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19" t="s">
        <v>22</v>
      </c>
      <c r="BK303" s="219">
        <f>ROUND(I303*H303,3)</f>
        <v>0</v>
      </c>
      <c r="BL303" s="19" t="s">
        <v>462</v>
      </c>
      <c r="BM303" s="218" t="s">
        <v>654</v>
      </c>
    </row>
    <row r="304" spans="1:65" s="2" customFormat="1" ht="16.5" customHeight="1">
      <c r="A304" s="36"/>
      <c r="B304" s="37"/>
      <c r="C304" s="206" t="s">
        <v>655</v>
      </c>
      <c r="D304" s="206" t="s">
        <v>128</v>
      </c>
      <c r="E304" s="207" t="s">
        <v>656</v>
      </c>
      <c r="F304" s="208" t="s">
        <v>657</v>
      </c>
      <c r="G304" s="209" t="s">
        <v>483</v>
      </c>
      <c r="H304" s="210">
        <v>2</v>
      </c>
      <c r="I304" s="211"/>
      <c r="J304" s="212">
        <f>ROUND(I304*H304,3)</f>
        <v>0</v>
      </c>
      <c r="K304" s="213"/>
      <c r="L304" s="41"/>
      <c r="M304" s="214" t="s">
        <v>1</v>
      </c>
      <c r="N304" s="215" t="s">
        <v>44</v>
      </c>
      <c r="O304" s="73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18" t="s">
        <v>462</v>
      </c>
      <c r="AT304" s="218" t="s">
        <v>128</v>
      </c>
      <c r="AU304" s="218" t="s">
        <v>260</v>
      </c>
      <c r="AY304" s="19" t="s">
        <v>125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9" t="s">
        <v>22</v>
      </c>
      <c r="BK304" s="219">
        <f>ROUND(I304*H304,3)</f>
        <v>0</v>
      </c>
      <c r="BL304" s="19" t="s">
        <v>462</v>
      </c>
      <c r="BM304" s="218" t="s">
        <v>658</v>
      </c>
    </row>
    <row r="305" spans="2:51" s="13" customFormat="1" ht="12">
      <c r="B305" s="224"/>
      <c r="C305" s="225"/>
      <c r="D305" s="220" t="s">
        <v>175</v>
      </c>
      <c r="E305" s="226" t="s">
        <v>1</v>
      </c>
      <c r="F305" s="227" t="s">
        <v>659</v>
      </c>
      <c r="G305" s="225"/>
      <c r="H305" s="228">
        <v>2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AT305" s="234" t="s">
        <v>175</v>
      </c>
      <c r="AU305" s="234" t="s">
        <v>260</v>
      </c>
      <c r="AV305" s="13" t="s">
        <v>89</v>
      </c>
      <c r="AW305" s="13" t="s">
        <v>33</v>
      </c>
      <c r="AX305" s="13" t="s">
        <v>22</v>
      </c>
      <c r="AY305" s="234" t="s">
        <v>125</v>
      </c>
    </row>
    <row r="306" spans="1:65" s="2" customFormat="1" ht="16.5" customHeight="1">
      <c r="A306" s="36"/>
      <c r="B306" s="37"/>
      <c r="C306" s="206" t="s">
        <v>660</v>
      </c>
      <c r="D306" s="206" t="s">
        <v>128</v>
      </c>
      <c r="E306" s="207" t="s">
        <v>661</v>
      </c>
      <c r="F306" s="208" t="s">
        <v>662</v>
      </c>
      <c r="G306" s="209" t="s">
        <v>483</v>
      </c>
      <c r="H306" s="210">
        <v>1</v>
      </c>
      <c r="I306" s="211"/>
      <c r="J306" s="212">
        <f>ROUND(I306*H306,3)</f>
        <v>0</v>
      </c>
      <c r="K306" s="213"/>
      <c r="L306" s="41"/>
      <c r="M306" s="214" t="s">
        <v>1</v>
      </c>
      <c r="N306" s="215" t="s">
        <v>44</v>
      </c>
      <c r="O306" s="73"/>
      <c r="P306" s="216">
        <f>O306*H306</f>
        <v>0</v>
      </c>
      <c r="Q306" s="216">
        <v>0</v>
      </c>
      <c r="R306" s="216">
        <f>Q306*H306</f>
        <v>0</v>
      </c>
      <c r="S306" s="216">
        <v>0</v>
      </c>
      <c r="T306" s="217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18" t="s">
        <v>462</v>
      </c>
      <c r="AT306" s="218" t="s">
        <v>128</v>
      </c>
      <c r="AU306" s="218" t="s">
        <v>260</v>
      </c>
      <c r="AY306" s="19" t="s">
        <v>125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9" t="s">
        <v>22</v>
      </c>
      <c r="BK306" s="219">
        <f>ROUND(I306*H306,3)</f>
        <v>0</v>
      </c>
      <c r="BL306" s="19" t="s">
        <v>462</v>
      </c>
      <c r="BM306" s="218" t="s">
        <v>663</v>
      </c>
    </row>
    <row r="307" spans="2:51" s="13" customFormat="1" ht="12">
      <c r="B307" s="224"/>
      <c r="C307" s="225"/>
      <c r="D307" s="220" t="s">
        <v>175</v>
      </c>
      <c r="E307" s="226" t="s">
        <v>1</v>
      </c>
      <c r="F307" s="227" t="s">
        <v>22</v>
      </c>
      <c r="G307" s="225"/>
      <c r="H307" s="228">
        <v>1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AT307" s="234" t="s">
        <v>175</v>
      </c>
      <c r="AU307" s="234" t="s">
        <v>260</v>
      </c>
      <c r="AV307" s="13" t="s">
        <v>89</v>
      </c>
      <c r="AW307" s="13" t="s">
        <v>33</v>
      </c>
      <c r="AX307" s="13" t="s">
        <v>22</v>
      </c>
      <c r="AY307" s="234" t="s">
        <v>125</v>
      </c>
    </row>
    <row r="308" spans="1:65" s="2" customFormat="1" ht="16.5" customHeight="1">
      <c r="A308" s="36"/>
      <c r="B308" s="37"/>
      <c r="C308" s="206" t="s">
        <v>664</v>
      </c>
      <c r="D308" s="206" t="s">
        <v>128</v>
      </c>
      <c r="E308" s="207" t="s">
        <v>665</v>
      </c>
      <c r="F308" s="208" t="s">
        <v>666</v>
      </c>
      <c r="G308" s="209" t="s">
        <v>667</v>
      </c>
      <c r="H308" s="210">
        <v>1</v>
      </c>
      <c r="I308" s="211"/>
      <c r="J308" s="212">
        <f>ROUND(I308*H308,3)</f>
        <v>0</v>
      </c>
      <c r="K308" s="213"/>
      <c r="L308" s="41"/>
      <c r="M308" s="214" t="s">
        <v>1</v>
      </c>
      <c r="N308" s="215" t="s">
        <v>44</v>
      </c>
      <c r="O308" s="73"/>
      <c r="P308" s="216">
        <f>O308*H308</f>
        <v>0</v>
      </c>
      <c r="Q308" s="216">
        <v>0</v>
      </c>
      <c r="R308" s="216">
        <f>Q308*H308</f>
        <v>0</v>
      </c>
      <c r="S308" s="216">
        <v>0</v>
      </c>
      <c r="T308" s="217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18" t="s">
        <v>462</v>
      </c>
      <c r="AT308" s="218" t="s">
        <v>128</v>
      </c>
      <c r="AU308" s="218" t="s">
        <v>260</v>
      </c>
      <c r="AY308" s="19" t="s">
        <v>125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19" t="s">
        <v>22</v>
      </c>
      <c r="BK308" s="219">
        <f>ROUND(I308*H308,3)</f>
        <v>0</v>
      </c>
      <c r="BL308" s="19" t="s">
        <v>462</v>
      </c>
      <c r="BM308" s="218" t="s">
        <v>668</v>
      </c>
    </row>
    <row r="309" spans="1:65" s="2" customFormat="1" ht="16.5" customHeight="1">
      <c r="A309" s="36"/>
      <c r="B309" s="37"/>
      <c r="C309" s="206" t="s">
        <v>669</v>
      </c>
      <c r="D309" s="206" t="s">
        <v>128</v>
      </c>
      <c r="E309" s="207" t="s">
        <v>670</v>
      </c>
      <c r="F309" s="208" t="s">
        <v>671</v>
      </c>
      <c r="G309" s="209" t="s">
        <v>306</v>
      </c>
      <c r="H309" s="210">
        <v>26.9</v>
      </c>
      <c r="I309" s="211"/>
      <c r="J309" s="212">
        <f>ROUND(I309*H309,3)</f>
        <v>0</v>
      </c>
      <c r="K309" s="213"/>
      <c r="L309" s="41"/>
      <c r="M309" s="214" t="s">
        <v>1</v>
      </c>
      <c r="N309" s="215" t="s">
        <v>44</v>
      </c>
      <c r="O309" s="73"/>
      <c r="P309" s="216">
        <f>O309*H309</f>
        <v>0</v>
      </c>
      <c r="Q309" s="216">
        <v>0</v>
      </c>
      <c r="R309" s="216">
        <f>Q309*H309</f>
        <v>0</v>
      </c>
      <c r="S309" s="216">
        <v>0</v>
      </c>
      <c r="T309" s="217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18" t="s">
        <v>462</v>
      </c>
      <c r="AT309" s="218" t="s">
        <v>128</v>
      </c>
      <c r="AU309" s="218" t="s">
        <v>260</v>
      </c>
      <c r="AY309" s="19" t="s">
        <v>125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9" t="s">
        <v>22</v>
      </c>
      <c r="BK309" s="219">
        <f>ROUND(I309*H309,3)</f>
        <v>0</v>
      </c>
      <c r="BL309" s="19" t="s">
        <v>462</v>
      </c>
      <c r="BM309" s="218" t="s">
        <v>672</v>
      </c>
    </row>
    <row r="310" spans="2:51" s="13" customFormat="1" ht="12">
      <c r="B310" s="224"/>
      <c r="C310" s="225"/>
      <c r="D310" s="220" t="s">
        <v>175</v>
      </c>
      <c r="E310" s="226" t="s">
        <v>1</v>
      </c>
      <c r="F310" s="227" t="s">
        <v>673</v>
      </c>
      <c r="G310" s="225"/>
      <c r="H310" s="228">
        <v>26.9</v>
      </c>
      <c r="I310" s="229"/>
      <c r="J310" s="225"/>
      <c r="K310" s="225"/>
      <c r="L310" s="230"/>
      <c r="M310" s="231"/>
      <c r="N310" s="232"/>
      <c r="O310" s="232"/>
      <c r="P310" s="232"/>
      <c r="Q310" s="232"/>
      <c r="R310" s="232"/>
      <c r="S310" s="232"/>
      <c r="T310" s="233"/>
      <c r="AT310" s="234" t="s">
        <v>175</v>
      </c>
      <c r="AU310" s="234" t="s">
        <v>260</v>
      </c>
      <c r="AV310" s="13" t="s">
        <v>89</v>
      </c>
      <c r="AW310" s="13" t="s">
        <v>33</v>
      </c>
      <c r="AX310" s="13" t="s">
        <v>22</v>
      </c>
      <c r="AY310" s="234" t="s">
        <v>125</v>
      </c>
    </row>
    <row r="311" spans="2:63" s="12" customFormat="1" ht="22.9" customHeight="1">
      <c r="B311" s="190"/>
      <c r="C311" s="191"/>
      <c r="D311" s="192" t="s">
        <v>78</v>
      </c>
      <c r="E311" s="204" t="s">
        <v>674</v>
      </c>
      <c r="F311" s="204" t="s">
        <v>675</v>
      </c>
      <c r="G311" s="191"/>
      <c r="H311" s="191"/>
      <c r="I311" s="194"/>
      <c r="J311" s="205">
        <f>BK311</f>
        <v>0</v>
      </c>
      <c r="K311" s="191"/>
      <c r="L311" s="196"/>
      <c r="M311" s="197"/>
      <c r="N311" s="198"/>
      <c r="O311" s="198"/>
      <c r="P311" s="199">
        <f>P312</f>
        <v>0</v>
      </c>
      <c r="Q311" s="198"/>
      <c r="R311" s="199">
        <f>R312</f>
        <v>0</v>
      </c>
      <c r="S311" s="198"/>
      <c r="T311" s="200">
        <f>T312</f>
        <v>0</v>
      </c>
      <c r="AR311" s="201" t="s">
        <v>22</v>
      </c>
      <c r="AT311" s="202" t="s">
        <v>78</v>
      </c>
      <c r="AU311" s="202" t="s">
        <v>22</v>
      </c>
      <c r="AY311" s="201" t="s">
        <v>125</v>
      </c>
      <c r="BK311" s="203">
        <f>BK312</f>
        <v>0</v>
      </c>
    </row>
    <row r="312" spans="1:65" s="2" customFormat="1" ht="24" customHeight="1">
      <c r="A312" s="36"/>
      <c r="B312" s="37"/>
      <c r="C312" s="206" t="s">
        <v>676</v>
      </c>
      <c r="D312" s="206" t="s">
        <v>128</v>
      </c>
      <c r="E312" s="207" t="s">
        <v>677</v>
      </c>
      <c r="F312" s="208" t="s">
        <v>678</v>
      </c>
      <c r="G312" s="209" t="s">
        <v>279</v>
      </c>
      <c r="H312" s="210">
        <v>5</v>
      </c>
      <c r="I312" s="211"/>
      <c r="J312" s="212">
        <f>ROUND(I312*H312,3)</f>
        <v>0</v>
      </c>
      <c r="K312" s="213"/>
      <c r="L312" s="41"/>
      <c r="M312" s="267" t="s">
        <v>1</v>
      </c>
      <c r="N312" s="268" t="s">
        <v>44</v>
      </c>
      <c r="O312" s="269"/>
      <c r="P312" s="270">
        <f>O312*H312</f>
        <v>0</v>
      </c>
      <c r="Q312" s="270">
        <v>0</v>
      </c>
      <c r="R312" s="270">
        <f>Q312*H312</f>
        <v>0</v>
      </c>
      <c r="S312" s="270">
        <v>0</v>
      </c>
      <c r="T312" s="271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18" t="s">
        <v>127</v>
      </c>
      <c r="AT312" s="218" t="s">
        <v>128</v>
      </c>
      <c r="AU312" s="218" t="s">
        <v>89</v>
      </c>
      <c r="AY312" s="19" t="s">
        <v>125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22</v>
      </c>
      <c r="BK312" s="219">
        <f>ROUND(I312*H312,3)</f>
        <v>0</v>
      </c>
      <c r="BL312" s="19" t="s">
        <v>127</v>
      </c>
      <c r="BM312" s="218" t="s">
        <v>679</v>
      </c>
    </row>
    <row r="313" spans="1:31" s="2" customFormat="1" ht="6.95" customHeight="1">
      <c r="A313" s="36"/>
      <c r="B313" s="56"/>
      <c r="C313" s="57"/>
      <c r="D313" s="57"/>
      <c r="E313" s="57"/>
      <c r="F313" s="57"/>
      <c r="G313" s="57"/>
      <c r="H313" s="57"/>
      <c r="I313" s="154"/>
      <c r="J313" s="57"/>
      <c r="K313" s="57"/>
      <c r="L313" s="41"/>
      <c r="M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</row>
  </sheetData>
  <sheetProtection algorithmName="SHA-512" hashValue="mhpNXKZDXmXwXq6fRpuza1f21PzTv8yoyIu0mUgtQkUXLjEEfMjOAx3LhD1Brra4Uetl6nkbBZIOp1Rqh+4iIg==" saltValue="utImzv+tKuP4aPtp0zxVcYkZTeNSkA4tHjGexe++BWxaORKz7xlqR3wiSVUju77+k3gFq2W/x9DHOrq5jcJK3w==" spinCount="100000" sheet="1" objects="1" scenarios="1" formatColumns="0" formatRows="0" autoFilter="0"/>
  <autoFilter ref="C122:K31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9" t="s">
        <v>95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89</v>
      </c>
    </row>
    <row r="4" spans="2:46" s="1" customFormat="1" ht="24.95" customHeight="1">
      <c r="B4" s="22"/>
      <c r="D4" s="114" t="s">
        <v>96</v>
      </c>
      <c r="I4" s="110"/>
      <c r="L4" s="22"/>
      <c r="M4" s="115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40" t="str">
        <f>'Rekapitulace stavby'!K6</f>
        <v>VT Lučina, Žermanice , KM 24.750-24.780 (AKCE Č.3691)</v>
      </c>
      <c r="F7" s="341"/>
      <c r="G7" s="341"/>
      <c r="H7" s="341"/>
      <c r="I7" s="110"/>
      <c r="L7" s="22"/>
    </row>
    <row r="8" spans="1:31" s="2" customFormat="1" ht="12" customHeight="1">
      <c r="A8" s="36"/>
      <c r="B8" s="41"/>
      <c r="C8" s="36"/>
      <c r="D8" s="116" t="s">
        <v>97</v>
      </c>
      <c r="E8" s="36"/>
      <c r="F8" s="36"/>
      <c r="G8" s="36"/>
      <c r="H8" s="36"/>
      <c r="I8" s="11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42" t="s">
        <v>680</v>
      </c>
      <c r="F9" s="343"/>
      <c r="G9" s="343"/>
      <c r="H9" s="343"/>
      <c r="I9" s="11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19</v>
      </c>
      <c r="E11" s="36"/>
      <c r="F11" s="118" t="s">
        <v>88</v>
      </c>
      <c r="G11" s="36"/>
      <c r="H11" s="36"/>
      <c r="I11" s="119" t="s">
        <v>20</v>
      </c>
      <c r="J11" s="118" t="s">
        <v>21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23</v>
      </c>
      <c r="E12" s="36"/>
      <c r="F12" s="118" t="s">
        <v>24</v>
      </c>
      <c r="G12" s="36"/>
      <c r="H12" s="36"/>
      <c r="I12" s="119" t="s">
        <v>25</v>
      </c>
      <c r="J12" s="120" t="str">
        <f>'Rekapitulace stavby'!AN8</f>
        <v>3. 4. 2018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27</v>
      </c>
      <c r="E14" s="36"/>
      <c r="F14" s="36"/>
      <c r="G14" s="36"/>
      <c r="H14" s="36"/>
      <c r="I14" s="119" t="s">
        <v>28</v>
      </c>
      <c r="J14" s="118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8" t="s">
        <v>29</v>
      </c>
      <c r="F15" s="36"/>
      <c r="G15" s="36"/>
      <c r="H15" s="36"/>
      <c r="I15" s="119" t="s">
        <v>30</v>
      </c>
      <c r="J15" s="11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31</v>
      </c>
      <c r="E17" s="36"/>
      <c r="F17" s="36"/>
      <c r="G17" s="36"/>
      <c r="H17" s="36"/>
      <c r="I17" s="119" t="s">
        <v>28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4" t="str">
        <f>'Rekapitulace stavby'!E14</f>
        <v>Vyplň údaj</v>
      </c>
      <c r="F18" s="345"/>
      <c r="G18" s="345"/>
      <c r="H18" s="345"/>
      <c r="I18" s="119" t="s">
        <v>30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34</v>
      </c>
      <c r="E20" s="36"/>
      <c r="F20" s="36"/>
      <c r="G20" s="36"/>
      <c r="H20" s="36"/>
      <c r="I20" s="119" t="s">
        <v>28</v>
      </c>
      <c r="J20" s="11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8" t="s">
        <v>35</v>
      </c>
      <c r="F21" s="36"/>
      <c r="G21" s="36"/>
      <c r="H21" s="36"/>
      <c r="I21" s="119" t="s">
        <v>30</v>
      </c>
      <c r="J21" s="11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36</v>
      </c>
      <c r="E23" s="36"/>
      <c r="F23" s="36"/>
      <c r="G23" s="36"/>
      <c r="H23" s="36"/>
      <c r="I23" s="119" t="s">
        <v>28</v>
      </c>
      <c r="J23" s="118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8" t="s">
        <v>37</v>
      </c>
      <c r="F24" s="36"/>
      <c r="G24" s="36"/>
      <c r="H24" s="36"/>
      <c r="I24" s="119" t="s">
        <v>30</v>
      </c>
      <c r="J24" s="118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38</v>
      </c>
      <c r="E26" s="36"/>
      <c r="F26" s="36"/>
      <c r="G26" s="36"/>
      <c r="H26" s="36"/>
      <c r="I26" s="11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6" t="s">
        <v>1</v>
      </c>
      <c r="F27" s="346"/>
      <c r="G27" s="346"/>
      <c r="H27" s="346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39</v>
      </c>
      <c r="E30" s="36"/>
      <c r="F30" s="36"/>
      <c r="G30" s="36"/>
      <c r="H30" s="36"/>
      <c r="I30" s="117"/>
      <c r="J30" s="128">
        <f>ROUND(J118,2)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41</v>
      </c>
      <c r="G32" s="36"/>
      <c r="H32" s="36"/>
      <c r="I32" s="130" t="s">
        <v>40</v>
      </c>
      <c r="J32" s="129" t="s">
        <v>42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1" t="s">
        <v>43</v>
      </c>
      <c r="E33" s="116" t="s">
        <v>44</v>
      </c>
      <c r="F33" s="132">
        <f>ROUND((SUM(BE118:BE138)),2)</f>
        <v>0</v>
      </c>
      <c r="G33" s="36"/>
      <c r="H33" s="36"/>
      <c r="I33" s="133">
        <v>0.21</v>
      </c>
      <c r="J33" s="132">
        <f>ROUND(((SUM(BE118:BE138))*I33),2)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6" t="s">
        <v>45</v>
      </c>
      <c r="F34" s="132">
        <f>ROUND((SUM(BF118:BF138)),2)</f>
        <v>0</v>
      </c>
      <c r="G34" s="36"/>
      <c r="H34" s="36"/>
      <c r="I34" s="133">
        <v>0.15</v>
      </c>
      <c r="J34" s="132">
        <f>ROUND(((SUM(BF118:BF138))*I34),2)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6" t="s">
        <v>46</v>
      </c>
      <c r="F35" s="132">
        <f>ROUND((SUM(BG118:BG138)),2)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6" t="s">
        <v>47</v>
      </c>
      <c r="F36" s="132">
        <f>ROUND((SUM(BH118:BH138)),2)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6" t="s">
        <v>48</v>
      </c>
      <c r="F37" s="132">
        <f>ROUND((SUM(BI118:BI138)),2)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49</v>
      </c>
      <c r="E39" s="136"/>
      <c r="F39" s="136"/>
      <c r="G39" s="137" t="s">
        <v>50</v>
      </c>
      <c r="H39" s="138" t="s">
        <v>51</v>
      </c>
      <c r="I39" s="139"/>
      <c r="J39" s="140">
        <f>SUM(J30:J37)</f>
        <v>0</v>
      </c>
      <c r="K39" s="14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I41" s="110"/>
      <c r="L41" s="22"/>
    </row>
    <row r="42" spans="2:12" s="1" customFormat="1" ht="14.45" customHeight="1">
      <c r="B42" s="22"/>
      <c r="I42" s="110"/>
      <c r="L42" s="22"/>
    </row>
    <row r="43" spans="2:12" s="1" customFormat="1" ht="14.45" customHeight="1">
      <c r="B43" s="22"/>
      <c r="I43" s="110"/>
      <c r="L43" s="22"/>
    </row>
    <row r="44" spans="2:12" s="1" customFormat="1" ht="14.45" customHeight="1">
      <c r="B44" s="22"/>
      <c r="I44" s="110"/>
      <c r="L44" s="22"/>
    </row>
    <row r="45" spans="2:12" s="1" customFormat="1" ht="14.45" customHeight="1">
      <c r="B45" s="22"/>
      <c r="I45" s="110"/>
      <c r="L45" s="22"/>
    </row>
    <row r="46" spans="2:12" s="1" customFormat="1" ht="14.45" customHeight="1">
      <c r="B46" s="22"/>
      <c r="I46" s="110"/>
      <c r="L46" s="22"/>
    </row>
    <row r="47" spans="2:12" s="1" customFormat="1" ht="14.45" customHeight="1">
      <c r="B47" s="22"/>
      <c r="I47" s="110"/>
      <c r="L47" s="22"/>
    </row>
    <row r="48" spans="2:12" s="1" customFormat="1" ht="14.45" customHeight="1">
      <c r="B48" s="22"/>
      <c r="I48" s="110"/>
      <c r="L48" s="22"/>
    </row>
    <row r="49" spans="2:12" s="1" customFormat="1" ht="14.45" customHeight="1">
      <c r="B49" s="22"/>
      <c r="I49" s="110"/>
      <c r="L49" s="22"/>
    </row>
    <row r="50" spans="2:12" s="2" customFormat="1" ht="14.45" customHeight="1">
      <c r="B50" s="53"/>
      <c r="D50" s="142" t="s">
        <v>52</v>
      </c>
      <c r="E50" s="143"/>
      <c r="F50" s="143"/>
      <c r="G50" s="142" t="s">
        <v>53</v>
      </c>
      <c r="H50" s="143"/>
      <c r="I50" s="144"/>
      <c r="J50" s="143"/>
      <c r="K50" s="143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45" t="s">
        <v>54</v>
      </c>
      <c r="E61" s="146"/>
      <c r="F61" s="147" t="s">
        <v>55</v>
      </c>
      <c r="G61" s="145" t="s">
        <v>54</v>
      </c>
      <c r="H61" s="146"/>
      <c r="I61" s="148"/>
      <c r="J61" s="149" t="s">
        <v>55</v>
      </c>
      <c r="K61" s="14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2" t="s">
        <v>56</v>
      </c>
      <c r="E65" s="150"/>
      <c r="F65" s="150"/>
      <c r="G65" s="142" t="s">
        <v>57</v>
      </c>
      <c r="H65" s="150"/>
      <c r="I65" s="151"/>
      <c r="J65" s="150"/>
      <c r="K65" s="15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45" t="s">
        <v>54</v>
      </c>
      <c r="E76" s="146"/>
      <c r="F76" s="147" t="s">
        <v>55</v>
      </c>
      <c r="G76" s="145" t="s">
        <v>54</v>
      </c>
      <c r="H76" s="146"/>
      <c r="I76" s="148"/>
      <c r="J76" s="149" t="s">
        <v>55</v>
      </c>
      <c r="K76" s="14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2"/>
      <c r="C77" s="153"/>
      <c r="D77" s="153"/>
      <c r="E77" s="153"/>
      <c r="F77" s="153"/>
      <c r="G77" s="153"/>
      <c r="H77" s="153"/>
      <c r="I77" s="154"/>
      <c r="J77" s="153"/>
      <c r="K77" s="15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55"/>
      <c r="C81" s="156"/>
      <c r="D81" s="156"/>
      <c r="E81" s="156"/>
      <c r="F81" s="156"/>
      <c r="G81" s="156"/>
      <c r="H81" s="156"/>
      <c r="I81" s="157"/>
      <c r="J81" s="156"/>
      <c r="K81" s="15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99</v>
      </c>
      <c r="D82" s="38"/>
      <c r="E82" s="38"/>
      <c r="F82" s="38"/>
      <c r="G82" s="38"/>
      <c r="H82" s="38"/>
      <c r="I82" s="11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1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38" t="str">
        <f>E7</f>
        <v>VT Lučina, Žermanice , KM 24.750-24.780 (AKCE Č.3691)</v>
      </c>
      <c r="F85" s="339"/>
      <c r="G85" s="339"/>
      <c r="H85" s="339"/>
      <c r="I85" s="11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97</v>
      </c>
      <c r="D86" s="38"/>
      <c r="E86" s="38"/>
      <c r="F86" s="38"/>
      <c r="G86" s="38"/>
      <c r="H86" s="38"/>
      <c r="I86" s="11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21" t="str">
        <f>E9</f>
        <v>VON - VON Vedlejší a ostatní náklady</v>
      </c>
      <c r="F87" s="337"/>
      <c r="G87" s="337"/>
      <c r="H87" s="337"/>
      <c r="I87" s="11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23</v>
      </c>
      <c r="D89" s="38"/>
      <c r="E89" s="38"/>
      <c r="F89" s="29" t="str">
        <f>F12</f>
        <v>Žermanice</v>
      </c>
      <c r="G89" s="38"/>
      <c r="H89" s="38"/>
      <c r="I89" s="119" t="s">
        <v>25</v>
      </c>
      <c r="J89" s="68" t="str">
        <f>IF(J12="","",J12)</f>
        <v>3. 4. 2018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1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3.15" customHeight="1">
      <c r="A91" s="36"/>
      <c r="B91" s="37"/>
      <c r="C91" s="31" t="s">
        <v>27</v>
      </c>
      <c r="D91" s="38"/>
      <c r="E91" s="38"/>
      <c r="F91" s="29" t="str">
        <f>E15</f>
        <v>Povodí Odry, s.p., Varenská 3101/49, Ostrava</v>
      </c>
      <c r="G91" s="38"/>
      <c r="H91" s="38"/>
      <c r="I91" s="119" t="s">
        <v>34</v>
      </c>
      <c r="J91" s="34" t="str">
        <f>E21</f>
        <v>Lineplan, s.r.o., 28. řájna 1142/168, Osttrava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31</v>
      </c>
      <c r="D92" s="38"/>
      <c r="E92" s="38"/>
      <c r="F92" s="29" t="str">
        <f>IF(E18="","",E18)</f>
        <v>Vyplň údaj</v>
      </c>
      <c r="G92" s="38"/>
      <c r="H92" s="38"/>
      <c r="I92" s="119" t="s">
        <v>36</v>
      </c>
      <c r="J92" s="34" t="str">
        <f>E24</f>
        <v>Pavla Heinzová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1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8" t="s">
        <v>100</v>
      </c>
      <c r="D94" s="159"/>
      <c r="E94" s="159"/>
      <c r="F94" s="159"/>
      <c r="G94" s="159"/>
      <c r="H94" s="159"/>
      <c r="I94" s="160"/>
      <c r="J94" s="161" t="s">
        <v>101</v>
      </c>
      <c r="K94" s="15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1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2" t="s">
        <v>102</v>
      </c>
      <c r="D96" s="38"/>
      <c r="E96" s="38"/>
      <c r="F96" s="38"/>
      <c r="G96" s="38"/>
      <c r="H96" s="38"/>
      <c r="I96" s="117"/>
      <c r="J96" s="86">
        <f>J118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103</v>
      </c>
    </row>
    <row r="97" spans="2:12" s="9" customFormat="1" ht="24.95" customHeight="1">
      <c r="B97" s="163"/>
      <c r="C97" s="164"/>
      <c r="D97" s="165" t="s">
        <v>681</v>
      </c>
      <c r="E97" s="166"/>
      <c r="F97" s="166"/>
      <c r="G97" s="166"/>
      <c r="H97" s="166"/>
      <c r="I97" s="167"/>
      <c r="J97" s="168">
        <f>J119</f>
        <v>0</v>
      </c>
      <c r="K97" s="164"/>
      <c r="L97" s="169"/>
    </row>
    <row r="98" spans="2:12" s="10" customFormat="1" ht="19.9" customHeight="1">
      <c r="B98" s="170"/>
      <c r="C98" s="171"/>
      <c r="D98" s="172" t="s">
        <v>682</v>
      </c>
      <c r="E98" s="173"/>
      <c r="F98" s="173"/>
      <c r="G98" s="173"/>
      <c r="H98" s="173"/>
      <c r="I98" s="174"/>
      <c r="J98" s="175">
        <f>J120</f>
        <v>0</v>
      </c>
      <c r="K98" s="171"/>
      <c r="L98" s="176"/>
    </row>
    <row r="99" spans="1:31" s="2" customFormat="1" ht="21.75" customHeight="1">
      <c r="A99" s="36"/>
      <c r="B99" s="37"/>
      <c r="C99" s="38"/>
      <c r="D99" s="38"/>
      <c r="E99" s="38"/>
      <c r="F99" s="38"/>
      <c r="G99" s="38"/>
      <c r="H99" s="38"/>
      <c r="I99" s="117"/>
      <c r="J99" s="38"/>
      <c r="K99" s="38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56"/>
      <c r="C100" s="57"/>
      <c r="D100" s="57"/>
      <c r="E100" s="57"/>
      <c r="F100" s="57"/>
      <c r="G100" s="57"/>
      <c r="H100" s="57"/>
      <c r="I100" s="154"/>
      <c r="J100" s="57"/>
      <c r="K100" s="57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58"/>
      <c r="C104" s="59"/>
      <c r="D104" s="59"/>
      <c r="E104" s="59"/>
      <c r="F104" s="59"/>
      <c r="G104" s="59"/>
      <c r="H104" s="59"/>
      <c r="I104" s="157"/>
      <c r="J104" s="59"/>
      <c r="K104" s="59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5" t="s">
        <v>110</v>
      </c>
      <c r="D105" s="38"/>
      <c r="E105" s="38"/>
      <c r="F105" s="38"/>
      <c r="G105" s="38"/>
      <c r="H105" s="38"/>
      <c r="I105" s="117"/>
      <c r="J105" s="38"/>
      <c r="K105" s="38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117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1" t="s">
        <v>16</v>
      </c>
      <c r="D107" s="38"/>
      <c r="E107" s="38"/>
      <c r="F107" s="38"/>
      <c r="G107" s="38"/>
      <c r="H107" s="38"/>
      <c r="I107" s="117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338" t="str">
        <f>E7</f>
        <v>VT Lučina, Žermanice , KM 24.750-24.780 (AKCE Č.3691)</v>
      </c>
      <c r="F108" s="339"/>
      <c r="G108" s="339"/>
      <c r="H108" s="339"/>
      <c r="I108" s="117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1" t="s">
        <v>97</v>
      </c>
      <c r="D109" s="38"/>
      <c r="E109" s="38"/>
      <c r="F109" s="38"/>
      <c r="G109" s="38"/>
      <c r="H109" s="38"/>
      <c r="I109" s="117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321" t="str">
        <f>E9</f>
        <v>VON - VON Vedlejší a ostatní náklady</v>
      </c>
      <c r="F110" s="337"/>
      <c r="G110" s="337"/>
      <c r="H110" s="337"/>
      <c r="I110" s="117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117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1" t="s">
        <v>23</v>
      </c>
      <c r="D112" s="38"/>
      <c r="E112" s="38"/>
      <c r="F112" s="29" t="str">
        <f>F12</f>
        <v>Žermanice</v>
      </c>
      <c r="G112" s="38"/>
      <c r="H112" s="38"/>
      <c r="I112" s="119" t="s">
        <v>25</v>
      </c>
      <c r="J112" s="68" t="str">
        <f>IF(J12="","",J12)</f>
        <v>3. 4. 2018</v>
      </c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17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43.15" customHeight="1">
      <c r="A114" s="36"/>
      <c r="B114" s="37"/>
      <c r="C114" s="31" t="s">
        <v>27</v>
      </c>
      <c r="D114" s="38"/>
      <c r="E114" s="38"/>
      <c r="F114" s="29" t="str">
        <f>E15</f>
        <v>Povodí Odry, s.p., Varenská 3101/49, Ostrava</v>
      </c>
      <c r="G114" s="38"/>
      <c r="H114" s="38"/>
      <c r="I114" s="119" t="s">
        <v>34</v>
      </c>
      <c r="J114" s="34" t="str">
        <f>E21</f>
        <v>Lineplan, s.r.o., 28. řájna 1142/168, Osttrava</v>
      </c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2" customHeight="1">
      <c r="A115" s="36"/>
      <c r="B115" s="37"/>
      <c r="C115" s="31" t="s">
        <v>31</v>
      </c>
      <c r="D115" s="38"/>
      <c r="E115" s="38"/>
      <c r="F115" s="29" t="str">
        <f>IF(E18="","",E18)</f>
        <v>Vyplň údaj</v>
      </c>
      <c r="G115" s="38"/>
      <c r="H115" s="38"/>
      <c r="I115" s="119" t="s">
        <v>36</v>
      </c>
      <c r="J115" s="34" t="str">
        <f>E24</f>
        <v>Pavla Heinzová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5" customHeight="1">
      <c r="A116" s="36"/>
      <c r="B116" s="37"/>
      <c r="C116" s="38"/>
      <c r="D116" s="38"/>
      <c r="E116" s="38"/>
      <c r="F116" s="38"/>
      <c r="G116" s="38"/>
      <c r="H116" s="38"/>
      <c r="I116" s="117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77"/>
      <c r="B117" s="178"/>
      <c r="C117" s="179" t="s">
        <v>111</v>
      </c>
      <c r="D117" s="180" t="s">
        <v>64</v>
      </c>
      <c r="E117" s="180" t="s">
        <v>60</v>
      </c>
      <c r="F117" s="180" t="s">
        <v>61</v>
      </c>
      <c r="G117" s="180" t="s">
        <v>112</v>
      </c>
      <c r="H117" s="180" t="s">
        <v>113</v>
      </c>
      <c r="I117" s="181" t="s">
        <v>114</v>
      </c>
      <c r="J117" s="182" t="s">
        <v>101</v>
      </c>
      <c r="K117" s="183" t="s">
        <v>115</v>
      </c>
      <c r="L117" s="184"/>
      <c r="M117" s="77" t="s">
        <v>1</v>
      </c>
      <c r="N117" s="78" t="s">
        <v>43</v>
      </c>
      <c r="O117" s="78" t="s">
        <v>116</v>
      </c>
      <c r="P117" s="78" t="s">
        <v>117</v>
      </c>
      <c r="Q117" s="78" t="s">
        <v>118</v>
      </c>
      <c r="R117" s="78" t="s">
        <v>119</v>
      </c>
      <c r="S117" s="78" t="s">
        <v>120</v>
      </c>
      <c r="T117" s="79" t="s">
        <v>121</v>
      </c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</row>
    <row r="118" spans="1:63" s="2" customFormat="1" ht="22.9" customHeight="1">
      <c r="A118" s="36"/>
      <c r="B118" s="37"/>
      <c r="C118" s="84" t="s">
        <v>122</v>
      </c>
      <c r="D118" s="38"/>
      <c r="E118" s="38"/>
      <c r="F118" s="38"/>
      <c r="G118" s="38"/>
      <c r="H118" s="38"/>
      <c r="I118" s="117"/>
      <c r="J118" s="185">
        <f>BK118</f>
        <v>0</v>
      </c>
      <c r="K118" s="38"/>
      <c r="L118" s="41"/>
      <c r="M118" s="80"/>
      <c r="N118" s="186"/>
      <c r="O118" s="81"/>
      <c r="P118" s="187">
        <f>P119</f>
        <v>0</v>
      </c>
      <c r="Q118" s="81"/>
      <c r="R118" s="187">
        <f>R119</f>
        <v>0</v>
      </c>
      <c r="S118" s="81"/>
      <c r="T118" s="188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78</v>
      </c>
      <c r="AU118" s="19" t="s">
        <v>103</v>
      </c>
      <c r="BK118" s="189">
        <f>BK119</f>
        <v>0</v>
      </c>
    </row>
    <row r="119" spans="2:63" s="12" customFormat="1" ht="25.9" customHeight="1">
      <c r="B119" s="190"/>
      <c r="C119" s="191"/>
      <c r="D119" s="192" t="s">
        <v>78</v>
      </c>
      <c r="E119" s="193" t="s">
        <v>683</v>
      </c>
      <c r="F119" s="193" t="s">
        <v>684</v>
      </c>
      <c r="G119" s="191"/>
      <c r="H119" s="191"/>
      <c r="I119" s="194"/>
      <c r="J119" s="195">
        <f>BK119</f>
        <v>0</v>
      </c>
      <c r="K119" s="191"/>
      <c r="L119" s="196"/>
      <c r="M119" s="197"/>
      <c r="N119" s="198"/>
      <c r="O119" s="198"/>
      <c r="P119" s="199">
        <f>P120</f>
        <v>0</v>
      </c>
      <c r="Q119" s="198"/>
      <c r="R119" s="199">
        <f>R120</f>
        <v>0</v>
      </c>
      <c r="S119" s="198"/>
      <c r="T119" s="200">
        <f>T120</f>
        <v>0</v>
      </c>
      <c r="AR119" s="201" t="s">
        <v>127</v>
      </c>
      <c r="AT119" s="202" t="s">
        <v>78</v>
      </c>
      <c r="AU119" s="202" t="s">
        <v>79</v>
      </c>
      <c r="AY119" s="201" t="s">
        <v>125</v>
      </c>
      <c r="BK119" s="203">
        <f>BK120</f>
        <v>0</v>
      </c>
    </row>
    <row r="120" spans="2:63" s="12" customFormat="1" ht="22.9" customHeight="1">
      <c r="B120" s="190"/>
      <c r="C120" s="191"/>
      <c r="D120" s="192" t="s">
        <v>78</v>
      </c>
      <c r="E120" s="204" t="s">
        <v>685</v>
      </c>
      <c r="F120" s="204" t="s">
        <v>686</v>
      </c>
      <c r="G120" s="191"/>
      <c r="H120" s="191"/>
      <c r="I120" s="194"/>
      <c r="J120" s="205">
        <f>BK120</f>
        <v>0</v>
      </c>
      <c r="K120" s="191"/>
      <c r="L120" s="196"/>
      <c r="M120" s="197"/>
      <c r="N120" s="198"/>
      <c r="O120" s="198"/>
      <c r="P120" s="199">
        <f>SUM(P121:P138)</f>
        <v>0</v>
      </c>
      <c r="Q120" s="198"/>
      <c r="R120" s="199">
        <f>SUM(R121:R138)</f>
        <v>0</v>
      </c>
      <c r="S120" s="198"/>
      <c r="T120" s="200">
        <f>SUM(T121:T138)</f>
        <v>0</v>
      </c>
      <c r="AR120" s="201" t="s">
        <v>127</v>
      </c>
      <c r="AT120" s="202" t="s">
        <v>78</v>
      </c>
      <c r="AU120" s="202" t="s">
        <v>22</v>
      </c>
      <c r="AY120" s="201" t="s">
        <v>125</v>
      </c>
      <c r="BK120" s="203">
        <f>SUM(BK121:BK138)</f>
        <v>0</v>
      </c>
    </row>
    <row r="121" spans="1:65" s="2" customFormat="1" ht="16.5" customHeight="1">
      <c r="A121" s="36"/>
      <c r="B121" s="37"/>
      <c r="C121" s="206" t="s">
        <v>22</v>
      </c>
      <c r="D121" s="206" t="s">
        <v>128</v>
      </c>
      <c r="E121" s="207" t="s">
        <v>687</v>
      </c>
      <c r="F121" s="208" t="s">
        <v>688</v>
      </c>
      <c r="G121" s="209" t="s">
        <v>689</v>
      </c>
      <c r="H121" s="210">
        <v>1</v>
      </c>
      <c r="I121" s="211"/>
      <c r="J121" s="212">
        <f>ROUND(I121*H121,3)</f>
        <v>0</v>
      </c>
      <c r="K121" s="213"/>
      <c r="L121" s="41"/>
      <c r="M121" s="214" t="s">
        <v>1</v>
      </c>
      <c r="N121" s="215" t="s">
        <v>44</v>
      </c>
      <c r="O121" s="73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18" t="s">
        <v>690</v>
      </c>
      <c r="AT121" s="218" t="s">
        <v>128</v>
      </c>
      <c r="AU121" s="218" t="s">
        <v>89</v>
      </c>
      <c r="AY121" s="19" t="s">
        <v>125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9" t="s">
        <v>22</v>
      </c>
      <c r="BK121" s="219">
        <f>ROUND(I121*H121,3)</f>
        <v>0</v>
      </c>
      <c r="BL121" s="19" t="s">
        <v>690</v>
      </c>
      <c r="BM121" s="218" t="s">
        <v>691</v>
      </c>
    </row>
    <row r="122" spans="1:47" s="2" customFormat="1" ht="39">
      <c r="A122" s="36"/>
      <c r="B122" s="37"/>
      <c r="C122" s="38"/>
      <c r="D122" s="220" t="s">
        <v>133</v>
      </c>
      <c r="E122" s="38"/>
      <c r="F122" s="221" t="s">
        <v>692</v>
      </c>
      <c r="G122" s="38"/>
      <c r="H122" s="38"/>
      <c r="I122" s="117"/>
      <c r="J122" s="38"/>
      <c r="K122" s="38"/>
      <c r="L122" s="41"/>
      <c r="M122" s="222"/>
      <c r="N122" s="223"/>
      <c r="O122" s="73"/>
      <c r="P122" s="73"/>
      <c r="Q122" s="73"/>
      <c r="R122" s="73"/>
      <c r="S122" s="73"/>
      <c r="T122" s="74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133</v>
      </c>
      <c r="AU122" s="19" t="s">
        <v>89</v>
      </c>
    </row>
    <row r="123" spans="1:65" s="2" customFormat="1" ht="16.5" customHeight="1">
      <c r="A123" s="36"/>
      <c r="B123" s="37"/>
      <c r="C123" s="206" t="s">
        <v>89</v>
      </c>
      <c r="D123" s="206" t="s">
        <v>128</v>
      </c>
      <c r="E123" s="207" t="s">
        <v>693</v>
      </c>
      <c r="F123" s="208" t="s">
        <v>694</v>
      </c>
      <c r="G123" s="209" t="s">
        <v>695</v>
      </c>
      <c r="H123" s="210">
        <v>1</v>
      </c>
      <c r="I123" s="211"/>
      <c r="J123" s="212">
        <f>ROUND(I123*H123,3)</f>
        <v>0</v>
      </c>
      <c r="K123" s="213"/>
      <c r="L123" s="41"/>
      <c r="M123" s="214" t="s">
        <v>1</v>
      </c>
      <c r="N123" s="215" t="s">
        <v>44</v>
      </c>
      <c r="O123" s="73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18" t="s">
        <v>690</v>
      </c>
      <c r="AT123" s="218" t="s">
        <v>128</v>
      </c>
      <c r="AU123" s="218" t="s">
        <v>89</v>
      </c>
      <c r="AY123" s="19" t="s">
        <v>125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22</v>
      </c>
      <c r="BK123" s="219">
        <f>ROUND(I123*H123,3)</f>
        <v>0</v>
      </c>
      <c r="BL123" s="19" t="s">
        <v>690</v>
      </c>
      <c r="BM123" s="218" t="s">
        <v>696</v>
      </c>
    </row>
    <row r="124" spans="1:47" s="2" customFormat="1" ht="48.75">
      <c r="A124" s="36"/>
      <c r="B124" s="37"/>
      <c r="C124" s="38"/>
      <c r="D124" s="220" t="s">
        <v>133</v>
      </c>
      <c r="E124" s="38"/>
      <c r="F124" s="221" t="s">
        <v>697</v>
      </c>
      <c r="G124" s="38"/>
      <c r="H124" s="38"/>
      <c r="I124" s="117"/>
      <c r="J124" s="38"/>
      <c r="K124" s="38"/>
      <c r="L124" s="41"/>
      <c r="M124" s="222"/>
      <c r="N124" s="223"/>
      <c r="O124" s="73"/>
      <c r="P124" s="73"/>
      <c r="Q124" s="73"/>
      <c r="R124" s="73"/>
      <c r="S124" s="73"/>
      <c r="T124" s="74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133</v>
      </c>
      <c r="AU124" s="19" t="s">
        <v>89</v>
      </c>
    </row>
    <row r="125" spans="1:65" s="2" customFormat="1" ht="16.5" customHeight="1">
      <c r="A125" s="36"/>
      <c r="B125" s="37"/>
      <c r="C125" s="206" t="s">
        <v>260</v>
      </c>
      <c r="D125" s="206" t="s">
        <v>128</v>
      </c>
      <c r="E125" s="207" t="s">
        <v>698</v>
      </c>
      <c r="F125" s="208" t="s">
        <v>699</v>
      </c>
      <c r="G125" s="209" t="s">
        <v>695</v>
      </c>
      <c r="H125" s="210">
        <v>2</v>
      </c>
      <c r="I125" s="211"/>
      <c r="J125" s="212">
        <f>ROUND(I125*H125,3)</f>
        <v>0</v>
      </c>
      <c r="K125" s="213"/>
      <c r="L125" s="41"/>
      <c r="M125" s="214" t="s">
        <v>1</v>
      </c>
      <c r="N125" s="215" t="s">
        <v>44</v>
      </c>
      <c r="O125" s="73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18" t="s">
        <v>690</v>
      </c>
      <c r="AT125" s="218" t="s">
        <v>128</v>
      </c>
      <c r="AU125" s="218" t="s">
        <v>89</v>
      </c>
      <c r="AY125" s="19" t="s">
        <v>125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22</v>
      </c>
      <c r="BK125" s="219">
        <f>ROUND(I125*H125,3)</f>
        <v>0</v>
      </c>
      <c r="BL125" s="19" t="s">
        <v>690</v>
      </c>
      <c r="BM125" s="218" t="s">
        <v>700</v>
      </c>
    </row>
    <row r="126" spans="1:65" s="2" customFormat="1" ht="24" customHeight="1">
      <c r="A126" s="36"/>
      <c r="B126" s="37"/>
      <c r="C126" s="206" t="s">
        <v>127</v>
      </c>
      <c r="D126" s="206" t="s">
        <v>128</v>
      </c>
      <c r="E126" s="207" t="s">
        <v>701</v>
      </c>
      <c r="F126" s="208" t="s">
        <v>702</v>
      </c>
      <c r="G126" s="209" t="s">
        <v>695</v>
      </c>
      <c r="H126" s="210">
        <v>1</v>
      </c>
      <c r="I126" s="211"/>
      <c r="J126" s="212">
        <f>ROUND(I126*H126,3)</f>
        <v>0</v>
      </c>
      <c r="K126" s="213"/>
      <c r="L126" s="41"/>
      <c r="M126" s="214" t="s">
        <v>1</v>
      </c>
      <c r="N126" s="215" t="s">
        <v>44</v>
      </c>
      <c r="O126" s="73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18" t="s">
        <v>690</v>
      </c>
      <c r="AT126" s="218" t="s">
        <v>128</v>
      </c>
      <c r="AU126" s="218" t="s">
        <v>89</v>
      </c>
      <c r="AY126" s="19" t="s">
        <v>125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22</v>
      </c>
      <c r="BK126" s="219">
        <f>ROUND(I126*H126,3)</f>
        <v>0</v>
      </c>
      <c r="BL126" s="19" t="s">
        <v>690</v>
      </c>
      <c r="BM126" s="218" t="s">
        <v>703</v>
      </c>
    </row>
    <row r="127" spans="1:65" s="2" customFormat="1" ht="16.5" customHeight="1">
      <c r="A127" s="36"/>
      <c r="B127" s="37"/>
      <c r="C127" s="206" t="s">
        <v>402</v>
      </c>
      <c r="D127" s="206" t="s">
        <v>128</v>
      </c>
      <c r="E127" s="207" t="s">
        <v>704</v>
      </c>
      <c r="F127" s="208" t="s">
        <v>705</v>
      </c>
      <c r="G127" s="209" t="s">
        <v>466</v>
      </c>
      <c r="H127" s="210">
        <v>1</v>
      </c>
      <c r="I127" s="211"/>
      <c r="J127" s="212">
        <f>ROUND(I127*H127,3)</f>
        <v>0</v>
      </c>
      <c r="K127" s="213"/>
      <c r="L127" s="41"/>
      <c r="M127" s="214" t="s">
        <v>1</v>
      </c>
      <c r="N127" s="215" t="s">
        <v>44</v>
      </c>
      <c r="O127" s="73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18" t="s">
        <v>690</v>
      </c>
      <c r="AT127" s="218" t="s">
        <v>128</v>
      </c>
      <c r="AU127" s="218" t="s">
        <v>89</v>
      </c>
      <c r="AY127" s="19" t="s">
        <v>125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22</v>
      </c>
      <c r="BK127" s="219">
        <f>ROUND(I127*H127,3)</f>
        <v>0</v>
      </c>
      <c r="BL127" s="19" t="s">
        <v>690</v>
      </c>
      <c r="BM127" s="218" t="s">
        <v>706</v>
      </c>
    </row>
    <row r="128" spans="1:65" s="2" customFormat="1" ht="16.5" customHeight="1">
      <c r="A128" s="36"/>
      <c r="B128" s="37"/>
      <c r="C128" s="206" t="s">
        <v>135</v>
      </c>
      <c r="D128" s="206" t="s">
        <v>128</v>
      </c>
      <c r="E128" s="207" t="s">
        <v>707</v>
      </c>
      <c r="F128" s="208" t="s">
        <v>708</v>
      </c>
      <c r="G128" s="209" t="s">
        <v>461</v>
      </c>
      <c r="H128" s="210">
        <v>1</v>
      </c>
      <c r="I128" s="211"/>
      <c r="J128" s="212">
        <f>ROUND(I128*H128,3)</f>
        <v>0</v>
      </c>
      <c r="K128" s="213"/>
      <c r="L128" s="41"/>
      <c r="M128" s="214" t="s">
        <v>1</v>
      </c>
      <c r="N128" s="215" t="s">
        <v>44</v>
      </c>
      <c r="O128" s="73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18" t="s">
        <v>690</v>
      </c>
      <c r="AT128" s="218" t="s">
        <v>128</v>
      </c>
      <c r="AU128" s="218" t="s">
        <v>89</v>
      </c>
      <c r="AY128" s="19" t="s">
        <v>125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22</v>
      </c>
      <c r="BK128" s="219">
        <f>ROUND(I128*H128,3)</f>
        <v>0</v>
      </c>
      <c r="BL128" s="19" t="s">
        <v>690</v>
      </c>
      <c r="BM128" s="218" t="s">
        <v>709</v>
      </c>
    </row>
    <row r="129" spans="1:47" s="2" customFormat="1" ht="19.5">
      <c r="A129" s="36"/>
      <c r="B129" s="37"/>
      <c r="C129" s="38"/>
      <c r="D129" s="220" t="s">
        <v>133</v>
      </c>
      <c r="E129" s="38"/>
      <c r="F129" s="221" t="s">
        <v>710</v>
      </c>
      <c r="G129" s="38"/>
      <c r="H129" s="38"/>
      <c r="I129" s="117"/>
      <c r="J129" s="38"/>
      <c r="K129" s="38"/>
      <c r="L129" s="41"/>
      <c r="M129" s="222"/>
      <c r="N129" s="223"/>
      <c r="O129" s="73"/>
      <c r="P129" s="73"/>
      <c r="Q129" s="73"/>
      <c r="R129" s="73"/>
      <c r="S129" s="73"/>
      <c r="T129" s="74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133</v>
      </c>
      <c r="AU129" s="19" t="s">
        <v>89</v>
      </c>
    </row>
    <row r="130" spans="1:65" s="2" customFormat="1" ht="16.5" customHeight="1">
      <c r="A130" s="36"/>
      <c r="B130" s="37"/>
      <c r="C130" s="206" t="s">
        <v>251</v>
      </c>
      <c r="D130" s="206" t="s">
        <v>128</v>
      </c>
      <c r="E130" s="207" t="s">
        <v>711</v>
      </c>
      <c r="F130" s="208" t="s">
        <v>712</v>
      </c>
      <c r="G130" s="209" t="s">
        <v>466</v>
      </c>
      <c r="H130" s="210">
        <v>1</v>
      </c>
      <c r="I130" s="211"/>
      <c r="J130" s="212">
        <f>ROUND(I130*H130,3)</f>
        <v>0</v>
      </c>
      <c r="K130" s="213"/>
      <c r="L130" s="41"/>
      <c r="M130" s="214" t="s">
        <v>1</v>
      </c>
      <c r="N130" s="215" t="s">
        <v>44</v>
      </c>
      <c r="O130" s="73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18" t="s">
        <v>690</v>
      </c>
      <c r="AT130" s="218" t="s">
        <v>128</v>
      </c>
      <c r="AU130" s="218" t="s">
        <v>89</v>
      </c>
      <c r="AY130" s="19" t="s">
        <v>125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22</v>
      </c>
      <c r="BK130" s="219">
        <f>ROUND(I130*H130,3)</f>
        <v>0</v>
      </c>
      <c r="BL130" s="19" t="s">
        <v>690</v>
      </c>
      <c r="BM130" s="218" t="s">
        <v>713</v>
      </c>
    </row>
    <row r="131" spans="1:47" s="2" customFormat="1" ht="19.5">
      <c r="A131" s="36"/>
      <c r="B131" s="37"/>
      <c r="C131" s="38"/>
      <c r="D131" s="220" t="s">
        <v>133</v>
      </c>
      <c r="E131" s="38"/>
      <c r="F131" s="221" t="s">
        <v>714</v>
      </c>
      <c r="G131" s="38"/>
      <c r="H131" s="38"/>
      <c r="I131" s="117"/>
      <c r="J131" s="38"/>
      <c r="K131" s="38"/>
      <c r="L131" s="41"/>
      <c r="M131" s="222"/>
      <c r="N131" s="223"/>
      <c r="O131" s="73"/>
      <c r="P131" s="73"/>
      <c r="Q131" s="73"/>
      <c r="R131" s="73"/>
      <c r="S131" s="73"/>
      <c r="T131" s="74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133</v>
      </c>
      <c r="AU131" s="19" t="s">
        <v>89</v>
      </c>
    </row>
    <row r="132" spans="1:65" s="2" customFormat="1" ht="16.5" customHeight="1">
      <c r="A132" s="36"/>
      <c r="B132" s="37"/>
      <c r="C132" s="206" t="s">
        <v>224</v>
      </c>
      <c r="D132" s="206" t="s">
        <v>128</v>
      </c>
      <c r="E132" s="207" t="s">
        <v>715</v>
      </c>
      <c r="F132" s="208" t="s">
        <v>716</v>
      </c>
      <c r="G132" s="209" t="s">
        <v>695</v>
      </c>
      <c r="H132" s="210">
        <v>1</v>
      </c>
      <c r="I132" s="211"/>
      <c r="J132" s="212">
        <f>ROUND(I132*H132,3)</f>
        <v>0</v>
      </c>
      <c r="K132" s="213"/>
      <c r="L132" s="41"/>
      <c r="M132" s="214" t="s">
        <v>1</v>
      </c>
      <c r="N132" s="215" t="s">
        <v>44</v>
      </c>
      <c r="O132" s="73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18" t="s">
        <v>690</v>
      </c>
      <c r="AT132" s="218" t="s">
        <v>128</v>
      </c>
      <c r="AU132" s="218" t="s">
        <v>89</v>
      </c>
      <c r="AY132" s="19" t="s">
        <v>125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22</v>
      </c>
      <c r="BK132" s="219">
        <f>ROUND(I132*H132,3)</f>
        <v>0</v>
      </c>
      <c r="BL132" s="19" t="s">
        <v>690</v>
      </c>
      <c r="BM132" s="218" t="s">
        <v>717</v>
      </c>
    </row>
    <row r="133" spans="1:65" s="2" customFormat="1" ht="16.5" customHeight="1">
      <c r="A133" s="36"/>
      <c r="B133" s="37"/>
      <c r="C133" s="206" t="s">
        <v>309</v>
      </c>
      <c r="D133" s="206" t="s">
        <v>128</v>
      </c>
      <c r="E133" s="207" t="s">
        <v>718</v>
      </c>
      <c r="F133" s="208" t="s">
        <v>719</v>
      </c>
      <c r="G133" s="209" t="s">
        <v>695</v>
      </c>
      <c r="H133" s="210">
        <v>1</v>
      </c>
      <c r="I133" s="211"/>
      <c r="J133" s="212">
        <f>ROUND(I133*H133,3)</f>
        <v>0</v>
      </c>
      <c r="K133" s="213"/>
      <c r="L133" s="41"/>
      <c r="M133" s="214" t="s">
        <v>1</v>
      </c>
      <c r="N133" s="215" t="s">
        <v>44</v>
      </c>
      <c r="O133" s="73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8" t="s">
        <v>690</v>
      </c>
      <c r="AT133" s="218" t="s">
        <v>128</v>
      </c>
      <c r="AU133" s="218" t="s">
        <v>89</v>
      </c>
      <c r="AY133" s="19" t="s">
        <v>125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22</v>
      </c>
      <c r="BK133" s="219">
        <f>ROUND(I133*H133,3)</f>
        <v>0</v>
      </c>
      <c r="BL133" s="19" t="s">
        <v>690</v>
      </c>
      <c r="BM133" s="218" t="s">
        <v>720</v>
      </c>
    </row>
    <row r="134" spans="1:65" s="2" customFormat="1" ht="16.5" customHeight="1">
      <c r="A134" s="36"/>
      <c r="B134" s="37"/>
      <c r="C134" s="206" t="s">
        <v>424</v>
      </c>
      <c r="D134" s="206" t="s">
        <v>128</v>
      </c>
      <c r="E134" s="207" t="s">
        <v>721</v>
      </c>
      <c r="F134" s="208" t="s">
        <v>722</v>
      </c>
      <c r="G134" s="209" t="s">
        <v>695</v>
      </c>
      <c r="H134" s="210">
        <v>1</v>
      </c>
      <c r="I134" s="211"/>
      <c r="J134" s="212">
        <f>ROUND(I134*H134,3)</f>
        <v>0</v>
      </c>
      <c r="K134" s="213"/>
      <c r="L134" s="41"/>
      <c r="M134" s="214" t="s">
        <v>1</v>
      </c>
      <c r="N134" s="215" t="s">
        <v>44</v>
      </c>
      <c r="O134" s="73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8" t="s">
        <v>690</v>
      </c>
      <c r="AT134" s="218" t="s">
        <v>128</v>
      </c>
      <c r="AU134" s="218" t="s">
        <v>89</v>
      </c>
      <c r="AY134" s="19" t="s">
        <v>125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22</v>
      </c>
      <c r="BK134" s="219">
        <f>ROUND(I134*H134,3)</f>
        <v>0</v>
      </c>
      <c r="BL134" s="19" t="s">
        <v>690</v>
      </c>
      <c r="BM134" s="218" t="s">
        <v>723</v>
      </c>
    </row>
    <row r="135" spans="1:47" s="2" customFormat="1" ht="48.75">
      <c r="A135" s="36"/>
      <c r="B135" s="37"/>
      <c r="C135" s="38"/>
      <c r="D135" s="220" t="s">
        <v>133</v>
      </c>
      <c r="E135" s="38"/>
      <c r="F135" s="221" t="s">
        <v>724</v>
      </c>
      <c r="G135" s="38"/>
      <c r="H135" s="38"/>
      <c r="I135" s="117"/>
      <c r="J135" s="38"/>
      <c r="K135" s="38"/>
      <c r="L135" s="41"/>
      <c r="M135" s="222"/>
      <c r="N135" s="223"/>
      <c r="O135" s="73"/>
      <c r="P135" s="73"/>
      <c r="Q135" s="73"/>
      <c r="R135" s="73"/>
      <c r="S135" s="73"/>
      <c r="T135" s="74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133</v>
      </c>
      <c r="AU135" s="19" t="s">
        <v>89</v>
      </c>
    </row>
    <row r="136" spans="1:65" s="2" customFormat="1" ht="16.5" customHeight="1">
      <c r="A136" s="36"/>
      <c r="B136" s="37"/>
      <c r="C136" s="206" t="s">
        <v>429</v>
      </c>
      <c r="D136" s="206" t="s">
        <v>128</v>
      </c>
      <c r="E136" s="207" t="s">
        <v>725</v>
      </c>
      <c r="F136" s="208" t="s">
        <v>726</v>
      </c>
      <c r="G136" s="209" t="s">
        <v>695</v>
      </c>
      <c r="H136" s="210">
        <v>1</v>
      </c>
      <c r="I136" s="211"/>
      <c r="J136" s="212">
        <f>ROUND(I136*H136,3)</f>
        <v>0</v>
      </c>
      <c r="K136" s="213"/>
      <c r="L136" s="41"/>
      <c r="M136" s="214" t="s">
        <v>1</v>
      </c>
      <c r="N136" s="215" t="s">
        <v>44</v>
      </c>
      <c r="O136" s="73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8" t="s">
        <v>690</v>
      </c>
      <c r="AT136" s="218" t="s">
        <v>128</v>
      </c>
      <c r="AU136" s="218" t="s">
        <v>89</v>
      </c>
      <c r="AY136" s="19" t="s">
        <v>125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22</v>
      </c>
      <c r="BK136" s="219">
        <f>ROUND(I136*H136,3)</f>
        <v>0</v>
      </c>
      <c r="BL136" s="19" t="s">
        <v>690</v>
      </c>
      <c r="BM136" s="218" t="s">
        <v>727</v>
      </c>
    </row>
    <row r="137" spans="1:47" s="2" customFormat="1" ht="29.25">
      <c r="A137" s="36"/>
      <c r="B137" s="37"/>
      <c r="C137" s="38"/>
      <c r="D137" s="220" t="s">
        <v>133</v>
      </c>
      <c r="E137" s="38"/>
      <c r="F137" s="221" t="s">
        <v>728</v>
      </c>
      <c r="G137" s="38"/>
      <c r="H137" s="38"/>
      <c r="I137" s="117"/>
      <c r="J137" s="38"/>
      <c r="K137" s="38"/>
      <c r="L137" s="41"/>
      <c r="M137" s="222"/>
      <c r="N137" s="223"/>
      <c r="O137" s="73"/>
      <c r="P137" s="73"/>
      <c r="Q137" s="73"/>
      <c r="R137" s="73"/>
      <c r="S137" s="73"/>
      <c r="T137" s="74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133</v>
      </c>
      <c r="AU137" s="19" t="s">
        <v>89</v>
      </c>
    </row>
    <row r="138" spans="1:65" s="2" customFormat="1" ht="16.5" customHeight="1">
      <c r="A138" s="36"/>
      <c r="B138" s="37"/>
      <c r="C138" s="206" t="s">
        <v>437</v>
      </c>
      <c r="D138" s="206" t="s">
        <v>128</v>
      </c>
      <c r="E138" s="207" t="s">
        <v>729</v>
      </c>
      <c r="F138" s="208" t="s">
        <v>730</v>
      </c>
      <c r="G138" s="209" t="s">
        <v>695</v>
      </c>
      <c r="H138" s="210">
        <v>1</v>
      </c>
      <c r="I138" s="211"/>
      <c r="J138" s="212">
        <f>ROUND(I138*H138,3)</f>
        <v>0</v>
      </c>
      <c r="K138" s="213"/>
      <c r="L138" s="41"/>
      <c r="M138" s="267" t="s">
        <v>1</v>
      </c>
      <c r="N138" s="268" t="s">
        <v>44</v>
      </c>
      <c r="O138" s="269"/>
      <c r="P138" s="270">
        <f>O138*H138</f>
        <v>0</v>
      </c>
      <c r="Q138" s="270">
        <v>0</v>
      </c>
      <c r="R138" s="270">
        <f>Q138*H138</f>
        <v>0</v>
      </c>
      <c r="S138" s="270">
        <v>0</v>
      </c>
      <c r="T138" s="27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8" t="s">
        <v>690</v>
      </c>
      <c r="AT138" s="218" t="s">
        <v>128</v>
      </c>
      <c r="AU138" s="218" t="s">
        <v>89</v>
      </c>
      <c r="AY138" s="19" t="s">
        <v>125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22</v>
      </c>
      <c r="BK138" s="219">
        <f>ROUND(I138*H138,3)</f>
        <v>0</v>
      </c>
      <c r="BL138" s="19" t="s">
        <v>690</v>
      </c>
      <c r="BM138" s="218" t="s">
        <v>731</v>
      </c>
    </row>
    <row r="139" spans="1:31" s="2" customFormat="1" ht="6.95" customHeight="1">
      <c r="A139" s="36"/>
      <c r="B139" s="56"/>
      <c r="C139" s="57"/>
      <c r="D139" s="57"/>
      <c r="E139" s="57"/>
      <c r="F139" s="57"/>
      <c r="G139" s="57"/>
      <c r="H139" s="57"/>
      <c r="I139" s="154"/>
      <c r="J139" s="57"/>
      <c r="K139" s="57"/>
      <c r="L139" s="41"/>
      <c r="M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</sheetData>
  <sheetProtection algorithmName="SHA-512" hashValue="2APOG3CrlMzH95j7I0zSD3ETqU8gd03WQpejNFjCANLGxg4HsauVAGeJ1WCuBHTFaImEAe6NXkhOJxZr9c4Bvg==" saltValue="H2dCT7pq631/R1Mhbaoq7FBxPKf04uMieZxIxqm4BpBLBvzWGk+uqwr04js7pIZfXL9Cmodt9JVFH5Y/2ypOKw==" spinCount="100000" sheet="1" objects="1" scenarios="1" formatColumns="0" formatRows="0" autoFilter="0"/>
  <autoFilter ref="C117:K13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Luč</dc:creator>
  <cp:keywords/>
  <dc:description/>
  <cp:lastModifiedBy>Banot</cp:lastModifiedBy>
  <dcterms:created xsi:type="dcterms:W3CDTF">2019-09-09T06:03:46Z</dcterms:created>
  <dcterms:modified xsi:type="dcterms:W3CDTF">2019-09-10T08:57:17Z</dcterms:modified>
  <cp:category/>
  <cp:version/>
  <cp:contentType/>
  <cp:contentStatus/>
</cp:coreProperties>
</file>