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16" yWindow="65416" windowWidth="38640" windowHeight="21240" activeTab="0"/>
  </bookViews>
  <sheets>
    <sheet name="Rekapitulace stavby" sheetId="1" r:id="rId1"/>
    <sheet name="OST" sheetId="2" r:id="rId2"/>
    <sheet name="SO 01.1.4" sheetId="3" r:id="rId3"/>
  </sheets>
  <definedNames>
    <definedName name="_xlnm._FilterDatabase" localSheetId="1" hidden="1">'OST'!$C$118:$K$132</definedName>
    <definedName name="_xlnm._FilterDatabase" localSheetId="2" hidden="1">'SO 01.1.4'!$C$130:$K$303</definedName>
    <definedName name="_xlnm.Print_Area" localSheetId="1">'OST'!$C$4:$J$76,'OST'!$C$82:$J$100,'OST'!$C$106:$K$132</definedName>
    <definedName name="_xlnm.Print_Area" localSheetId="0">'Rekapitulace stavby'!$D$4:$AO$76,'Rekapitulace stavby'!$C$82:$AQ$99</definedName>
    <definedName name="_xlnm.Print_Area" localSheetId="2">'SO 01.1.4'!$C$4:$J$76,'SO 01.1.4'!$C$82:$J$110,'SO 01.1.4'!$C$116:$K$303</definedName>
    <definedName name="_xlnm.Print_Titles" localSheetId="0">'Rekapitulace stavby'!$92:$92</definedName>
    <definedName name="_xlnm.Print_Titles" localSheetId="1">'OST'!$118:$118</definedName>
    <definedName name="_xlnm.Print_Titles" localSheetId="2">'SO 01.1.4'!$130:$130</definedName>
  </definedNames>
  <calcPr calcId="191029"/>
  <extLst/>
</workbook>
</file>

<file path=xl/sharedStrings.xml><?xml version="1.0" encoding="utf-8"?>
<sst xmlns="http://schemas.openxmlformats.org/spreadsheetml/2006/main" count="2460" uniqueCount="581">
  <si>
    <t>Export Komplet</t>
  </si>
  <si>
    <t/>
  </si>
  <si>
    <t>2.0</t>
  </si>
  <si>
    <t>ZAMOK</t>
  </si>
  <si>
    <t>False</t>
  </si>
  <si>
    <t>{ab726c31-c974-4121-b463-24824aead483}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</si>
  <si>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</si>
  <si>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</si>
  <si>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</si>
  <si>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</si>
  <si>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</si>
  <si>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</si>
  <si>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</si>
  <si>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</si>
  <si>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17107531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</si>
  <si>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</si>
  <si>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</si>
  <si>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Klobouky u Brna - úprava Klobouckého potoka</t>
  </si>
  <si>
    <t>KSO:</t>
  </si>
  <si>
    <t>833</t>
  </si>
  <si>
    <t>CC-CZ:</t>
  </si>
  <si>
    <t>2</t>
  </si>
  <si>
    <t>Místo:</t>
  </si>
  <si>
    <t>Klobouky u Brna</t>
  </si>
  <si>
    <t>Datum:</t>
  </si>
  <si>
    <t>16. 5. 2017</t>
  </si>
  <si>
    <t>CZ-CPV:</t>
  </si>
  <si>
    <t>45246000-3</t>
  </si>
  <si>
    <t>CZ-CPA:</t>
  </si>
  <si>
    <t>42.9</t>
  </si>
  <si>
    <t>Zadavatel:</t>
  </si>
  <si>
    <t>IČ:</t>
  </si>
  <si>
    <t>Město Klobouky u Brna</t>
  </si>
  <si>
    <t>DIČ:</t>
  </si>
  <si>
    <t>Uchazeč:</t>
  </si>
  <si>
    <t>Vyplň údaj</t>
  </si>
  <si>
    <t>Projektant:</t>
  </si>
  <si>
    <t>Aquatis,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</si>
  <si>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</si>
  <si>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</si>
  <si>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</si>
  <si>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</si>
  <si>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</si>
  <si>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</si>
  <si>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</si>
  <si>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</si>
  <si>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</si>
  <si>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</si>
  <si>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</si>
  <si>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</si>
  <si>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</si>
  <si>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</si>
  <si>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</si>
  <si>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</si>
  <si>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</si>
  <si>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</si>
  <si>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</si>
  <si>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</si>
  <si>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</si>
  <si>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</si>
  <si>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</si>
  <si>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</si>
  <si>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</si>
  <si>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</si>
  <si>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</si>
  <si>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</si>
  <si>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</si>
  <si>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</si>
  <si>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</si>
  <si>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</si>
  <si>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</si>
  <si>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</si>
  <si>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</si>
  <si>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</si>
  <si>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</si>
  <si>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</si>
  <si>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</si>
  <si>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</si>
  <si>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</si>
  <si>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</si>
  <si>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</si>
  <si>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</si>
  <si>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</si>
  <si>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</si>
  <si>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</si>
  <si>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</si>
  <si>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</si>
  <si>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</si>
  <si>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OST.1</t>
  </si>
  <si>
    <t>Ostatní náklady</t>
  </si>
  <si>
    <t>OST</t>
  </si>
  <si>
    <t>1</t>
  </si>
  <si>
    <t>{0e99da49-f27c-4d0d-8c19-d81f7a040527}</t>
  </si>
  <si>
    <t>SO 01.1</t>
  </si>
  <si>
    <t>Úprava toku km 0,884 80 - 2,509 85</t>
  </si>
  <si>
    <t>STA</t>
  </si>
  <si>
    <t>{39702da6-0e7e-4f1b-825d-75e7ee4c4eb1}</t>
  </si>
  <si>
    <t>Soupis</t>
  </si>
  <si>
    <t>###NOINSERT###</t>
  </si>
  <si>
    <t>SO 01.1.4</t>
  </si>
  <si>
    <t>Úprava toku 2,184 00 - 2,509 85</t>
  </si>
  <si>
    <t>{e3d63060-cc96-47a9-a52d-2cd81ef84f98}</t>
  </si>
  <si>
    <t>KRYCÍ LIST SOUPISU PRACÍ</t>
  </si>
  <si>
    <t>Objekt:</t>
  </si>
  <si>
    <t>OST.1 -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</si>
  <si>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</si>
  <si>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</si>
  <si>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</si>
  <si>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</si>
  <si>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</si>
  <si>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</si>
  <si>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</si>
  <si>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</si>
  <si>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</si>
  <si>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</si>
  <si>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</si>
  <si>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</si>
  <si>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</si>
  <si>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</si>
  <si>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</si>
  <si>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</si>
  <si>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</si>
  <si>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</si>
  <si>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</si>
  <si>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</si>
  <si>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</si>
  <si>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</si>
  <si>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</si>
  <si>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</si>
  <si>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</si>
  <si>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</si>
  <si>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</si>
  <si>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</si>
  <si>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011144000</t>
  </si>
  <si>
    <t>Rozbor sedimentů z koryta</t>
  </si>
  <si>
    <t>kplt</t>
  </si>
  <si>
    <t>CS ÚRS 2017 01</t>
  </si>
  <si>
    <t>1024</t>
  </si>
  <si>
    <t>-319505398</t>
  </si>
  <si>
    <t>012103000</t>
  </si>
  <si>
    <t>Geodetické práce před výstavbou, vytyčení obvodu staveniště</t>
  </si>
  <si>
    <t>CS ÚRS 2015 01</t>
  </si>
  <si>
    <t>-2066979882</t>
  </si>
  <si>
    <t>3</t>
  </si>
  <si>
    <t>012303000</t>
  </si>
  <si>
    <t>Geodetické práce po výstavbě - hotového díla</t>
  </si>
  <si>
    <t>1181278544</t>
  </si>
  <si>
    <t>4</t>
  </si>
  <si>
    <t>1 1</t>
  </si>
  <si>
    <t>Dokumentace skutečného provedené stavby</t>
  </si>
  <si>
    <t>-891405706</t>
  </si>
  <si>
    <t>1 3</t>
  </si>
  <si>
    <t>Vypracování povodňového plánu</t>
  </si>
  <si>
    <t>-690613047</t>
  </si>
  <si>
    <t>6</t>
  </si>
  <si>
    <t>1 8</t>
  </si>
  <si>
    <t>Fotodokumentace v průběhu výstavby</t>
  </si>
  <si>
    <t>717196647</t>
  </si>
  <si>
    <t>VRN3</t>
  </si>
  <si>
    <t>Zařízení staveniště</t>
  </si>
  <si>
    <t>7</t>
  </si>
  <si>
    <t>030001000</t>
  </si>
  <si>
    <t>1240463696</t>
  </si>
  <si>
    <t>8</t>
  </si>
  <si>
    <t>3 2</t>
  </si>
  <si>
    <t>Provizorní sjezdy do koryta</t>
  </si>
  <si>
    <t>1097835348</t>
  </si>
  <si>
    <t>P</t>
  </si>
  <si>
    <t>Poznámka k položce:
zemní práce spojené s dočasným provedením sjezdu do koryta, vč. úpravy terénu do původního stavu</t>
  </si>
  <si>
    <t>9</t>
  </si>
  <si>
    <t>3 R 001</t>
  </si>
  <si>
    <t>Vytyčení a ochrana IS</t>
  </si>
  <si>
    <t>157923318</t>
  </si>
  <si>
    <t>nalozeni_MD</t>
  </si>
  <si>
    <t>280,08</t>
  </si>
  <si>
    <t>SO 01.1 - Úprava toku km 0,884 80 - 2,509 85</t>
  </si>
  <si>
    <t>Soupis:</t>
  </si>
  <si>
    <t>SO 01.1.4 - Úprava toku 2,184 00 - 2,509 85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</si>
  <si>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</si>
  <si>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</si>
  <si>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</si>
  <si>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</si>
  <si>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</si>
  <si>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</si>
  <si>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</si>
  <si>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</si>
  <si>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</si>
  <si>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</si>
  <si>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</si>
  <si>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HSV</t>
  </si>
  <si>
    <t>Práce a dodávky HSV</t>
  </si>
  <si>
    <t>Zemní práce</t>
  </si>
  <si>
    <t>111201102</t>
  </si>
  <si>
    <t>Odstranění křovin a stromů průměru kmene do 100 mm i s kořeny z celkové plochy přes 1000 do 10000 m2</t>
  </si>
  <si>
    <t>m2</t>
  </si>
  <si>
    <t>CS ÚRS 2018 01</t>
  </si>
  <si>
    <t>317700180</t>
  </si>
  <si>
    <t>VV</t>
  </si>
  <si>
    <t>4*280</t>
  </si>
  <si>
    <t>111201401</t>
  </si>
  <si>
    <t>Spálení křovin a stromů průměru kmene do 100 mm</t>
  </si>
  <si>
    <t>1414592887</t>
  </si>
  <si>
    <t>112101101</t>
  </si>
  <si>
    <t>Odstranění stromů listnatých průměru kmene do 300 mm</t>
  </si>
  <si>
    <t>kus</t>
  </si>
  <si>
    <t>-1988084787</t>
  </si>
  <si>
    <t>112201101</t>
  </si>
  <si>
    <t>Odstranění pařezů D do 300 mm</t>
  </si>
  <si>
    <t>224705198</t>
  </si>
  <si>
    <t>115001104</t>
  </si>
  <si>
    <t>Převedení vody potrubím DN do 300</t>
  </si>
  <si>
    <t>m</t>
  </si>
  <si>
    <t>1259587524</t>
  </si>
  <si>
    <t>Poznámka k položce:
opakovaně vč. zabezpečení kolíky ze dřeva  VV pol. 31</t>
  </si>
  <si>
    <t>120901121</t>
  </si>
  <si>
    <t>Bourání zdiva z betonu prostého neprokládaného v odkopávkách nebo prokopávkách ručně</t>
  </si>
  <si>
    <t>m3</t>
  </si>
  <si>
    <t>386821611</t>
  </si>
  <si>
    <t>2,2 "VV pol. 43"</t>
  </si>
  <si>
    <t>121101101</t>
  </si>
  <si>
    <t>Sejmutí ornice s přemístěním na vzdálenost do 50 m</t>
  </si>
  <si>
    <t>-1505918890</t>
  </si>
  <si>
    <t>353,2"pol. 2"</t>
  </si>
  <si>
    <t>129203101</t>
  </si>
  <si>
    <t>Čištění otevřených koryt vodotečí š dna do 5 m hl do 2,5 m v hornině tř. 3</t>
  </si>
  <si>
    <t>679766342</t>
  </si>
  <si>
    <t>65,2 "VV pol. 33"</t>
  </si>
  <si>
    <t>131301104</t>
  </si>
  <si>
    <t>Hloubení jam nezapažených v hornině tř. 4 objemu přes 5000 m3</t>
  </si>
  <si>
    <t>904764678</t>
  </si>
  <si>
    <t>1134,9 "VV pol. 1"</t>
  </si>
  <si>
    <t>Součet</t>
  </si>
  <si>
    <t>10</t>
  </si>
  <si>
    <t>161101102</t>
  </si>
  <si>
    <t>Svislé přemístění výkopku z horniny tř. 1 až 4 hl výkopu do 4 m</t>
  </si>
  <si>
    <t>274044756</t>
  </si>
  <si>
    <t>0,5*1402,8 "50% výkopu"</t>
  </si>
  <si>
    <t>11</t>
  </si>
  <si>
    <t>162201421</t>
  </si>
  <si>
    <t>Vodorovné přemístění pařezů do 1 km D do 300 mm</t>
  </si>
  <si>
    <t>1759525480</t>
  </si>
  <si>
    <t>12</t>
  </si>
  <si>
    <t>162301102</t>
  </si>
  <si>
    <t>Vodorovné přemístění do 1000 m výkopku/sypaniny z horniny tř. 1 až 4</t>
  </si>
  <si>
    <t>1021416160</t>
  </si>
  <si>
    <t>353,2"Ornice na MD, VV pol. 2"</t>
  </si>
  <si>
    <t>(1134,9)*0,5 "50% výkop na MD, VV pol. 1 "</t>
  </si>
  <si>
    <t>65,2 "čištění koryta, pol. 33"</t>
  </si>
  <si>
    <t>Mezisoučet</t>
  </si>
  <si>
    <t>(709,6+1157,6)*0,15 "ornice z MD, pol. 8 a 9"</t>
  </si>
  <si>
    <t>13</t>
  </si>
  <si>
    <t>162601101</t>
  </si>
  <si>
    <t>Vodorovné přemístění do 4000 m výkopku/sypaniny z horniny tř. 1 až 4</t>
  </si>
  <si>
    <t>-589107549</t>
  </si>
  <si>
    <t>305,8+73,2"přebytek zeminy na skládku"</t>
  </si>
  <si>
    <t>14</t>
  </si>
  <si>
    <t>167101102</t>
  </si>
  <si>
    <t>Nakládání výkopku z hornin tř. 1 až 4 přes 100 m3</t>
  </si>
  <si>
    <t>-999268726</t>
  </si>
  <si>
    <t>171201201</t>
  </si>
  <si>
    <t>Uložení sypaniny na skládky</t>
  </si>
  <si>
    <t>-1356896624</t>
  </si>
  <si>
    <t>379"přebytek zeminy"</t>
  </si>
  <si>
    <t>16</t>
  </si>
  <si>
    <t>171201211</t>
  </si>
  <si>
    <t>Poplatek za uložení stavebního odpadu - zeminy a kameniva na skládce</t>
  </si>
  <si>
    <t>t</t>
  </si>
  <si>
    <t>-1584851248</t>
  </si>
  <si>
    <t>379*2</t>
  </si>
  <si>
    <t>17</t>
  </si>
  <si>
    <t>174101101</t>
  </si>
  <si>
    <t>Zásyp jam, šachet rýh nebo kolem objektů sypaninou se zhutněním</t>
  </si>
  <si>
    <t>-1601512090</t>
  </si>
  <si>
    <t>894,3 "VV pol. 3"</t>
  </si>
  <si>
    <t>18</t>
  </si>
  <si>
    <t>175151101</t>
  </si>
  <si>
    <t>Obsypání potrubí strojně sypaninou bez prohození, uloženou do 3 m</t>
  </si>
  <si>
    <t>506318491</t>
  </si>
  <si>
    <t>150,8 "VV pol. 16"</t>
  </si>
  <si>
    <t>1167,2"VV pol. 18"</t>
  </si>
  <si>
    <t>19</t>
  </si>
  <si>
    <t>M</t>
  </si>
  <si>
    <t>583373030</t>
  </si>
  <si>
    <t>štěrkopísek frakce 0-63</t>
  </si>
  <si>
    <t>335903042</t>
  </si>
  <si>
    <t>150,8*2 "pol.16"</t>
  </si>
  <si>
    <t>301,6*2 'Přepočtené koeficientem množství</t>
  </si>
  <si>
    <t>20</t>
  </si>
  <si>
    <t>583373020</t>
  </si>
  <si>
    <t>štěrkopísek frakce 0/16</t>
  </si>
  <si>
    <t>111106</t>
  </si>
  <si>
    <t>1167,2*2 "pol. 18"</t>
  </si>
  <si>
    <t>2334,4*2 'Přepočtené koeficientem množství</t>
  </si>
  <si>
    <t>181301112</t>
  </si>
  <si>
    <t>Rozprostření ornice tl vrstvy do 150 mm pl přes 500 m2 v rovině nebo ve svahu do 1:5</t>
  </si>
  <si>
    <t>1065402231</t>
  </si>
  <si>
    <t>1157,6 "pol. 9"</t>
  </si>
  <si>
    <t>22</t>
  </si>
  <si>
    <t>181411131</t>
  </si>
  <si>
    <t>Založení parkového trávníku výsevem plochy do 1000 m2 v rovině a ve svahu do 1:5</t>
  </si>
  <si>
    <t>947889807</t>
  </si>
  <si>
    <t>1157,6"VV pol. 9"</t>
  </si>
  <si>
    <t>23</t>
  </si>
  <si>
    <t>005724720</t>
  </si>
  <si>
    <t>osivo směs travní krajinná-rovinná</t>
  </si>
  <si>
    <t>kg</t>
  </si>
  <si>
    <t>1428572000</t>
  </si>
  <si>
    <t>1157,6*300/10000 "300 kg/ha"</t>
  </si>
  <si>
    <t>24</t>
  </si>
  <si>
    <t>181411132</t>
  </si>
  <si>
    <t>Založení parkového trávníku výsevem plochy do 1000 m2 ve svahu do 1:2</t>
  </si>
  <si>
    <t>-1612700353</t>
  </si>
  <si>
    <t>709,6"VV pol. 8"</t>
  </si>
  <si>
    <t>25</t>
  </si>
  <si>
    <t>005724740</t>
  </si>
  <si>
    <t>osivo směs travní krajinná-svahová</t>
  </si>
  <si>
    <t>1659823868</t>
  </si>
  <si>
    <t>709,6*300/10000 "300 kg/ha"</t>
  </si>
  <si>
    <t>26</t>
  </si>
  <si>
    <t>181951102</t>
  </si>
  <si>
    <t>Úprava pláně v hornině tř. 1 až 4 se zhutněním</t>
  </si>
  <si>
    <t>-1160958278</t>
  </si>
  <si>
    <t>926,7 "VV pol. 6"</t>
  </si>
  <si>
    <t>1371,1"VV pol. 7"</t>
  </si>
  <si>
    <t>27</t>
  </si>
  <si>
    <t>182201101</t>
  </si>
  <si>
    <t>Svahování násypů</t>
  </si>
  <si>
    <t>1962905870</t>
  </si>
  <si>
    <t>713,1 "VV pol. 5"</t>
  </si>
  <si>
    <t>28</t>
  </si>
  <si>
    <t>182301132</t>
  </si>
  <si>
    <t>Rozprostření ornice pl přes 500 m2 ve svahu přes 1:5 tl vrstvy do 150 mm</t>
  </si>
  <si>
    <t>118851123</t>
  </si>
  <si>
    <t>709,6 "VV pol. 8"</t>
  </si>
  <si>
    <t>29</t>
  </si>
  <si>
    <t>185804312</t>
  </si>
  <si>
    <t>Zalití rostlin vodou plocha přes 20 m2</t>
  </si>
  <si>
    <t>1768511180</t>
  </si>
  <si>
    <t>34,728+21,288</t>
  </si>
  <si>
    <t>Zakládání</t>
  </si>
  <si>
    <t>30</t>
  </si>
  <si>
    <t>212755211</t>
  </si>
  <si>
    <t>Trativody z drenážních trubek plastových flexibilních D 50 mm bez lože</t>
  </si>
  <si>
    <t>-1384679529</t>
  </si>
  <si>
    <t>314 "VV pol. 23"</t>
  </si>
  <si>
    <t>Svislé a kompletní konstrukce</t>
  </si>
  <si>
    <t>31</t>
  </si>
  <si>
    <t>321321116R</t>
  </si>
  <si>
    <t>Konstrukce vodních staveb ze ŽB mrazuvzdorného tř. C 30/37</t>
  </si>
  <si>
    <t>-1749306163</t>
  </si>
  <si>
    <t>Poznámka k položce:
Práce budou realizovány ve ztížených podmínkách. Doprava i manipulace bude probíhat korytem toku, kde bude průtok dočasně svedený do potrubí a dno toku zpevněno štěrkodrtí.</t>
  </si>
  <si>
    <t>19 "pol. 27"</t>
  </si>
  <si>
    <t>32</t>
  </si>
  <si>
    <t>321351010R</t>
  </si>
  <si>
    <t>Bednění konstrukcí vodních staveb rovinné - zřízení</t>
  </si>
  <si>
    <t>1760825884</t>
  </si>
  <si>
    <t>65,6 "VV pol. 24  c"</t>
  </si>
  <si>
    <t>33</t>
  </si>
  <si>
    <t>321352010R</t>
  </si>
  <si>
    <t>Bednění konstrukcí vodních staveb rovinné - odstranění</t>
  </si>
  <si>
    <t>-1665797492</t>
  </si>
  <si>
    <t>34</t>
  </si>
  <si>
    <t>321366111R</t>
  </si>
  <si>
    <t>Výztuž železobetonových konstrukcí vodních staveb z oceli 10 505 D do 12 mm</t>
  </si>
  <si>
    <t>603470749</t>
  </si>
  <si>
    <t>3,9 "VV pol. 26d"</t>
  </si>
  <si>
    <t>0,13 "VV pol. 27c"</t>
  </si>
  <si>
    <t>35</t>
  </si>
  <si>
    <t>321366112R</t>
  </si>
  <si>
    <t>Výztuž železobetonových konstrukcí vodních staveb z oceli 10 505 D do 32 mm</t>
  </si>
  <si>
    <t>1941701460</t>
  </si>
  <si>
    <t>2,1 "VV pol. 26e"</t>
  </si>
  <si>
    <t>36</t>
  </si>
  <si>
    <t>321368211R</t>
  </si>
  <si>
    <t>Výztuž železobetonových konstrukcí vodních staveb ze svařovaných sítí</t>
  </si>
  <si>
    <t>-1657382108</t>
  </si>
  <si>
    <t>4,2 "VV pol. 26c"</t>
  </si>
  <si>
    <t>0,75 "VV pol. 27b"</t>
  </si>
  <si>
    <t>37</t>
  </si>
  <si>
    <t>338121125</t>
  </si>
  <si>
    <t>Osazování sloupků a vzpěr ŽB plotových zabetonováním patky o objemu do 0,20 m3</t>
  </si>
  <si>
    <t>-1071158731</t>
  </si>
  <si>
    <t>38</t>
  </si>
  <si>
    <t>55342274</t>
  </si>
  <si>
    <t>vzpěra plotová 38x1,5mm včetně krytky s uchem 2500mm</t>
  </si>
  <si>
    <t>-1824777232</t>
  </si>
  <si>
    <t>39</t>
  </si>
  <si>
    <t>338171123</t>
  </si>
  <si>
    <t>Osazování sloupků a vzpěr plotových ocelových v 2,60 m se zabetonováním</t>
  </si>
  <si>
    <t>-219852944</t>
  </si>
  <si>
    <t>40</t>
  </si>
  <si>
    <t>553422550</t>
  </si>
  <si>
    <t>sloupek plotový průběžný Pz a komaxitový 2500/38x1,5mm</t>
  </si>
  <si>
    <t>-834391693</t>
  </si>
  <si>
    <t>41</t>
  </si>
  <si>
    <t>348401120</t>
  </si>
  <si>
    <t>Osazení oplocení ze strojového pletiva s napínacími dráty výšky do 1,6 m do 15° sklonu svahu</t>
  </si>
  <si>
    <t>-1072518935</t>
  </si>
  <si>
    <t>42</t>
  </si>
  <si>
    <t>313275020</t>
  </si>
  <si>
    <t>pletivo drátěné plastifikované se čtvercovými oky 50 mm/2,2 mm, 150 cm</t>
  </si>
  <si>
    <t>536623694</t>
  </si>
  <si>
    <t>325*1,01 'Přepočtené koeficientem množství</t>
  </si>
  <si>
    <t>43</t>
  </si>
  <si>
    <t>348401310</t>
  </si>
  <si>
    <t>Rozvinutí, osazení a napnutí ostnatého drátu ve výšce do 2 m do 15° sklonu svahu</t>
  </si>
  <si>
    <t>-1506864114</t>
  </si>
  <si>
    <t>44</t>
  </si>
  <si>
    <t>31478001</t>
  </si>
  <si>
    <t>drát ostnatý D 2mm</t>
  </si>
  <si>
    <t>-1401899127</t>
  </si>
  <si>
    <t>45</t>
  </si>
  <si>
    <t>348401360</t>
  </si>
  <si>
    <t>Přiháčkování strojového pletiva k napínacímu drátu na oplocení ve sklonu svahu do 15°</t>
  </si>
  <si>
    <t>-1968413714</t>
  </si>
  <si>
    <t>325*3</t>
  </si>
  <si>
    <t>46</t>
  </si>
  <si>
    <t>156192000</t>
  </si>
  <si>
    <t>drát poplastovaný kruhový vázací 1,1/1,5mm</t>
  </si>
  <si>
    <t>774074451</t>
  </si>
  <si>
    <t>Komunikace pozemní</t>
  </si>
  <si>
    <t>47</t>
  </si>
  <si>
    <t>564211111</t>
  </si>
  <si>
    <t>Podklad nebo podsyp ze štěrkopísku ŠP tl 50 mm</t>
  </si>
  <si>
    <t>1154708291</t>
  </si>
  <si>
    <t>Poznámka k položce:
VV pol. 44</t>
  </si>
  <si>
    <t>48</t>
  </si>
  <si>
    <t>564851111</t>
  </si>
  <si>
    <t>Podklad ze štěrkodrtě ŠD tl 150 mm</t>
  </si>
  <si>
    <t>1935762892</t>
  </si>
  <si>
    <t>Poznámka k položce:
VV pol. 45</t>
  </si>
  <si>
    <t>49</t>
  </si>
  <si>
    <t>572131311</t>
  </si>
  <si>
    <t>Vyrovnání povrchu dosavadních krytů živičnou směsí pro asfaltový koberec tenký BBTM (AKT) tl do 20 m</t>
  </si>
  <si>
    <t>619173167</t>
  </si>
  <si>
    <t>50</t>
  </si>
  <si>
    <t>573211112</t>
  </si>
  <si>
    <t>Postřik živičný spojovací z asfaltu v množství 0,70 kg/m2</t>
  </si>
  <si>
    <t>129021947</t>
  </si>
  <si>
    <t>51</t>
  </si>
  <si>
    <t>596211110</t>
  </si>
  <si>
    <t>Kladení zámkové dlažby komunikací pro pěší tl 60 mm skupiny A pl do 50 m2</t>
  </si>
  <si>
    <t>-1780518928</t>
  </si>
  <si>
    <t>Poznámka k položce:
VV pol. 46</t>
  </si>
  <si>
    <t>52</t>
  </si>
  <si>
    <t>592453080</t>
  </si>
  <si>
    <t>dlažba BEST-KLASIKO 20 x 10 x 6 cm přírodní</t>
  </si>
  <si>
    <t>1479660627</t>
  </si>
  <si>
    <t>Trubní vedení</t>
  </si>
  <si>
    <t>53</t>
  </si>
  <si>
    <t>822572111R</t>
  </si>
  <si>
    <t>Montáž potrubí z trub TZH s integrovaným těsněním otevřený výkop sklon do 20 % DN 1650</t>
  </si>
  <si>
    <t>-1417666854</t>
  </si>
  <si>
    <t>314 "VV pol. 22"</t>
  </si>
  <si>
    <t>54</t>
  </si>
  <si>
    <t>R822 001</t>
  </si>
  <si>
    <t xml:space="preserve">Trouba železobetonová žlabová DN 1600, 160-40/200 </t>
  </si>
  <si>
    <t>1640085341</t>
  </si>
  <si>
    <t>157 "314/2, VV pol. 22"</t>
  </si>
  <si>
    <t>55</t>
  </si>
  <si>
    <t>871315211</t>
  </si>
  <si>
    <t>Kanalizační potrubí z tvrdého PVC jednovrstvé tuhost třídy SN4 DN 160</t>
  </si>
  <si>
    <t>59671459</t>
  </si>
  <si>
    <t>2*8 "VV pol. 41f"</t>
  </si>
  <si>
    <t>56</t>
  </si>
  <si>
    <t>894201120R</t>
  </si>
  <si>
    <t>Dno šachet tl nad 200 mm z prostého betonu bez zvýšených nároků na prostředí tř. C 20/25</t>
  </si>
  <si>
    <t>1409218551</t>
  </si>
  <si>
    <t>8,7 "VV pol. 26 a"</t>
  </si>
  <si>
    <t>57</t>
  </si>
  <si>
    <t>894201220R</t>
  </si>
  <si>
    <t>Stěny šachet tl nad 200 mm z prostého betonu bez zvýšených nároků na prostředí tř. C 20/25</t>
  </si>
  <si>
    <t>-430427412</t>
  </si>
  <si>
    <t>72 "VV pol. 26 b"</t>
  </si>
  <si>
    <t>58</t>
  </si>
  <si>
    <t>894412411R</t>
  </si>
  <si>
    <t>Osazení železobetonových dílců pro šachty skruží přechodových</t>
  </si>
  <si>
    <t>-1523644622</t>
  </si>
  <si>
    <t>59</t>
  </si>
  <si>
    <t>59224120</t>
  </si>
  <si>
    <t>skruž betonová přechodová 62,5/100x60x9 cm, stupadla poplastovaná</t>
  </si>
  <si>
    <t>-1921535912</t>
  </si>
  <si>
    <t>Poznámka k položce:
VV pol. 26f</t>
  </si>
  <si>
    <t>60</t>
  </si>
  <si>
    <t>895941111</t>
  </si>
  <si>
    <t>Zřízení vpusti kanalizační uliční z betonových dílců typ UV-50 normální</t>
  </si>
  <si>
    <t>1123301277</t>
  </si>
  <si>
    <t>Poznámka k položce:
vv POL. 41</t>
  </si>
  <si>
    <t>61</t>
  </si>
  <si>
    <t>R008 001</t>
  </si>
  <si>
    <t>Horní dílec pro vtokovou mříž 50/20 CP</t>
  </si>
  <si>
    <t>-539840190</t>
  </si>
  <si>
    <t>62</t>
  </si>
  <si>
    <t>R008 002</t>
  </si>
  <si>
    <t>Spodní dílec s horním odtokem pro PVC 150</t>
  </si>
  <si>
    <t>-499521740</t>
  </si>
  <si>
    <t>63</t>
  </si>
  <si>
    <t>592238730</t>
  </si>
  <si>
    <t>mříž M3 C250 DIN 19583-11 500/500 mm</t>
  </si>
  <si>
    <t>-2140010329</t>
  </si>
  <si>
    <t>64</t>
  </si>
  <si>
    <t>59223824</t>
  </si>
  <si>
    <t>vpusť betonová uliční /skruž/ 59x50x5 cm</t>
  </si>
  <si>
    <t>-895250357</t>
  </si>
  <si>
    <t>65</t>
  </si>
  <si>
    <t>592238750</t>
  </si>
  <si>
    <t>koš nízký pro uliční vpusti, žárově zinkovaný plech,pro rám 500/500</t>
  </si>
  <si>
    <t>410381347</t>
  </si>
  <si>
    <t>66</t>
  </si>
  <si>
    <t>R008 003</t>
  </si>
  <si>
    <t>Průběžný dílec vysoký s odtokem 150 výšky 365 mm</t>
  </si>
  <si>
    <t>-602928486</t>
  </si>
  <si>
    <t>67</t>
  </si>
  <si>
    <t>899103112</t>
  </si>
  <si>
    <t>Osazení poklopů litinových, plasrových nebo ocelových včetně rámů pro třídu zatížení B125, C250</t>
  </si>
  <si>
    <t>413035919</t>
  </si>
  <si>
    <t>68</t>
  </si>
  <si>
    <t>56230606</t>
  </si>
  <si>
    <t>šachtový poklop z PU + rám HDPE, 12,5t, D700 mm</t>
  </si>
  <si>
    <t>-1180514388</t>
  </si>
  <si>
    <t>Poznámka k položce:
VV pol. 26 e</t>
  </si>
  <si>
    <t>69</t>
  </si>
  <si>
    <t>899623141R</t>
  </si>
  <si>
    <t>Obetonování potrubí nebo zdiva stok betonem prostým tř. C 12/15 otevřený výkop</t>
  </si>
  <si>
    <t>1762688196</t>
  </si>
  <si>
    <t>241,1 "VV pol. 12"</t>
  </si>
  <si>
    <t>70</t>
  </si>
  <si>
    <t>899643111R</t>
  </si>
  <si>
    <t>Bednění pro obetonování potrubí otevřený výkop</t>
  </si>
  <si>
    <t>-784357826</t>
  </si>
  <si>
    <t>349,4 "VV pol. 24 a"</t>
  </si>
  <si>
    <t>71</t>
  </si>
  <si>
    <t>R 822 002</t>
  </si>
  <si>
    <t>Podkladek pod hrdlovou troubu DN 1600 D+M</t>
  </si>
  <si>
    <t>-548692122</t>
  </si>
  <si>
    <t>314 "VV pol. 32"</t>
  </si>
  <si>
    <t>Ostatní konstrukce a práce, bourání</t>
  </si>
  <si>
    <t>72</t>
  </si>
  <si>
    <t>935111111</t>
  </si>
  <si>
    <t>Osazení příkopového žlabu do štěrkopísku tl 100 mm z betonových tvárnic š 500 mm</t>
  </si>
  <si>
    <t>-498155371</t>
  </si>
  <si>
    <t>514 "VV pol.25"</t>
  </si>
  <si>
    <t>73</t>
  </si>
  <si>
    <t>592275180</t>
  </si>
  <si>
    <t>žlabovka betonová TBZ 39-50 50x50x13 cm</t>
  </si>
  <si>
    <t>763829047</t>
  </si>
  <si>
    <t>514*2 "VV pol. 25"</t>
  </si>
  <si>
    <t>74</t>
  </si>
  <si>
    <t>966071823</t>
  </si>
  <si>
    <t>Rozebrání oplocení z drátěného pletiva se čtvercovými oky výšky přes 2,0 m</t>
  </si>
  <si>
    <t>66114971</t>
  </si>
  <si>
    <t>997</t>
  </si>
  <si>
    <t>Přesun sutě</t>
  </si>
  <si>
    <t>75</t>
  </si>
  <si>
    <t>997013831</t>
  </si>
  <si>
    <t>Poplatek za uložení na skládce (skládkovné) stavebního odpadu směsného kód odpadu 170 904</t>
  </si>
  <si>
    <t>-458251594</t>
  </si>
  <si>
    <t>76</t>
  </si>
  <si>
    <t>997321511</t>
  </si>
  <si>
    <t>Vodorovná doprava suti a vybouraných hmot po suchu do 1 km</t>
  </si>
  <si>
    <t>-2106332697</t>
  </si>
  <si>
    <t>1,131*9 "skládka 10 km"</t>
  </si>
  <si>
    <t>77</t>
  </si>
  <si>
    <t>997321519</t>
  </si>
  <si>
    <t>Příplatek ZKD 1km vodorovné dopravy suti a vybouraných hmot po suchu</t>
  </si>
  <si>
    <t>-1156946414</t>
  </si>
  <si>
    <t>998</t>
  </si>
  <si>
    <t>Přesun hmot</t>
  </si>
  <si>
    <t>78</t>
  </si>
  <si>
    <t>998332011</t>
  </si>
  <si>
    <t>Přesun hmot pro úpravy vodních toků a kanály</t>
  </si>
  <si>
    <t>-1635483116</t>
  </si>
  <si>
    <t>PSV</t>
  </si>
  <si>
    <t>Práce a dodávky PSV</t>
  </si>
  <si>
    <t>767</t>
  </si>
  <si>
    <t>Konstrukce zámečnické</t>
  </si>
  <si>
    <t>79</t>
  </si>
  <si>
    <t>767 001</t>
  </si>
  <si>
    <t>Odstranění ocelové lávky s přemístěním</t>
  </si>
  <si>
    <t>1990271408</t>
  </si>
  <si>
    <t>Poznámka k položce:
VV 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</si>
</sst>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1" t="s">
        <v>14</v>
      </c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22"/>
      <c r="AQ5" s="22"/>
      <c r="AR5" s="20"/>
      <c r="BE5" s="28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3" t="s">
        <v>17</v>
      </c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22"/>
      <c r="AQ6" s="22"/>
      <c r="AR6" s="20"/>
      <c r="BE6" s="28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81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8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81"/>
      <c r="BS9" s="17" t="s">
        <v>6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281"/>
      <c r="BS10" s="17" t="s">
        <v>6</v>
      </c>
    </row>
    <row r="11" spans="2:71" s="1" customFormat="1" ht="18.4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28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1"/>
      <c r="BS12" s="17" t="s">
        <v>6</v>
      </c>
    </row>
    <row r="13" spans="2:71" s="1" customFormat="1" ht="12" customHeight="1">
      <c r="B13" s="21"/>
      <c r="C13" s="22"/>
      <c r="D13" s="29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35</v>
      </c>
      <c r="AO13" s="22"/>
      <c r="AP13" s="22"/>
      <c r="AQ13" s="22"/>
      <c r="AR13" s="20"/>
      <c r="BE13" s="281"/>
      <c r="BS13" s="17" t="s">
        <v>6</v>
      </c>
    </row>
    <row r="14" spans="2:71" ht="12.75">
      <c r="B14" s="21"/>
      <c r="C14" s="22"/>
      <c r="D14" s="22"/>
      <c r="E14" s="304" t="s">
        <v>35</v>
      </c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29" t="s">
        <v>33</v>
      </c>
      <c r="AL14" s="22"/>
      <c r="AM14" s="22"/>
      <c r="AN14" s="32" t="s">
        <v>35</v>
      </c>
      <c r="AO14" s="22"/>
      <c r="AP14" s="22"/>
      <c r="AQ14" s="22"/>
      <c r="AR14" s="20"/>
      <c r="BE14" s="28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1"/>
      <c r="BS15" s="17" t="s">
        <v>4</v>
      </c>
    </row>
    <row r="16" spans="2:71" s="1" customFormat="1" ht="12" customHeight="1">
      <c r="B16" s="21"/>
      <c r="C16" s="22"/>
      <c r="D16" s="29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281"/>
      <c r="BS16" s="17" t="s">
        <v>4</v>
      </c>
    </row>
    <row r="17" spans="2:71" s="1" customFormat="1" ht="18.4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28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1"/>
      <c r="BS18" s="17" t="s">
        <v>6</v>
      </c>
    </row>
    <row r="19" spans="2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281"/>
      <c r="BS19" s="17" t="s">
        <v>6</v>
      </c>
    </row>
    <row r="20" spans="2:71" s="1" customFormat="1" ht="18.4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28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1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1"/>
    </row>
    <row r="23" spans="2:57" s="1" customFormat="1" ht="51" customHeight="1">
      <c r="B23" s="21"/>
      <c r="C23" s="22"/>
      <c r="D23" s="22"/>
      <c r="E23" s="306" t="s">
        <v>42</v>
      </c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22"/>
      <c r="AP23" s="22"/>
      <c r="AQ23" s="22"/>
      <c r="AR23" s="20"/>
      <c r="BE23" s="28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1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81"/>
    </row>
    <row r="26" spans="1:57" s="2" customFormat="1" ht="25.9" customHeight="1">
      <c r="A26" s="35"/>
      <c r="B26" s="36"/>
      <c r="C26" s="37"/>
      <c r="D26" s="38" t="s">
        <v>43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3">
        <f>ROUND(AG94,2)</f>
        <v>0</v>
      </c>
      <c r="AL26" s="284"/>
      <c r="AM26" s="284"/>
      <c r="AN26" s="284"/>
      <c r="AO26" s="284"/>
      <c r="AP26" s="37"/>
      <c r="AQ26" s="37"/>
      <c r="AR26" s="40"/>
      <c r="BE26" s="28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7" t="s">
        <v>44</v>
      </c>
      <c r="M28" s="307"/>
      <c r="N28" s="307"/>
      <c r="O28" s="307"/>
      <c r="P28" s="307"/>
      <c r="Q28" s="37"/>
      <c r="R28" s="37"/>
      <c r="S28" s="37"/>
      <c r="T28" s="37"/>
      <c r="U28" s="37"/>
      <c r="V28" s="37"/>
      <c r="W28" s="307" t="s">
        <v>45</v>
      </c>
      <c r="X28" s="307"/>
      <c r="Y28" s="307"/>
      <c r="Z28" s="307"/>
      <c r="AA28" s="307"/>
      <c r="AB28" s="307"/>
      <c r="AC28" s="307"/>
      <c r="AD28" s="307"/>
      <c r="AE28" s="307"/>
      <c r="AF28" s="37"/>
      <c r="AG28" s="37"/>
      <c r="AH28" s="37"/>
      <c r="AI28" s="37"/>
      <c r="AJ28" s="37"/>
      <c r="AK28" s="307" t="s">
        <v>46</v>
      </c>
      <c r="AL28" s="307"/>
      <c r="AM28" s="307"/>
      <c r="AN28" s="307"/>
      <c r="AO28" s="307"/>
      <c r="AP28" s="37"/>
      <c r="AQ28" s="37"/>
      <c r="AR28" s="40"/>
      <c r="BE28" s="281"/>
    </row>
    <row r="29" spans="2:57" s="3" customFormat="1" ht="14.45" customHeight="1">
      <c r="B29" s="41"/>
      <c r="C29" s="42"/>
      <c r="D29" s="29" t="s">
        <v>47</v>
      </c>
      <c r="E29" s="42"/>
      <c r="F29" s="29" t="s">
        <v>48</v>
      </c>
      <c r="G29" s="42"/>
      <c r="H29" s="42"/>
      <c r="I29" s="42"/>
      <c r="J29" s="42"/>
      <c r="K29" s="42"/>
      <c r="L29" s="308">
        <v>0.21</v>
      </c>
      <c r="M29" s="279"/>
      <c r="N29" s="279"/>
      <c r="O29" s="279"/>
      <c r="P29" s="279"/>
      <c r="Q29" s="42"/>
      <c r="R29" s="42"/>
      <c r="S29" s="42"/>
      <c r="T29" s="42"/>
      <c r="U29" s="42"/>
      <c r="V29" s="42"/>
      <c r="W29" s="278">
        <f>ROUND(AZ94,2)</f>
        <v>0</v>
      </c>
      <c r="X29" s="279"/>
      <c r="Y29" s="279"/>
      <c r="Z29" s="279"/>
      <c r="AA29" s="279"/>
      <c r="AB29" s="279"/>
      <c r="AC29" s="279"/>
      <c r="AD29" s="279"/>
      <c r="AE29" s="279"/>
      <c r="AF29" s="42"/>
      <c r="AG29" s="42"/>
      <c r="AH29" s="42"/>
      <c r="AI29" s="42"/>
      <c r="AJ29" s="42"/>
      <c r="AK29" s="278">
        <f>ROUND(AV94,2)</f>
        <v>0</v>
      </c>
      <c r="AL29" s="279"/>
      <c r="AM29" s="279"/>
      <c r="AN29" s="279"/>
      <c r="AO29" s="279"/>
      <c r="AP29" s="42"/>
      <c r="AQ29" s="42"/>
      <c r="AR29" s="43"/>
      <c r="BE29" s="282"/>
    </row>
    <row r="30" spans="2:57" s="3" customFormat="1" ht="14.45" customHeight="1">
      <c r="B30" s="41"/>
      <c r="C30" s="42"/>
      <c r="D30" s="42"/>
      <c r="E30" s="42"/>
      <c r="F30" s="29" t="s">
        <v>49</v>
      </c>
      <c r="G30" s="42"/>
      <c r="H30" s="42"/>
      <c r="I30" s="42"/>
      <c r="J30" s="42"/>
      <c r="K30" s="42"/>
      <c r="L30" s="308">
        <v>0.15</v>
      </c>
      <c r="M30" s="279"/>
      <c r="N30" s="279"/>
      <c r="O30" s="279"/>
      <c r="P30" s="279"/>
      <c r="Q30" s="42"/>
      <c r="R30" s="42"/>
      <c r="S30" s="42"/>
      <c r="T30" s="42"/>
      <c r="U30" s="42"/>
      <c r="V30" s="42"/>
      <c r="W30" s="278">
        <f>ROUND(BA94,2)</f>
        <v>0</v>
      </c>
      <c r="X30" s="279"/>
      <c r="Y30" s="279"/>
      <c r="Z30" s="279"/>
      <c r="AA30" s="279"/>
      <c r="AB30" s="279"/>
      <c r="AC30" s="279"/>
      <c r="AD30" s="279"/>
      <c r="AE30" s="279"/>
      <c r="AF30" s="42"/>
      <c r="AG30" s="42"/>
      <c r="AH30" s="42"/>
      <c r="AI30" s="42"/>
      <c r="AJ30" s="42"/>
      <c r="AK30" s="278">
        <f>ROUND(AW94,2)</f>
        <v>0</v>
      </c>
      <c r="AL30" s="279"/>
      <c r="AM30" s="279"/>
      <c r="AN30" s="279"/>
      <c r="AO30" s="279"/>
      <c r="AP30" s="42"/>
      <c r="AQ30" s="42"/>
      <c r="AR30" s="43"/>
      <c r="BE30" s="282"/>
    </row>
    <row r="31" spans="2:57" s="3" customFormat="1" ht="14.45" customHeight="1" hidden="1">
      <c r="B31" s="41"/>
      <c r="C31" s="42"/>
      <c r="D31" s="42"/>
      <c r="E31" s="42"/>
      <c r="F31" s="29" t="s">
        <v>50</v>
      </c>
      <c r="G31" s="42"/>
      <c r="H31" s="42"/>
      <c r="I31" s="42"/>
      <c r="J31" s="42"/>
      <c r="K31" s="42"/>
      <c r="L31" s="308">
        <v>0.21</v>
      </c>
      <c r="M31" s="279"/>
      <c r="N31" s="279"/>
      <c r="O31" s="279"/>
      <c r="P31" s="279"/>
      <c r="Q31" s="42"/>
      <c r="R31" s="42"/>
      <c r="S31" s="42"/>
      <c r="T31" s="42"/>
      <c r="U31" s="42"/>
      <c r="V31" s="42"/>
      <c r="W31" s="278">
        <f>ROUND(BB94,2)</f>
        <v>0</v>
      </c>
      <c r="X31" s="279"/>
      <c r="Y31" s="279"/>
      <c r="Z31" s="279"/>
      <c r="AA31" s="279"/>
      <c r="AB31" s="279"/>
      <c r="AC31" s="279"/>
      <c r="AD31" s="279"/>
      <c r="AE31" s="279"/>
      <c r="AF31" s="42"/>
      <c r="AG31" s="42"/>
      <c r="AH31" s="42"/>
      <c r="AI31" s="42"/>
      <c r="AJ31" s="42"/>
      <c r="AK31" s="278">
        <v>0</v>
      </c>
      <c r="AL31" s="279"/>
      <c r="AM31" s="279"/>
      <c r="AN31" s="279"/>
      <c r="AO31" s="279"/>
      <c r="AP31" s="42"/>
      <c r="AQ31" s="42"/>
      <c r="AR31" s="43"/>
      <c r="BE31" s="282"/>
    </row>
    <row r="32" spans="2:57" s="3" customFormat="1" ht="14.45" customHeight="1" hidden="1">
      <c r="B32" s="41"/>
      <c r="C32" s="42"/>
      <c r="D32" s="42"/>
      <c r="E32" s="42"/>
      <c r="F32" s="29" t="s">
        <v>51</v>
      </c>
      <c r="G32" s="42"/>
      <c r="H32" s="42"/>
      <c r="I32" s="42"/>
      <c r="J32" s="42"/>
      <c r="K32" s="42"/>
      <c r="L32" s="308">
        <v>0.15</v>
      </c>
      <c r="M32" s="279"/>
      <c r="N32" s="279"/>
      <c r="O32" s="279"/>
      <c r="P32" s="279"/>
      <c r="Q32" s="42"/>
      <c r="R32" s="42"/>
      <c r="S32" s="42"/>
      <c r="T32" s="42"/>
      <c r="U32" s="42"/>
      <c r="V32" s="42"/>
      <c r="W32" s="278">
        <f>ROUND(BC94,2)</f>
        <v>0</v>
      </c>
      <c r="X32" s="279"/>
      <c r="Y32" s="279"/>
      <c r="Z32" s="279"/>
      <c r="AA32" s="279"/>
      <c r="AB32" s="279"/>
      <c r="AC32" s="279"/>
      <c r="AD32" s="279"/>
      <c r="AE32" s="279"/>
      <c r="AF32" s="42"/>
      <c r="AG32" s="42"/>
      <c r="AH32" s="42"/>
      <c r="AI32" s="42"/>
      <c r="AJ32" s="42"/>
      <c r="AK32" s="278">
        <v>0</v>
      </c>
      <c r="AL32" s="279"/>
      <c r="AM32" s="279"/>
      <c r="AN32" s="279"/>
      <c r="AO32" s="279"/>
      <c r="AP32" s="42"/>
      <c r="AQ32" s="42"/>
      <c r="AR32" s="43"/>
      <c r="BE32" s="282"/>
    </row>
    <row r="33" spans="2:57" s="3" customFormat="1" ht="14.45" customHeight="1" hidden="1">
      <c r="B33" s="41"/>
      <c r="C33" s="42"/>
      <c r="D33" s="42"/>
      <c r="E33" s="42"/>
      <c r="F33" s="29" t="s">
        <v>52</v>
      </c>
      <c r="G33" s="42"/>
      <c r="H33" s="42"/>
      <c r="I33" s="42"/>
      <c r="J33" s="42"/>
      <c r="K33" s="42"/>
      <c r="L33" s="308">
        <v>0</v>
      </c>
      <c r="M33" s="279"/>
      <c r="N33" s="279"/>
      <c r="O33" s="279"/>
      <c r="P33" s="279"/>
      <c r="Q33" s="42"/>
      <c r="R33" s="42"/>
      <c r="S33" s="42"/>
      <c r="T33" s="42"/>
      <c r="U33" s="42"/>
      <c r="V33" s="42"/>
      <c r="W33" s="278">
        <f>ROUND(BD94,2)</f>
        <v>0</v>
      </c>
      <c r="X33" s="279"/>
      <c r="Y33" s="279"/>
      <c r="Z33" s="279"/>
      <c r="AA33" s="279"/>
      <c r="AB33" s="279"/>
      <c r="AC33" s="279"/>
      <c r="AD33" s="279"/>
      <c r="AE33" s="279"/>
      <c r="AF33" s="42"/>
      <c r="AG33" s="42"/>
      <c r="AH33" s="42"/>
      <c r="AI33" s="42"/>
      <c r="AJ33" s="42"/>
      <c r="AK33" s="278">
        <v>0</v>
      </c>
      <c r="AL33" s="279"/>
      <c r="AM33" s="279"/>
      <c r="AN33" s="279"/>
      <c r="AO33" s="279"/>
      <c r="AP33" s="42"/>
      <c r="AQ33" s="42"/>
      <c r="AR33" s="43"/>
      <c r="BE33" s="282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1"/>
    </row>
    <row r="35" spans="1:57" s="2" customFormat="1" ht="25.9" customHeight="1">
      <c r="A35" s="35"/>
      <c r="B35" s="36"/>
      <c r="C35" s="44"/>
      <c r="D35" s="45" t="s">
        <v>53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54</v>
      </c>
      <c r="U35" s="46"/>
      <c r="V35" s="46"/>
      <c r="W35" s="46"/>
      <c r="X35" s="285" t="s">
        <v>55</v>
      </c>
      <c r="Y35" s="286"/>
      <c r="Z35" s="286"/>
      <c r="AA35" s="286"/>
      <c r="AB35" s="286"/>
      <c r="AC35" s="46"/>
      <c r="AD35" s="46"/>
      <c r="AE35" s="46"/>
      <c r="AF35" s="46"/>
      <c r="AG35" s="46"/>
      <c r="AH35" s="46"/>
      <c r="AI35" s="46"/>
      <c r="AJ35" s="46"/>
      <c r="AK35" s="287">
        <f>SUM(AK26:AK33)</f>
        <v>0</v>
      </c>
      <c r="AL35" s="286"/>
      <c r="AM35" s="286"/>
      <c r="AN35" s="286"/>
      <c r="AO35" s="28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8"/>
      <c r="C49" s="49"/>
      <c r="D49" s="50" t="s">
        <v>56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5"/>
      <c r="B60" s="36"/>
      <c r="C60" s="37"/>
      <c r="D60" s="53" t="s">
        <v>58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58</v>
      </c>
      <c r="AI60" s="39"/>
      <c r="AJ60" s="39"/>
      <c r="AK60" s="39"/>
      <c r="AL60" s="39"/>
      <c r="AM60" s="53" t="s">
        <v>59</v>
      </c>
      <c r="AN60" s="39"/>
      <c r="AO60" s="39"/>
      <c r="AP60" s="37"/>
      <c r="AQ60" s="37"/>
      <c r="AR60" s="40"/>
      <c r="BE60" s="35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5"/>
      <c r="B64" s="36"/>
      <c r="C64" s="37"/>
      <c r="D64" s="50" t="s">
        <v>60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5"/>
      <c r="B75" s="36"/>
      <c r="C75" s="37"/>
      <c r="D75" s="53" t="s">
        <v>58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58</v>
      </c>
      <c r="AI75" s="39"/>
      <c r="AJ75" s="39"/>
      <c r="AK75" s="39"/>
      <c r="AL75" s="39"/>
      <c r="AM75" s="53" t="s">
        <v>59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3" t="s">
        <v>62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29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17107531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8" t="str">
        <f>K6</f>
        <v>Klobouky u Brna - úprava Klobouckého potoka</v>
      </c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29" t="s">
        <v>22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Klobouky u Brna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24</v>
      </c>
      <c r="AJ87" s="37"/>
      <c r="AK87" s="37"/>
      <c r="AL87" s="37"/>
      <c r="AM87" s="300" t="str">
        <f>IF(AN8="","",AN8)</f>
        <v>16. 5. 2017</v>
      </c>
      <c r="AN87" s="300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29" t="s">
        <v>30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Město Klobouky u Brna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36</v>
      </c>
      <c r="AJ89" s="37"/>
      <c r="AK89" s="37"/>
      <c r="AL89" s="37"/>
      <c r="AM89" s="296" t="str">
        <f>IF(E17="","",E17)</f>
        <v>Aquatis, a.s.</v>
      </c>
      <c r="AN89" s="297"/>
      <c r="AO89" s="297"/>
      <c r="AP89" s="297"/>
      <c r="AQ89" s="37"/>
      <c r="AR89" s="40"/>
      <c r="AS89" s="290" t="s">
        <v>63</v>
      </c>
      <c r="AT89" s="29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29" t="s">
        <v>34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39</v>
      </c>
      <c r="AJ90" s="37"/>
      <c r="AK90" s="37"/>
      <c r="AL90" s="37"/>
      <c r="AM90" s="296" t="str">
        <f>IF(E20="","",E20)</f>
        <v xml:space="preserve"> </v>
      </c>
      <c r="AN90" s="297"/>
      <c r="AO90" s="297"/>
      <c r="AP90" s="297"/>
      <c r="AQ90" s="37"/>
      <c r="AR90" s="40"/>
      <c r="AS90" s="292"/>
      <c r="AT90" s="29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4"/>
      <c r="AT91" s="29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20" t="s">
        <v>64</v>
      </c>
      <c r="D92" s="310"/>
      <c r="E92" s="310"/>
      <c r="F92" s="310"/>
      <c r="G92" s="310"/>
      <c r="H92" s="74"/>
      <c r="I92" s="309" t="s">
        <v>65</v>
      </c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2" t="s">
        <v>66</v>
      </c>
      <c r="AH92" s="310"/>
      <c r="AI92" s="310"/>
      <c r="AJ92" s="310"/>
      <c r="AK92" s="310"/>
      <c r="AL92" s="310"/>
      <c r="AM92" s="310"/>
      <c r="AN92" s="309" t="s">
        <v>67</v>
      </c>
      <c r="AO92" s="310"/>
      <c r="AP92" s="311"/>
      <c r="AQ92" s="75" t="s">
        <v>68</v>
      </c>
      <c r="AR92" s="40"/>
      <c r="AS92" s="76" t="s">
        <v>69</v>
      </c>
      <c r="AT92" s="77" t="s">
        <v>70</v>
      </c>
      <c r="AU92" s="77" t="s">
        <v>71</v>
      </c>
      <c r="AV92" s="77" t="s">
        <v>72</v>
      </c>
      <c r="AW92" s="77" t="s">
        <v>73</v>
      </c>
      <c r="AX92" s="77" t="s">
        <v>74</v>
      </c>
      <c r="AY92" s="77" t="s">
        <v>75</v>
      </c>
      <c r="AZ92" s="77" t="s">
        <v>76</v>
      </c>
      <c r="BA92" s="77" t="s">
        <v>77</v>
      </c>
      <c r="BB92" s="77" t="s">
        <v>78</v>
      </c>
      <c r="BC92" s="77" t="s">
        <v>79</v>
      </c>
      <c r="BD92" s="78" t="s">
        <v>80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81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8">
        <f>ROUND(AG95+AG96,2)</f>
        <v>0</v>
      </c>
      <c r="AH94" s="318"/>
      <c r="AI94" s="318"/>
      <c r="AJ94" s="318"/>
      <c r="AK94" s="318"/>
      <c r="AL94" s="318"/>
      <c r="AM94" s="318"/>
      <c r="AN94" s="319">
        <f>SUM(AG94,AT94)</f>
        <v>0</v>
      </c>
      <c r="AO94" s="319"/>
      <c r="AP94" s="319"/>
      <c r="AQ94" s="86" t="s">
        <v>1</v>
      </c>
      <c r="AR94" s="87"/>
      <c r="AS94" s="88">
        <f>ROUND(AS95+AS96,2)</f>
        <v>0</v>
      </c>
      <c r="AT94" s="89">
        <f>ROUND(SUM(AV94:AW94),2)</f>
        <v>0</v>
      </c>
      <c r="AU94" s="90">
        <f>ROUND(AU95+AU96,5)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ROUND(AZ95+AZ96,2)</f>
        <v>0</v>
      </c>
      <c r="BA94" s="89">
        <f>ROUND(BA95+BA96,2)</f>
        <v>0</v>
      </c>
      <c r="BB94" s="89">
        <f>ROUND(BB95+BB96,2)</f>
        <v>0</v>
      </c>
      <c r="BC94" s="89">
        <f>ROUND(BC95+BC96,2)</f>
        <v>0</v>
      </c>
      <c r="BD94" s="91">
        <f>ROUND(BD95+BD96,2)</f>
        <v>0</v>
      </c>
      <c r="BS94" s="92" t="s">
        <v>82</v>
      </c>
      <c r="BT94" s="92" t="s">
        <v>83</v>
      </c>
      <c r="BU94" s="93" t="s">
        <v>84</v>
      </c>
      <c r="BV94" s="92" t="s">
        <v>85</v>
      </c>
      <c r="BW94" s="92" t="s">
        <v>5</v>
      </c>
      <c r="BX94" s="92" t="s">
        <v>86</v>
      </c>
      <c r="CL94" s="92" t="s">
        <v>19</v>
      </c>
    </row>
    <row r="95" spans="1:91" s="7" customFormat="1" ht="16.5" customHeight="1">
      <c r="A95" s="94" t="s">
        <v>87</v>
      </c>
      <c r="B95" s="95"/>
      <c r="C95" s="96"/>
      <c r="D95" s="321" t="s">
        <v>88</v>
      </c>
      <c r="E95" s="321"/>
      <c r="F95" s="321"/>
      <c r="G95" s="321"/>
      <c r="H95" s="321"/>
      <c r="I95" s="97"/>
      <c r="J95" s="321" t="s">
        <v>89</v>
      </c>
      <c r="K95" s="321"/>
      <c r="L95" s="321"/>
      <c r="M95" s="321"/>
      <c r="N95" s="321"/>
      <c r="O95" s="321"/>
      <c r="P95" s="321"/>
      <c r="Q95" s="321"/>
      <c r="R95" s="321"/>
      <c r="S95" s="321"/>
      <c r="T95" s="321"/>
      <c r="U95" s="321"/>
      <c r="V95" s="321"/>
      <c r="W95" s="321"/>
      <c r="X95" s="321"/>
      <c r="Y95" s="321"/>
      <c r="Z95" s="321"/>
      <c r="AA95" s="321"/>
      <c r="AB95" s="321"/>
      <c r="AC95" s="321"/>
      <c r="AD95" s="321"/>
      <c r="AE95" s="321"/>
      <c r="AF95" s="321"/>
      <c r="AG95" s="313">
        <f>OST!J30</f>
        <v>0</v>
      </c>
      <c r="AH95" s="314"/>
      <c r="AI95" s="314"/>
      <c r="AJ95" s="314"/>
      <c r="AK95" s="314"/>
      <c r="AL95" s="314"/>
      <c r="AM95" s="314"/>
      <c r="AN95" s="313">
        <f>SUM(AG95,AT95)</f>
        <v>0</v>
      </c>
      <c r="AO95" s="314"/>
      <c r="AP95" s="314"/>
      <c r="AQ95" s="98" t="s">
        <v>90</v>
      </c>
      <c r="AR95" s="99"/>
      <c r="AS95" s="100">
        <v>0</v>
      </c>
      <c r="AT95" s="101">
        <f>ROUND(SUM(AV95:AW95),2)</f>
        <v>0</v>
      </c>
      <c r="AU95" s="102">
        <f>OST!P119</f>
        <v>0</v>
      </c>
      <c r="AV95" s="101">
        <f>OST!J33</f>
        <v>0</v>
      </c>
      <c r="AW95" s="101">
        <f>OST!J34</f>
        <v>0</v>
      </c>
      <c r="AX95" s="101">
        <f>OST!J35</f>
        <v>0</v>
      </c>
      <c r="AY95" s="101">
        <f>OST!J36</f>
        <v>0</v>
      </c>
      <c r="AZ95" s="101">
        <f>OST!F33</f>
        <v>0</v>
      </c>
      <c r="BA95" s="101">
        <f>OST!F34</f>
        <v>0</v>
      </c>
      <c r="BB95" s="101">
        <f>OST!F35</f>
        <v>0</v>
      </c>
      <c r="BC95" s="101">
        <f>OST!F36</f>
        <v>0</v>
      </c>
      <c r="BD95" s="103">
        <f>OST!F37</f>
        <v>0</v>
      </c>
      <c r="BT95" s="104" t="s">
        <v>91</v>
      </c>
      <c r="BV95" s="104" t="s">
        <v>85</v>
      </c>
      <c r="BW95" s="104" t="s">
        <v>92</v>
      </c>
      <c r="BX95" s="104" t="s">
        <v>5</v>
      </c>
      <c r="CL95" s="104" t="s">
        <v>19</v>
      </c>
      <c r="CM95" s="104" t="s">
        <v>21</v>
      </c>
    </row>
    <row r="96" spans="2:91" s="7" customFormat="1" ht="27" customHeight="1">
      <c r="B96" s="95"/>
      <c r="C96" s="96"/>
      <c r="D96" s="321" t="s">
        <v>93</v>
      </c>
      <c r="E96" s="321"/>
      <c r="F96" s="321"/>
      <c r="G96" s="321"/>
      <c r="H96" s="321"/>
      <c r="I96" s="97"/>
      <c r="J96" s="321" t="s">
        <v>94</v>
      </c>
      <c r="K96" s="321"/>
      <c r="L96" s="321"/>
      <c r="M96" s="321"/>
      <c r="N96" s="321"/>
      <c r="O96" s="321"/>
      <c r="P96" s="321"/>
      <c r="Q96" s="321"/>
      <c r="R96" s="321"/>
      <c r="S96" s="321"/>
      <c r="T96" s="321"/>
      <c r="U96" s="321"/>
      <c r="V96" s="321"/>
      <c r="W96" s="321"/>
      <c r="X96" s="321"/>
      <c r="Y96" s="321"/>
      <c r="Z96" s="321"/>
      <c r="AA96" s="321"/>
      <c r="AB96" s="321"/>
      <c r="AC96" s="321"/>
      <c r="AD96" s="321"/>
      <c r="AE96" s="321"/>
      <c r="AF96" s="321"/>
      <c r="AG96" s="315">
        <f>ROUND(SUM(AG97:AG98),2)</f>
        <v>0</v>
      </c>
      <c r="AH96" s="314"/>
      <c r="AI96" s="314"/>
      <c r="AJ96" s="314"/>
      <c r="AK96" s="314"/>
      <c r="AL96" s="314"/>
      <c r="AM96" s="314"/>
      <c r="AN96" s="313">
        <f>SUM(AG96,AT96)</f>
        <v>0</v>
      </c>
      <c r="AO96" s="314"/>
      <c r="AP96" s="314"/>
      <c r="AQ96" s="98" t="s">
        <v>95</v>
      </c>
      <c r="AR96" s="99"/>
      <c r="AS96" s="100">
        <f>ROUND(SUM(AS97:AS98),2)</f>
        <v>0</v>
      </c>
      <c r="AT96" s="101">
        <f>ROUND(SUM(AV96:AW96),2)</f>
        <v>0</v>
      </c>
      <c r="AU96" s="102">
        <f>ROUND(SUM(AU97:AU98),5)</f>
        <v>0</v>
      </c>
      <c r="AV96" s="101">
        <f>ROUND(AZ96*L29,2)</f>
        <v>0</v>
      </c>
      <c r="AW96" s="101">
        <f>ROUND(BA96*L30,2)</f>
        <v>0</v>
      </c>
      <c r="AX96" s="101">
        <f>ROUND(BB96*L29,2)</f>
        <v>0</v>
      </c>
      <c r="AY96" s="101">
        <f>ROUND(BC96*L30,2)</f>
        <v>0</v>
      </c>
      <c r="AZ96" s="101">
        <f>ROUND(SUM(AZ97:AZ98),2)</f>
        <v>0</v>
      </c>
      <c r="BA96" s="101">
        <f>ROUND(SUM(BA97:BA98),2)</f>
        <v>0</v>
      </c>
      <c r="BB96" s="101">
        <f>ROUND(SUM(BB97:BB98),2)</f>
        <v>0</v>
      </c>
      <c r="BC96" s="101">
        <f>ROUND(SUM(BC97:BC98),2)</f>
        <v>0</v>
      </c>
      <c r="BD96" s="103">
        <f>ROUND(SUM(BD97:BD98),2)</f>
        <v>0</v>
      </c>
      <c r="BS96" s="104" t="s">
        <v>82</v>
      </c>
      <c r="BT96" s="104" t="s">
        <v>91</v>
      </c>
      <c r="BV96" s="104" t="s">
        <v>85</v>
      </c>
      <c r="BW96" s="104" t="s">
        <v>96</v>
      </c>
      <c r="BX96" s="104" t="s">
        <v>5</v>
      </c>
      <c r="CL96" s="104" t="s">
        <v>19</v>
      </c>
      <c r="CM96" s="104" t="s">
        <v>21</v>
      </c>
    </row>
    <row r="97" spans="2:91" s="4" customFormat="1" ht="16.5" customHeight="1">
      <c r="B97" s="59"/>
      <c r="C97" s="105"/>
      <c r="D97" s="105"/>
      <c r="E97" s="322" t="s">
        <v>93</v>
      </c>
      <c r="F97" s="322"/>
      <c r="G97" s="322"/>
      <c r="H97" s="322"/>
      <c r="I97" s="322"/>
      <c r="J97" s="105"/>
      <c r="K97" s="322" t="s">
        <v>94</v>
      </c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16">
        <v>0</v>
      </c>
      <c r="AH97" s="317"/>
      <c r="AI97" s="317"/>
      <c r="AJ97" s="317"/>
      <c r="AK97" s="317"/>
      <c r="AL97" s="317"/>
      <c r="AM97" s="317"/>
      <c r="AN97" s="316">
        <f>SUM(AG97,AT97)</f>
        <v>0</v>
      </c>
      <c r="AO97" s="317"/>
      <c r="AP97" s="317"/>
      <c r="AQ97" s="106" t="s">
        <v>97</v>
      </c>
      <c r="AR97" s="61"/>
      <c r="AS97" s="107">
        <v>0</v>
      </c>
      <c r="AT97" s="108">
        <f>ROUND(SUM(AV97:AW97),2)</f>
        <v>0</v>
      </c>
      <c r="AU97" s="109"/>
      <c r="AV97" s="108"/>
      <c r="AW97" s="108"/>
      <c r="AX97" s="108"/>
      <c r="AY97" s="108"/>
      <c r="AZ97" s="108"/>
      <c r="BA97" s="108"/>
      <c r="BB97" s="108"/>
      <c r="BC97" s="108"/>
      <c r="BD97" s="110"/>
      <c r="BT97" s="111" t="s">
        <v>21</v>
      </c>
      <c r="BU97" s="111" t="s">
        <v>98</v>
      </c>
      <c r="BV97" s="111" t="s">
        <v>85</v>
      </c>
      <c r="BW97" s="111" t="s">
        <v>96</v>
      </c>
      <c r="BX97" s="111" t="s">
        <v>5</v>
      </c>
      <c r="CL97" s="111" t="s">
        <v>19</v>
      </c>
      <c r="CM97" s="111" t="s">
        <v>21</v>
      </c>
    </row>
    <row r="98" spans="1:90" s="4" customFormat="1" ht="25.5" customHeight="1">
      <c r="A98" s="94" t="s">
        <v>87</v>
      </c>
      <c r="B98" s="59"/>
      <c r="C98" s="105"/>
      <c r="D98" s="105"/>
      <c r="E98" s="322" t="s">
        <v>99</v>
      </c>
      <c r="F98" s="322"/>
      <c r="G98" s="322"/>
      <c r="H98" s="322"/>
      <c r="I98" s="322"/>
      <c r="J98" s="105"/>
      <c r="K98" s="322" t="s">
        <v>100</v>
      </c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16">
        <f>'SO 01.1.4'!J32</f>
        <v>0</v>
      </c>
      <c r="AH98" s="317"/>
      <c r="AI98" s="317"/>
      <c r="AJ98" s="317"/>
      <c r="AK98" s="317"/>
      <c r="AL98" s="317"/>
      <c r="AM98" s="317"/>
      <c r="AN98" s="316">
        <f>SUM(AG98,AT98)</f>
        <v>0</v>
      </c>
      <c r="AO98" s="317"/>
      <c r="AP98" s="317"/>
      <c r="AQ98" s="106" t="s">
        <v>97</v>
      </c>
      <c r="AR98" s="61"/>
      <c r="AS98" s="112">
        <v>0</v>
      </c>
      <c r="AT98" s="113">
        <f>ROUND(SUM(AV98:AW98),2)</f>
        <v>0</v>
      </c>
      <c r="AU98" s="114">
        <f>'SO 01.1.4'!P131</f>
        <v>0</v>
      </c>
      <c r="AV98" s="113">
        <f>'SO 01.1.4'!J35</f>
        <v>0</v>
      </c>
      <c r="AW98" s="113">
        <f>'SO 01.1.4'!J36</f>
        <v>0</v>
      </c>
      <c r="AX98" s="113">
        <f>'SO 01.1.4'!J37</f>
        <v>0</v>
      </c>
      <c r="AY98" s="113">
        <f>'SO 01.1.4'!J38</f>
        <v>0</v>
      </c>
      <c r="AZ98" s="113">
        <f>'SO 01.1.4'!F35</f>
        <v>0</v>
      </c>
      <c r="BA98" s="113">
        <f>'SO 01.1.4'!F36</f>
        <v>0</v>
      </c>
      <c r="BB98" s="113">
        <f>'SO 01.1.4'!F37</f>
        <v>0</v>
      </c>
      <c r="BC98" s="113">
        <f>'SO 01.1.4'!F38</f>
        <v>0</v>
      </c>
      <c r="BD98" s="115">
        <f>'SO 01.1.4'!F39</f>
        <v>0</v>
      </c>
      <c r="BT98" s="111" t="s">
        <v>21</v>
      </c>
      <c r="BV98" s="111" t="s">
        <v>85</v>
      </c>
      <c r="BW98" s="111" t="s">
        <v>101</v>
      </c>
      <c r="BX98" s="111" t="s">
        <v>96</v>
      </c>
      <c r="CL98" s="111" t="s">
        <v>19</v>
      </c>
    </row>
    <row r="99" spans="1:57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TuekTBh4oIclUtF7ZCsFVJigptvescbWW0fNVtJn7jSwUwURwJS1yZ+V/y3HFVoSlxvnKh6GiPZd4ldVpk+6VQ==" saltValue="Lx19ev3yVaVUWdLwuwcXD/ZUuh2mPVfZSCcMnq4/FC4l0/FVLdpI9SM9wzrGw/l5139D0T+kiu/qk/kz44IP1A==" spinCount="100000" sheet="1" objects="1" scenarios="1" formatColumns="0" formatRows="0"/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E97:I97"/>
    <mergeCell ref="K97:AF97"/>
    <mergeCell ref="E98:I98"/>
    <mergeCell ref="K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OST.1 - Ostatní náklady'!C2" display="/"/>
    <hyperlink ref="A98" location="'SO 01.1.4 - Úprava toku 2...'!C2" display="/"/>
  </hyperlink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5" r:id="rId2"/>
  <headerFooter>
    <oddFooter>&amp;CStrana &amp;P z &amp;N&amp;R&amp;A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33"/>
  <sheetViews>
    <sheetView showGridLines="0" workbookViewId="0" topLeftCell="A98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6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92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21</v>
      </c>
    </row>
    <row r="4" spans="2:46" s="1" customFormat="1" ht="24.95" customHeight="1">
      <c r="B4" s="20"/>
      <c r="D4" s="120" t="s">
        <v>102</v>
      </c>
      <c r="I4" s="116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6"/>
      <c r="L5" s="20"/>
    </row>
    <row r="6" spans="2:12" s="1" customFormat="1" ht="12" customHeight="1">
      <c r="B6" s="20"/>
      <c r="D6" s="122" t="s">
        <v>16</v>
      </c>
      <c r="I6" s="116"/>
      <c r="L6" s="20"/>
    </row>
    <row r="7" spans="2:12" s="1" customFormat="1" ht="16.5" customHeight="1">
      <c r="B7" s="20"/>
      <c r="E7" s="323" t="str">
        <f>'Rekapitulace stavby'!K6</f>
        <v>Klobouky u Brna - úprava Klobouckého potoka</v>
      </c>
      <c r="F7" s="324"/>
      <c r="G7" s="324"/>
      <c r="H7" s="324"/>
      <c r="I7" s="116"/>
      <c r="L7" s="20"/>
    </row>
    <row r="8" spans="1:31" s="2" customFormat="1" ht="12" customHeight="1">
      <c r="A8" s="35"/>
      <c r="B8" s="40"/>
      <c r="C8" s="35"/>
      <c r="D8" s="122" t="s">
        <v>103</v>
      </c>
      <c r="E8" s="35"/>
      <c r="F8" s="35"/>
      <c r="G8" s="35"/>
      <c r="H8" s="35"/>
      <c r="I8" s="123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25" t="s">
        <v>104</v>
      </c>
      <c r="F9" s="326"/>
      <c r="G9" s="326"/>
      <c r="H9" s="326"/>
      <c r="I9" s="123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23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2" t="s">
        <v>18</v>
      </c>
      <c r="E11" s="35"/>
      <c r="F11" s="111" t="s">
        <v>19</v>
      </c>
      <c r="G11" s="35"/>
      <c r="H11" s="35"/>
      <c r="I11" s="124" t="s">
        <v>20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2" t="s">
        <v>22</v>
      </c>
      <c r="E12" s="35"/>
      <c r="F12" s="111" t="s">
        <v>23</v>
      </c>
      <c r="G12" s="35"/>
      <c r="H12" s="35"/>
      <c r="I12" s="124" t="s">
        <v>24</v>
      </c>
      <c r="J12" s="125" t="str">
        <f>'Rekapitulace stavby'!AN8</f>
        <v>16. 5. 2017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23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2" t="s">
        <v>30</v>
      </c>
      <c r="E14" s="35"/>
      <c r="F14" s="35"/>
      <c r="G14" s="35"/>
      <c r="H14" s="35"/>
      <c r="I14" s="124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4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23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2" t="s">
        <v>34</v>
      </c>
      <c r="E17" s="35"/>
      <c r="F17" s="35"/>
      <c r="G17" s="35"/>
      <c r="H17" s="35"/>
      <c r="I17" s="124" t="s">
        <v>31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7" t="str">
        <f>'Rekapitulace stavby'!E14</f>
        <v>Vyplň údaj</v>
      </c>
      <c r="F18" s="328"/>
      <c r="G18" s="328"/>
      <c r="H18" s="328"/>
      <c r="I18" s="124" t="s">
        <v>33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23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2" t="s">
        <v>36</v>
      </c>
      <c r="E20" s="35"/>
      <c r="F20" s="35"/>
      <c r="G20" s="35"/>
      <c r="H20" s="35"/>
      <c r="I20" s="124" t="s">
        <v>31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37</v>
      </c>
      <c r="F21" s="35"/>
      <c r="G21" s="35"/>
      <c r="H21" s="35"/>
      <c r="I21" s="124" t="s">
        <v>33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23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2" t="s">
        <v>39</v>
      </c>
      <c r="E23" s="35"/>
      <c r="F23" s="35"/>
      <c r="G23" s="35"/>
      <c r="H23" s="35"/>
      <c r="I23" s="124" t="s">
        <v>31</v>
      </c>
      <c r="J23" s="111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tr">
        <f>IF('Rekapitulace stavby'!E20="","",'Rekapitulace stavby'!E20)</f>
        <v xml:space="preserve"> </v>
      </c>
      <c r="F24" s="35"/>
      <c r="G24" s="35"/>
      <c r="H24" s="35"/>
      <c r="I24" s="124" t="s">
        <v>33</v>
      </c>
      <c r="J24" s="111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23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2" t="s">
        <v>41</v>
      </c>
      <c r="E26" s="35"/>
      <c r="F26" s="35"/>
      <c r="G26" s="35"/>
      <c r="H26" s="35"/>
      <c r="I26" s="123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6"/>
      <c r="B27" s="127"/>
      <c r="C27" s="126"/>
      <c r="D27" s="126"/>
      <c r="E27" s="329" t="s">
        <v>1</v>
      </c>
      <c r="F27" s="329"/>
      <c r="G27" s="329"/>
      <c r="H27" s="329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23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30"/>
      <c r="E29" s="130"/>
      <c r="F29" s="130"/>
      <c r="G29" s="130"/>
      <c r="H29" s="130"/>
      <c r="I29" s="131"/>
      <c r="J29" s="130"/>
      <c r="K29" s="13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32" t="s">
        <v>43</v>
      </c>
      <c r="E30" s="35"/>
      <c r="F30" s="35"/>
      <c r="G30" s="35"/>
      <c r="H30" s="35"/>
      <c r="I30" s="123"/>
      <c r="J30" s="133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30"/>
      <c r="E31" s="130"/>
      <c r="F31" s="130"/>
      <c r="G31" s="130"/>
      <c r="H31" s="130"/>
      <c r="I31" s="131"/>
      <c r="J31" s="130"/>
      <c r="K31" s="13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34" t="s">
        <v>45</v>
      </c>
      <c r="G32" s="35"/>
      <c r="H32" s="35"/>
      <c r="I32" s="135" t="s">
        <v>44</v>
      </c>
      <c r="J32" s="134" t="s">
        <v>46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6" t="s">
        <v>47</v>
      </c>
      <c r="E33" s="122" t="s">
        <v>48</v>
      </c>
      <c r="F33" s="137">
        <f>ROUND((SUM(BE119:BE132)),2)</f>
        <v>0</v>
      </c>
      <c r="G33" s="35"/>
      <c r="H33" s="35"/>
      <c r="I33" s="138">
        <v>0.21</v>
      </c>
      <c r="J33" s="137">
        <f>ROUND(((SUM(BE119:BE132))*I33),2)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2" t="s">
        <v>49</v>
      </c>
      <c r="F34" s="137">
        <f>ROUND((SUM(BF119:BF132)),2)</f>
        <v>0</v>
      </c>
      <c r="G34" s="35"/>
      <c r="H34" s="35"/>
      <c r="I34" s="138">
        <v>0.15</v>
      </c>
      <c r="J34" s="137">
        <f>ROUND(((SUM(BF119:BF132))*I34),2)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2" t="s">
        <v>50</v>
      </c>
      <c r="F35" s="137">
        <f>ROUND((SUM(BG119:BG132)),2)</f>
        <v>0</v>
      </c>
      <c r="G35" s="35"/>
      <c r="H35" s="35"/>
      <c r="I35" s="138">
        <v>0.21</v>
      </c>
      <c r="J35" s="13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2" t="s">
        <v>51</v>
      </c>
      <c r="F36" s="137">
        <f>ROUND((SUM(BH119:BH132)),2)</f>
        <v>0</v>
      </c>
      <c r="G36" s="35"/>
      <c r="H36" s="35"/>
      <c r="I36" s="138">
        <v>0.15</v>
      </c>
      <c r="J36" s="137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2" t="s">
        <v>52</v>
      </c>
      <c r="F37" s="137">
        <f>ROUND((SUM(BI119:BI132)),2)</f>
        <v>0</v>
      </c>
      <c r="G37" s="35"/>
      <c r="H37" s="35"/>
      <c r="I37" s="138">
        <v>0</v>
      </c>
      <c r="J37" s="13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23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9"/>
      <c r="D39" s="140" t="s">
        <v>53</v>
      </c>
      <c r="E39" s="141"/>
      <c r="F39" s="141"/>
      <c r="G39" s="142" t="s">
        <v>54</v>
      </c>
      <c r="H39" s="143" t="s">
        <v>55</v>
      </c>
      <c r="I39" s="144"/>
      <c r="J39" s="145">
        <f>SUM(J30:J37)</f>
        <v>0</v>
      </c>
      <c r="K39" s="146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23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0"/>
      <c r="I41" s="116"/>
      <c r="L41" s="20"/>
    </row>
    <row r="42" spans="2:12" s="1" customFormat="1" ht="14.45" customHeight="1">
      <c r="B42" s="20"/>
      <c r="I42" s="116"/>
      <c r="L42" s="20"/>
    </row>
    <row r="43" spans="2:12" s="1" customFormat="1" ht="14.45" customHeight="1">
      <c r="B43" s="20"/>
      <c r="I43" s="116"/>
      <c r="L43" s="20"/>
    </row>
    <row r="44" spans="2:12" s="1" customFormat="1" ht="14.45" customHeight="1">
      <c r="B44" s="20"/>
      <c r="I44" s="116"/>
      <c r="L44" s="20"/>
    </row>
    <row r="45" spans="2:12" s="1" customFormat="1" ht="14.45" customHeight="1">
      <c r="B45" s="20"/>
      <c r="I45" s="116"/>
      <c r="L45" s="20"/>
    </row>
    <row r="46" spans="2:12" s="1" customFormat="1" ht="14.45" customHeight="1">
      <c r="B46" s="20"/>
      <c r="I46" s="116"/>
      <c r="L46" s="20"/>
    </row>
    <row r="47" spans="2:12" s="1" customFormat="1" ht="14.45" customHeight="1">
      <c r="B47" s="20"/>
      <c r="I47" s="116"/>
      <c r="L47" s="20"/>
    </row>
    <row r="48" spans="2:12" s="1" customFormat="1" ht="14.45" customHeight="1">
      <c r="B48" s="20"/>
      <c r="I48" s="116"/>
      <c r="L48" s="20"/>
    </row>
    <row r="49" spans="2:12" s="1" customFormat="1" ht="14.45" customHeight="1">
      <c r="B49" s="20"/>
      <c r="I49" s="116"/>
      <c r="L49" s="20"/>
    </row>
    <row r="50" spans="2:12" s="2" customFormat="1" ht="14.45" customHeight="1">
      <c r="B50" s="52"/>
      <c r="D50" s="147" t="s">
        <v>56</v>
      </c>
      <c r="E50" s="148"/>
      <c r="F50" s="148"/>
      <c r="G50" s="147" t="s">
        <v>57</v>
      </c>
      <c r="H50" s="148"/>
      <c r="I50" s="149"/>
      <c r="J50" s="148"/>
      <c r="K50" s="148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50" t="s">
        <v>58</v>
      </c>
      <c r="E61" s="151"/>
      <c r="F61" s="152" t="s">
        <v>59</v>
      </c>
      <c r="G61" s="150" t="s">
        <v>58</v>
      </c>
      <c r="H61" s="151"/>
      <c r="I61" s="153"/>
      <c r="J61" s="154" t="s">
        <v>59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7" t="s">
        <v>60</v>
      </c>
      <c r="E65" s="155"/>
      <c r="F65" s="155"/>
      <c r="G65" s="147" t="s">
        <v>61</v>
      </c>
      <c r="H65" s="155"/>
      <c r="I65" s="156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50" t="s">
        <v>58</v>
      </c>
      <c r="E76" s="151"/>
      <c r="F76" s="152" t="s">
        <v>59</v>
      </c>
      <c r="G76" s="150" t="s">
        <v>58</v>
      </c>
      <c r="H76" s="151"/>
      <c r="I76" s="153"/>
      <c r="J76" s="154" t="s">
        <v>59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105</v>
      </c>
      <c r="D82" s="37"/>
      <c r="E82" s="37"/>
      <c r="F82" s="37"/>
      <c r="G82" s="37"/>
      <c r="H82" s="37"/>
      <c r="I82" s="123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23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23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Klobouky u Brna - úprava Klobouckého potoka</v>
      </c>
      <c r="F85" s="331"/>
      <c r="G85" s="331"/>
      <c r="H85" s="331"/>
      <c r="I85" s="123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103</v>
      </c>
      <c r="D86" s="37"/>
      <c r="E86" s="37"/>
      <c r="F86" s="37"/>
      <c r="G86" s="37"/>
      <c r="H86" s="37"/>
      <c r="I86" s="123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98" t="str">
        <f>E9</f>
        <v>OST.1 - Ostatní náklady</v>
      </c>
      <c r="F87" s="332"/>
      <c r="G87" s="332"/>
      <c r="H87" s="332"/>
      <c r="I87" s="123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23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22</v>
      </c>
      <c r="D89" s="37"/>
      <c r="E89" s="37"/>
      <c r="F89" s="27" t="str">
        <f>F12</f>
        <v>Klobouky u Brna</v>
      </c>
      <c r="G89" s="37"/>
      <c r="H89" s="37"/>
      <c r="I89" s="124" t="s">
        <v>24</v>
      </c>
      <c r="J89" s="67" t="str">
        <f>IF(J12="","",J12)</f>
        <v>16. 5. 2017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23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29" t="s">
        <v>30</v>
      </c>
      <c r="D91" s="37"/>
      <c r="E91" s="37"/>
      <c r="F91" s="27" t="str">
        <f>E15</f>
        <v>Město Klobouky u Brna</v>
      </c>
      <c r="G91" s="37"/>
      <c r="H91" s="37"/>
      <c r="I91" s="124" t="s">
        <v>36</v>
      </c>
      <c r="J91" s="33" t="str">
        <f>E21</f>
        <v>Aquatis, a.s.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29" t="s">
        <v>34</v>
      </c>
      <c r="D92" s="37"/>
      <c r="E92" s="37"/>
      <c r="F92" s="27" t="str">
        <f>IF(E18="","",E18)</f>
        <v>Vyplň údaj</v>
      </c>
      <c r="G92" s="37"/>
      <c r="H92" s="37"/>
      <c r="I92" s="124" t="s">
        <v>39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23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3" t="s">
        <v>106</v>
      </c>
      <c r="D94" s="164"/>
      <c r="E94" s="164"/>
      <c r="F94" s="164"/>
      <c r="G94" s="164"/>
      <c r="H94" s="164"/>
      <c r="I94" s="165"/>
      <c r="J94" s="166" t="s">
        <v>107</v>
      </c>
      <c r="K94" s="16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23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7" t="s">
        <v>108</v>
      </c>
      <c r="D96" s="37"/>
      <c r="E96" s="37"/>
      <c r="F96" s="37"/>
      <c r="G96" s="37"/>
      <c r="H96" s="37"/>
      <c r="I96" s="123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7" t="s">
        <v>109</v>
      </c>
    </row>
    <row r="97" spans="2:12" s="9" customFormat="1" ht="24.95" customHeight="1">
      <c r="B97" s="168"/>
      <c r="C97" s="169"/>
      <c r="D97" s="170" t="s">
        <v>110</v>
      </c>
      <c r="E97" s="171"/>
      <c r="F97" s="171"/>
      <c r="G97" s="171"/>
      <c r="H97" s="171"/>
      <c r="I97" s="172"/>
      <c r="J97" s="173">
        <f>J120</f>
        <v>0</v>
      </c>
      <c r="K97" s="169"/>
      <c r="L97" s="174"/>
    </row>
    <row r="98" spans="2:12" s="10" customFormat="1" ht="19.9" customHeight="1">
      <c r="B98" s="175"/>
      <c r="C98" s="105"/>
      <c r="D98" s="176" t="s">
        <v>111</v>
      </c>
      <c r="E98" s="177"/>
      <c r="F98" s="177"/>
      <c r="G98" s="177"/>
      <c r="H98" s="177"/>
      <c r="I98" s="178"/>
      <c r="J98" s="179">
        <f>J121</f>
        <v>0</v>
      </c>
      <c r="K98" s="105"/>
      <c r="L98" s="180"/>
    </row>
    <row r="99" spans="2:12" s="10" customFormat="1" ht="19.9" customHeight="1">
      <c r="B99" s="175"/>
      <c r="C99" s="105"/>
      <c r="D99" s="176" t="s">
        <v>112</v>
      </c>
      <c r="E99" s="177"/>
      <c r="F99" s="177"/>
      <c r="G99" s="177"/>
      <c r="H99" s="177"/>
      <c r="I99" s="178"/>
      <c r="J99" s="179">
        <f>J128</f>
        <v>0</v>
      </c>
      <c r="K99" s="105"/>
      <c r="L99" s="180"/>
    </row>
    <row r="100" spans="1:31" s="2" customFormat="1" ht="21.75" customHeight="1">
      <c r="A100" s="35"/>
      <c r="B100" s="36"/>
      <c r="C100" s="37"/>
      <c r="D100" s="37"/>
      <c r="E100" s="37"/>
      <c r="F100" s="37"/>
      <c r="G100" s="37"/>
      <c r="H100" s="37"/>
      <c r="I100" s="123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>
      <c r="A101" s="35"/>
      <c r="B101" s="55"/>
      <c r="C101" s="56"/>
      <c r="D101" s="56"/>
      <c r="E101" s="56"/>
      <c r="F101" s="56"/>
      <c r="G101" s="56"/>
      <c r="H101" s="56"/>
      <c r="I101" s="159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162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3" t="s">
        <v>113</v>
      </c>
      <c r="D106" s="37"/>
      <c r="E106" s="37"/>
      <c r="F106" s="37"/>
      <c r="G106" s="37"/>
      <c r="H106" s="37"/>
      <c r="I106" s="123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123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23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30" t="str">
        <f>E7</f>
        <v>Klobouky u Brna - úprava Klobouckého potoka</v>
      </c>
      <c r="F109" s="331"/>
      <c r="G109" s="331"/>
      <c r="H109" s="331"/>
      <c r="I109" s="123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103</v>
      </c>
      <c r="D110" s="37"/>
      <c r="E110" s="37"/>
      <c r="F110" s="37"/>
      <c r="G110" s="37"/>
      <c r="H110" s="37"/>
      <c r="I110" s="123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98" t="str">
        <f>E9</f>
        <v>OST.1 - Ostatní náklady</v>
      </c>
      <c r="F111" s="332"/>
      <c r="G111" s="332"/>
      <c r="H111" s="332"/>
      <c r="I111" s="123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23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22</v>
      </c>
      <c r="D113" s="37"/>
      <c r="E113" s="37"/>
      <c r="F113" s="27" t="str">
        <f>F12</f>
        <v>Klobouky u Brna</v>
      </c>
      <c r="G113" s="37"/>
      <c r="H113" s="37"/>
      <c r="I113" s="124" t="s">
        <v>24</v>
      </c>
      <c r="J113" s="67" t="str">
        <f>IF(J12="","",J12)</f>
        <v>16. 5. 2017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23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29" t="s">
        <v>30</v>
      </c>
      <c r="D115" s="37"/>
      <c r="E115" s="37"/>
      <c r="F115" s="27" t="str">
        <f>E15</f>
        <v>Město Klobouky u Brna</v>
      </c>
      <c r="G115" s="37"/>
      <c r="H115" s="37"/>
      <c r="I115" s="124" t="s">
        <v>36</v>
      </c>
      <c r="J115" s="33" t="str">
        <f>E21</f>
        <v>Aquatis, a.s.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29" t="s">
        <v>34</v>
      </c>
      <c r="D116" s="37"/>
      <c r="E116" s="37"/>
      <c r="F116" s="27" t="str">
        <f>IF(E18="","",E18)</f>
        <v>Vyplň údaj</v>
      </c>
      <c r="G116" s="37"/>
      <c r="H116" s="37"/>
      <c r="I116" s="124" t="s">
        <v>39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123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1" customFormat="1" ht="29.25" customHeight="1">
      <c r="A118" s="181"/>
      <c r="B118" s="182"/>
      <c r="C118" s="183" t="s">
        <v>114</v>
      </c>
      <c r="D118" s="184" t="s">
        <v>68</v>
      </c>
      <c r="E118" s="184" t="s">
        <v>64</v>
      </c>
      <c r="F118" s="184" t="s">
        <v>65</v>
      </c>
      <c r="G118" s="184" t="s">
        <v>115</v>
      </c>
      <c r="H118" s="184" t="s">
        <v>116</v>
      </c>
      <c r="I118" s="185" t="s">
        <v>117</v>
      </c>
      <c r="J118" s="184" t="s">
        <v>107</v>
      </c>
      <c r="K118" s="186" t="s">
        <v>118</v>
      </c>
      <c r="L118" s="187"/>
      <c r="M118" s="76" t="s">
        <v>1</v>
      </c>
      <c r="N118" s="77" t="s">
        <v>47</v>
      </c>
      <c r="O118" s="77" t="s">
        <v>119</v>
      </c>
      <c r="P118" s="77" t="s">
        <v>120</v>
      </c>
      <c r="Q118" s="77" t="s">
        <v>121</v>
      </c>
      <c r="R118" s="77" t="s">
        <v>122</v>
      </c>
      <c r="S118" s="77" t="s">
        <v>123</v>
      </c>
      <c r="T118" s="78" t="s">
        <v>124</v>
      </c>
      <c r="U118" s="18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</row>
    <row r="119" spans="1:63" s="2" customFormat="1" ht="22.9" customHeight="1">
      <c r="A119" s="35"/>
      <c r="B119" s="36"/>
      <c r="C119" s="83" t="s">
        <v>125</v>
      </c>
      <c r="D119" s="37"/>
      <c r="E119" s="37"/>
      <c r="F119" s="37"/>
      <c r="G119" s="37"/>
      <c r="H119" s="37"/>
      <c r="I119" s="123"/>
      <c r="J119" s="188">
        <f>BK119</f>
        <v>0</v>
      </c>
      <c r="K119" s="37"/>
      <c r="L119" s="40"/>
      <c r="M119" s="79"/>
      <c r="N119" s="189"/>
      <c r="O119" s="80"/>
      <c r="P119" s="190">
        <f>P120</f>
        <v>0</v>
      </c>
      <c r="Q119" s="80"/>
      <c r="R119" s="190">
        <f>R120</f>
        <v>0</v>
      </c>
      <c r="S119" s="80"/>
      <c r="T119" s="191">
        <f>T120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7" t="s">
        <v>82</v>
      </c>
      <c r="AU119" s="17" t="s">
        <v>109</v>
      </c>
      <c r="BK119" s="192">
        <f>BK120</f>
        <v>0</v>
      </c>
    </row>
    <row r="120" spans="2:63" s="12" customFormat="1" ht="25.9" customHeight="1">
      <c r="B120" s="193"/>
      <c r="C120" s="194"/>
      <c r="D120" s="195" t="s">
        <v>82</v>
      </c>
      <c r="E120" s="196" t="s">
        <v>126</v>
      </c>
      <c r="F120" s="196" t="s">
        <v>127</v>
      </c>
      <c r="G120" s="194"/>
      <c r="H120" s="194"/>
      <c r="I120" s="197"/>
      <c r="J120" s="198">
        <f>BK120</f>
        <v>0</v>
      </c>
      <c r="K120" s="194"/>
      <c r="L120" s="199"/>
      <c r="M120" s="200"/>
      <c r="N120" s="201"/>
      <c r="O120" s="201"/>
      <c r="P120" s="202">
        <f>P121+P128</f>
        <v>0</v>
      </c>
      <c r="Q120" s="201"/>
      <c r="R120" s="202">
        <f>R121+R128</f>
        <v>0</v>
      </c>
      <c r="S120" s="201"/>
      <c r="T120" s="203">
        <f>T121+T128</f>
        <v>0</v>
      </c>
      <c r="AR120" s="204" t="s">
        <v>128</v>
      </c>
      <c r="AT120" s="205" t="s">
        <v>82</v>
      </c>
      <c r="AU120" s="205" t="s">
        <v>83</v>
      </c>
      <c r="AY120" s="204" t="s">
        <v>129</v>
      </c>
      <c r="BK120" s="206">
        <f>BK121+BK128</f>
        <v>0</v>
      </c>
    </row>
    <row r="121" spans="2:63" s="12" customFormat="1" ht="22.9" customHeight="1">
      <c r="B121" s="193"/>
      <c r="C121" s="194"/>
      <c r="D121" s="195" t="s">
        <v>82</v>
      </c>
      <c r="E121" s="207" t="s">
        <v>130</v>
      </c>
      <c r="F121" s="207" t="s">
        <v>131</v>
      </c>
      <c r="G121" s="194"/>
      <c r="H121" s="194"/>
      <c r="I121" s="197"/>
      <c r="J121" s="208">
        <f>BK121</f>
        <v>0</v>
      </c>
      <c r="K121" s="194"/>
      <c r="L121" s="199"/>
      <c r="M121" s="200"/>
      <c r="N121" s="201"/>
      <c r="O121" s="201"/>
      <c r="P121" s="202">
        <f>SUM(P122:P127)</f>
        <v>0</v>
      </c>
      <c r="Q121" s="201"/>
      <c r="R121" s="202">
        <f>SUM(R122:R127)</f>
        <v>0</v>
      </c>
      <c r="S121" s="201"/>
      <c r="T121" s="203">
        <f>SUM(T122:T127)</f>
        <v>0</v>
      </c>
      <c r="AR121" s="204" t="s">
        <v>128</v>
      </c>
      <c r="AT121" s="205" t="s">
        <v>82</v>
      </c>
      <c r="AU121" s="205" t="s">
        <v>91</v>
      </c>
      <c r="AY121" s="204" t="s">
        <v>129</v>
      </c>
      <c r="BK121" s="206">
        <f>SUM(BK122:BK127)</f>
        <v>0</v>
      </c>
    </row>
    <row r="122" spans="1:65" s="2" customFormat="1" ht="16.5" customHeight="1">
      <c r="A122" s="35"/>
      <c r="B122" s="36"/>
      <c r="C122" s="209" t="s">
        <v>91</v>
      </c>
      <c r="D122" s="209" t="s">
        <v>132</v>
      </c>
      <c r="E122" s="210" t="s">
        <v>133</v>
      </c>
      <c r="F122" s="211" t="s">
        <v>134</v>
      </c>
      <c r="G122" s="212" t="s">
        <v>135</v>
      </c>
      <c r="H122" s="213">
        <v>1</v>
      </c>
      <c r="I122" s="214"/>
      <c r="J122" s="215">
        <f aca="true" t="shared" si="0" ref="J122:J127">ROUND(I122*H122,2)</f>
        <v>0</v>
      </c>
      <c r="K122" s="211" t="s">
        <v>136</v>
      </c>
      <c r="L122" s="40"/>
      <c r="M122" s="216" t="s">
        <v>1</v>
      </c>
      <c r="N122" s="217" t="s">
        <v>48</v>
      </c>
      <c r="O122" s="72"/>
      <c r="P122" s="218">
        <f aca="true" t="shared" si="1" ref="P122:P127">O122*H122</f>
        <v>0</v>
      </c>
      <c r="Q122" s="218">
        <v>0</v>
      </c>
      <c r="R122" s="218">
        <f aca="true" t="shared" si="2" ref="R122:R127">Q122*H122</f>
        <v>0</v>
      </c>
      <c r="S122" s="218">
        <v>0</v>
      </c>
      <c r="T122" s="219">
        <f aca="true" t="shared" si="3" ref="T122:T127"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20" t="s">
        <v>137</v>
      </c>
      <c r="AT122" s="220" t="s">
        <v>132</v>
      </c>
      <c r="AU122" s="220" t="s">
        <v>21</v>
      </c>
      <c r="AY122" s="17" t="s">
        <v>129</v>
      </c>
      <c r="BE122" s="221">
        <f aca="true" t="shared" si="4" ref="BE122:BE127">IF(N122="základní",J122,0)</f>
        <v>0</v>
      </c>
      <c r="BF122" s="221">
        <f aca="true" t="shared" si="5" ref="BF122:BF127">IF(N122="snížená",J122,0)</f>
        <v>0</v>
      </c>
      <c r="BG122" s="221">
        <f aca="true" t="shared" si="6" ref="BG122:BG127">IF(N122="zákl. přenesená",J122,0)</f>
        <v>0</v>
      </c>
      <c r="BH122" s="221">
        <f aca="true" t="shared" si="7" ref="BH122:BH127">IF(N122="sníž. přenesená",J122,0)</f>
        <v>0</v>
      </c>
      <c r="BI122" s="221">
        <f aca="true" t="shared" si="8" ref="BI122:BI127">IF(N122="nulová",J122,0)</f>
        <v>0</v>
      </c>
      <c r="BJ122" s="17" t="s">
        <v>91</v>
      </c>
      <c r="BK122" s="221">
        <f aca="true" t="shared" si="9" ref="BK122:BK127">ROUND(I122*H122,2)</f>
        <v>0</v>
      </c>
      <c r="BL122" s="17" t="s">
        <v>137</v>
      </c>
      <c r="BM122" s="220" t="s">
        <v>138</v>
      </c>
    </row>
    <row r="123" spans="1:65" s="2" customFormat="1" ht="24" customHeight="1">
      <c r="A123" s="35"/>
      <c r="B123" s="36"/>
      <c r="C123" s="209" t="s">
        <v>21</v>
      </c>
      <c r="D123" s="209" t="s">
        <v>132</v>
      </c>
      <c r="E123" s="210" t="s">
        <v>139</v>
      </c>
      <c r="F123" s="211" t="s">
        <v>140</v>
      </c>
      <c r="G123" s="212" t="s">
        <v>135</v>
      </c>
      <c r="H123" s="213">
        <v>1</v>
      </c>
      <c r="I123" s="214"/>
      <c r="J123" s="215">
        <f t="shared" si="0"/>
        <v>0</v>
      </c>
      <c r="K123" s="211" t="s">
        <v>141</v>
      </c>
      <c r="L123" s="40"/>
      <c r="M123" s="216" t="s">
        <v>1</v>
      </c>
      <c r="N123" s="217" t="s">
        <v>48</v>
      </c>
      <c r="O123" s="72"/>
      <c r="P123" s="218">
        <f t="shared" si="1"/>
        <v>0</v>
      </c>
      <c r="Q123" s="218">
        <v>0</v>
      </c>
      <c r="R123" s="218">
        <f t="shared" si="2"/>
        <v>0</v>
      </c>
      <c r="S123" s="218">
        <v>0</v>
      </c>
      <c r="T123" s="219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20" t="s">
        <v>137</v>
      </c>
      <c r="AT123" s="220" t="s">
        <v>132</v>
      </c>
      <c r="AU123" s="220" t="s">
        <v>21</v>
      </c>
      <c r="AY123" s="17" t="s">
        <v>129</v>
      </c>
      <c r="BE123" s="221">
        <f t="shared" si="4"/>
        <v>0</v>
      </c>
      <c r="BF123" s="221">
        <f t="shared" si="5"/>
        <v>0</v>
      </c>
      <c r="BG123" s="221">
        <f t="shared" si="6"/>
        <v>0</v>
      </c>
      <c r="BH123" s="221">
        <f t="shared" si="7"/>
        <v>0</v>
      </c>
      <c r="BI123" s="221">
        <f t="shared" si="8"/>
        <v>0</v>
      </c>
      <c r="BJ123" s="17" t="s">
        <v>91</v>
      </c>
      <c r="BK123" s="221">
        <f t="shared" si="9"/>
        <v>0</v>
      </c>
      <c r="BL123" s="17" t="s">
        <v>137</v>
      </c>
      <c r="BM123" s="220" t="s">
        <v>142</v>
      </c>
    </row>
    <row r="124" spans="1:65" s="2" customFormat="1" ht="16.5" customHeight="1">
      <c r="A124" s="35"/>
      <c r="B124" s="36"/>
      <c r="C124" s="209" t="s">
        <v>143</v>
      </c>
      <c r="D124" s="209" t="s">
        <v>132</v>
      </c>
      <c r="E124" s="210" t="s">
        <v>144</v>
      </c>
      <c r="F124" s="211" t="s">
        <v>145</v>
      </c>
      <c r="G124" s="212" t="s">
        <v>135</v>
      </c>
      <c r="H124" s="213">
        <v>1</v>
      </c>
      <c r="I124" s="214"/>
      <c r="J124" s="215">
        <f t="shared" si="0"/>
        <v>0</v>
      </c>
      <c r="K124" s="211" t="s">
        <v>141</v>
      </c>
      <c r="L124" s="40"/>
      <c r="M124" s="216" t="s">
        <v>1</v>
      </c>
      <c r="N124" s="217" t="s">
        <v>48</v>
      </c>
      <c r="O124" s="72"/>
      <c r="P124" s="218">
        <f t="shared" si="1"/>
        <v>0</v>
      </c>
      <c r="Q124" s="218">
        <v>0</v>
      </c>
      <c r="R124" s="218">
        <f t="shared" si="2"/>
        <v>0</v>
      </c>
      <c r="S124" s="218">
        <v>0</v>
      </c>
      <c r="T124" s="219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20" t="s">
        <v>137</v>
      </c>
      <c r="AT124" s="220" t="s">
        <v>132</v>
      </c>
      <c r="AU124" s="220" t="s">
        <v>21</v>
      </c>
      <c r="AY124" s="17" t="s">
        <v>129</v>
      </c>
      <c r="BE124" s="221">
        <f t="shared" si="4"/>
        <v>0</v>
      </c>
      <c r="BF124" s="221">
        <f t="shared" si="5"/>
        <v>0</v>
      </c>
      <c r="BG124" s="221">
        <f t="shared" si="6"/>
        <v>0</v>
      </c>
      <c r="BH124" s="221">
        <f t="shared" si="7"/>
        <v>0</v>
      </c>
      <c r="BI124" s="221">
        <f t="shared" si="8"/>
        <v>0</v>
      </c>
      <c r="BJ124" s="17" t="s">
        <v>91</v>
      </c>
      <c r="BK124" s="221">
        <f t="shared" si="9"/>
        <v>0</v>
      </c>
      <c r="BL124" s="17" t="s">
        <v>137</v>
      </c>
      <c r="BM124" s="220" t="s">
        <v>146</v>
      </c>
    </row>
    <row r="125" spans="1:65" s="2" customFormat="1" ht="16.5" customHeight="1">
      <c r="A125" s="35"/>
      <c r="B125" s="36"/>
      <c r="C125" s="209" t="s">
        <v>147</v>
      </c>
      <c r="D125" s="209" t="s">
        <v>132</v>
      </c>
      <c r="E125" s="210" t="s">
        <v>148</v>
      </c>
      <c r="F125" s="211" t="s">
        <v>149</v>
      </c>
      <c r="G125" s="212" t="s">
        <v>135</v>
      </c>
      <c r="H125" s="213">
        <v>1</v>
      </c>
      <c r="I125" s="214"/>
      <c r="J125" s="215">
        <f t="shared" si="0"/>
        <v>0</v>
      </c>
      <c r="K125" s="211" t="s">
        <v>1</v>
      </c>
      <c r="L125" s="40"/>
      <c r="M125" s="216" t="s">
        <v>1</v>
      </c>
      <c r="N125" s="217" t="s">
        <v>48</v>
      </c>
      <c r="O125" s="72"/>
      <c r="P125" s="218">
        <f t="shared" si="1"/>
        <v>0</v>
      </c>
      <c r="Q125" s="218">
        <v>0</v>
      </c>
      <c r="R125" s="218">
        <f t="shared" si="2"/>
        <v>0</v>
      </c>
      <c r="S125" s="218">
        <v>0</v>
      </c>
      <c r="T125" s="219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0" t="s">
        <v>147</v>
      </c>
      <c r="AT125" s="220" t="s">
        <v>132</v>
      </c>
      <c r="AU125" s="220" t="s">
        <v>21</v>
      </c>
      <c r="AY125" s="17" t="s">
        <v>129</v>
      </c>
      <c r="BE125" s="221">
        <f t="shared" si="4"/>
        <v>0</v>
      </c>
      <c r="BF125" s="221">
        <f t="shared" si="5"/>
        <v>0</v>
      </c>
      <c r="BG125" s="221">
        <f t="shared" si="6"/>
        <v>0</v>
      </c>
      <c r="BH125" s="221">
        <f t="shared" si="7"/>
        <v>0</v>
      </c>
      <c r="BI125" s="221">
        <f t="shared" si="8"/>
        <v>0</v>
      </c>
      <c r="BJ125" s="17" t="s">
        <v>91</v>
      </c>
      <c r="BK125" s="221">
        <f t="shared" si="9"/>
        <v>0</v>
      </c>
      <c r="BL125" s="17" t="s">
        <v>147</v>
      </c>
      <c r="BM125" s="220" t="s">
        <v>150</v>
      </c>
    </row>
    <row r="126" spans="1:65" s="2" customFormat="1" ht="16.5" customHeight="1">
      <c r="A126" s="35"/>
      <c r="B126" s="36"/>
      <c r="C126" s="209" t="s">
        <v>128</v>
      </c>
      <c r="D126" s="209" t="s">
        <v>132</v>
      </c>
      <c r="E126" s="210" t="s">
        <v>151</v>
      </c>
      <c r="F126" s="211" t="s">
        <v>152</v>
      </c>
      <c r="G126" s="212" t="s">
        <v>135</v>
      </c>
      <c r="H126" s="213">
        <v>1</v>
      </c>
      <c r="I126" s="214"/>
      <c r="J126" s="215">
        <f t="shared" si="0"/>
        <v>0</v>
      </c>
      <c r="K126" s="211" t="s">
        <v>1</v>
      </c>
      <c r="L126" s="40"/>
      <c r="M126" s="216" t="s">
        <v>1</v>
      </c>
      <c r="N126" s="217" t="s">
        <v>48</v>
      </c>
      <c r="O126" s="72"/>
      <c r="P126" s="218">
        <f t="shared" si="1"/>
        <v>0</v>
      </c>
      <c r="Q126" s="218">
        <v>0</v>
      </c>
      <c r="R126" s="218">
        <f t="shared" si="2"/>
        <v>0</v>
      </c>
      <c r="S126" s="218">
        <v>0</v>
      </c>
      <c r="T126" s="219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0" t="s">
        <v>147</v>
      </c>
      <c r="AT126" s="220" t="s">
        <v>132</v>
      </c>
      <c r="AU126" s="220" t="s">
        <v>21</v>
      </c>
      <c r="AY126" s="17" t="s">
        <v>129</v>
      </c>
      <c r="BE126" s="221">
        <f t="shared" si="4"/>
        <v>0</v>
      </c>
      <c r="BF126" s="221">
        <f t="shared" si="5"/>
        <v>0</v>
      </c>
      <c r="BG126" s="221">
        <f t="shared" si="6"/>
        <v>0</v>
      </c>
      <c r="BH126" s="221">
        <f t="shared" si="7"/>
        <v>0</v>
      </c>
      <c r="BI126" s="221">
        <f t="shared" si="8"/>
        <v>0</v>
      </c>
      <c r="BJ126" s="17" t="s">
        <v>91</v>
      </c>
      <c r="BK126" s="221">
        <f t="shared" si="9"/>
        <v>0</v>
      </c>
      <c r="BL126" s="17" t="s">
        <v>147</v>
      </c>
      <c r="BM126" s="220" t="s">
        <v>153</v>
      </c>
    </row>
    <row r="127" spans="1:65" s="2" customFormat="1" ht="16.5" customHeight="1">
      <c r="A127" s="35"/>
      <c r="B127" s="36"/>
      <c r="C127" s="209" t="s">
        <v>154</v>
      </c>
      <c r="D127" s="209" t="s">
        <v>132</v>
      </c>
      <c r="E127" s="210" t="s">
        <v>155</v>
      </c>
      <c r="F127" s="211" t="s">
        <v>156</v>
      </c>
      <c r="G127" s="212" t="s">
        <v>135</v>
      </c>
      <c r="H127" s="213">
        <v>1</v>
      </c>
      <c r="I127" s="214"/>
      <c r="J127" s="215">
        <f t="shared" si="0"/>
        <v>0</v>
      </c>
      <c r="K127" s="211" t="s">
        <v>1</v>
      </c>
      <c r="L127" s="40"/>
      <c r="M127" s="216" t="s">
        <v>1</v>
      </c>
      <c r="N127" s="217" t="s">
        <v>48</v>
      </c>
      <c r="O127" s="72"/>
      <c r="P127" s="218">
        <f t="shared" si="1"/>
        <v>0</v>
      </c>
      <c r="Q127" s="218">
        <v>0</v>
      </c>
      <c r="R127" s="218">
        <f t="shared" si="2"/>
        <v>0</v>
      </c>
      <c r="S127" s="218">
        <v>0</v>
      </c>
      <c r="T127" s="219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0" t="s">
        <v>147</v>
      </c>
      <c r="AT127" s="220" t="s">
        <v>132</v>
      </c>
      <c r="AU127" s="220" t="s">
        <v>21</v>
      </c>
      <c r="AY127" s="17" t="s">
        <v>129</v>
      </c>
      <c r="BE127" s="221">
        <f t="shared" si="4"/>
        <v>0</v>
      </c>
      <c r="BF127" s="221">
        <f t="shared" si="5"/>
        <v>0</v>
      </c>
      <c r="BG127" s="221">
        <f t="shared" si="6"/>
        <v>0</v>
      </c>
      <c r="BH127" s="221">
        <f t="shared" si="7"/>
        <v>0</v>
      </c>
      <c r="BI127" s="221">
        <f t="shared" si="8"/>
        <v>0</v>
      </c>
      <c r="BJ127" s="17" t="s">
        <v>91</v>
      </c>
      <c r="BK127" s="221">
        <f t="shared" si="9"/>
        <v>0</v>
      </c>
      <c r="BL127" s="17" t="s">
        <v>147</v>
      </c>
      <c r="BM127" s="220" t="s">
        <v>157</v>
      </c>
    </row>
    <row r="128" spans="2:63" s="12" customFormat="1" ht="22.9" customHeight="1">
      <c r="B128" s="193"/>
      <c r="C128" s="194"/>
      <c r="D128" s="195" t="s">
        <v>82</v>
      </c>
      <c r="E128" s="207" t="s">
        <v>158</v>
      </c>
      <c r="F128" s="207" t="s">
        <v>159</v>
      </c>
      <c r="G128" s="194"/>
      <c r="H128" s="194"/>
      <c r="I128" s="197"/>
      <c r="J128" s="208">
        <f>BK128</f>
        <v>0</v>
      </c>
      <c r="K128" s="194"/>
      <c r="L128" s="199"/>
      <c r="M128" s="200"/>
      <c r="N128" s="201"/>
      <c r="O128" s="201"/>
      <c r="P128" s="202">
        <f>SUM(P129:P132)</f>
        <v>0</v>
      </c>
      <c r="Q128" s="201"/>
      <c r="R128" s="202">
        <f>SUM(R129:R132)</f>
        <v>0</v>
      </c>
      <c r="S128" s="201"/>
      <c r="T128" s="203">
        <f>SUM(T129:T132)</f>
        <v>0</v>
      </c>
      <c r="AR128" s="204" t="s">
        <v>128</v>
      </c>
      <c r="AT128" s="205" t="s">
        <v>82</v>
      </c>
      <c r="AU128" s="205" t="s">
        <v>91</v>
      </c>
      <c r="AY128" s="204" t="s">
        <v>129</v>
      </c>
      <c r="BK128" s="206">
        <f>SUM(BK129:BK132)</f>
        <v>0</v>
      </c>
    </row>
    <row r="129" spans="1:65" s="2" customFormat="1" ht="16.5" customHeight="1">
      <c r="A129" s="35"/>
      <c r="B129" s="36"/>
      <c r="C129" s="209" t="s">
        <v>160</v>
      </c>
      <c r="D129" s="209" t="s">
        <v>132</v>
      </c>
      <c r="E129" s="210" t="s">
        <v>161</v>
      </c>
      <c r="F129" s="211" t="s">
        <v>159</v>
      </c>
      <c r="G129" s="212" t="s">
        <v>135</v>
      </c>
      <c r="H129" s="213">
        <v>1</v>
      </c>
      <c r="I129" s="214"/>
      <c r="J129" s="215">
        <f>ROUND(I129*H129,2)</f>
        <v>0</v>
      </c>
      <c r="K129" s="211" t="s">
        <v>141</v>
      </c>
      <c r="L129" s="40"/>
      <c r="M129" s="216" t="s">
        <v>1</v>
      </c>
      <c r="N129" s="217" t="s">
        <v>48</v>
      </c>
      <c r="O129" s="72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0" t="s">
        <v>137</v>
      </c>
      <c r="AT129" s="220" t="s">
        <v>132</v>
      </c>
      <c r="AU129" s="220" t="s">
        <v>21</v>
      </c>
      <c r="AY129" s="17" t="s">
        <v>129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7" t="s">
        <v>91</v>
      </c>
      <c r="BK129" s="221">
        <f>ROUND(I129*H129,2)</f>
        <v>0</v>
      </c>
      <c r="BL129" s="17" t="s">
        <v>137</v>
      </c>
      <c r="BM129" s="220" t="s">
        <v>162</v>
      </c>
    </row>
    <row r="130" spans="1:65" s="2" customFormat="1" ht="16.5" customHeight="1">
      <c r="A130" s="35"/>
      <c r="B130" s="36"/>
      <c r="C130" s="209" t="s">
        <v>163</v>
      </c>
      <c r="D130" s="209" t="s">
        <v>132</v>
      </c>
      <c r="E130" s="210" t="s">
        <v>164</v>
      </c>
      <c r="F130" s="211" t="s">
        <v>165</v>
      </c>
      <c r="G130" s="212" t="s">
        <v>135</v>
      </c>
      <c r="H130" s="213">
        <v>4</v>
      </c>
      <c r="I130" s="214"/>
      <c r="J130" s="215">
        <f>ROUND(I130*H130,2)</f>
        <v>0</v>
      </c>
      <c r="K130" s="211" t="s">
        <v>1</v>
      </c>
      <c r="L130" s="40"/>
      <c r="M130" s="216" t="s">
        <v>1</v>
      </c>
      <c r="N130" s="217" t="s">
        <v>48</v>
      </c>
      <c r="O130" s="72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0" t="s">
        <v>137</v>
      </c>
      <c r="AT130" s="220" t="s">
        <v>132</v>
      </c>
      <c r="AU130" s="220" t="s">
        <v>21</v>
      </c>
      <c r="AY130" s="17" t="s">
        <v>129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91</v>
      </c>
      <c r="BK130" s="221">
        <f>ROUND(I130*H130,2)</f>
        <v>0</v>
      </c>
      <c r="BL130" s="17" t="s">
        <v>137</v>
      </c>
      <c r="BM130" s="220" t="s">
        <v>166</v>
      </c>
    </row>
    <row r="131" spans="1:47" s="2" customFormat="1" ht="29.25">
      <c r="A131" s="35"/>
      <c r="B131" s="36"/>
      <c r="C131" s="37"/>
      <c r="D131" s="222" t="s">
        <v>167</v>
      </c>
      <c r="E131" s="37"/>
      <c r="F131" s="223" t="s">
        <v>168</v>
      </c>
      <c r="G131" s="37"/>
      <c r="H131" s="37"/>
      <c r="I131" s="123"/>
      <c r="J131" s="37"/>
      <c r="K131" s="37"/>
      <c r="L131" s="40"/>
      <c r="M131" s="224"/>
      <c r="N131" s="225"/>
      <c r="O131" s="72"/>
      <c r="P131" s="72"/>
      <c r="Q131" s="72"/>
      <c r="R131" s="72"/>
      <c r="S131" s="72"/>
      <c r="T131" s="73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7" t="s">
        <v>167</v>
      </c>
      <c r="AU131" s="17" t="s">
        <v>21</v>
      </c>
    </row>
    <row r="132" spans="1:65" s="2" customFormat="1" ht="16.5" customHeight="1">
      <c r="A132" s="35"/>
      <c r="B132" s="36"/>
      <c r="C132" s="209" t="s">
        <v>169</v>
      </c>
      <c r="D132" s="209" t="s">
        <v>132</v>
      </c>
      <c r="E132" s="210" t="s">
        <v>170</v>
      </c>
      <c r="F132" s="211" t="s">
        <v>171</v>
      </c>
      <c r="G132" s="212" t="s">
        <v>135</v>
      </c>
      <c r="H132" s="213">
        <v>1</v>
      </c>
      <c r="I132" s="214"/>
      <c r="J132" s="215">
        <f>ROUND(I132*H132,2)</f>
        <v>0</v>
      </c>
      <c r="K132" s="211" t="s">
        <v>1</v>
      </c>
      <c r="L132" s="40"/>
      <c r="M132" s="226" t="s">
        <v>1</v>
      </c>
      <c r="N132" s="227" t="s">
        <v>48</v>
      </c>
      <c r="O132" s="228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0" t="s">
        <v>137</v>
      </c>
      <c r="AT132" s="220" t="s">
        <v>132</v>
      </c>
      <c r="AU132" s="220" t="s">
        <v>21</v>
      </c>
      <c r="AY132" s="17" t="s">
        <v>129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91</v>
      </c>
      <c r="BK132" s="221">
        <f>ROUND(I132*H132,2)</f>
        <v>0</v>
      </c>
      <c r="BL132" s="17" t="s">
        <v>137</v>
      </c>
      <c r="BM132" s="220" t="s">
        <v>172</v>
      </c>
    </row>
    <row r="133" spans="1:31" s="2" customFormat="1" ht="6.95" customHeight="1">
      <c r="A133" s="35"/>
      <c r="B133" s="55"/>
      <c r="C133" s="56"/>
      <c r="D133" s="56"/>
      <c r="E133" s="56"/>
      <c r="F133" s="56"/>
      <c r="G133" s="56"/>
      <c r="H133" s="56"/>
      <c r="I133" s="159"/>
      <c r="J133" s="56"/>
      <c r="K133" s="56"/>
      <c r="L133" s="40"/>
      <c r="M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</sheetData>
  <sheetProtection algorithmName="SHA-512" hashValue="ynPM+tx7BgnKHWHBUXzEw/8NfEevAA6Mw0l78JFwr3snFEMZ7IEvd79cP0+iHRVrNNalFyETr5BFiwgJKC1N/w==" saltValue="BQSczf7TKfS+kS9xERhat7FFJvr5FmDlHWIKw4+imxgDpXTmxh284sHD0LzjvpFAIPlDTrF7mldcewIDHV+5Zg==" spinCount="100000" sheet="1" objects="1" scenarios="1" formatColumns="0" formatRows="0" autoFilter="0"/>
  <autoFilter ref="C118:K13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7" r:id="rId2"/>
  <headerFooter>
    <oddFooter>&amp;CStrana &amp;P z &amp;N&amp;R&amp;A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4"/>
  <sheetViews>
    <sheetView showGridLines="0" workbookViewId="0" topLeftCell="A20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6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AT2" s="17" t="s">
        <v>101</v>
      </c>
      <c r="AZ2" s="231" t="s">
        <v>173</v>
      </c>
      <c r="BA2" s="231" t="s">
        <v>1</v>
      </c>
      <c r="BB2" s="231" t="s">
        <v>1</v>
      </c>
      <c r="BC2" s="231" t="s">
        <v>174</v>
      </c>
      <c r="BD2" s="231" t="s">
        <v>21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21</v>
      </c>
    </row>
    <row r="4" spans="2:46" s="1" customFormat="1" ht="24.95" customHeight="1">
      <c r="B4" s="20"/>
      <c r="D4" s="120" t="s">
        <v>102</v>
      </c>
      <c r="I4" s="116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6"/>
      <c r="L5" s="20"/>
    </row>
    <row r="6" spans="2:12" s="1" customFormat="1" ht="12" customHeight="1">
      <c r="B6" s="20"/>
      <c r="D6" s="122" t="s">
        <v>16</v>
      </c>
      <c r="I6" s="116"/>
      <c r="L6" s="20"/>
    </row>
    <row r="7" spans="2:12" s="1" customFormat="1" ht="16.5" customHeight="1">
      <c r="B7" s="20"/>
      <c r="E7" s="323" t="str">
        <f>'Rekapitulace stavby'!K6</f>
        <v>Klobouky u Brna - úprava Klobouckého potoka</v>
      </c>
      <c r="F7" s="324"/>
      <c r="G7" s="324"/>
      <c r="H7" s="324"/>
      <c r="I7" s="116"/>
      <c r="L7" s="20"/>
    </row>
    <row r="8" spans="2:12" s="1" customFormat="1" ht="12" customHeight="1">
      <c r="B8" s="20"/>
      <c r="D8" s="122" t="s">
        <v>103</v>
      </c>
      <c r="I8" s="116"/>
      <c r="L8" s="20"/>
    </row>
    <row r="9" spans="1:31" s="2" customFormat="1" ht="16.5" customHeight="1">
      <c r="A9" s="35"/>
      <c r="B9" s="40"/>
      <c r="C9" s="35"/>
      <c r="D9" s="35"/>
      <c r="E9" s="323" t="s">
        <v>175</v>
      </c>
      <c r="F9" s="326"/>
      <c r="G9" s="326"/>
      <c r="H9" s="326"/>
      <c r="I9" s="123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2" t="s">
        <v>176</v>
      </c>
      <c r="E10" s="35"/>
      <c r="F10" s="35"/>
      <c r="G10" s="35"/>
      <c r="H10" s="35"/>
      <c r="I10" s="123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25" t="s">
        <v>177</v>
      </c>
      <c r="F11" s="326"/>
      <c r="G11" s="326"/>
      <c r="H11" s="326"/>
      <c r="I11" s="123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123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2" t="s">
        <v>18</v>
      </c>
      <c r="E13" s="35"/>
      <c r="F13" s="111" t="s">
        <v>19</v>
      </c>
      <c r="G13" s="35"/>
      <c r="H13" s="35"/>
      <c r="I13" s="124" t="s">
        <v>20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2" t="s">
        <v>22</v>
      </c>
      <c r="E14" s="35"/>
      <c r="F14" s="111" t="s">
        <v>23</v>
      </c>
      <c r="G14" s="35"/>
      <c r="H14" s="35"/>
      <c r="I14" s="124" t="s">
        <v>24</v>
      </c>
      <c r="J14" s="125" t="str">
        <f>'Rekapitulace stavby'!AN8</f>
        <v>16. 5. 2017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23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2" t="s">
        <v>30</v>
      </c>
      <c r="E16" s="35"/>
      <c r="F16" s="35"/>
      <c r="G16" s="35"/>
      <c r="H16" s="35"/>
      <c r="I16" s="124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4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23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2" t="s">
        <v>34</v>
      </c>
      <c r="E19" s="35"/>
      <c r="F19" s="35"/>
      <c r="G19" s="35"/>
      <c r="H19" s="35"/>
      <c r="I19" s="124" t="s">
        <v>31</v>
      </c>
      <c r="J19" s="30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27" t="str">
        <f>'Rekapitulace stavby'!E14</f>
        <v>Vyplň údaj</v>
      </c>
      <c r="F20" s="328"/>
      <c r="G20" s="328"/>
      <c r="H20" s="328"/>
      <c r="I20" s="124" t="s">
        <v>33</v>
      </c>
      <c r="J20" s="30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23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2" t="s">
        <v>36</v>
      </c>
      <c r="E22" s="35"/>
      <c r="F22" s="35"/>
      <c r="G22" s="35"/>
      <c r="H22" s="35"/>
      <c r="I22" s="124" t="s">
        <v>31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37</v>
      </c>
      <c r="F23" s="35"/>
      <c r="G23" s="35"/>
      <c r="H23" s="35"/>
      <c r="I23" s="124" t="s">
        <v>33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23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2" t="s">
        <v>39</v>
      </c>
      <c r="E25" s="35"/>
      <c r="F25" s="35"/>
      <c r="G25" s="35"/>
      <c r="H25" s="35"/>
      <c r="I25" s="124" t="s">
        <v>31</v>
      </c>
      <c r="J25" s="111" t="str">
        <f>IF('Rekapitulace stavby'!AN19="","",'Rekapitulace stavby'!AN19)</f>
        <v/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tr">
        <f>IF('Rekapitulace stavby'!E20="","",'Rekapitulace stavby'!E20)</f>
        <v xml:space="preserve"> </v>
      </c>
      <c r="F26" s="35"/>
      <c r="G26" s="35"/>
      <c r="H26" s="35"/>
      <c r="I26" s="124" t="s">
        <v>33</v>
      </c>
      <c r="J26" s="111" t="str">
        <f>IF('Rekapitulace stavby'!AN20="","",'Rekapitulace stavby'!AN20)</f>
        <v/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23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2" t="s">
        <v>41</v>
      </c>
      <c r="E28" s="35"/>
      <c r="F28" s="35"/>
      <c r="G28" s="35"/>
      <c r="H28" s="35"/>
      <c r="I28" s="123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6"/>
      <c r="B29" s="127"/>
      <c r="C29" s="126"/>
      <c r="D29" s="126"/>
      <c r="E29" s="329" t="s">
        <v>1</v>
      </c>
      <c r="F29" s="329"/>
      <c r="G29" s="329"/>
      <c r="H29" s="329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23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30"/>
      <c r="E31" s="130"/>
      <c r="F31" s="130"/>
      <c r="G31" s="130"/>
      <c r="H31" s="130"/>
      <c r="I31" s="131"/>
      <c r="J31" s="130"/>
      <c r="K31" s="13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32" t="s">
        <v>43</v>
      </c>
      <c r="E32" s="35"/>
      <c r="F32" s="35"/>
      <c r="G32" s="35"/>
      <c r="H32" s="35"/>
      <c r="I32" s="123"/>
      <c r="J32" s="133">
        <f>ROUND(J131,2)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30"/>
      <c r="E33" s="130"/>
      <c r="F33" s="130"/>
      <c r="G33" s="130"/>
      <c r="H33" s="130"/>
      <c r="I33" s="131"/>
      <c r="J33" s="130"/>
      <c r="K33" s="130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4" t="s">
        <v>45</v>
      </c>
      <c r="G34" s="35"/>
      <c r="H34" s="35"/>
      <c r="I34" s="135" t="s">
        <v>44</v>
      </c>
      <c r="J34" s="134" t="s">
        <v>46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6" t="s">
        <v>47</v>
      </c>
      <c r="E35" s="122" t="s">
        <v>48</v>
      </c>
      <c r="F35" s="137">
        <f>ROUND((SUM(BE131:BE303)),2)</f>
        <v>0</v>
      </c>
      <c r="G35" s="35"/>
      <c r="H35" s="35"/>
      <c r="I35" s="138">
        <v>0.21</v>
      </c>
      <c r="J35" s="137">
        <f>ROUND(((SUM(BE131:BE303))*I35),2)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2" t="s">
        <v>49</v>
      </c>
      <c r="F36" s="137">
        <f>ROUND((SUM(BF131:BF303)),2)</f>
        <v>0</v>
      </c>
      <c r="G36" s="35"/>
      <c r="H36" s="35"/>
      <c r="I36" s="138">
        <v>0.15</v>
      </c>
      <c r="J36" s="137">
        <f>ROUND(((SUM(BF131:BF303))*I36),2)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2" t="s">
        <v>50</v>
      </c>
      <c r="F37" s="137">
        <f>ROUND((SUM(BG131:BG303)),2)</f>
        <v>0</v>
      </c>
      <c r="G37" s="35"/>
      <c r="H37" s="35"/>
      <c r="I37" s="138">
        <v>0.21</v>
      </c>
      <c r="J37" s="13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2" t="s">
        <v>51</v>
      </c>
      <c r="F38" s="137">
        <f>ROUND((SUM(BH131:BH303)),2)</f>
        <v>0</v>
      </c>
      <c r="G38" s="35"/>
      <c r="H38" s="35"/>
      <c r="I38" s="138">
        <v>0.15</v>
      </c>
      <c r="J38" s="137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2" t="s">
        <v>52</v>
      </c>
      <c r="F39" s="137">
        <f>ROUND((SUM(BI131:BI303)),2)</f>
        <v>0</v>
      </c>
      <c r="G39" s="35"/>
      <c r="H39" s="35"/>
      <c r="I39" s="138">
        <v>0</v>
      </c>
      <c r="J39" s="137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23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9"/>
      <c r="D41" s="140" t="s">
        <v>53</v>
      </c>
      <c r="E41" s="141"/>
      <c r="F41" s="141"/>
      <c r="G41" s="142" t="s">
        <v>54</v>
      </c>
      <c r="H41" s="143" t="s">
        <v>55</v>
      </c>
      <c r="I41" s="144"/>
      <c r="J41" s="145">
        <f>SUM(J32:J39)</f>
        <v>0</v>
      </c>
      <c r="K41" s="146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23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0"/>
      <c r="I43" s="116"/>
      <c r="L43" s="20"/>
    </row>
    <row r="44" spans="2:12" s="1" customFormat="1" ht="14.45" customHeight="1">
      <c r="B44" s="20"/>
      <c r="I44" s="116"/>
      <c r="L44" s="20"/>
    </row>
    <row r="45" spans="2:12" s="1" customFormat="1" ht="14.45" customHeight="1">
      <c r="B45" s="20"/>
      <c r="I45" s="116"/>
      <c r="L45" s="20"/>
    </row>
    <row r="46" spans="2:12" s="1" customFormat="1" ht="14.45" customHeight="1">
      <c r="B46" s="20"/>
      <c r="I46" s="116"/>
      <c r="L46" s="20"/>
    </row>
    <row r="47" spans="2:12" s="1" customFormat="1" ht="14.45" customHeight="1">
      <c r="B47" s="20"/>
      <c r="I47" s="116"/>
      <c r="L47" s="20"/>
    </row>
    <row r="48" spans="2:12" s="1" customFormat="1" ht="14.45" customHeight="1">
      <c r="B48" s="20"/>
      <c r="I48" s="116"/>
      <c r="L48" s="20"/>
    </row>
    <row r="49" spans="2:12" s="1" customFormat="1" ht="14.45" customHeight="1">
      <c r="B49" s="20"/>
      <c r="I49" s="116"/>
      <c r="L49" s="20"/>
    </row>
    <row r="50" spans="2:12" s="2" customFormat="1" ht="14.45" customHeight="1">
      <c r="B50" s="52"/>
      <c r="D50" s="147" t="s">
        <v>56</v>
      </c>
      <c r="E50" s="148"/>
      <c r="F50" s="148"/>
      <c r="G50" s="147" t="s">
        <v>57</v>
      </c>
      <c r="H50" s="148"/>
      <c r="I50" s="149"/>
      <c r="J50" s="148"/>
      <c r="K50" s="148"/>
      <c r="L50" s="5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5"/>
      <c r="B61" s="40"/>
      <c r="C61" s="35"/>
      <c r="D61" s="150" t="s">
        <v>58</v>
      </c>
      <c r="E61" s="151"/>
      <c r="F61" s="152" t="s">
        <v>59</v>
      </c>
      <c r="G61" s="150" t="s">
        <v>58</v>
      </c>
      <c r="H61" s="151"/>
      <c r="I61" s="153"/>
      <c r="J61" s="154" t="s">
        <v>59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5"/>
      <c r="B65" s="40"/>
      <c r="C65" s="35"/>
      <c r="D65" s="147" t="s">
        <v>60</v>
      </c>
      <c r="E65" s="155"/>
      <c r="F65" s="155"/>
      <c r="G65" s="147" t="s">
        <v>61</v>
      </c>
      <c r="H65" s="155"/>
      <c r="I65" s="156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5"/>
      <c r="B76" s="40"/>
      <c r="C76" s="35"/>
      <c r="D76" s="150" t="s">
        <v>58</v>
      </c>
      <c r="E76" s="151"/>
      <c r="F76" s="152" t="s">
        <v>59</v>
      </c>
      <c r="G76" s="150" t="s">
        <v>58</v>
      </c>
      <c r="H76" s="151"/>
      <c r="I76" s="153"/>
      <c r="J76" s="154" t="s">
        <v>59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3" t="s">
        <v>105</v>
      </c>
      <c r="D82" s="37"/>
      <c r="E82" s="37"/>
      <c r="F82" s="37"/>
      <c r="G82" s="37"/>
      <c r="H82" s="37"/>
      <c r="I82" s="123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23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23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30" t="str">
        <f>E7</f>
        <v>Klobouky u Brna - úprava Klobouckého potoka</v>
      </c>
      <c r="F85" s="331"/>
      <c r="G85" s="331"/>
      <c r="H85" s="331"/>
      <c r="I85" s="123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1"/>
      <c r="C86" s="29" t="s">
        <v>103</v>
      </c>
      <c r="D86" s="22"/>
      <c r="E86" s="22"/>
      <c r="F86" s="22"/>
      <c r="G86" s="22"/>
      <c r="H86" s="22"/>
      <c r="I86" s="116"/>
      <c r="J86" s="22"/>
      <c r="K86" s="22"/>
      <c r="L86" s="20"/>
    </row>
    <row r="87" spans="1:31" s="2" customFormat="1" ht="16.5" customHeight="1">
      <c r="A87" s="35"/>
      <c r="B87" s="36"/>
      <c r="C87" s="37"/>
      <c r="D87" s="37"/>
      <c r="E87" s="330" t="s">
        <v>175</v>
      </c>
      <c r="F87" s="332"/>
      <c r="G87" s="332"/>
      <c r="H87" s="332"/>
      <c r="I87" s="123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176</v>
      </c>
      <c r="D88" s="37"/>
      <c r="E88" s="37"/>
      <c r="F88" s="37"/>
      <c r="G88" s="37"/>
      <c r="H88" s="37"/>
      <c r="I88" s="123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98" t="str">
        <f>E11</f>
        <v>SO 01.1.4 - Úprava toku 2,184 00 - 2,509 85</v>
      </c>
      <c r="F89" s="332"/>
      <c r="G89" s="332"/>
      <c r="H89" s="332"/>
      <c r="I89" s="123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23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22</v>
      </c>
      <c r="D91" s="37"/>
      <c r="E91" s="37"/>
      <c r="F91" s="27" t="str">
        <f>F14</f>
        <v>Klobouky u Brna</v>
      </c>
      <c r="G91" s="37"/>
      <c r="H91" s="37"/>
      <c r="I91" s="124" t="s">
        <v>24</v>
      </c>
      <c r="J91" s="67" t="str">
        <f>IF(J14="","",J14)</f>
        <v>16. 5. 2017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23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9" t="s">
        <v>30</v>
      </c>
      <c r="D93" s="37"/>
      <c r="E93" s="37"/>
      <c r="F93" s="27" t="str">
        <f>E17</f>
        <v>Město Klobouky u Brna</v>
      </c>
      <c r="G93" s="37"/>
      <c r="H93" s="37"/>
      <c r="I93" s="124" t="s">
        <v>36</v>
      </c>
      <c r="J93" s="33" t="str">
        <f>E23</f>
        <v>Aquatis, a.s.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29" t="s">
        <v>34</v>
      </c>
      <c r="D94" s="37"/>
      <c r="E94" s="37"/>
      <c r="F94" s="27" t="str">
        <f>IF(E20="","",E20)</f>
        <v>Vyplň údaj</v>
      </c>
      <c r="G94" s="37"/>
      <c r="H94" s="37"/>
      <c r="I94" s="124" t="s">
        <v>39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23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63" t="s">
        <v>106</v>
      </c>
      <c r="D96" s="164"/>
      <c r="E96" s="164"/>
      <c r="F96" s="164"/>
      <c r="G96" s="164"/>
      <c r="H96" s="164"/>
      <c r="I96" s="165"/>
      <c r="J96" s="166" t="s">
        <v>107</v>
      </c>
      <c r="K96" s="164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23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7" t="s">
        <v>108</v>
      </c>
      <c r="D98" s="37"/>
      <c r="E98" s="37"/>
      <c r="F98" s="37"/>
      <c r="G98" s="37"/>
      <c r="H98" s="37"/>
      <c r="I98" s="123"/>
      <c r="J98" s="85">
        <f>J131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7" t="s">
        <v>109</v>
      </c>
    </row>
    <row r="99" spans="2:12" s="9" customFormat="1" ht="24.95" customHeight="1">
      <c r="B99" s="168"/>
      <c r="C99" s="169"/>
      <c r="D99" s="170" t="s">
        <v>178</v>
      </c>
      <c r="E99" s="171"/>
      <c r="F99" s="171"/>
      <c r="G99" s="171"/>
      <c r="H99" s="171"/>
      <c r="I99" s="172"/>
      <c r="J99" s="173">
        <f>J132</f>
        <v>0</v>
      </c>
      <c r="K99" s="169"/>
      <c r="L99" s="174"/>
    </row>
    <row r="100" spans="2:12" s="10" customFormat="1" ht="19.9" customHeight="1">
      <c r="B100" s="175"/>
      <c r="C100" s="105"/>
      <c r="D100" s="176" t="s">
        <v>179</v>
      </c>
      <c r="E100" s="177"/>
      <c r="F100" s="177"/>
      <c r="G100" s="177"/>
      <c r="H100" s="177"/>
      <c r="I100" s="178"/>
      <c r="J100" s="179">
        <f>J133</f>
        <v>0</v>
      </c>
      <c r="K100" s="105"/>
      <c r="L100" s="180"/>
    </row>
    <row r="101" spans="2:12" s="10" customFormat="1" ht="19.9" customHeight="1">
      <c r="B101" s="175"/>
      <c r="C101" s="105"/>
      <c r="D101" s="176" t="s">
        <v>180</v>
      </c>
      <c r="E101" s="177"/>
      <c r="F101" s="177"/>
      <c r="G101" s="177"/>
      <c r="H101" s="177"/>
      <c r="I101" s="178"/>
      <c r="J101" s="179">
        <f>J202</f>
        <v>0</v>
      </c>
      <c r="K101" s="105"/>
      <c r="L101" s="180"/>
    </row>
    <row r="102" spans="2:12" s="10" customFormat="1" ht="19.9" customHeight="1">
      <c r="B102" s="175"/>
      <c r="C102" s="105"/>
      <c r="D102" s="176" t="s">
        <v>181</v>
      </c>
      <c r="E102" s="177"/>
      <c r="F102" s="177"/>
      <c r="G102" s="177"/>
      <c r="H102" s="177"/>
      <c r="I102" s="178"/>
      <c r="J102" s="179">
        <f>J205</f>
        <v>0</v>
      </c>
      <c r="K102" s="105"/>
      <c r="L102" s="180"/>
    </row>
    <row r="103" spans="2:12" s="10" customFormat="1" ht="19.9" customHeight="1">
      <c r="B103" s="175"/>
      <c r="C103" s="105"/>
      <c r="D103" s="176" t="s">
        <v>182</v>
      </c>
      <c r="E103" s="177"/>
      <c r="F103" s="177"/>
      <c r="G103" s="177"/>
      <c r="H103" s="177"/>
      <c r="I103" s="178"/>
      <c r="J103" s="179">
        <f>J240</f>
        <v>0</v>
      </c>
      <c r="K103" s="105"/>
      <c r="L103" s="180"/>
    </row>
    <row r="104" spans="2:12" s="10" customFormat="1" ht="19.9" customHeight="1">
      <c r="B104" s="175"/>
      <c r="C104" s="105"/>
      <c r="D104" s="176" t="s">
        <v>183</v>
      </c>
      <c r="E104" s="177"/>
      <c r="F104" s="177"/>
      <c r="G104" s="177"/>
      <c r="H104" s="177"/>
      <c r="I104" s="178"/>
      <c r="J104" s="179">
        <f>J250</f>
        <v>0</v>
      </c>
      <c r="K104" s="105"/>
      <c r="L104" s="180"/>
    </row>
    <row r="105" spans="2:12" s="10" customFormat="1" ht="19.9" customHeight="1">
      <c r="B105" s="175"/>
      <c r="C105" s="105"/>
      <c r="D105" s="176" t="s">
        <v>184</v>
      </c>
      <c r="E105" s="177"/>
      <c r="F105" s="177"/>
      <c r="G105" s="177"/>
      <c r="H105" s="177"/>
      <c r="I105" s="178"/>
      <c r="J105" s="179">
        <f>J287</f>
        <v>0</v>
      </c>
      <c r="K105" s="105"/>
      <c r="L105" s="180"/>
    </row>
    <row r="106" spans="2:12" s="10" customFormat="1" ht="19.9" customHeight="1">
      <c r="B106" s="175"/>
      <c r="C106" s="105"/>
      <c r="D106" s="176" t="s">
        <v>185</v>
      </c>
      <c r="E106" s="177"/>
      <c r="F106" s="177"/>
      <c r="G106" s="177"/>
      <c r="H106" s="177"/>
      <c r="I106" s="178"/>
      <c r="J106" s="179">
        <f>J293</f>
        <v>0</v>
      </c>
      <c r="K106" s="105"/>
      <c r="L106" s="180"/>
    </row>
    <row r="107" spans="2:12" s="10" customFormat="1" ht="19.9" customHeight="1">
      <c r="B107" s="175"/>
      <c r="C107" s="105"/>
      <c r="D107" s="176" t="s">
        <v>186</v>
      </c>
      <c r="E107" s="177"/>
      <c r="F107" s="177"/>
      <c r="G107" s="177"/>
      <c r="H107" s="177"/>
      <c r="I107" s="178"/>
      <c r="J107" s="179">
        <f>J298</f>
        <v>0</v>
      </c>
      <c r="K107" s="105"/>
      <c r="L107" s="180"/>
    </row>
    <row r="108" spans="2:12" s="9" customFormat="1" ht="24.95" customHeight="1">
      <c r="B108" s="168"/>
      <c r="C108" s="169"/>
      <c r="D108" s="170" t="s">
        <v>187</v>
      </c>
      <c r="E108" s="171"/>
      <c r="F108" s="171"/>
      <c r="G108" s="171"/>
      <c r="H108" s="171"/>
      <c r="I108" s="172"/>
      <c r="J108" s="173">
        <f>J300</f>
        <v>0</v>
      </c>
      <c r="K108" s="169"/>
      <c r="L108" s="174"/>
    </row>
    <row r="109" spans="2:12" s="10" customFormat="1" ht="19.9" customHeight="1">
      <c r="B109" s="175"/>
      <c r="C109" s="105"/>
      <c r="D109" s="176" t="s">
        <v>188</v>
      </c>
      <c r="E109" s="177"/>
      <c r="F109" s="177"/>
      <c r="G109" s="177"/>
      <c r="H109" s="177"/>
      <c r="I109" s="178"/>
      <c r="J109" s="179">
        <f>J301</f>
        <v>0</v>
      </c>
      <c r="K109" s="105"/>
      <c r="L109" s="180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123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159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162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3" t="s">
        <v>113</v>
      </c>
      <c r="D116" s="37"/>
      <c r="E116" s="37"/>
      <c r="F116" s="37"/>
      <c r="G116" s="37"/>
      <c r="H116" s="37"/>
      <c r="I116" s="123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23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16</v>
      </c>
      <c r="D118" s="37"/>
      <c r="E118" s="37"/>
      <c r="F118" s="37"/>
      <c r="G118" s="37"/>
      <c r="H118" s="37"/>
      <c r="I118" s="123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30" t="str">
        <f>E7</f>
        <v>Klobouky u Brna - úprava Klobouckého potoka</v>
      </c>
      <c r="F119" s="331"/>
      <c r="G119" s="331"/>
      <c r="H119" s="331"/>
      <c r="I119" s="123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2:12" s="1" customFormat="1" ht="12" customHeight="1">
      <c r="B120" s="21"/>
      <c r="C120" s="29" t="s">
        <v>103</v>
      </c>
      <c r="D120" s="22"/>
      <c r="E120" s="22"/>
      <c r="F120" s="22"/>
      <c r="G120" s="22"/>
      <c r="H120" s="22"/>
      <c r="I120" s="116"/>
      <c r="J120" s="22"/>
      <c r="K120" s="22"/>
      <c r="L120" s="20"/>
    </row>
    <row r="121" spans="1:31" s="2" customFormat="1" ht="16.5" customHeight="1">
      <c r="A121" s="35"/>
      <c r="B121" s="36"/>
      <c r="C121" s="37"/>
      <c r="D121" s="37"/>
      <c r="E121" s="330" t="s">
        <v>175</v>
      </c>
      <c r="F121" s="332"/>
      <c r="G121" s="332"/>
      <c r="H121" s="332"/>
      <c r="I121" s="123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176</v>
      </c>
      <c r="D122" s="37"/>
      <c r="E122" s="37"/>
      <c r="F122" s="37"/>
      <c r="G122" s="37"/>
      <c r="H122" s="37"/>
      <c r="I122" s="123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98" t="str">
        <f>E11</f>
        <v>SO 01.1.4 - Úprava toku 2,184 00 - 2,509 85</v>
      </c>
      <c r="F123" s="332"/>
      <c r="G123" s="332"/>
      <c r="H123" s="332"/>
      <c r="I123" s="123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23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22</v>
      </c>
      <c r="D125" s="37"/>
      <c r="E125" s="37"/>
      <c r="F125" s="27" t="str">
        <f>F14</f>
        <v>Klobouky u Brna</v>
      </c>
      <c r="G125" s="37"/>
      <c r="H125" s="37"/>
      <c r="I125" s="124" t="s">
        <v>24</v>
      </c>
      <c r="J125" s="67" t="str">
        <f>IF(J14="","",J14)</f>
        <v>16. 5. 2017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23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29" t="s">
        <v>30</v>
      </c>
      <c r="D127" s="37"/>
      <c r="E127" s="37"/>
      <c r="F127" s="27" t="str">
        <f>E17</f>
        <v>Město Klobouky u Brna</v>
      </c>
      <c r="G127" s="37"/>
      <c r="H127" s="37"/>
      <c r="I127" s="124" t="s">
        <v>36</v>
      </c>
      <c r="J127" s="33" t="str">
        <f>E23</f>
        <v>Aquatis, a.s.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29" t="s">
        <v>34</v>
      </c>
      <c r="D128" s="37"/>
      <c r="E128" s="37"/>
      <c r="F128" s="27" t="str">
        <f>IF(E20="","",E20)</f>
        <v>Vyplň údaj</v>
      </c>
      <c r="G128" s="37"/>
      <c r="H128" s="37"/>
      <c r="I128" s="124" t="s">
        <v>39</v>
      </c>
      <c r="J128" s="33" t="str">
        <f>E26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123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81"/>
      <c r="B130" s="182"/>
      <c r="C130" s="183" t="s">
        <v>114</v>
      </c>
      <c r="D130" s="184" t="s">
        <v>68</v>
      </c>
      <c r="E130" s="184" t="s">
        <v>64</v>
      </c>
      <c r="F130" s="184" t="s">
        <v>65</v>
      </c>
      <c r="G130" s="184" t="s">
        <v>115</v>
      </c>
      <c r="H130" s="184" t="s">
        <v>116</v>
      </c>
      <c r="I130" s="185" t="s">
        <v>117</v>
      </c>
      <c r="J130" s="184" t="s">
        <v>107</v>
      </c>
      <c r="K130" s="186" t="s">
        <v>118</v>
      </c>
      <c r="L130" s="187"/>
      <c r="M130" s="76" t="s">
        <v>1</v>
      </c>
      <c r="N130" s="77" t="s">
        <v>47</v>
      </c>
      <c r="O130" s="77" t="s">
        <v>119</v>
      </c>
      <c r="P130" s="77" t="s">
        <v>120</v>
      </c>
      <c r="Q130" s="77" t="s">
        <v>121</v>
      </c>
      <c r="R130" s="77" t="s">
        <v>122</v>
      </c>
      <c r="S130" s="77" t="s">
        <v>123</v>
      </c>
      <c r="T130" s="78" t="s">
        <v>124</v>
      </c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</row>
    <row r="131" spans="1:63" s="2" customFormat="1" ht="22.9" customHeight="1">
      <c r="A131" s="35"/>
      <c r="B131" s="36"/>
      <c r="C131" s="83" t="s">
        <v>125</v>
      </c>
      <c r="D131" s="37"/>
      <c r="E131" s="37"/>
      <c r="F131" s="37"/>
      <c r="G131" s="37"/>
      <c r="H131" s="37"/>
      <c r="I131" s="123"/>
      <c r="J131" s="188">
        <f>BK131</f>
        <v>0</v>
      </c>
      <c r="K131" s="37"/>
      <c r="L131" s="40"/>
      <c r="M131" s="79"/>
      <c r="N131" s="189"/>
      <c r="O131" s="80"/>
      <c r="P131" s="190">
        <f>P132+P300</f>
        <v>0</v>
      </c>
      <c r="Q131" s="80"/>
      <c r="R131" s="190">
        <f>R132+R300</f>
        <v>1277.2402055</v>
      </c>
      <c r="S131" s="80"/>
      <c r="T131" s="191">
        <f>T132+T300</f>
        <v>1.131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7" t="s">
        <v>82</v>
      </c>
      <c r="AU131" s="17" t="s">
        <v>109</v>
      </c>
      <c r="BK131" s="192">
        <f>BK132+BK300</f>
        <v>0</v>
      </c>
    </row>
    <row r="132" spans="2:63" s="12" customFormat="1" ht="25.9" customHeight="1">
      <c r="B132" s="193"/>
      <c r="C132" s="194"/>
      <c r="D132" s="195" t="s">
        <v>82</v>
      </c>
      <c r="E132" s="196" t="s">
        <v>189</v>
      </c>
      <c r="F132" s="196" t="s">
        <v>190</v>
      </c>
      <c r="G132" s="194"/>
      <c r="H132" s="194"/>
      <c r="I132" s="197"/>
      <c r="J132" s="198">
        <f>BK132</f>
        <v>0</v>
      </c>
      <c r="K132" s="194"/>
      <c r="L132" s="199"/>
      <c r="M132" s="200"/>
      <c r="N132" s="201"/>
      <c r="O132" s="201"/>
      <c r="P132" s="202">
        <f>P133+P202+P205+P240+P250+P287+P293+P298</f>
        <v>0</v>
      </c>
      <c r="Q132" s="201"/>
      <c r="R132" s="202">
        <f>R133+R202+R205+R240+R250+R287+R293+R298</f>
        <v>1277.2402055</v>
      </c>
      <c r="S132" s="201"/>
      <c r="T132" s="203">
        <f>T133+T202+T205+T240+T250+T287+T293+T298</f>
        <v>1.131</v>
      </c>
      <c r="AR132" s="204" t="s">
        <v>91</v>
      </c>
      <c r="AT132" s="205" t="s">
        <v>82</v>
      </c>
      <c r="AU132" s="205" t="s">
        <v>83</v>
      </c>
      <c r="AY132" s="204" t="s">
        <v>129</v>
      </c>
      <c r="BK132" s="206">
        <f>BK133+BK202+BK205+BK240+BK250+BK287+BK293+BK298</f>
        <v>0</v>
      </c>
    </row>
    <row r="133" spans="2:63" s="12" customFormat="1" ht="22.9" customHeight="1">
      <c r="B133" s="193"/>
      <c r="C133" s="194"/>
      <c r="D133" s="195" t="s">
        <v>82</v>
      </c>
      <c r="E133" s="207" t="s">
        <v>91</v>
      </c>
      <c r="F133" s="207" t="s">
        <v>191</v>
      </c>
      <c r="G133" s="194"/>
      <c r="H133" s="194"/>
      <c r="I133" s="197"/>
      <c r="J133" s="208">
        <f>BK133</f>
        <v>0</v>
      </c>
      <c r="K133" s="194"/>
      <c r="L133" s="199"/>
      <c r="M133" s="200"/>
      <c r="N133" s="201"/>
      <c r="O133" s="201"/>
      <c r="P133" s="202">
        <f>SUM(P134:P201)</f>
        <v>0</v>
      </c>
      <c r="Q133" s="201"/>
      <c r="R133" s="202">
        <f>SUM(R134:R201)</f>
        <v>5.339897</v>
      </c>
      <c r="S133" s="201"/>
      <c r="T133" s="203">
        <f>SUM(T134:T201)</f>
        <v>0</v>
      </c>
      <c r="AR133" s="204" t="s">
        <v>91</v>
      </c>
      <c r="AT133" s="205" t="s">
        <v>82</v>
      </c>
      <c r="AU133" s="205" t="s">
        <v>91</v>
      </c>
      <c r="AY133" s="204" t="s">
        <v>129</v>
      </c>
      <c r="BK133" s="206">
        <f>SUM(BK134:BK201)</f>
        <v>0</v>
      </c>
    </row>
    <row r="134" spans="1:65" s="2" customFormat="1" ht="36" customHeight="1">
      <c r="A134" s="35"/>
      <c r="B134" s="36"/>
      <c r="C134" s="209" t="s">
        <v>91</v>
      </c>
      <c r="D134" s="209" t="s">
        <v>132</v>
      </c>
      <c r="E134" s="210" t="s">
        <v>192</v>
      </c>
      <c r="F134" s="211" t="s">
        <v>193</v>
      </c>
      <c r="G134" s="212" t="s">
        <v>194</v>
      </c>
      <c r="H134" s="213">
        <v>1120</v>
      </c>
      <c r="I134" s="214"/>
      <c r="J134" s="215">
        <f>ROUND(I134*H134,2)</f>
        <v>0</v>
      </c>
      <c r="K134" s="211" t="s">
        <v>195</v>
      </c>
      <c r="L134" s="40"/>
      <c r="M134" s="216" t="s">
        <v>1</v>
      </c>
      <c r="N134" s="217" t="s">
        <v>48</v>
      </c>
      <c r="O134" s="72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0" t="s">
        <v>147</v>
      </c>
      <c r="AT134" s="220" t="s">
        <v>132</v>
      </c>
      <c r="AU134" s="220" t="s">
        <v>21</v>
      </c>
      <c r="AY134" s="17" t="s">
        <v>129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91</v>
      </c>
      <c r="BK134" s="221">
        <f>ROUND(I134*H134,2)</f>
        <v>0</v>
      </c>
      <c r="BL134" s="17" t="s">
        <v>147</v>
      </c>
      <c r="BM134" s="220" t="s">
        <v>196</v>
      </c>
    </row>
    <row r="135" spans="2:51" s="13" customFormat="1" ht="11.25">
      <c r="B135" s="232"/>
      <c r="C135" s="233"/>
      <c r="D135" s="222" t="s">
        <v>197</v>
      </c>
      <c r="E135" s="234" t="s">
        <v>1</v>
      </c>
      <c r="F135" s="235" t="s">
        <v>198</v>
      </c>
      <c r="G135" s="233"/>
      <c r="H135" s="236">
        <v>1120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197</v>
      </c>
      <c r="AU135" s="242" t="s">
        <v>21</v>
      </c>
      <c r="AV135" s="13" t="s">
        <v>21</v>
      </c>
      <c r="AW135" s="13" t="s">
        <v>38</v>
      </c>
      <c r="AX135" s="13" t="s">
        <v>91</v>
      </c>
      <c r="AY135" s="242" t="s">
        <v>129</v>
      </c>
    </row>
    <row r="136" spans="1:65" s="2" customFormat="1" ht="16.5" customHeight="1">
      <c r="A136" s="35"/>
      <c r="B136" s="36"/>
      <c r="C136" s="209" t="s">
        <v>21</v>
      </c>
      <c r="D136" s="209" t="s">
        <v>132</v>
      </c>
      <c r="E136" s="210" t="s">
        <v>199</v>
      </c>
      <c r="F136" s="211" t="s">
        <v>200</v>
      </c>
      <c r="G136" s="212" t="s">
        <v>194</v>
      </c>
      <c r="H136" s="213">
        <v>1120</v>
      </c>
      <c r="I136" s="214"/>
      <c r="J136" s="215">
        <f>ROUND(I136*H136,2)</f>
        <v>0</v>
      </c>
      <c r="K136" s="211" t="s">
        <v>195</v>
      </c>
      <c r="L136" s="40"/>
      <c r="M136" s="216" t="s">
        <v>1</v>
      </c>
      <c r="N136" s="217" t="s">
        <v>48</v>
      </c>
      <c r="O136" s="72"/>
      <c r="P136" s="218">
        <f>O136*H136</f>
        <v>0</v>
      </c>
      <c r="Q136" s="218">
        <v>0.00018</v>
      </c>
      <c r="R136" s="218">
        <f>Q136*H136</f>
        <v>0.2016</v>
      </c>
      <c r="S136" s="218">
        <v>0</v>
      </c>
      <c r="T136" s="21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0" t="s">
        <v>147</v>
      </c>
      <c r="AT136" s="220" t="s">
        <v>132</v>
      </c>
      <c r="AU136" s="220" t="s">
        <v>21</v>
      </c>
      <c r="AY136" s="17" t="s">
        <v>129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91</v>
      </c>
      <c r="BK136" s="221">
        <f>ROUND(I136*H136,2)</f>
        <v>0</v>
      </c>
      <c r="BL136" s="17" t="s">
        <v>147</v>
      </c>
      <c r="BM136" s="220" t="s">
        <v>201</v>
      </c>
    </row>
    <row r="137" spans="1:65" s="2" customFormat="1" ht="24" customHeight="1">
      <c r="A137" s="35"/>
      <c r="B137" s="36"/>
      <c r="C137" s="209" t="s">
        <v>143</v>
      </c>
      <c r="D137" s="209" t="s">
        <v>132</v>
      </c>
      <c r="E137" s="210" t="s">
        <v>202</v>
      </c>
      <c r="F137" s="211" t="s">
        <v>203</v>
      </c>
      <c r="G137" s="212" t="s">
        <v>204</v>
      </c>
      <c r="H137" s="213">
        <v>30</v>
      </c>
      <c r="I137" s="214"/>
      <c r="J137" s="215">
        <f>ROUND(I137*H137,2)</f>
        <v>0</v>
      </c>
      <c r="K137" s="211" t="s">
        <v>195</v>
      </c>
      <c r="L137" s="40"/>
      <c r="M137" s="216" t="s">
        <v>1</v>
      </c>
      <c r="N137" s="217" t="s">
        <v>48</v>
      </c>
      <c r="O137" s="72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0" t="s">
        <v>147</v>
      </c>
      <c r="AT137" s="220" t="s">
        <v>132</v>
      </c>
      <c r="AU137" s="220" t="s">
        <v>21</v>
      </c>
      <c r="AY137" s="17" t="s">
        <v>129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7" t="s">
        <v>91</v>
      </c>
      <c r="BK137" s="221">
        <f>ROUND(I137*H137,2)</f>
        <v>0</v>
      </c>
      <c r="BL137" s="17" t="s">
        <v>147</v>
      </c>
      <c r="BM137" s="220" t="s">
        <v>205</v>
      </c>
    </row>
    <row r="138" spans="1:65" s="2" customFormat="1" ht="16.5" customHeight="1">
      <c r="A138" s="35"/>
      <c r="B138" s="36"/>
      <c r="C138" s="209" t="s">
        <v>147</v>
      </c>
      <c r="D138" s="209" t="s">
        <v>132</v>
      </c>
      <c r="E138" s="210" t="s">
        <v>206</v>
      </c>
      <c r="F138" s="211" t="s">
        <v>207</v>
      </c>
      <c r="G138" s="212" t="s">
        <v>204</v>
      </c>
      <c r="H138" s="213">
        <v>30</v>
      </c>
      <c r="I138" s="214"/>
      <c r="J138" s="215">
        <f>ROUND(I138*H138,2)</f>
        <v>0</v>
      </c>
      <c r="K138" s="211" t="s">
        <v>195</v>
      </c>
      <c r="L138" s="40"/>
      <c r="M138" s="216" t="s">
        <v>1</v>
      </c>
      <c r="N138" s="217" t="s">
        <v>48</v>
      </c>
      <c r="O138" s="72"/>
      <c r="P138" s="218">
        <f>O138*H138</f>
        <v>0</v>
      </c>
      <c r="Q138" s="218">
        <v>5E-05</v>
      </c>
      <c r="R138" s="218">
        <f>Q138*H138</f>
        <v>0.0015</v>
      </c>
      <c r="S138" s="218">
        <v>0</v>
      </c>
      <c r="T138" s="21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0" t="s">
        <v>147</v>
      </c>
      <c r="AT138" s="220" t="s">
        <v>132</v>
      </c>
      <c r="AU138" s="220" t="s">
        <v>21</v>
      </c>
      <c r="AY138" s="17" t="s">
        <v>129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91</v>
      </c>
      <c r="BK138" s="221">
        <f>ROUND(I138*H138,2)</f>
        <v>0</v>
      </c>
      <c r="BL138" s="17" t="s">
        <v>147</v>
      </c>
      <c r="BM138" s="220" t="s">
        <v>208</v>
      </c>
    </row>
    <row r="139" spans="1:65" s="2" customFormat="1" ht="16.5" customHeight="1">
      <c r="A139" s="35"/>
      <c r="B139" s="36"/>
      <c r="C139" s="209" t="s">
        <v>128</v>
      </c>
      <c r="D139" s="209" t="s">
        <v>132</v>
      </c>
      <c r="E139" s="210" t="s">
        <v>209</v>
      </c>
      <c r="F139" s="211" t="s">
        <v>210</v>
      </c>
      <c r="G139" s="212" t="s">
        <v>211</v>
      </c>
      <c r="H139" s="213">
        <v>325.9</v>
      </c>
      <c r="I139" s="214"/>
      <c r="J139" s="215">
        <f>ROUND(I139*H139,2)</f>
        <v>0</v>
      </c>
      <c r="K139" s="211" t="s">
        <v>195</v>
      </c>
      <c r="L139" s="40"/>
      <c r="M139" s="216" t="s">
        <v>1</v>
      </c>
      <c r="N139" s="217" t="s">
        <v>48</v>
      </c>
      <c r="O139" s="72"/>
      <c r="P139" s="218">
        <f>O139*H139</f>
        <v>0</v>
      </c>
      <c r="Q139" s="218">
        <v>0.01559</v>
      </c>
      <c r="R139" s="218">
        <f>Q139*H139</f>
        <v>5.080780999999999</v>
      </c>
      <c r="S139" s="218">
        <v>0</v>
      </c>
      <c r="T139" s="21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0" t="s">
        <v>147</v>
      </c>
      <c r="AT139" s="220" t="s">
        <v>132</v>
      </c>
      <c r="AU139" s="220" t="s">
        <v>21</v>
      </c>
      <c r="AY139" s="17" t="s">
        <v>129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91</v>
      </c>
      <c r="BK139" s="221">
        <f>ROUND(I139*H139,2)</f>
        <v>0</v>
      </c>
      <c r="BL139" s="17" t="s">
        <v>147</v>
      </c>
      <c r="BM139" s="220" t="s">
        <v>212</v>
      </c>
    </row>
    <row r="140" spans="1:47" s="2" customFormat="1" ht="19.5">
      <c r="A140" s="35"/>
      <c r="B140" s="36"/>
      <c r="C140" s="37"/>
      <c r="D140" s="222" t="s">
        <v>167</v>
      </c>
      <c r="E140" s="37"/>
      <c r="F140" s="223" t="s">
        <v>213</v>
      </c>
      <c r="G140" s="37"/>
      <c r="H140" s="37"/>
      <c r="I140" s="123"/>
      <c r="J140" s="37"/>
      <c r="K140" s="37"/>
      <c r="L140" s="40"/>
      <c r="M140" s="224"/>
      <c r="N140" s="225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7" t="s">
        <v>167</v>
      </c>
      <c r="AU140" s="17" t="s">
        <v>21</v>
      </c>
    </row>
    <row r="141" spans="1:65" s="2" customFormat="1" ht="24" customHeight="1">
      <c r="A141" s="35"/>
      <c r="B141" s="36"/>
      <c r="C141" s="209" t="s">
        <v>154</v>
      </c>
      <c r="D141" s="209" t="s">
        <v>132</v>
      </c>
      <c r="E141" s="210" t="s">
        <v>214</v>
      </c>
      <c r="F141" s="211" t="s">
        <v>215</v>
      </c>
      <c r="G141" s="212" t="s">
        <v>216</v>
      </c>
      <c r="H141" s="213">
        <v>2.2</v>
      </c>
      <c r="I141" s="214"/>
      <c r="J141" s="215">
        <f>ROUND(I141*H141,2)</f>
        <v>0</v>
      </c>
      <c r="K141" s="211" t="s">
        <v>195</v>
      </c>
      <c r="L141" s="40"/>
      <c r="M141" s="216" t="s">
        <v>1</v>
      </c>
      <c r="N141" s="217" t="s">
        <v>48</v>
      </c>
      <c r="O141" s="72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0" t="s">
        <v>147</v>
      </c>
      <c r="AT141" s="220" t="s">
        <v>132</v>
      </c>
      <c r="AU141" s="220" t="s">
        <v>21</v>
      </c>
      <c r="AY141" s="17" t="s">
        <v>129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7" t="s">
        <v>91</v>
      </c>
      <c r="BK141" s="221">
        <f>ROUND(I141*H141,2)</f>
        <v>0</v>
      </c>
      <c r="BL141" s="17" t="s">
        <v>147</v>
      </c>
      <c r="BM141" s="220" t="s">
        <v>217</v>
      </c>
    </row>
    <row r="142" spans="2:51" s="13" customFormat="1" ht="11.25">
      <c r="B142" s="232"/>
      <c r="C142" s="233"/>
      <c r="D142" s="222" t="s">
        <v>197</v>
      </c>
      <c r="E142" s="234" t="s">
        <v>1</v>
      </c>
      <c r="F142" s="235" t="s">
        <v>218</v>
      </c>
      <c r="G142" s="233"/>
      <c r="H142" s="236">
        <v>2.2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197</v>
      </c>
      <c r="AU142" s="242" t="s">
        <v>21</v>
      </c>
      <c r="AV142" s="13" t="s">
        <v>21</v>
      </c>
      <c r="AW142" s="13" t="s">
        <v>38</v>
      </c>
      <c r="AX142" s="13" t="s">
        <v>91</v>
      </c>
      <c r="AY142" s="242" t="s">
        <v>129</v>
      </c>
    </row>
    <row r="143" spans="1:65" s="2" customFormat="1" ht="16.5" customHeight="1">
      <c r="A143" s="35"/>
      <c r="B143" s="36"/>
      <c r="C143" s="209" t="s">
        <v>160</v>
      </c>
      <c r="D143" s="209" t="s">
        <v>132</v>
      </c>
      <c r="E143" s="210" t="s">
        <v>219</v>
      </c>
      <c r="F143" s="211" t="s">
        <v>220</v>
      </c>
      <c r="G143" s="212" t="s">
        <v>216</v>
      </c>
      <c r="H143" s="213">
        <v>353.2</v>
      </c>
      <c r="I143" s="214"/>
      <c r="J143" s="215">
        <f>ROUND(I143*H143,2)</f>
        <v>0</v>
      </c>
      <c r="K143" s="211" t="s">
        <v>195</v>
      </c>
      <c r="L143" s="40"/>
      <c r="M143" s="216" t="s">
        <v>1</v>
      </c>
      <c r="N143" s="217" t="s">
        <v>48</v>
      </c>
      <c r="O143" s="72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0" t="s">
        <v>147</v>
      </c>
      <c r="AT143" s="220" t="s">
        <v>132</v>
      </c>
      <c r="AU143" s="220" t="s">
        <v>21</v>
      </c>
      <c r="AY143" s="17" t="s">
        <v>129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91</v>
      </c>
      <c r="BK143" s="221">
        <f>ROUND(I143*H143,2)</f>
        <v>0</v>
      </c>
      <c r="BL143" s="17" t="s">
        <v>147</v>
      </c>
      <c r="BM143" s="220" t="s">
        <v>221</v>
      </c>
    </row>
    <row r="144" spans="2:51" s="13" customFormat="1" ht="11.25">
      <c r="B144" s="232"/>
      <c r="C144" s="233"/>
      <c r="D144" s="222" t="s">
        <v>197</v>
      </c>
      <c r="E144" s="234" t="s">
        <v>1</v>
      </c>
      <c r="F144" s="235" t="s">
        <v>222</v>
      </c>
      <c r="G144" s="233"/>
      <c r="H144" s="236">
        <v>353.2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197</v>
      </c>
      <c r="AU144" s="242" t="s">
        <v>21</v>
      </c>
      <c r="AV144" s="13" t="s">
        <v>21</v>
      </c>
      <c r="AW144" s="13" t="s">
        <v>38</v>
      </c>
      <c r="AX144" s="13" t="s">
        <v>91</v>
      </c>
      <c r="AY144" s="242" t="s">
        <v>129</v>
      </c>
    </row>
    <row r="145" spans="1:65" s="2" customFormat="1" ht="24" customHeight="1">
      <c r="A145" s="35"/>
      <c r="B145" s="36"/>
      <c r="C145" s="209" t="s">
        <v>163</v>
      </c>
      <c r="D145" s="209" t="s">
        <v>132</v>
      </c>
      <c r="E145" s="210" t="s">
        <v>223</v>
      </c>
      <c r="F145" s="211" t="s">
        <v>224</v>
      </c>
      <c r="G145" s="212" t="s">
        <v>216</v>
      </c>
      <c r="H145" s="213">
        <v>65.2</v>
      </c>
      <c r="I145" s="214"/>
      <c r="J145" s="215">
        <f>ROUND(I145*H145,2)</f>
        <v>0</v>
      </c>
      <c r="K145" s="211" t="s">
        <v>195</v>
      </c>
      <c r="L145" s="40"/>
      <c r="M145" s="216" t="s">
        <v>1</v>
      </c>
      <c r="N145" s="217" t="s">
        <v>48</v>
      </c>
      <c r="O145" s="72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0" t="s">
        <v>147</v>
      </c>
      <c r="AT145" s="220" t="s">
        <v>132</v>
      </c>
      <c r="AU145" s="220" t="s">
        <v>21</v>
      </c>
      <c r="AY145" s="17" t="s">
        <v>129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91</v>
      </c>
      <c r="BK145" s="221">
        <f>ROUND(I145*H145,2)</f>
        <v>0</v>
      </c>
      <c r="BL145" s="17" t="s">
        <v>147</v>
      </c>
      <c r="BM145" s="220" t="s">
        <v>225</v>
      </c>
    </row>
    <row r="146" spans="2:51" s="13" customFormat="1" ht="11.25">
      <c r="B146" s="232"/>
      <c r="C146" s="233"/>
      <c r="D146" s="222" t="s">
        <v>197</v>
      </c>
      <c r="E146" s="234" t="s">
        <v>1</v>
      </c>
      <c r="F146" s="235" t="s">
        <v>226</v>
      </c>
      <c r="G146" s="233"/>
      <c r="H146" s="236">
        <v>65.2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197</v>
      </c>
      <c r="AU146" s="242" t="s">
        <v>21</v>
      </c>
      <c r="AV146" s="13" t="s">
        <v>21</v>
      </c>
      <c r="AW146" s="13" t="s">
        <v>38</v>
      </c>
      <c r="AX146" s="13" t="s">
        <v>91</v>
      </c>
      <c r="AY146" s="242" t="s">
        <v>129</v>
      </c>
    </row>
    <row r="147" spans="1:65" s="2" customFormat="1" ht="24" customHeight="1">
      <c r="A147" s="35"/>
      <c r="B147" s="36"/>
      <c r="C147" s="209" t="s">
        <v>169</v>
      </c>
      <c r="D147" s="209" t="s">
        <v>132</v>
      </c>
      <c r="E147" s="210" t="s">
        <v>227</v>
      </c>
      <c r="F147" s="211" t="s">
        <v>228</v>
      </c>
      <c r="G147" s="212" t="s">
        <v>216</v>
      </c>
      <c r="H147" s="213">
        <v>1134.9</v>
      </c>
      <c r="I147" s="214"/>
      <c r="J147" s="215">
        <f>ROUND(I147*H147,2)</f>
        <v>0</v>
      </c>
      <c r="K147" s="211" t="s">
        <v>195</v>
      </c>
      <c r="L147" s="40"/>
      <c r="M147" s="216" t="s">
        <v>1</v>
      </c>
      <c r="N147" s="217" t="s">
        <v>48</v>
      </c>
      <c r="O147" s="72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0" t="s">
        <v>147</v>
      </c>
      <c r="AT147" s="220" t="s">
        <v>132</v>
      </c>
      <c r="AU147" s="220" t="s">
        <v>21</v>
      </c>
      <c r="AY147" s="17" t="s">
        <v>129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7" t="s">
        <v>91</v>
      </c>
      <c r="BK147" s="221">
        <f>ROUND(I147*H147,2)</f>
        <v>0</v>
      </c>
      <c r="BL147" s="17" t="s">
        <v>147</v>
      </c>
      <c r="BM147" s="220" t="s">
        <v>229</v>
      </c>
    </row>
    <row r="148" spans="2:51" s="13" customFormat="1" ht="11.25">
      <c r="B148" s="232"/>
      <c r="C148" s="233"/>
      <c r="D148" s="222" t="s">
        <v>197</v>
      </c>
      <c r="E148" s="234" t="s">
        <v>1</v>
      </c>
      <c r="F148" s="235" t="s">
        <v>230</v>
      </c>
      <c r="G148" s="233"/>
      <c r="H148" s="236">
        <v>1134.9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197</v>
      </c>
      <c r="AU148" s="242" t="s">
        <v>21</v>
      </c>
      <c r="AV148" s="13" t="s">
        <v>21</v>
      </c>
      <c r="AW148" s="13" t="s">
        <v>38</v>
      </c>
      <c r="AX148" s="13" t="s">
        <v>83</v>
      </c>
      <c r="AY148" s="242" t="s">
        <v>129</v>
      </c>
    </row>
    <row r="149" spans="2:51" s="14" customFormat="1" ht="11.25">
      <c r="B149" s="243"/>
      <c r="C149" s="244"/>
      <c r="D149" s="222" t="s">
        <v>197</v>
      </c>
      <c r="E149" s="245" t="s">
        <v>1</v>
      </c>
      <c r="F149" s="246" t="s">
        <v>231</v>
      </c>
      <c r="G149" s="244"/>
      <c r="H149" s="247">
        <v>1134.9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197</v>
      </c>
      <c r="AU149" s="253" t="s">
        <v>21</v>
      </c>
      <c r="AV149" s="14" t="s">
        <v>147</v>
      </c>
      <c r="AW149" s="14" t="s">
        <v>38</v>
      </c>
      <c r="AX149" s="14" t="s">
        <v>91</v>
      </c>
      <c r="AY149" s="253" t="s">
        <v>129</v>
      </c>
    </row>
    <row r="150" spans="1:65" s="2" customFormat="1" ht="24" customHeight="1">
      <c r="A150" s="35"/>
      <c r="B150" s="36"/>
      <c r="C150" s="209" t="s">
        <v>232</v>
      </c>
      <c r="D150" s="209" t="s">
        <v>132</v>
      </c>
      <c r="E150" s="210" t="s">
        <v>233</v>
      </c>
      <c r="F150" s="211" t="s">
        <v>234</v>
      </c>
      <c r="G150" s="212" t="s">
        <v>216</v>
      </c>
      <c r="H150" s="213">
        <v>701.4</v>
      </c>
      <c r="I150" s="214"/>
      <c r="J150" s="215">
        <f>ROUND(I150*H150,2)</f>
        <v>0</v>
      </c>
      <c r="K150" s="211" t="s">
        <v>195</v>
      </c>
      <c r="L150" s="40"/>
      <c r="M150" s="216" t="s">
        <v>1</v>
      </c>
      <c r="N150" s="217" t="s">
        <v>48</v>
      </c>
      <c r="O150" s="72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0" t="s">
        <v>147</v>
      </c>
      <c r="AT150" s="220" t="s">
        <v>132</v>
      </c>
      <c r="AU150" s="220" t="s">
        <v>21</v>
      </c>
      <c r="AY150" s="17" t="s">
        <v>129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91</v>
      </c>
      <c r="BK150" s="221">
        <f>ROUND(I150*H150,2)</f>
        <v>0</v>
      </c>
      <c r="BL150" s="17" t="s">
        <v>147</v>
      </c>
      <c r="BM150" s="220" t="s">
        <v>235</v>
      </c>
    </row>
    <row r="151" spans="2:51" s="13" customFormat="1" ht="11.25">
      <c r="B151" s="232"/>
      <c r="C151" s="233"/>
      <c r="D151" s="222" t="s">
        <v>197</v>
      </c>
      <c r="E151" s="234" t="s">
        <v>1</v>
      </c>
      <c r="F151" s="235" t="s">
        <v>236</v>
      </c>
      <c r="G151" s="233"/>
      <c r="H151" s="236">
        <v>701.4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197</v>
      </c>
      <c r="AU151" s="242" t="s">
        <v>21</v>
      </c>
      <c r="AV151" s="13" t="s">
        <v>21</v>
      </c>
      <c r="AW151" s="13" t="s">
        <v>38</v>
      </c>
      <c r="AX151" s="13" t="s">
        <v>91</v>
      </c>
      <c r="AY151" s="242" t="s">
        <v>129</v>
      </c>
    </row>
    <row r="152" spans="1:65" s="2" customFormat="1" ht="16.5" customHeight="1">
      <c r="A152" s="35"/>
      <c r="B152" s="36"/>
      <c r="C152" s="209" t="s">
        <v>237</v>
      </c>
      <c r="D152" s="209" t="s">
        <v>132</v>
      </c>
      <c r="E152" s="210" t="s">
        <v>238</v>
      </c>
      <c r="F152" s="211" t="s">
        <v>239</v>
      </c>
      <c r="G152" s="212" t="s">
        <v>204</v>
      </c>
      <c r="H152" s="213">
        <v>30</v>
      </c>
      <c r="I152" s="214"/>
      <c r="J152" s="215">
        <f>ROUND(I152*H152,2)</f>
        <v>0</v>
      </c>
      <c r="K152" s="211" t="s">
        <v>195</v>
      </c>
      <c r="L152" s="40"/>
      <c r="M152" s="216" t="s">
        <v>1</v>
      </c>
      <c r="N152" s="217" t="s">
        <v>48</v>
      </c>
      <c r="O152" s="72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0" t="s">
        <v>147</v>
      </c>
      <c r="AT152" s="220" t="s">
        <v>132</v>
      </c>
      <c r="AU152" s="220" t="s">
        <v>21</v>
      </c>
      <c r="AY152" s="17" t="s">
        <v>129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91</v>
      </c>
      <c r="BK152" s="221">
        <f>ROUND(I152*H152,2)</f>
        <v>0</v>
      </c>
      <c r="BL152" s="17" t="s">
        <v>147</v>
      </c>
      <c r="BM152" s="220" t="s">
        <v>240</v>
      </c>
    </row>
    <row r="153" spans="1:65" s="2" customFormat="1" ht="24" customHeight="1">
      <c r="A153" s="35"/>
      <c r="B153" s="36"/>
      <c r="C153" s="209" t="s">
        <v>241</v>
      </c>
      <c r="D153" s="209" t="s">
        <v>132</v>
      </c>
      <c r="E153" s="210" t="s">
        <v>242</v>
      </c>
      <c r="F153" s="211" t="s">
        <v>243</v>
      </c>
      <c r="G153" s="212" t="s">
        <v>216</v>
      </c>
      <c r="H153" s="213">
        <v>1265.93</v>
      </c>
      <c r="I153" s="214"/>
      <c r="J153" s="215">
        <f>ROUND(I153*H153,2)</f>
        <v>0</v>
      </c>
      <c r="K153" s="211" t="s">
        <v>195</v>
      </c>
      <c r="L153" s="40"/>
      <c r="M153" s="216" t="s">
        <v>1</v>
      </c>
      <c r="N153" s="217" t="s">
        <v>48</v>
      </c>
      <c r="O153" s="72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0" t="s">
        <v>147</v>
      </c>
      <c r="AT153" s="220" t="s">
        <v>132</v>
      </c>
      <c r="AU153" s="220" t="s">
        <v>21</v>
      </c>
      <c r="AY153" s="17" t="s">
        <v>129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91</v>
      </c>
      <c r="BK153" s="221">
        <f>ROUND(I153*H153,2)</f>
        <v>0</v>
      </c>
      <c r="BL153" s="17" t="s">
        <v>147</v>
      </c>
      <c r="BM153" s="220" t="s">
        <v>244</v>
      </c>
    </row>
    <row r="154" spans="2:51" s="13" customFormat="1" ht="11.25">
      <c r="B154" s="232"/>
      <c r="C154" s="233"/>
      <c r="D154" s="222" t="s">
        <v>197</v>
      </c>
      <c r="E154" s="234" t="s">
        <v>1</v>
      </c>
      <c r="F154" s="235" t="s">
        <v>245</v>
      </c>
      <c r="G154" s="233"/>
      <c r="H154" s="236">
        <v>353.2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197</v>
      </c>
      <c r="AU154" s="242" t="s">
        <v>21</v>
      </c>
      <c r="AV154" s="13" t="s">
        <v>21</v>
      </c>
      <c r="AW154" s="13" t="s">
        <v>38</v>
      </c>
      <c r="AX154" s="13" t="s">
        <v>83</v>
      </c>
      <c r="AY154" s="242" t="s">
        <v>129</v>
      </c>
    </row>
    <row r="155" spans="2:51" s="13" customFormat="1" ht="11.25">
      <c r="B155" s="232"/>
      <c r="C155" s="233"/>
      <c r="D155" s="222" t="s">
        <v>197</v>
      </c>
      <c r="E155" s="234" t="s">
        <v>1</v>
      </c>
      <c r="F155" s="235" t="s">
        <v>246</v>
      </c>
      <c r="G155" s="233"/>
      <c r="H155" s="236">
        <v>567.45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197</v>
      </c>
      <c r="AU155" s="242" t="s">
        <v>21</v>
      </c>
      <c r="AV155" s="13" t="s">
        <v>21</v>
      </c>
      <c r="AW155" s="13" t="s">
        <v>38</v>
      </c>
      <c r="AX155" s="13" t="s">
        <v>83</v>
      </c>
      <c r="AY155" s="242" t="s">
        <v>129</v>
      </c>
    </row>
    <row r="156" spans="2:51" s="13" customFormat="1" ht="11.25">
      <c r="B156" s="232"/>
      <c r="C156" s="233"/>
      <c r="D156" s="222" t="s">
        <v>197</v>
      </c>
      <c r="E156" s="234" t="s">
        <v>1</v>
      </c>
      <c r="F156" s="235" t="s">
        <v>247</v>
      </c>
      <c r="G156" s="233"/>
      <c r="H156" s="236">
        <v>65.2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197</v>
      </c>
      <c r="AU156" s="242" t="s">
        <v>21</v>
      </c>
      <c r="AV156" s="13" t="s">
        <v>21</v>
      </c>
      <c r="AW156" s="13" t="s">
        <v>38</v>
      </c>
      <c r="AX156" s="13" t="s">
        <v>83</v>
      </c>
      <c r="AY156" s="242" t="s">
        <v>129</v>
      </c>
    </row>
    <row r="157" spans="2:51" s="15" customFormat="1" ht="11.25">
      <c r="B157" s="254"/>
      <c r="C157" s="255"/>
      <c r="D157" s="222" t="s">
        <v>197</v>
      </c>
      <c r="E157" s="256" t="s">
        <v>1</v>
      </c>
      <c r="F157" s="257" t="s">
        <v>248</v>
      </c>
      <c r="G157" s="255"/>
      <c r="H157" s="258">
        <v>985.85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AT157" s="264" t="s">
        <v>197</v>
      </c>
      <c r="AU157" s="264" t="s">
        <v>21</v>
      </c>
      <c r="AV157" s="15" t="s">
        <v>143</v>
      </c>
      <c r="AW157" s="15" t="s">
        <v>38</v>
      </c>
      <c r="AX157" s="15" t="s">
        <v>83</v>
      </c>
      <c r="AY157" s="264" t="s">
        <v>129</v>
      </c>
    </row>
    <row r="158" spans="2:51" s="13" customFormat="1" ht="11.25">
      <c r="B158" s="232"/>
      <c r="C158" s="233"/>
      <c r="D158" s="222" t="s">
        <v>197</v>
      </c>
      <c r="E158" s="234" t="s">
        <v>1</v>
      </c>
      <c r="F158" s="235" t="s">
        <v>249</v>
      </c>
      <c r="G158" s="233"/>
      <c r="H158" s="236">
        <v>280.08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197</v>
      </c>
      <c r="AU158" s="242" t="s">
        <v>21</v>
      </c>
      <c r="AV158" s="13" t="s">
        <v>21</v>
      </c>
      <c r="AW158" s="13" t="s">
        <v>38</v>
      </c>
      <c r="AX158" s="13" t="s">
        <v>83</v>
      </c>
      <c r="AY158" s="242" t="s">
        <v>129</v>
      </c>
    </row>
    <row r="159" spans="2:51" s="15" customFormat="1" ht="11.25">
      <c r="B159" s="254"/>
      <c r="C159" s="255"/>
      <c r="D159" s="222" t="s">
        <v>197</v>
      </c>
      <c r="E159" s="256" t="s">
        <v>173</v>
      </c>
      <c r="F159" s="257" t="s">
        <v>248</v>
      </c>
      <c r="G159" s="255"/>
      <c r="H159" s="258">
        <v>280.08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AT159" s="264" t="s">
        <v>197</v>
      </c>
      <c r="AU159" s="264" t="s">
        <v>21</v>
      </c>
      <c r="AV159" s="15" t="s">
        <v>143</v>
      </c>
      <c r="AW159" s="15" t="s">
        <v>38</v>
      </c>
      <c r="AX159" s="15" t="s">
        <v>83</v>
      </c>
      <c r="AY159" s="264" t="s">
        <v>129</v>
      </c>
    </row>
    <row r="160" spans="2:51" s="14" customFormat="1" ht="11.25">
      <c r="B160" s="243"/>
      <c r="C160" s="244"/>
      <c r="D160" s="222" t="s">
        <v>197</v>
      </c>
      <c r="E160" s="245" t="s">
        <v>1</v>
      </c>
      <c r="F160" s="246" t="s">
        <v>231</v>
      </c>
      <c r="G160" s="244"/>
      <c r="H160" s="247">
        <v>1265.93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AT160" s="253" t="s">
        <v>197</v>
      </c>
      <c r="AU160" s="253" t="s">
        <v>21</v>
      </c>
      <c r="AV160" s="14" t="s">
        <v>147</v>
      </c>
      <c r="AW160" s="14" t="s">
        <v>38</v>
      </c>
      <c r="AX160" s="14" t="s">
        <v>91</v>
      </c>
      <c r="AY160" s="253" t="s">
        <v>129</v>
      </c>
    </row>
    <row r="161" spans="1:65" s="2" customFormat="1" ht="24" customHeight="1">
      <c r="A161" s="35"/>
      <c r="B161" s="36"/>
      <c r="C161" s="209" t="s">
        <v>250</v>
      </c>
      <c r="D161" s="209" t="s">
        <v>132</v>
      </c>
      <c r="E161" s="210" t="s">
        <v>251</v>
      </c>
      <c r="F161" s="211" t="s">
        <v>252</v>
      </c>
      <c r="G161" s="212" t="s">
        <v>216</v>
      </c>
      <c r="H161" s="213">
        <v>379</v>
      </c>
      <c r="I161" s="214"/>
      <c r="J161" s="215">
        <f>ROUND(I161*H161,2)</f>
        <v>0</v>
      </c>
      <c r="K161" s="211" t="s">
        <v>195</v>
      </c>
      <c r="L161" s="40"/>
      <c r="M161" s="216" t="s">
        <v>1</v>
      </c>
      <c r="N161" s="217" t="s">
        <v>48</v>
      </c>
      <c r="O161" s="72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0" t="s">
        <v>147</v>
      </c>
      <c r="AT161" s="220" t="s">
        <v>132</v>
      </c>
      <c r="AU161" s="220" t="s">
        <v>21</v>
      </c>
      <c r="AY161" s="17" t="s">
        <v>129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91</v>
      </c>
      <c r="BK161" s="221">
        <f>ROUND(I161*H161,2)</f>
        <v>0</v>
      </c>
      <c r="BL161" s="17" t="s">
        <v>147</v>
      </c>
      <c r="BM161" s="220" t="s">
        <v>253</v>
      </c>
    </row>
    <row r="162" spans="2:51" s="13" customFormat="1" ht="11.25">
      <c r="B162" s="232"/>
      <c r="C162" s="233"/>
      <c r="D162" s="222" t="s">
        <v>197</v>
      </c>
      <c r="E162" s="234" t="s">
        <v>1</v>
      </c>
      <c r="F162" s="235" t="s">
        <v>254</v>
      </c>
      <c r="G162" s="233"/>
      <c r="H162" s="236">
        <v>379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197</v>
      </c>
      <c r="AU162" s="242" t="s">
        <v>21</v>
      </c>
      <c r="AV162" s="13" t="s">
        <v>21</v>
      </c>
      <c r="AW162" s="13" t="s">
        <v>38</v>
      </c>
      <c r="AX162" s="13" t="s">
        <v>91</v>
      </c>
      <c r="AY162" s="242" t="s">
        <v>129</v>
      </c>
    </row>
    <row r="163" spans="1:65" s="2" customFormat="1" ht="16.5" customHeight="1">
      <c r="A163" s="35"/>
      <c r="B163" s="36"/>
      <c r="C163" s="209" t="s">
        <v>255</v>
      </c>
      <c r="D163" s="209" t="s">
        <v>132</v>
      </c>
      <c r="E163" s="210" t="s">
        <v>256</v>
      </c>
      <c r="F163" s="211" t="s">
        <v>257</v>
      </c>
      <c r="G163" s="212" t="s">
        <v>216</v>
      </c>
      <c r="H163" s="213">
        <v>280.08</v>
      </c>
      <c r="I163" s="214"/>
      <c r="J163" s="215">
        <f>ROUND(I163*H163,2)</f>
        <v>0</v>
      </c>
      <c r="K163" s="211" t="s">
        <v>195</v>
      </c>
      <c r="L163" s="40"/>
      <c r="M163" s="216" t="s">
        <v>1</v>
      </c>
      <c r="N163" s="217" t="s">
        <v>48</v>
      </c>
      <c r="O163" s="72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0" t="s">
        <v>147</v>
      </c>
      <c r="AT163" s="220" t="s">
        <v>132</v>
      </c>
      <c r="AU163" s="220" t="s">
        <v>21</v>
      </c>
      <c r="AY163" s="17" t="s">
        <v>129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91</v>
      </c>
      <c r="BK163" s="221">
        <f>ROUND(I163*H163,2)</f>
        <v>0</v>
      </c>
      <c r="BL163" s="17" t="s">
        <v>147</v>
      </c>
      <c r="BM163" s="220" t="s">
        <v>258</v>
      </c>
    </row>
    <row r="164" spans="2:51" s="13" customFormat="1" ht="11.25">
      <c r="B164" s="232"/>
      <c r="C164" s="233"/>
      <c r="D164" s="222" t="s">
        <v>197</v>
      </c>
      <c r="E164" s="234" t="s">
        <v>1</v>
      </c>
      <c r="F164" s="235" t="s">
        <v>173</v>
      </c>
      <c r="G164" s="233"/>
      <c r="H164" s="236">
        <v>280.08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197</v>
      </c>
      <c r="AU164" s="242" t="s">
        <v>21</v>
      </c>
      <c r="AV164" s="13" t="s">
        <v>21</v>
      </c>
      <c r="AW164" s="13" t="s">
        <v>38</v>
      </c>
      <c r="AX164" s="13" t="s">
        <v>91</v>
      </c>
      <c r="AY164" s="242" t="s">
        <v>129</v>
      </c>
    </row>
    <row r="165" spans="1:65" s="2" customFormat="1" ht="16.5" customHeight="1">
      <c r="A165" s="35"/>
      <c r="B165" s="36"/>
      <c r="C165" s="209" t="s">
        <v>8</v>
      </c>
      <c r="D165" s="209" t="s">
        <v>132</v>
      </c>
      <c r="E165" s="210" t="s">
        <v>259</v>
      </c>
      <c r="F165" s="211" t="s">
        <v>260</v>
      </c>
      <c r="G165" s="212" t="s">
        <v>216</v>
      </c>
      <c r="H165" s="213">
        <v>379</v>
      </c>
      <c r="I165" s="214"/>
      <c r="J165" s="215">
        <f>ROUND(I165*H165,2)</f>
        <v>0</v>
      </c>
      <c r="K165" s="211" t="s">
        <v>195</v>
      </c>
      <c r="L165" s="40"/>
      <c r="M165" s="216" t="s">
        <v>1</v>
      </c>
      <c r="N165" s="217" t="s">
        <v>48</v>
      </c>
      <c r="O165" s="72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0" t="s">
        <v>147</v>
      </c>
      <c r="AT165" s="220" t="s">
        <v>132</v>
      </c>
      <c r="AU165" s="220" t="s">
        <v>21</v>
      </c>
      <c r="AY165" s="17" t="s">
        <v>129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91</v>
      </c>
      <c r="BK165" s="221">
        <f>ROUND(I165*H165,2)</f>
        <v>0</v>
      </c>
      <c r="BL165" s="17" t="s">
        <v>147</v>
      </c>
      <c r="BM165" s="220" t="s">
        <v>261</v>
      </c>
    </row>
    <row r="166" spans="2:51" s="13" customFormat="1" ht="11.25">
      <c r="B166" s="232"/>
      <c r="C166" s="233"/>
      <c r="D166" s="222" t="s">
        <v>197</v>
      </c>
      <c r="E166" s="234" t="s">
        <v>1</v>
      </c>
      <c r="F166" s="235" t="s">
        <v>262</v>
      </c>
      <c r="G166" s="233"/>
      <c r="H166" s="236">
        <v>379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197</v>
      </c>
      <c r="AU166" s="242" t="s">
        <v>21</v>
      </c>
      <c r="AV166" s="13" t="s">
        <v>21</v>
      </c>
      <c r="AW166" s="13" t="s">
        <v>38</v>
      </c>
      <c r="AX166" s="13" t="s">
        <v>91</v>
      </c>
      <c r="AY166" s="242" t="s">
        <v>129</v>
      </c>
    </row>
    <row r="167" spans="1:65" s="2" customFormat="1" ht="24" customHeight="1">
      <c r="A167" s="35"/>
      <c r="B167" s="36"/>
      <c r="C167" s="209" t="s">
        <v>263</v>
      </c>
      <c r="D167" s="209" t="s">
        <v>132</v>
      </c>
      <c r="E167" s="210" t="s">
        <v>264</v>
      </c>
      <c r="F167" s="211" t="s">
        <v>265</v>
      </c>
      <c r="G167" s="212" t="s">
        <v>266</v>
      </c>
      <c r="H167" s="213">
        <v>758</v>
      </c>
      <c r="I167" s="214"/>
      <c r="J167" s="215">
        <f>ROUND(I167*H167,2)</f>
        <v>0</v>
      </c>
      <c r="K167" s="211" t="s">
        <v>195</v>
      </c>
      <c r="L167" s="40"/>
      <c r="M167" s="216" t="s">
        <v>1</v>
      </c>
      <c r="N167" s="217" t="s">
        <v>48</v>
      </c>
      <c r="O167" s="72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0" t="s">
        <v>147</v>
      </c>
      <c r="AT167" s="220" t="s">
        <v>132</v>
      </c>
      <c r="AU167" s="220" t="s">
        <v>21</v>
      </c>
      <c r="AY167" s="17" t="s">
        <v>129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91</v>
      </c>
      <c r="BK167" s="221">
        <f>ROUND(I167*H167,2)</f>
        <v>0</v>
      </c>
      <c r="BL167" s="17" t="s">
        <v>147</v>
      </c>
      <c r="BM167" s="220" t="s">
        <v>267</v>
      </c>
    </row>
    <row r="168" spans="2:51" s="13" customFormat="1" ht="11.25">
      <c r="B168" s="232"/>
      <c r="C168" s="233"/>
      <c r="D168" s="222" t="s">
        <v>197</v>
      </c>
      <c r="E168" s="234" t="s">
        <v>1</v>
      </c>
      <c r="F168" s="235" t="s">
        <v>268</v>
      </c>
      <c r="G168" s="233"/>
      <c r="H168" s="236">
        <v>758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197</v>
      </c>
      <c r="AU168" s="242" t="s">
        <v>21</v>
      </c>
      <c r="AV168" s="13" t="s">
        <v>21</v>
      </c>
      <c r="AW168" s="13" t="s">
        <v>38</v>
      </c>
      <c r="AX168" s="13" t="s">
        <v>91</v>
      </c>
      <c r="AY168" s="242" t="s">
        <v>129</v>
      </c>
    </row>
    <row r="169" spans="1:65" s="2" customFormat="1" ht="24" customHeight="1">
      <c r="A169" s="35"/>
      <c r="B169" s="36"/>
      <c r="C169" s="209" t="s">
        <v>269</v>
      </c>
      <c r="D169" s="209" t="s">
        <v>132</v>
      </c>
      <c r="E169" s="210" t="s">
        <v>270</v>
      </c>
      <c r="F169" s="211" t="s">
        <v>271</v>
      </c>
      <c r="G169" s="212" t="s">
        <v>216</v>
      </c>
      <c r="H169" s="213">
        <v>894.3</v>
      </c>
      <c r="I169" s="214"/>
      <c r="J169" s="215">
        <f>ROUND(I169*H169,2)</f>
        <v>0</v>
      </c>
      <c r="K169" s="211" t="s">
        <v>195</v>
      </c>
      <c r="L169" s="40"/>
      <c r="M169" s="216" t="s">
        <v>1</v>
      </c>
      <c r="N169" s="217" t="s">
        <v>48</v>
      </c>
      <c r="O169" s="72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0" t="s">
        <v>147</v>
      </c>
      <c r="AT169" s="220" t="s">
        <v>132</v>
      </c>
      <c r="AU169" s="220" t="s">
        <v>21</v>
      </c>
      <c r="AY169" s="17" t="s">
        <v>129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91</v>
      </c>
      <c r="BK169" s="221">
        <f>ROUND(I169*H169,2)</f>
        <v>0</v>
      </c>
      <c r="BL169" s="17" t="s">
        <v>147</v>
      </c>
      <c r="BM169" s="220" t="s">
        <v>272</v>
      </c>
    </row>
    <row r="170" spans="2:51" s="13" customFormat="1" ht="11.25">
      <c r="B170" s="232"/>
      <c r="C170" s="233"/>
      <c r="D170" s="222" t="s">
        <v>197</v>
      </c>
      <c r="E170" s="234" t="s">
        <v>1</v>
      </c>
      <c r="F170" s="235" t="s">
        <v>273</v>
      </c>
      <c r="G170" s="233"/>
      <c r="H170" s="236">
        <v>894.3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197</v>
      </c>
      <c r="AU170" s="242" t="s">
        <v>21</v>
      </c>
      <c r="AV170" s="13" t="s">
        <v>21</v>
      </c>
      <c r="AW170" s="13" t="s">
        <v>38</v>
      </c>
      <c r="AX170" s="13" t="s">
        <v>91</v>
      </c>
      <c r="AY170" s="242" t="s">
        <v>129</v>
      </c>
    </row>
    <row r="171" spans="1:65" s="2" customFormat="1" ht="24" customHeight="1">
      <c r="A171" s="35"/>
      <c r="B171" s="36"/>
      <c r="C171" s="209" t="s">
        <v>274</v>
      </c>
      <c r="D171" s="209" t="s">
        <v>132</v>
      </c>
      <c r="E171" s="210" t="s">
        <v>275</v>
      </c>
      <c r="F171" s="211" t="s">
        <v>276</v>
      </c>
      <c r="G171" s="212" t="s">
        <v>216</v>
      </c>
      <c r="H171" s="213">
        <v>1318</v>
      </c>
      <c r="I171" s="214"/>
      <c r="J171" s="215">
        <f>ROUND(I171*H171,2)</f>
        <v>0</v>
      </c>
      <c r="K171" s="211" t="s">
        <v>195</v>
      </c>
      <c r="L171" s="40"/>
      <c r="M171" s="216" t="s">
        <v>1</v>
      </c>
      <c r="N171" s="217" t="s">
        <v>48</v>
      </c>
      <c r="O171" s="72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0" t="s">
        <v>147</v>
      </c>
      <c r="AT171" s="220" t="s">
        <v>132</v>
      </c>
      <c r="AU171" s="220" t="s">
        <v>21</v>
      </c>
      <c r="AY171" s="17" t="s">
        <v>129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91</v>
      </c>
      <c r="BK171" s="221">
        <f>ROUND(I171*H171,2)</f>
        <v>0</v>
      </c>
      <c r="BL171" s="17" t="s">
        <v>147</v>
      </c>
      <c r="BM171" s="220" t="s">
        <v>277</v>
      </c>
    </row>
    <row r="172" spans="2:51" s="13" customFormat="1" ht="11.25">
      <c r="B172" s="232"/>
      <c r="C172" s="233"/>
      <c r="D172" s="222" t="s">
        <v>197</v>
      </c>
      <c r="E172" s="234" t="s">
        <v>1</v>
      </c>
      <c r="F172" s="235" t="s">
        <v>278</v>
      </c>
      <c r="G172" s="233"/>
      <c r="H172" s="236">
        <v>150.8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197</v>
      </c>
      <c r="AU172" s="242" t="s">
        <v>21</v>
      </c>
      <c r="AV172" s="13" t="s">
        <v>21</v>
      </c>
      <c r="AW172" s="13" t="s">
        <v>38</v>
      </c>
      <c r="AX172" s="13" t="s">
        <v>83</v>
      </c>
      <c r="AY172" s="242" t="s">
        <v>129</v>
      </c>
    </row>
    <row r="173" spans="2:51" s="13" customFormat="1" ht="11.25">
      <c r="B173" s="232"/>
      <c r="C173" s="233"/>
      <c r="D173" s="222" t="s">
        <v>197</v>
      </c>
      <c r="E173" s="234" t="s">
        <v>1</v>
      </c>
      <c r="F173" s="235" t="s">
        <v>279</v>
      </c>
      <c r="G173" s="233"/>
      <c r="H173" s="236">
        <v>1167.2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197</v>
      </c>
      <c r="AU173" s="242" t="s">
        <v>21</v>
      </c>
      <c r="AV173" s="13" t="s">
        <v>21</v>
      </c>
      <c r="AW173" s="13" t="s">
        <v>38</v>
      </c>
      <c r="AX173" s="13" t="s">
        <v>83</v>
      </c>
      <c r="AY173" s="242" t="s">
        <v>129</v>
      </c>
    </row>
    <row r="174" spans="2:51" s="14" customFormat="1" ht="11.25">
      <c r="B174" s="243"/>
      <c r="C174" s="244"/>
      <c r="D174" s="222" t="s">
        <v>197</v>
      </c>
      <c r="E174" s="245" t="s">
        <v>1</v>
      </c>
      <c r="F174" s="246" t="s">
        <v>231</v>
      </c>
      <c r="G174" s="244"/>
      <c r="H174" s="247">
        <v>1318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197</v>
      </c>
      <c r="AU174" s="253" t="s">
        <v>21</v>
      </c>
      <c r="AV174" s="14" t="s">
        <v>147</v>
      </c>
      <c r="AW174" s="14" t="s">
        <v>38</v>
      </c>
      <c r="AX174" s="14" t="s">
        <v>91</v>
      </c>
      <c r="AY174" s="253" t="s">
        <v>129</v>
      </c>
    </row>
    <row r="175" spans="1:65" s="2" customFormat="1" ht="16.5" customHeight="1">
      <c r="A175" s="35"/>
      <c r="B175" s="36"/>
      <c r="C175" s="265" t="s">
        <v>280</v>
      </c>
      <c r="D175" s="265" t="s">
        <v>281</v>
      </c>
      <c r="E175" s="266" t="s">
        <v>282</v>
      </c>
      <c r="F175" s="267" t="s">
        <v>283</v>
      </c>
      <c r="G175" s="268" t="s">
        <v>266</v>
      </c>
      <c r="H175" s="269">
        <v>603.2</v>
      </c>
      <c r="I175" s="270"/>
      <c r="J175" s="271">
        <f>ROUND(I175*H175,2)</f>
        <v>0</v>
      </c>
      <c r="K175" s="267" t="s">
        <v>195</v>
      </c>
      <c r="L175" s="272"/>
      <c r="M175" s="273" t="s">
        <v>1</v>
      </c>
      <c r="N175" s="274" t="s">
        <v>48</v>
      </c>
      <c r="O175" s="72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0" t="s">
        <v>163</v>
      </c>
      <c r="AT175" s="220" t="s">
        <v>281</v>
      </c>
      <c r="AU175" s="220" t="s">
        <v>21</v>
      </c>
      <c r="AY175" s="17" t="s">
        <v>129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91</v>
      </c>
      <c r="BK175" s="221">
        <f>ROUND(I175*H175,2)</f>
        <v>0</v>
      </c>
      <c r="BL175" s="17" t="s">
        <v>147</v>
      </c>
      <c r="BM175" s="220" t="s">
        <v>284</v>
      </c>
    </row>
    <row r="176" spans="2:51" s="13" customFormat="1" ht="11.25">
      <c r="B176" s="232"/>
      <c r="C176" s="233"/>
      <c r="D176" s="222" t="s">
        <v>197</v>
      </c>
      <c r="E176" s="234" t="s">
        <v>1</v>
      </c>
      <c r="F176" s="235" t="s">
        <v>285</v>
      </c>
      <c r="G176" s="233"/>
      <c r="H176" s="236">
        <v>301.6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197</v>
      </c>
      <c r="AU176" s="242" t="s">
        <v>21</v>
      </c>
      <c r="AV176" s="13" t="s">
        <v>21</v>
      </c>
      <c r="AW176" s="13" t="s">
        <v>38</v>
      </c>
      <c r="AX176" s="13" t="s">
        <v>91</v>
      </c>
      <c r="AY176" s="242" t="s">
        <v>129</v>
      </c>
    </row>
    <row r="177" spans="2:51" s="13" customFormat="1" ht="11.25">
      <c r="B177" s="232"/>
      <c r="C177" s="233"/>
      <c r="D177" s="222" t="s">
        <v>197</v>
      </c>
      <c r="E177" s="233"/>
      <c r="F177" s="235" t="s">
        <v>286</v>
      </c>
      <c r="G177" s="233"/>
      <c r="H177" s="236">
        <v>603.2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197</v>
      </c>
      <c r="AU177" s="242" t="s">
        <v>21</v>
      </c>
      <c r="AV177" s="13" t="s">
        <v>21</v>
      </c>
      <c r="AW177" s="13" t="s">
        <v>4</v>
      </c>
      <c r="AX177" s="13" t="s">
        <v>91</v>
      </c>
      <c r="AY177" s="242" t="s">
        <v>129</v>
      </c>
    </row>
    <row r="178" spans="1:65" s="2" customFormat="1" ht="16.5" customHeight="1">
      <c r="A178" s="35"/>
      <c r="B178" s="36"/>
      <c r="C178" s="265" t="s">
        <v>287</v>
      </c>
      <c r="D178" s="265" t="s">
        <v>281</v>
      </c>
      <c r="E178" s="266" t="s">
        <v>288</v>
      </c>
      <c r="F178" s="267" t="s">
        <v>289</v>
      </c>
      <c r="G178" s="268" t="s">
        <v>266</v>
      </c>
      <c r="H178" s="269">
        <v>4668.8</v>
      </c>
      <c r="I178" s="270"/>
      <c r="J178" s="271">
        <f>ROUND(I178*H178,2)</f>
        <v>0</v>
      </c>
      <c r="K178" s="267" t="s">
        <v>195</v>
      </c>
      <c r="L178" s="272"/>
      <c r="M178" s="273" t="s">
        <v>1</v>
      </c>
      <c r="N178" s="274" t="s">
        <v>48</v>
      </c>
      <c r="O178" s="72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0" t="s">
        <v>163</v>
      </c>
      <c r="AT178" s="220" t="s">
        <v>281</v>
      </c>
      <c r="AU178" s="220" t="s">
        <v>21</v>
      </c>
      <c r="AY178" s="17" t="s">
        <v>129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91</v>
      </c>
      <c r="BK178" s="221">
        <f>ROUND(I178*H178,2)</f>
        <v>0</v>
      </c>
      <c r="BL178" s="17" t="s">
        <v>147</v>
      </c>
      <c r="BM178" s="220" t="s">
        <v>290</v>
      </c>
    </row>
    <row r="179" spans="2:51" s="13" customFormat="1" ht="11.25">
      <c r="B179" s="232"/>
      <c r="C179" s="233"/>
      <c r="D179" s="222" t="s">
        <v>197</v>
      </c>
      <c r="E179" s="234" t="s">
        <v>1</v>
      </c>
      <c r="F179" s="235" t="s">
        <v>291</v>
      </c>
      <c r="G179" s="233"/>
      <c r="H179" s="236">
        <v>2334.4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197</v>
      </c>
      <c r="AU179" s="242" t="s">
        <v>21</v>
      </c>
      <c r="AV179" s="13" t="s">
        <v>21</v>
      </c>
      <c r="AW179" s="13" t="s">
        <v>38</v>
      </c>
      <c r="AX179" s="13" t="s">
        <v>83</v>
      </c>
      <c r="AY179" s="242" t="s">
        <v>129</v>
      </c>
    </row>
    <row r="180" spans="2:51" s="14" customFormat="1" ht="11.25">
      <c r="B180" s="243"/>
      <c r="C180" s="244"/>
      <c r="D180" s="222" t="s">
        <v>197</v>
      </c>
      <c r="E180" s="245" t="s">
        <v>1</v>
      </c>
      <c r="F180" s="246" t="s">
        <v>231</v>
      </c>
      <c r="G180" s="244"/>
      <c r="H180" s="247">
        <v>2334.4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197</v>
      </c>
      <c r="AU180" s="253" t="s">
        <v>21</v>
      </c>
      <c r="AV180" s="14" t="s">
        <v>147</v>
      </c>
      <c r="AW180" s="14" t="s">
        <v>38</v>
      </c>
      <c r="AX180" s="14" t="s">
        <v>91</v>
      </c>
      <c r="AY180" s="253" t="s">
        <v>129</v>
      </c>
    </row>
    <row r="181" spans="2:51" s="13" customFormat="1" ht="11.25">
      <c r="B181" s="232"/>
      <c r="C181" s="233"/>
      <c r="D181" s="222" t="s">
        <v>197</v>
      </c>
      <c r="E181" s="233"/>
      <c r="F181" s="235" t="s">
        <v>292</v>
      </c>
      <c r="G181" s="233"/>
      <c r="H181" s="236">
        <v>4668.8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197</v>
      </c>
      <c r="AU181" s="242" t="s">
        <v>21</v>
      </c>
      <c r="AV181" s="13" t="s">
        <v>21</v>
      </c>
      <c r="AW181" s="13" t="s">
        <v>4</v>
      </c>
      <c r="AX181" s="13" t="s">
        <v>91</v>
      </c>
      <c r="AY181" s="242" t="s">
        <v>129</v>
      </c>
    </row>
    <row r="182" spans="1:65" s="2" customFormat="1" ht="24" customHeight="1">
      <c r="A182" s="35"/>
      <c r="B182" s="36"/>
      <c r="C182" s="209" t="s">
        <v>7</v>
      </c>
      <c r="D182" s="209" t="s">
        <v>132</v>
      </c>
      <c r="E182" s="210" t="s">
        <v>293</v>
      </c>
      <c r="F182" s="211" t="s">
        <v>294</v>
      </c>
      <c r="G182" s="212" t="s">
        <v>194</v>
      </c>
      <c r="H182" s="213">
        <v>1157.6</v>
      </c>
      <c r="I182" s="214"/>
      <c r="J182" s="215">
        <f>ROUND(I182*H182,2)</f>
        <v>0</v>
      </c>
      <c r="K182" s="211" t="s">
        <v>195</v>
      </c>
      <c r="L182" s="40"/>
      <c r="M182" s="216" t="s">
        <v>1</v>
      </c>
      <c r="N182" s="217" t="s">
        <v>48</v>
      </c>
      <c r="O182" s="72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0" t="s">
        <v>147</v>
      </c>
      <c r="AT182" s="220" t="s">
        <v>132</v>
      </c>
      <c r="AU182" s="220" t="s">
        <v>21</v>
      </c>
      <c r="AY182" s="17" t="s">
        <v>129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91</v>
      </c>
      <c r="BK182" s="221">
        <f>ROUND(I182*H182,2)</f>
        <v>0</v>
      </c>
      <c r="BL182" s="17" t="s">
        <v>147</v>
      </c>
      <c r="BM182" s="220" t="s">
        <v>295</v>
      </c>
    </row>
    <row r="183" spans="2:51" s="13" customFormat="1" ht="11.25">
      <c r="B183" s="232"/>
      <c r="C183" s="233"/>
      <c r="D183" s="222" t="s">
        <v>197</v>
      </c>
      <c r="E183" s="234" t="s">
        <v>1</v>
      </c>
      <c r="F183" s="235" t="s">
        <v>296</v>
      </c>
      <c r="G183" s="233"/>
      <c r="H183" s="236">
        <v>1157.6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197</v>
      </c>
      <c r="AU183" s="242" t="s">
        <v>21</v>
      </c>
      <c r="AV183" s="13" t="s">
        <v>21</v>
      </c>
      <c r="AW183" s="13" t="s">
        <v>38</v>
      </c>
      <c r="AX183" s="13" t="s">
        <v>91</v>
      </c>
      <c r="AY183" s="242" t="s">
        <v>129</v>
      </c>
    </row>
    <row r="184" spans="1:65" s="2" customFormat="1" ht="24" customHeight="1">
      <c r="A184" s="35"/>
      <c r="B184" s="36"/>
      <c r="C184" s="209" t="s">
        <v>297</v>
      </c>
      <c r="D184" s="209" t="s">
        <v>132</v>
      </c>
      <c r="E184" s="210" t="s">
        <v>298</v>
      </c>
      <c r="F184" s="211" t="s">
        <v>299</v>
      </c>
      <c r="G184" s="212" t="s">
        <v>194</v>
      </c>
      <c r="H184" s="213">
        <v>1157.6</v>
      </c>
      <c r="I184" s="214"/>
      <c r="J184" s="215">
        <f>ROUND(I184*H184,2)</f>
        <v>0</v>
      </c>
      <c r="K184" s="211" t="s">
        <v>195</v>
      </c>
      <c r="L184" s="40"/>
      <c r="M184" s="216" t="s">
        <v>1</v>
      </c>
      <c r="N184" s="217" t="s">
        <v>48</v>
      </c>
      <c r="O184" s="72"/>
      <c r="P184" s="218">
        <f>O184*H184</f>
        <v>0</v>
      </c>
      <c r="Q184" s="218">
        <v>0</v>
      </c>
      <c r="R184" s="218">
        <f>Q184*H184</f>
        <v>0</v>
      </c>
      <c r="S184" s="218">
        <v>0</v>
      </c>
      <c r="T184" s="21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0" t="s">
        <v>147</v>
      </c>
      <c r="AT184" s="220" t="s">
        <v>132</v>
      </c>
      <c r="AU184" s="220" t="s">
        <v>21</v>
      </c>
      <c r="AY184" s="17" t="s">
        <v>129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91</v>
      </c>
      <c r="BK184" s="221">
        <f>ROUND(I184*H184,2)</f>
        <v>0</v>
      </c>
      <c r="BL184" s="17" t="s">
        <v>147</v>
      </c>
      <c r="BM184" s="220" t="s">
        <v>300</v>
      </c>
    </row>
    <row r="185" spans="2:51" s="13" customFormat="1" ht="11.25">
      <c r="B185" s="232"/>
      <c r="C185" s="233"/>
      <c r="D185" s="222" t="s">
        <v>197</v>
      </c>
      <c r="E185" s="234" t="s">
        <v>1</v>
      </c>
      <c r="F185" s="235" t="s">
        <v>301</v>
      </c>
      <c r="G185" s="233"/>
      <c r="H185" s="236">
        <v>1157.6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197</v>
      </c>
      <c r="AU185" s="242" t="s">
        <v>21</v>
      </c>
      <c r="AV185" s="13" t="s">
        <v>21</v>
      </c>
      <c r="AW185" s="13" t="s">
        <v>38</v>
      </c>
      <c r="AX185" s="13" t="s">
        <v>91</v>
      </c>
      <c r="AY185" s="242" t="s">
        <v>129</v>
      </c>
    </row>
    <row r="186" spans="1:65" s="2" customFormat="1" ht="16.5" customHeight="1">
      <c r="A186" s="35"/>
      <c r="B186" s="36"/>
      <c r="C186" s="265" t="s">
        <v>302</v>
      </c>
      <c r="D186" s="265" t="s">
        <v>281</v>
      </c>
      <c r="E186" s="266" t="s">
        <v>303</v>
      </c>
      <c r="F186" s="267" t="s">
        <v>304</v>
      </c>
      <c r="G186" s="268" t="s">
        <v>305</v>
      </c>
      <c r="H186" s="269">
        <v>34.728</v>
      </c>
      <c r="I186" s="270"/>
      <c r="J186" s="271">
        <f>ROUND(I186*H186,2)</f>
        <v>0</v>
      </c>
      <c r="K186" s="267" t="s">
        <v>195</v>
      </c>
      <c r="L186" s="272"/>
      <c r="M186" s="273" t="s">
        <v>1</v>
      </c>
      <c r="N186" s="274" t="s">
        <v>48</v>
      </c>
      <c r="O186" s="72"/>
      <c r="P186" s="218">
        <f>O186*H186</f>
        <v>0</v>
      </c>
      <c r="Q186" s="218">
        <v>0.001</v>
      </c>
      <c r="R186" s="218">
        <f>Q186*H186</f>
        <v>0.034728</v>
      </c>
      <c r="S186" s="218">
        <v>0</v>
      </c>
      <c r="T186" s="219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0" t="s">
        <v>163</v>
      </c>
      <c r="AT186" s="220" t="s">
        <v>281</v>
      </c>
      <c r="AU186" s="220" t="s">
        <v>21</v>
      </c>
      <c r="AY186" s="17" t="s">
        <v>129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91</v>
      </c>
      <c r="BK186" s="221">
        <f>ROUND(I186*H186,2)</f>
        <v>0</v>
      </c>
      <c r="BL186" s="17" t="s">
        <v>147</v>
      </c>
      <c r="BM186" s="220" t="s">
        <v>306</v>
      </c>
    </row>
    <row r="187" spans="2:51" s="13" customFormat="1" ht="11.25">
      <c r="B187" s="232"/>
      <c r="C187" s="233"/>
      <c r="D187" s="222" t="s">
        <v>197</v>
      </c>
      <c r="E187" s="234" t="s">
        <v>1</v>
      </c>
      <c r="F187" s="235" t="s">
        <v>307</v>
      </c>
      <c r="G187" s="233"/>
      <c r="H187" s="236">
        <v>34.728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197</v>
      </c>
      <c r="AU187" s="242" t="s">
        <v>21</v>
      </c>
      <c r="AV187" s="13" t="s">
        <v>21</v>
      </c>
      <c r="AW187" s="13" t="s">
        <v>38</v>
      </c>
      <c r="AX187" s="13" t="s">
        <v>91</v>
      </c>
      <c r="AY187" s="242" t="s">
        <v>129</v>
      </c>
    </row>
    <row r="188" spans="1:65" s="2" customFormat="1" ht="24" customHeight="1">
      <c r="A188" s="35"/>
      <c r="B188" s="36"/>
      <c r="C188" s="209" t="s">
        <v>308</v>
      </c>
      <c r="D188" s="209" t="s">
        <v>132</v>
      </c>
      <c r="E188" s="210" t="s">
        <v>309</v>
      </c>
      <c r="F188" s="211" t="s">
        <v>310</v>
      </c>
      <c r="G188" s="212" t="s">
        <v>194</v>
      </c>
      <c r="H188" s="213">
        <v>709.6</v>
      </c>
      <c r="I188" s="214"/>
      <c r="J188" s="215">
        <f>ROUND(I188*H188,2)</f>
        <v>0</v>
      </c>
      <c r="K188" s="211" t="s">
        <v>195</v>
      </c>
      <c r="L188" s="40"/>
      <c r="M188" s="216" t="s">
        <v>1</v>
      </c>
      <c r="N188" s="217" t="s">
        <v>48</v>
      </c>
      <c r="O188" s="72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0" t="s">
        <v>147</v>
      </c>
      <c r="AT188" s="220" t="s">
        <v>132</v>
      </c>
      <c r="AU188" s="220" t="s">
        <v>21</v>
      </c>
      <c r="AY188" s="17" t="s">
        <v>129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91</v>
      </c>
      <c r="BK188" s="221">
        <f>ROUND(I188*H188,2)</f>
        <v>0</v>
      </c>
      <c r="BL188" s="17" t="s">
        <v>147</v>
      </c>
      <c r="BM188" s="220" t="s">
        <v>311</v>
      </c>
    </row>
    <row r="189" spans="2:51" s="13" customFormat="1" ht="11.25">
      <c r="B189" s="232"/>
      <c r="C189" s="233"/>
      <c r="D189" s="222" t="s">
        <v>197</v>
      </c>
      <c r="E189" s="234" t="s">
        <v>1</v>
      </c>
      <c r="F189" s="235" t="s">
        <v>312</v>
      </c>
      <c r="G189" s="233"/>
      <c r="H189" s="236">
        <v>709.6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197</v>
      </c>
      <c r="AU189" s="242" t="s">
        <v>21</v>
      </c>
      <c r="AV189" s="13" t="s">
        <v>21</v>
      </c>
      <c r="AW189" s="13" t="s">
        <v>38</v>
      </c>
      <c r="AX189" s="13" t="s">
        <v>91</v>
      </c>
      <c r="AY189" s="242" t="s">
        <v>129</v>
      </c>
    </row>
    <row r="190" spans="1:65" s="2" customFormat="1" ht="16.5" customHeight="1">
      <c r="A190" s="35"/>
      <c r="B190" s="36"/>
      <c r="C190" s="265" t="s">
        <v>313</v>
      </c>
      <c r="D190" s="265" t="s">
        <v>281</v>
      </c>
      <c r="E190" s="266" t="s">
        <v>314</v>
      </c>
      <c r="F190" s="267" t="s">
        <v>315</v>
      </c>
      <c r="G190" s="268" t="s">
        <v>305</v>
      </c>
      <c r="H190" s="269">
        <v>21.288</v>
      </c>
      <c r="I190" s="270"/>
      <c r="J190" s="271">
        <f>ROUND(I190*H190,2)</f>
        <v>0</v>
      </c>
      <c r="K190" s="267" t="s">
        <v>195</v>
      </c>
      <c r="L190" s="272"/>
      <c r="M190" s="273" t="s">
        <v>1</v>
      </c>
      <c r="N190" s="274" t="s">
        <v>48</v>
      </c>
      <c r="O190" s="72"/>
      <c r="P190" s="218">
        <f>O190*H190</f>
        <v>0</v>
      </c>
      <c r="Q190" s="218">
        <v>0.001</v>
      </c>
      <c r="R190" s="218">
        <f>Q190*H190</f>
        <v>0.021288</v>
      </c>
      <c r="S190" s="218">
        <v>0</v>
      </c>
      <c r="T190" s="21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0" t="s">
        <v>163</v>
      </c>
      <c r="AT190" s="220" t="s">
        <v>281</v>
      </c>
      <c r="AU190" s="220" t="s">
        <v>21</v>
      </c>
      <c r="AY190" s="17" t="s">
        <v>129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91</v>
      </c>
      <c r="BK190" s="221">
        <f>ROUND(I190*H190,2)</f>
        <v>0</v>
      </c>
      <c r="BL190" s="17" t="s">
        <v>147</v>
      </c>
      <c r="BM190" s="220" t="s">
        <v>316</v>
      </c>
    </row>
    <row r="191" spans="2:51" s="13" customFormat="1" ht="11.25">
      <c r="B191" s="232"/>
      <c r="C191" s="233"/>
      <c r="D191" s="222" t="s">
        <v>197</v>
      </c>
      <c r="E191" s="234" t="s">
        <v>1</v>
      </c>
      <c r="F191" s="235" t="s">
        <v>317</v>
      </c>
      <c r="G191" s="233"/>
      <c r="H191" s="236">
        <v>21.288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197</v>
      </c>
      <c r="AU191" s="242" t="s">
        <v>21</v>
      </c>
      <c r="AV191" s="13" t="s">
        <v>21</v>
      </c>
      <c r="AW191" s="13" t="s">
        <v>38</v>
      </c>
      <c r="AX191" s="13" t="s">
        <v>91</v>
      </c>
      <c r="AY191" s="242" t="s">
        <v>129</v>
      </c>
    </row>
    <row r="192" spans="1:65" s="2" customFormat="1" ht="16.5" customHeight="1">
      <c r="A192" s="35"/>
      <c r="B192" s="36"/>
      <c r="C192" s="209" t="s">
        <v>318</v>
      </c>
      <c r="D192" s="209" t="s">
        <v>132</v>
      </c>
      <c r="E192" s="210" t="s">
        <v>319</v>
      </c>
      <c r="F192" s="211" t="s">
        <v>320</v>
      </c>
      <c r="G192" s="212" t="s">
        <v>194</v>
      </c>
      <c r="H192" s="213">
        <v>2297.8</v>
      </c>
      <c r="I192" s="214"/>
      <c r="J192" s="215">
        <f>ROUND(I192*H192,2)</f>
        <v>0</v>
      </c>
      <c r="K192" s="211" t="s">
        <v>195</v>
      </c>
      <c r="L192" s="40"/>
      <c r="M192" s="216" t="s">
        <v>1</v>
      </c>
      <c r="N192" s="217" t="s">
        <v>48</v>
      </c>
      <c r="O192" s="72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0" t="s">
        <v>147</v>
      </c>
      <c r="AT192" s="220" t="s">
        <v>132</v>
      </c>
      <c r="AU192" s="220" t="s">
        <v>21</v>
      </c>
      <c r="AY192" s="17" t="s">
        <v>129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91</v>
      </c>
      <c r="BK192" s="221">
        <f>ROUND(I192*H192,2)</f>
        <v>0</v>
      </c>
      <c r="BL192" s="17" t="s">
        <v>147</v>
      </c>
      <c r="BM192" s="220" t="s">
        <v>321</v>
      </c>
    </row>
    <row r="193" spans="2:51" s="13" customFormat="1" ht="11.25">
      <c r="B193" s="232"/>
      <c r="C193" s="233"/>
      <c r="D193" s="222" t="s">
        <v>197</v>
      </c>
      <c r="E193" s="234" t="s">
        <v>1</v>
      </c>
      <c r="F193" s="235" t="s">
        <v>322</v>
      </c>
      <c r="G193" s="233"/>
      <c r="H193" s="236">
        <v>926.7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197</v>
      </c>
      <c r="AU193" s="242" t="s">
        <v>21</v>
      </c>
      <c r="AV193" s="13" t="s">
        <v>21</v>
      </c>
      <c r="AW193" s="13" t="s">
        <v>38</v>
      </c>
      <c r="AX193" s="13" t="s">
        <v>83</v>
      </c>
      <c r="AY193" s="242" t="s">
        <v>129</v>
      </c>
    </row>
    <row r="194" spans="2:51" s="13" customFormat="1" ht="11.25">
      <c r="B194" s="232"/>
      <c r="C194" s="233"/>
      <c r="D194" s="222" t="s">
        <v>197</v>
      </c>
      <c r="E194" s="234" t="s">
        <v>1</v>
      </c>
      <c r="F194" s="235" t="s">
        <v>323</v>
      </c>
      <c r="G194" s="233"/>
      <c r="H194" s="236">
        <v>1371.1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197</v>
      </c>
      <c r="AU194" s="242" t="s">
        <v>21</v>
      </c>
      <c r="AV194" s="13" t="s">
        <v>21</v>
      </c>
      <c r="AW194" s="13" t="s">
        <v>38</v>
      </c>
      <c r="AX194" s="13" t="s">
        <v>83</v>
      </c>
      <c r="AY194" s="242" t="s">
        <v>129</v>
      </c>
    </row>
    <row r="195" spans="2:51" s="14" customFormat="1" ht="11.25">
      <c r="B195" s="243"/>
      <c r="C195" s="244"/>
      <c r="D195" s="222" t="s">
        <v>197</v>
      </c>
      <c r="E195" s="245" t="s">
        <v>1</v>
      </c>
      <c r="F195" s="246" t="s">
        <v>231</v>
      </c>
      <c r="G195" s="244"/>
      <c r="H195" s="247">
        <v>2297.8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197</v>
      </c>
      <c r="AU195" s="253" t="s">
        <v>21</v>
      </c>
      <c r="AV195" s="14" t="s">
        <v>147</v>
      </c>
      <c r="AW195" s="14" t="s">
        <v>38</v>
      </c>
      <c r="AX195" s="14" t="s">
        <v>91</v>
      </c>
      <c r="AY195" s="253" t="s">
        <v>129</v>
      </c>
    </row>
    <row r="196" spans="1:65" s="2" customFormat="1" ht="16.5" customHeight="1">
      <c r="A196" s="35"/>
      <c r="B196" s="36"/>
      <c r="C196" s="209" t="s">
        <v>324</v>
      </c>
      <c r="D196" s="209" t="s">
        <v>132</v>
      </c>
      <c r="E196" s="210" t="s">
        <v>325</v>
      </c>
      <c r="F196" s="211" t="s">
        <v>326</v>
      </c>
      <c r="G196" s="212" t="s">
        <v>194</v>
      </c>
      <c r="H196" s="213">
        <v>713.1</v>
      </c>
      <c r="I196" s="214"/>
      <c r="J196" s="215">
        <f>ROUND(I196*H196,2)</f>
        <v>0</v>
      </c>
      <c r="K196" s="211" t="s">
        <v>195</v>
      </c>
      <c r="L196" s="40"/>
      <c r="M196" s="216" t="s">
        <v>1</v>
      </c>
      <c r="N196" s="217" t="s">
        <v>48</v>
      </c>
      <c r="O196" s="72"/>
      <c r="P196" s="218">
        <f>O196*H196</f>
        <v>0</v>
      </c>
      <c r="Q196" s="218">
        <v>0</v>
      </c>
      <c r="R196" s="218">
        <f>Q196*H196</f>
        <v>0</v>
      </c>
      <c r="S196" s="218">
        <v>0</v>
      </c>
      <c r="T196" s="21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0" t="s">
        <v>147</v>
      </c>
      <c r="AT196" s="220" t="s">
        <v>132</v>
      </c>
      <c r="AU196" s="220" t="s">
        <v>21</v>
      </c>
      <c r="AY196" s="17" t="s">
        <v>129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7" t="s">
        <v>91</v>
      </c>
      <c r="BK196" s="221">
        <f>ROUND(I196*H196,2)</f>
        <v>0</v>
      </c>
      <c r="BL196" s="17" t="s">
        <v>147</v>
      </c>
      <c r="BM196" s="220" t="s">
        <v>327</v>
      </c>
    </row>
    <row r="197" spans="2:51" s="13" customFormat="1" ht="11.25">
      <c r="B197" s="232"/>
      <c r="C197" s="233"/>
      <c r="D197" s="222" t="s">
        <v>197</v>
      </c>
      <c r="E197" s="234" t="s">
        <v>1</v>
      </c>
      <c r="F197" s="235" t="s">
        <v>328</v>
      </c>
      <c r="G197" s="233"/>
      <c r="H197" s="236">
        <v>713.1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197</v>
      </c>
      <c r="AU197" s="242" t="s">
        <v>21</v>
      </c>
      <c r="AV197" s="13" t="s">
        <v>21</v>
      </c>
      <c r="AW197" s="13" t="s">
        <v>38</v>
      </c>
      <c r="AX197" s="13" t="s">
        <v>91</v>
      </c>
      <c r="AY197" s="242" t="s">
        <v>129</v>
      </c>
    </row>
    <row r="198" spans="1:65" s="2" customFormat="1" ht="24" customHeight="1">
      <c r="A198" s="35"/>
      <c r="B198" s="36"/>
      <c r="C198" s="209" t="s">
        <v>329</v>
      </c>
      <c r="D198" s="209" t="s">
        <v>132</v>
      </c>
      <c r="E198" s="210" t="s">
        <v>330</v>
      </c>
      <c r="F198" s="211" t="s">
        <v>331</v>
      </c>
      <c r="G198" s="212" t="s">
        <v>194</v>
      </c>
      <c r="H198" s="213">
        <v>709.6</v>
      </c>
      <c r="I198" s="214"/>
      <c r="J198" s="215">
        <f>ROUND(I198*H198,2)</f>
        <v>0</v>
      </c>
      <c r="K198" s="211" t="s">
        <v>195</v>
      </c>
      <c r="L198" s="40"/>
      <c r="M198" s="216" t="s">
        <v>1</v>
      </c>
      <c r="N198" s="217" t="s">
        <v>48</v>
      </c>
      <c r="O198" s="72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0" t="s">
        <v>147</v>
      </c>
      <c r="AT198" s="220" t="s">
        <v>132</v>
      </c>
      <c r="AU198" s="220" t="s">
        <v>21</v>
      </c>
      <c r="AY198" s="17" t="s">
        <v>129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91</v>
      </c>
      <c r="BK198" s="221">
        <f>ROUND(I198*H198,2)</f>
        <v>0</v>
      </c>
      <c r="BL198" s="17" t="s">
        <v>147</v>
      </c>
      <c r="BM198" s="220" t="s">
        <v>332</v>
      </c>
    </row>
    <row r="199" spans="2:51" s="13" customFormat="1" ht="11.25">
      <c r="B199" s="232"/>
      <c r="C199" s="233"/>
      <c r="D199" s="222" t="s">
        <v>197</v>
      </c>
      <c r="E199" s="234" t="s">
        <v>1</v>
      </c>
      <c r="F199" s="235" t="s">
        <v>333</v>
      </c>
      <c r="G199" s="233"/>
      <c r="H199" s="236">
        <v>709.6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197</v>
      </c>
      <c r="AU199" s="242" t="s">
        <v>21</v>
      </c>
      <c r="AV199" s="13" t="s">
        <v>21</v>
      </c>
      <c r="AW199" s="13" t="s">
        <v>38</v>
      </c>
      <c r="AX199" s="13" t="s">
        <v>91</v>
      </c>
      <c r="AY199" s="242" t="s">
        <v>129</v>
      </c>
    </row>
    <row r="200" spans="1:65" s="2" customFormat="1" ht="16.5" customHeight="1">
      <c r="A200" s="35"/>
      <c r="B200" s="36"/>
      <c r="C200" s="209" t="s">
        <v>334</v>
      </c>
      <c r="D200" s="209" t="s">
        <v>132</v>
      </c>
      <c r="E200" s="210" t="s">
        <v>335</v>
      </c>
      <c r="F200" s="211" t="s">
        <v>336</v>
      </c>
      <c r="G200" s="212" t="s">
        <v>216</v>
      </c>
      <c r="H200" s="213">
        <v>56.016</v>
      </c>
      <c r="I200" s="214"/>
      <c r="J200" s="215">
        <f>ROUND(I200*H200,2)</f>
        <v>0</v>
      </c>
      <c r="K200" s="211" t="s">
        <v>195</v>
      </c>
      <c r="L200" s="40"/>
      <c r="M200" s="216" t="s">
        <v>1</v>
      </c>
      <c r="N200" s="217" t="s">
        <v>48</v>
      </c>
      <c r="O200" s="72"/>
      <c r="P200" s="218">
        <f>O200*H200</f>
        <v>0</v>
      </c>
      <c r="Q200" s="218">
        <v>0</v>
      </c>
      <c r="R200" s="218">
        <f>Q200*H200</f>
        <v>0</v>
      </c>
      <c r="S200" s="218">
        <v>0</v>
      </c>
      <c r="T200" s="21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0" t="s">
        <v>147</v>
      </c>
      <c r="AT200" s="220" t="s">
        <v>132</v>
      </c>
      <c r="AU200" s="220" t="s">
        <v>21</v>
      </c>
      <c r="AY200" s="17" t="s">
        <v>129</v>
      </c>
      <c r="BE200" s="221">
        <f>IF(N200="základní",J200,0)</f>
        <v>0</v>
      </c>
      <c r="BF200" s="221">
        <f>IF(N200="snížená",J200,0)</f>
        <v>0</v>
      </c>
      <c r="BG200" s="221">
        <f>IF(N200="zákl. přenesená",J200,0)</f>
        <v>0</v>
      </c>
      <c r="BH200" s="221">
        <f>IF(N200="sníž. přenesená",J200,0)</f>
        <v>0</v>
      </c>
      <c r="BI200" s="221">
        <f>IF(N200="nulová",J200,0)</f>
        <v>0</v>
      </c>
      <c r="BJ200" s="17" t="s">
        <v>91</v>
      </c>
      <c r="BK200" s="221">
        <f>ROUND(I200*H200,2)</f>
        <v>0</v>
      </c>
      <c r="BL200" s="17" t="s">
        <v>147</v>
      </c>
      <c r="BM200" s="220" t="s">
        <v>337</v>
      </c>
    </row>
    <row r="201" spans="2:51" s="13" customFormat="1" ht="11.25">
      <c r="B201" s="232"/>
      <c r="C201" s="233"/>
      <c r="D201" s="222" t="s">
        <v>197</v>
      </c>
      <c r="E201" s="234" t="s">
        <v>1</v>
      </c>
      <c r="F201" s="235" t="s">
        <v>338</v>
      </c>
      <c r="G201" s="233"/>
      <c r="H201" s="236">
        <v>56.016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197</v>
      </c>
      <c r="AU201" s="242" t="s">
        <v>21</v>
      </c>
      <c r="AV201" s="13" t="s">
        <v>21</v>
      </c>
      <c r="AW201" s="13" t="s">
        <v>38</v>
      </c>
      <c r="AX201" s="13" t="s">
        <v>91</v>
      </c>
      <c r="AY201" s="242" t="s">
        <v>129</v>
      </c>
    </row>
    <row r="202" spans="2:63" s="12" customFormat="1" ht="22.9" customHeight="1">
      <c r="B202" s="193"/>
      <c r="C202" s="194"/>
      <c r="D202" s="195" t="s">
        <v>82</v>
      </c>
      <c r="E202" s="207" t="s">
        <v>21</v>
      </c>
      <c r="F202" s="207" t="s">
        <v>339</v>
      </c>
      <c r="G202" s="194"/>
      <c r="H202" s="194"/>
      <c r="I202" s="197"/>
      <c r="J202" s="208">
        <f>BK202</f>
        <v>0</v>
      </c>
      <c r="K202" s="194"/>
      <c r="L202" s="199"/>
      <c r="M202" s="200"/>
      <c r="N202" s="201"/>
      <c r="O202" s="201"/>
      <c r="P202" s="202">
        <f>SUM(P203:P204)</f>
        <v>0</v>
      </c>
      <c r="Q202" s="201"/>
      <c r="R202" s="202">
        <f>SUM(R203:R204)</f>
        <v>0.05024000000000001</v>
      </c>
      <c r="S202" s="201"/>
      <c r="T202" s="203">
        <f>SUM(T203:T204)</f>
        <v>0</v>
      </c>
      <c r="AR202" s="204" t="s">
        <v>91</v>
      </c>
      <c r="AT202" s="205" t="s">
        <v>82</v>
      </c>
      <c r="AU202" s="205" t="s">
        <v>91</v>
      </c>
      <c r="AY202" s="204" t="s">
        <v>129</v>
      </c>
      <c r="BK202" s="206">
        <f>SUM(BK203:BK204)</f>
        <v>0</v>
      </c>
    </row>
    <row r="203" spans="1:65" s="2" customFormat="1" ht="24" customHeight="1">
      <c r="A203" s="35"/>
      <c r="B203" s="36"/>
      <c r="C203" s="209" t="s">
        <v>340</v>
      </c>
      <c r="D203" s="209" t="s">
        <v>132</v>
      </c>
      <c r="E203" s="210" t="s">
        <v>341</v>
      </c>
      <c r="F203" s="211" t="s">
        <v>342</v>
      </c>
      <c r="G203" s="212" t="s">
        <v>211</v>
      </c>
      <c r="H203" s="213">
        <v>314</v>
      </c>
      <c r="I203" s="214"/>
      <c r="J203" s="215">
        <f>ROUND(I203*H203,2)</f>
        <v>0</v>
      </c>
      <c r="K203" s="211" t="s">
        <v>195</v>
      </c>
      <c r="L203" s="40"/>
      <c r="M203" s="216" t="s">
        <v>1</v>
      </c>
      <c r="N203" s="217" t="s">
        <v>48</v>
      </c>
      <c r="O203" s="72"/>
      <c r="P203" s="218">
        <f>O203*H203</f>
        <v>0</v>
      </c>
      <c r="Q203" s="218">
        <v>0.00016</v>
      </c>
      <c r="R203" s="218">
        <f>Q203*H203</f>
        <v>0.05024000000000001</v>
      </c>
      <c r="S203" s="218">
        <v>0</v>
      </c>
      <c r="T203" s="21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0" t="s">
        <v>147</v>
      </c>
      <c r="AT203" s="220" t="s">
        <v>132</v>
      </c>
      <c r="AU203" s="220" t="s">
        <v>21</v>
      </c>
      <c r="AY203" s="17" t="s">
        <v>129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91</v>
      </c>
      <c r="BK203" s="221">
        <f>ROUND(I203*H203,2)</f>
        <v>0</v>
      </c>
      <c r="BL203" s="17" t="s">
        <v>147</v>
      </c>
      <c r="BM203" s="220" t="s">
        <v>343</v>
      </c>
    </row>
    <row r="204" spans="2:51" s="13" customFormat="1" ht="11.25">
      <c r="B204" s="232"/>
      <c r="C204" s="233"/>
      <c r="D204" s="222" t="s">
        <v>197</v>
      </c>
      <c r="E204" s="234" t="s">
        <v>1</v>
      </c>
      <c r="F204" s="235" t="s">
        <v>344</v>
      </c>
      <c r="G204" s="233"/>
      <c r="H204" s="236">
        <v>314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197</v>
      </c>
      <c r="AU204" s="242" t="s">
        <v>21</v>
      </c>
      <c r="AV204" s="13" t="s">
        <v>21</v>
      </c>
      <c r="AW204" s="13" t="s">
        <v>38</v>
      </c>
      <c r="AX204" s="13" t="s">
        <v>91</v>
      </c>
      <c r="AY204" s="242" t="s">
        <v>129</v>
      </c>
    </row>
    <row r="205" spans="2:63" s="12" customFormat="1" ht="22.9" customHeight="1">
      <c r="B205" s="193"/>
      <c r="C205" s="194"/>
      <c r="D205" s="195" t="s">
        <v>82</v>
      </c>
      <c r="E205" s="207" t="s">
        <v>143</v>
      </c>
      <c r="F205" s="207" t="s">
        <v>345</v>
      </c>
      <c r="G205" s="194"/>
      <c r="H205" s="194"/>
      <c r="I205" s="197"/>
      <c r="J205" s="208">
        <f>BK205</f>
        <v>0</v>
      </c>
      <c r="K205" s="194"/>
      <c r="L205" s="199"/>
      <c r="M205" s="200"/>
      <c r="N205" s="201"/>
      <c r="O205" s="201"/>
      <c r="P205" s="202">
        <f>SUM(P206:P239)</f>
        <v>0</v>
      </c>
      <c r="Q205" s="201"/>
      <c r="R205" s="202">
        <f>SUM(R206:R239)</f>
        <v>34.7020455</v>
      </c>
      <c r="S205" s="201"/>
      <c r="T205" s="203">
        <f>SUM(T206:T239)</f>
        <v>0</v>
      </c>
      <c r="AR205" s="204" t="s">
        <v>91</v>
      </c>
      <c r="AT205" s="205" t="s">
        <v>82</v>
      </c>
      <c r="AU205" s="205" t="s">
        <v>91</v>
      </c>
      <c r="AY205" s="204" t="s">
        <v>129</v>
      </c>
      <c r="BK205" s="206">
        <f>SUM(BK206:BK239)</f>
        <v>0</v>
      </c>
    </row>
    <row r="206" spans="1:65" s="2" customFormat="1" ht="24" customHeight="1">
      <c r="A206" s="35"/>
      <c r="B206" s="36"/>
      <c r="C206" s="209" t="s">
        <v>346</v>
      </c>
      <c r="D206" s="209" t="s">
        <v>132</v>
      </c>
      <c r="E206" s="210" t="s">
        <v>347</v>
      </c>
      <c r="F206" s="211" t="s">
        <v>348</v>
      </c>
      <c r="G206" s="212" t="s">
        <v>216</v>
      </c>
      <c r="H206" s="213">
        <v>19</v>
      </c>
      <c r="I206" s="214"/>
      <c r="J206" s="215">
        <f>ROUND(I206*H206,2)</f>
        <v>0</v>
      </c>
      <c r="K206" s="211" t="s">
        <v>1</v>
      </c>
      <c r="L206" s="40"/>
      <c r="M206" s="216" t="s">
        <v>1</v>
      </c>
      <c r="N206" s="217" t="s">
        <v>48</v>
      </c>
      <c r="O206" s="72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0" t="s">
        <v>147</v>
      </c>
      <c r="AT206" s="220" t="s">
        <v>132</v>
      </c>
      <c r="AU206" s="220" t="s">
        <v>21</v>
      </c>
      <c r="AY206" s="17" t="s">
        <v>129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91</v>
      </c>
      <c r="BK206" s="221">
        <f>ROUND(I206*H206,2)</f>
        <v>0</v>
      </c>
      <c r="BL206" s="17" t="s">
        <v>147</v>
      </c>
      <c r="BM206" s="220" t="s">
        <v>349</v>
      </c>
    </row>
    <row r="207" spans="1:47" s="2" customFormat="1" ht="39">
      <c r="A207" s="35"/>
      <c r="B207" s="36"/>
      <c r="C207" s="37"/>
      <c r="D207" s="222" t="s">
        <v>167</v>
      </c>
      <c r="E207" s="37"/>
      <c r="F207" s="223" t="s">
        <v>350</v>
      </c>
      <c r="G207" s="37"/>
      <c r="H207" s="37"/>
      <c r="I207" s="123"/>
      <c r="J207" s="37"/>
      <c r="K207" s="37"/>
      <c r="L207" s="40"/>
      <c r="M207" s="224"/>
      <c r="N207" s="225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7" t="s">
        <v>167</v>
      </c>
      <c r="AU207" s="17" t="s">
        <v>21</v>
      </c>
    </row>
    <row r="208" spans="2:51" s="13" customFormat="1" ht="11.25">
      <c r="B208" s="232"/>
      <c r="C208" s="233"/>
      <c r="D208" s="222" t="s">
        <v>197</v>
      </c>
      <c r="E208" s="234" t="s">
        <v>1</v>
      </c>
      <c r="F208" s="235" t="s">
        <v>351</v>
      </c>
      <c r="G208" s="233"/>
      <c r="H208" s="236">
        <v>19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197</v>
      </c>
      <c r="AU208" s="242" t="s">
        <v>21</v>
      </c>
      <c r="AV208" s="13" t="s">
        <v>21</v>
      </c>
      <c r="AW208" s="13" t="s">
        <v>38</v>
      </c>
      <c r="AX208" s="13" t="s">
        <v>91</v>
      </c>
      <c r="AY208" s="242" t="s">
        <v>129</v>
      </c>
    </row>
    <row r="209" spans="1:65" s="2" customFormat="1" ht="16.5" customHeight="1">
      <c r="A209" s="35"/>
      <c r="B209" s="36"/>
      <c r="C209" s="209" t="s">
        <v>352</v>
      </c>
      <c r="D209" s="209" t="s">
        <v>132</v>
      </c>
      <c r="E209" s="210" t="s">
        <v>353</v>
      </c>
      <c r="F209" s="211" t="s">
        <v>354</v>
      </c>
      <c r="G209" s="212" t="s">
        <v>194</v>
      </c>
      <c r="H209" s="213">
        <v>65.6</v>
      </c>
      <c r="I209" s="214"/>
      <c r="J209" s="215">
        <f>ROUND(I209*H209,2)</f>
        <v>0</v>
      </c>
      <c r="K209" s="211" t="s">
        <v>1</v>
      </c>
      <c r="L209" s="40"/>
      <c r="M209" s="216" t="s">
        <v>1</v>
      </c>
      <c r="N209" s="217" t="s">
        <v>48</v>
      </c>
      <c r="O209" s="72"/>
      <c r="P209" s="218">
        <f>O209*H209</f>
        <v>0</v>
      </c>
      <c r="Q209" s="218">
        <v>0.00765</v>
      </c>
      <c r="R209" s="218">
        <f>Q209*H209</f>
        <v>0.50184</v>
      </c>
      <c r="S209" s="218">
        <v>0</v>
      </c>
      <c r="T209" s="21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0" t="s">
        <v>147</v>
      </c>
      <c r="AT209" s="220" t="s">
        <v>132</v>
      </c>
      <c r="AU209" s="220" t="s">
        <v>21</v>
      </c>
      <c r="AY209" s="17" t="s">
        <v>129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91</v>
      </c>
      <c r="BK209" s="221">
        <f>ROUND(I209*H209,2)</f>
        <v>0</v>
      </c>
      <c r="BL209" s="17" t="s">
        <v>147</v>
      </c>
      <c r="BM209" s="220" t="s">
        <v>355</v>
      </c>
    </row>
    <row r="210" spans="1:47" s="2" customFormat="1" ht="39">
      <c r="A210" s="35"/>
      <c r="B210" s="36"/>
      <c r="C210" s="37"/>
      <c r="D210" s="222" t="s">
        <v>167</v>
      </c>
      <c r="E210" s="37"/>
      <c r="F210" s="223" t="s">
        <v>350</v>
      </c>
      <c r="G210" s="37"/>
      <c r="H210" s="37"/>
      <c r="I210" s="123"/>
      <c r="J210" s="37"/>
      <c r="K210" s="37"/>
      <c r="L210" s="40"/>
      <c r="M210" s="224"/>
      <c r="N210" s="225"/>
      <c r="O210" s="72"/>
      <c r="P210" s="72"/>
      <c r="Q210" s="72"/>
      <c r="R210" s="72"/>
      <c r="S210" s="72"/>
      <c r="T210" s="73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7" t="s">
        <v>167</v>
      </c>
      <c r="AU210" s="17" t="s">
        <v>21</v>
      </c>
    </row>
    <row r="211" spans="2:51" s="13" customFormat="1" ht="11.25">
      <c r="B211" s="232"/>
      <c r="C211" s="233"/>
      <c r="D211" s="222" t="s">
        <v>197</v>
      </c>
      <c r="E211" s="234" t="s">
        <v>1</v>
      </c>
      <c r="F211" s="235" t="s">
        <v>356</v>
      </c>
      <c r="G211" s="233"/>
      <c r="H211" s="236">
        <v>65.6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197</v>
      </c>
      <c r="AU211" s="242" t="s">
        <v>21</v>
      </c>
      <c r="AV211" s="13" t="s">
        <v>21</v>
      </c>
      <c r="AW211" s="13" t="s">
        <v>38</v>
      </c>
      <c r="AX211" s="13" t="s">
        <v>91</v>
      </c>
      <c r="AY211" s="242" t="s">
        <v>129</v>
      </c>
    </row>
    <row r="212" spans="1:65" s="2" customFormat="1" ht="24" customHeight="1">
      <c r="A212" s="35"/>
      <c r="B212" s="36"/>
      <c r="C212" s="209" t="s">
        <v>357</v>
      </c>
      <c r="D212" s="209" t="s">
        <v>132</v>
      </c>
      <c r="E212" s="210" t="s">
        <v>358</v>
      </c>
      <c r="F212" s="211" t="s">
        <v>359</v>
      </c>
      <c r="G212" s="212" t="s">
        <v>194</v>
      </c>
      <c r="H212" s="213">
        <v>65.6</v>
      </c>
      <c r="I212" s="214"/>
      <c r="J212" s="215">
        <f>ROUND(I212*H212,2)</f>
        <v>0</v>
      </c>
      <c r="K212" s="211" t="s">
        <v>1</v>
      </c>
      <c r="L212" s="40"/>
      <c r="M212" s="216" t="s">
        <v>1</v>
      </c>
      <c r="N212" s="217" t="s">
        <v>48</v>
      </c>
      <c r="O212" s="72"/>
      <c r="P212" s="218">
        <f>O212*H212</f>
        <v>0</v>
      </c>
      <c r="Q212" s="218">
        <v>0.00086</v>
      </c>
      <c r="R212" s="218">
        <f>Q212*H212</f>
        <v>0.056415999999999994</v>
      </c>
      <c r="S212" s="218">
        <v>0</v>
      </c>
      <c r="T212" s="21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0" t="s">
        <v>147</v>
      </c>
      <c r="AT212" s="220" t="s">
        <v>132</v>
      </c>
      <c r="AU212" s="220" t="s">
        <v>21</v>
      </c>
      <c r="AY212" s="17" t="s">
        <v>129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91</v>
      </c>
      <c r="BK212" s="221">
        <f>ROUND(I212*H212,2)</f>
        <v>0</v>
      </c>
      <c r="BL212" s="17" t="s">
        <v>147</v>
      </c>
      <c r="BM212" s="220" t="s">
        <v>360</v>
      </c>
    </row>
    <row r="213" spans="1:47" s="2" customFormat="1" ht="39">
      <c r="A213" s="35"/>
      <c r="B213" s="36"/>
      <c r="C213" s="37"/>
      <c r="D213" s="222" t="s">
        <v>167</v>
      </c>
      <c r="E213" s="37"/>
      <c r="F213" s="223" t="s">
        <v>350</v>
      </c>
      <c r="G213" s="37"/>
      <c r="H213" s="37"/>
      <c r="I213" s="123"/>
      <c r="J213" s="37"/>
      <c r="K213" s="37"/>
      <c r="L213" s="40"/>
      <c r="M213" s="224"/>
      <c r="N213" s="225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7" t="s">
        <v>167</v>
      </c>
      <c r="AU213" s="17" t="s">
        <v>21</v>
      </c>
    </row>
    <row r="214" spans="1:65" s="2" customFormat="1" ht="24" customHeight="1">
      <c r="A214" s="35"/>
      <c r="B214" s="36"/>
      <c r="C214" s="209" t="s">
        <v>361</v>
      </c>
      <c r="D214" s="209" t="s">
        <v>132</v>
      </c>
      <c r="E214" s="210" t="s">
        <v>362</v>
      </c>
      <c r="F214" s="211" t="s">
        <v>363</v>
      </c>
      <c r="G214" s="212" t="s">
        <v>266</v>
      </c>
      <c r="H214" s="213">
        <v>4.03</v>
      </c>
      <c r="I214" s="214"/>
      <c r="J214" s="215">
        <f>ROUND(I214*H214,2)</f>
        <v>0</v>
      </c>
      <c r="K214" s="211" t="s">
        <v>1</v>
      </c>
      <c r="L214" s="40"/>
      <c r="M214" s="216" t="s">
        <v>1</v>
      </c>
      <c r="N214" s="217" t="s">
        <v>48</v>
      </c>
      <c r="O214" s="72"/>
      <c r="P214" s="218">
        <f>O214*H214</f>
        <v>0</v>
      </c>
      <c r="Q214" s="218">
        <v>1.0958</v>
      </c>
      <c r="R214" s="218">
        <f>Q214*H214</f>
        <v>4.416074000000001</v>
      </c>
      <c r="S214" s="218">
        <v>0</v>
      </c>
      <c r="T214" s="21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0" t="s">
        <v>147</v>
      </c>
      <c r="AT214" s="220" t="s">
        <v>132</v>
      </c>
      <c r="AU214" s="220" t="s">
        <v>21</v>
      </c>
      <c r="AY214" s="17" t="s">
        <v>129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91</v>
      </c>
      <c r="BK214" s="221">
        <f>ROUND(I214*H214,2)</f>
        <v>0</v>
      </c>
      <c r="BL214" s="17" t="s">
        <v>147</v>
      </c>
      <c r="BM214" s="220" t="s">
        <v>364</v>
      </c>
    </row>
    <row r="215" spans="1:47" s="2" customFormat="1" ht="39">
      <c r="A215" s="35"/>
      <c r="B215" s="36"/>
      <c r="C215" s="37"/>
      <c r="D215" s="222" t="s">
        <v>167</v>
      </c>
      <c r="E215" s="37"/>
      <c r="F215" s="223" t="s">
        <v>350</v>
      </c>
      <c r="G215" s="37"/>
      <c r="H215" s="37"/>
      <c r="I215" s="123"/>
      <c r="J215" s="37"/>
      <c r="K215" s="37"/>
      <c r="L215" s="40"/>
      <c r="M215" s="224"/>
      <c r="N215" s="225"/>
      <c r="O215" s="72"/>
      <c r="P215" s="72"/>
      <c r="Q215" s="72"/>
      <c r="R215" s="72"/>
      <c r="S215" s="72"/>
      <c r="T215" s="73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7" t="s">
        <v>167</v>
      </c>
      <c r="AU215" s="17" t="s">
        <v>21</v>
      </c>
    </row>
    <row r="216" spans="2:51" s="13" customFormat="1" ht="11.25">
      <c r="B216" s="232"/>
      <c r="C216" s="233"/>
      <c r="D216" s="222" t="s">
        <v>197</v>
      </c>
      <c r="E216" s="234" t="s">
        <v>1</v>
      </c>
      <c r="F216" s="235" t="s">
        <v>365</v>
      </c>
      <c r="G216" s="233"/>
      <c r="H216" s="236">
        <v>3.9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197</v>
      </c>
      <c r="AU216" s="242" t="s">
        <v>21</v>
      </c>
      <c r="AV216" s="13" t="s">
        <v>21</v>
      </c>
      <c r="AW216" s="13" t="s">
        <v>38</v>
      </c>
      <c r="AX216" s="13" t="s">
        <v>83</v>
      </c>
      <c r="AY216" s="242" t="s">
        <v>129</v>
      </c>
    </row>
    <row r="217" spans="2:51" s="13" customFormat="1" ht="11.25">
      <c r="B217" s="232"/>
      <c r="C217" s="233"/>
      <c r="D217" s="222" t="s">
        <v>197</v>
      </c>
      <c r="E217" s="234" t="s">
        <v>1</v>
      </c>
      <c r="F217" s="235" t="s">
        <v>366</v>
      </c>
      <c r="G217" s="233"/>
      <c r="H217" s="236">
        <v>0.13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197</v>
      </c>
      <c r="AU217" s="242" t="s">
        <v>21</v>
      </c>
      <c r="AV217" s="13" t="s">
        <v>21</v>
      </c>
      <c r="AW217" s="13" t="s">
        <v>38</v>
      </c>
      <c r="AX217" s="13" t="s">
        <v>83</v>
      </c>
      <c r="AY217" s="242" t="s">
        <v>129</v>
      </c>
    </row>
    <row r="218" spans="2:51" s="14" customFormat="1" ht="11.25">
      <c r="B218" s="243"/>
      <c r="C218" s="244"/>
      <c r="D218" s="222" t="s">
        <v>197</v>
      </c>
      <c r="E218" s="245" t="s">
        <v>1</v>
      </c>
      <c r="F218" s="246" t="s">
        <v>231</v>
      </c>
      <c r="G218" s="244"/>
      <c r="H218" s="247">
        <v>4.03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197</v>
      </c>
      <c r="AU218" s="253" t="s">
        <v>21</v>
      </c>
      <c r="AV218" s="14" t="s">
        <v>147</v>
      </c>
      <c r="AW218" s="14" t="s">
        <v>38</v>
      </c>
      <c r="AX218" s="14" t="s">
        <v>91</v>
      </c>
      <c r="AY218" s="253" t="s">
        <v>129</v>
      </c>
    </row>
    <row r="219" spans="1:65" s="2" customFormat="1" ht="24" customHeight="1">
      <c r="A219" s="35"/>
      <c r="B219" s="36"/>
      <c r="C219" s="209" t="s">
        <v>367</v>
      </c>
      <c r="D219" s="209" t="s">
        <v>132</v>
      </c>
      <c r="E219" s="210" t="s">
        <v>368</v>
      </c>
      <c r="F219" s="211" t="s">
        <v>369</v>
      </c>
      <c r="G219" s="212" t="s">
        <v>266</v>
      </c>
      <c r="H219" s="213">
        <v>2.1</v>
      </c>
      <c r="I219" s="214"/>
      <c r="J219" s="215">
        <f>ROUND(I219*H219,2)</f>
        <v>0</v>
      </c>
      <c r="K219" s="211" t="s">
        <v>1</v>
      </c>
      <c r="L219" s="40"/>
      <c r="M219" s="216" t="s">
        <v>1</v>
      </c>
      <c r="N219" s="217" t="s">
        <v>48</v>
      </c>
      <c r="O219" s="72"/>
      <c r="P219" s="218">
        <f>O219*H219</f>
        <v>0</v>
      </c>
      <c r="Q219" s="218">
        <v>1.05631</v>
      </c>
      <c r="R219" s="218">
        <f>Q219*H219</f>
        <v>2.2182510000000004</v>
      </c>
      <c r="S219" s="218">
        <v>0</v>
      </c>
      <c r="T219" s="21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0" t="s">
        <v>147</v>
      </c>
      <c r="AT219" s="220" t="s">
        <v>132</v>
      </c>
      <c r="AU219" s="220" t="s">
        <v>21</v>
      </c>
      <c r="AY219" s="17" t="s">
        <v>129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7" t="s">
        <v>91</v>
      </c>
      <c r="BK219" s="221">
        <f>ROUND(I219*H219,2)</f>
        <v>0</v>
      </c>
      <c r="BL219" s="17" t="s">
        <v>147</v>
      </c>
      <c r="BM219" s="220" t="s">
        <v>370</v>
      </c>
    </row>
    <row r="220" spans="1:47" s="2" customFormat="1" ht="39">
      <c r="A220" s="35"/>
      <c r="B220" s="36"/>
      <c r="C220" s="37"/>
      <c r="D220" s="222" t="s">
        <v>167</v>
      </c>
      <c r="E220" s="37"/>
      <c r="F220" s="223" t="s">
        <v>350</v>
      </c>
      <c r="G220" s="37"/>
      <c r="H220" s="37"/>
      <c r="I220" s="123"/>
      <c r="J220" s="37"/>
      <c r="K220" s="37"/>
      <c r="L220" s="40"/>
      <c r="M220" s="224"/>
      <c r="N220" s="225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7" t="s">
        <v>167</v>
      </c>
      <c r="AU220" s="17" t="s">
        <v>21</v>
      </c>
    </row>
    <row r="221" spans="2:51" s="13" customFormat="1" ht="11.25">
      <c r="B221" s="232"/>
      <c r="C221" s="233"/>
      <c r="D221" s="222" t="s">
        <v>197</v>
      </c>
      <c r="E221" s="234" t="s">
        <v>1</v>
      </c>
      <c r="F221" s="235" t="s">
        <v>371</v>
      </c>
      <c r="G221" s="233"/>
      <c r="H221" s="236">
        <v>2.1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197</v>
      </c>
      <c r="AU221" s="242" t="s">
        <v>21</v>
      </c>
      <c r="AV221" s="13" t="s">
        <v>21</v>
      </c>
      <c r="AW221" s="13" t="s">
        <v>38</v>
      </c>
      <c r="AX221" s="13" t="s">
        <v>83</v>
      </c>
      <c r="AY221" s="242" t="s">
        <v>129</v>
      </c>
    </row>
    <row r="222" spans="2:51" s="14" customFormat="1" ht="11.25">
      <c r="B222" s="243"/>
      <c r="C222" s="244"/>
      <c r="D222" s="222" t="s">
        <v>197</v>
      </c>
      <c r="E222" s="245" t="s">
        <v>1</v>
      </c>
      <c r="F222" s="246" t="s">
        <v>231</v>
      </c>
      <c r="G222" s="244"/>
      <c r="H222" s="247">
        <v>2.1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197</v>
      </c>
      <c r="AU222" s="253" t="s">
        <v>21</v>
      </c>
      <c r="AV222" s="14" t="s">
        <v>147</v>
      </c>
      <c r="AW222" s="14" t="s">
        <v>38</v>
      </c>
      <c r="AX222" s="14" t="s">
        <v>91</v>
      </c>
      <c r="AY222" s="253" t="s">
        <v>129</v>
      </c>
    </row>
    <row r="223" spans="1:65" s="2" customFormat="1" ht="24" customHeight="1">
      <c r="A223" s="35"/>
      <c r="B223" s="36"/>
      <c r="C223" s="209" t="s">
        <v>372</v>
      </c>
      <c r="D223" s="209" t="s">
        <v>132</v>
      </c>
      <c r="E223" s="210" t="s">
        <v>373</v>
      </c>
      <c r="F223" s="211" t="s">
        <v>374</v>
      </c>
      <c r="G223" s="212" t="s">
        <v>266</v>
      </c>
      <c r="H223" s="213">
        <v>4.95</v>
      </c>
      <c r="I223" s="214"/>
      <c r="J223" s="215">
        <f>ROUND(I223*H223,2)</f>
        <v>0</v>
      </c>
      <c r="K223" s="211" t="s">
        <v>1</v>
      </c>
      <c r="L223" s="40"/>
      <c r="M223" s="216" t="s">
        <v>1</v>
      </c>
      <c r="N223" s="217" t="s">
        <v>48</v>
      </c>
      <c r="O223" s="72"/>
      <c r="P223" s="218">
        <f>O223*H223</f>
        <v>0</v>
      </c>
      <c r="Q223" s="218">
        <v>1.03951</v>
      </c>
      <c r="R223" s="218">
        <f>Q223*H223</f>
        <v>5.1455744999999995</v>
      </c>
      <c r="S223" s="218">
        <v>0</v>
      </c>
      <c r="T223" s="21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0" t="s">
        <v>147</v>
      </c>
      <c r="AT223" s="220" t="s">
        <v>132</v>
      </c>
      <c r="AU223" s="220" t="s">
        <v>21</v>
      </c>
      <c r="AY223" s="17" t="s">
        <v>129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91</v>
      </c>
      <c r="BK223" s="221">
        <f>ROUND(I223*H223,2)</f>
        <v>0</v>
      </c>
      <c r="BL223" s="17" t="s">
        <v>147</v>
      </c>
      <c r="BM223" s="220" t="s">
        <v>375</v>
      </c>
    </row>
    <row r="224" spans="1:47" s="2" customFormat="1" ht="39">
      <c r="A224" s="35"/>
      <c r="B224" s="36"/>
      <c r="C224" s="37"/>
      <c r="D224" s="222" t="s">
        <v>167</v>
      </c>
      <c r="E224" s="37"/>
      <c r="F224" s="223" t="s">
        <v>350</v>
      </c>
      <c r="G224" s="37"/>
      <c r="H224" s="37"/>
      <c r="I224" s="123"/>
      <c r="J224" s="37"/>
      <c r="K224" s="37"/>
      <c r="L224" s="40"/>
      <c r="M224" s="224"/>
      <c r="N224" s="225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7" t="s">
        <v>167</v>
      </c>
      <c r="AU224" s="17" t="s">
        <v>21</v>
      </c>
    </row>
    <row r="225" spans="2:51" s="13" customFormat="1" ht="11.25">
      <c r="B225" s="232"/>
      <c r="C225" s="233"/>
      <c r="D225" s="222" t="s">
        <v>197</v>
      </c>
      <c r="E225" s="234" t="s">
        <v>1</v>
      </c>
      <c r="F225" s="235" t="s">
        <v>376</v>
      </c>
      <c r="G225" s="233"/>
      <c r="H225" s="236">
        <v>4.2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197</v>
      </c>
      <c r="AU225" s="242" t="s">
        <v>21</v>
      </c>
      <c r="AV225" s="13" t="s">
        <v>21</v>
      </c>
      <c r="AW225" s="13" t="s">
        <v>38</v>
      </c>
      <c r="AX225" s="13" t="s">
        <v>83</v>
      </c>
      <c r="AY225" s="242" t="s">
        <v>129</v>
      </c>
    </row>
    <row r="226" spans="2:51" s="13" customFormat="1" ht="11.25">
      <c r="B226" s="232"/>
      <c r="C226" s="233"/>
      <c r="D226" s="222" t="s">
        <v>197</v>
      </c>
      <c r="E226" s="234" t="s">
        <v>1</v>
      </c>
      <c r="F226" s="235" t="s">
        <v>377</v>
      </c>
      <c r="G226" s="233"/>
      <c r="H226" s="236">
        <v>0.75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AT226" s="242" t="s">
        <v>197</v>
      </c>
      <c r="AU226" s="242" t="s">
        <v>21</v>
      </c>
      <c r="AV226" s="13" t="s">
        <v>21</v>
      </c>
      <c r="AW226" s="13" t="s">
        <v>38</v>
      </c>
      <c r="AX226" s="13" t="s">
        <v>83</v>
      </c>
      <c r="AY226" s="242" t="s">
        <v>129</v>
      </c>
    </row>
    <row r="227" spans="2:51" s="14" customFormat="1" ht="11.25">
      <c r="B227" s="243"/>
      <c r="C227" s="244"/>
      <c r="D227" s="222" t="s">
        <v>197</v>
      </c>
      <c r="E227" s="245" t="s">
        <v>1</v>
      </c>
      <c r="F227" s="246" t="s">
        <v>231</v>
      </c>
      <c r="G227" s="244"/>
      <c r="H227" s="247">
        <v>4.95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AT227" s="253" t="s">
        <v>197</v>
      </c>
      <c r="AU227" s="253" t="s">
        <v>21</v>
      </c>
      <c r="AV227" s="14" t="s">
        <v>147</v>
      </c>
      <c r="AW227" s="14" t="s">
        <v>38</v>
      </c>
      <c r="AX227" s="14" t="s">
        <v>91</v>
      </c>
      <c r="AY227" s="253" t="s">
        <v>129</v>
      </c>
    </row>
    <row r="228" spans="1:65" s="2" customFormat="1" ht="24" customHeight="1">
      <c r="A228" s="35"/>
      <c r="B228" s="36"/>
      <c r="C228" s="209" t="s">
        <v>378</v>
      </c>
      <c r="D228" s="209" t="s">
        <v>132</v>
      </c>
      <c r="E228" s="210" t="s">
        <v>379</v>
      </c>
      <c r="F228" s="211" t="s">
        <v>380</v>
      </c>
      <c r="G228" s="212" t="s">
        <v>204</v>
      </c>
      <c r="H228" s="213">
        <v>8</v>
      </c>
      <c r="I228" s="214"/>
      <c r="J228" s="215">
        <f aca="true" t="shared" si="0" ref="J228:J233">ROUND(I228*H228,2)</f>
        <v>0</v>
      </c>
      <c r="K228" s="211" t="s">
        <v>195</v>
      </c>
      <c r="L228" s="40"/>
      <c r="M228" s="216" t="s">
        <v>1</v>
      </c>
      <c r="N228" s="217" t="s">
        <v>48</v>
      </c>
      <c r="O228" s="72"/>
      <c r="P228" s="218">
        <f aca="true" t="shared" si="1" ref="P228:P233">O228*H228</f>
        <v>0</v>
      </c>
      <c r="Q228" s="218">
        <v>0.4858</v>
      </c>
      <c r="R228" s="218">
        <f aca="true" t="shared" si="2" ref="R228:R233">Q228*H228</f>
        <v>3.8864</v>
      </c>
      <c r="S228" s="218">
        <v>0</v>
      </c>
      <c r="T228" s="219">
        <f aca="true" t="shared" si="3" ref="T228:T233"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0" t="s">
        <v>147</v>
      </c>
      <c r="AT228" s="220" t="s">
        <v>132</v>
      </c>
      <c r="AU228" s="220" t="s">
        <v>21</v>
      </c>
      <c r="AY228" s="17" t="s">
        <v>129</v>
      </c>
      <c r="BE228" s="221">
        <f aca="true" t="shared" si="4" ref="BE228:BE233">IF(N228="základní",J228,0)</f>
        <v>0</v>
      </c>
      <c r="BF228" s="221">
        <f aca="true" t="shared" si="5" ref="BF228:BF233">IF(N228="snížená",J228,0)</f>
        <v>0</v>
      </c>
      <c r="BG228" s="221">
        <f aca="true" t="shared" si="6" ref="BG228:BG233">IF(N228="zákl. přenesená",J228,0)</f>
        <v>0</v>
      </c>
      <c r="BH228" s="221">
        <f aca="true" t="shared" si="7" ref="BH228:BH233">IF(N228="sníž. přenesená",J228,0)</f>
        <v>0</v>
      </c>
      <c r="BI228" s="221">
        <f aca="true" t="shared" si="8" ref="BI228:BI233">IF(N228="nulová",J228,0)</f>
        <v>0</v>
      </c>
      <c r="BJ228" s="17" t="s">
        <v>91</v>
      </c>
      <c r="BK228" s="221">
        <f aca="true" t="shared" si="9" ref="BK228:BK233">ROUND(I228*H228,2)</f>
        <v>0</v>
      </c>
      <c r="BL228" s="17" t="s">
        <v>147</v>
      </c>
      <c r="BM228" s="220" t="s">
        <v>381</v>
      </c>
    </row>
    <row r="229" spans="1:65" s="2" customFormat="1" ht="24" customHeight="1">
      <c r="A229" s="35"/>
      <c r="B229" s="36"/>
      <c r="C229" s="265" t="s">
        <v>382</v>
      </c>
      <c r="D229" s="265" t="s">
        <v>281</v>
      </c>
      <c r="E229" s="266" t="s">
        <v>383</v>
      </c>
      <c r="F229" s="267" t="s">
        <v>384</v>
      </c>
      <c r="G229" s="268" t="s">
        <v>204</v>
      </c>
      <c r="H229" s="269">
        <v>8</v>
      </c>
      <c r="I229" s="270"/>
      <c r="J229" s="271">
        <f t="shared" si="0"/>
        <v>0</v>
      </c>
      <c r="K229" s="267" t="s">
        <v>195</v>
      </c>
      <c r="L229" s="272"/>
      <c r="M229" s="273" t="s">
        <v>1</v>
      </c>
      <c r="N229" s="274" t="s">
        <v>48</v>
      </c>
      <c r="O229" s="72"/>
      <c r="P229" s="218">
        <f t="shared" si="1"/>
        <v>0</v>
      </c>
      <c r="Q229" s="218">
        <v>0.0034</v>
      </c>
      <c r="R229" s="218">
        <f t="shared" si="2"/>
        <v>0.0272</v>
      </c>
      <c r="S229" s="218">
        <v>0</v>
      </c>
      <c r="T229" s="219">
        <f t="shared" si="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0" t="s">
        <v>163</v>
      </c>
      <c r="AT229" s="220" t="s">
        <v>281</v>
      </c>
      <c r="AU229" s="220" t="s">
        <v>21</v>
      </c>
      <c r="AY229" s="17" t="s">
        <v>129</v>
      </c>
      <c r="BE229" s="221">
        <f t="shared" si="4"/>
        <v>0</v>
      </c>
      <c r="BF229" s="221">
        <f t="shared" si="5"/>
        <v>0</v>
      </c>
      <c r="BG229" s="221">
        <f t="shared" si="6"/>
        <v>0</v>
      </c>
      <c r="BH229" s="221">
        <f t="shared" si="7"/>
        <v>0</v>
      </c>
      <c r="BI229" s="221">
        <f t="shared" si="8"/>
        <v>0</v>
      </c>
      <c r="BJ229" s="17" t="s">
        <v>91</v>
      </c>
      <c r="BK229" s="221">
        <f t="shared" si="9"/>
        <v>0</v>
      </c>
      <c r="BL229" s="17" t="s">
        <v>147</v>
      </c>
      <c r="BM229" s="220" t="s">
        <v>385</v>
      </c>
    </row>
    <row r="230" spans="1:65" s="2" customFormat="1" ht="24" customHeight="1">
      <c r="A230" s="35"/>
      <c r="B230" s="36"/>
      <c r="C230" s="209" t="s">
        <v>386</v>
      </c>
      <c r="D230" s="209" t="s">
        <v>132</v>
      </c>
      <c r="E230" s="210" t="s">
        <v>387</v>
      </c>
      <c r="F230" s="211" t="s">
        <v>388</v>
      </c>
      <c r="G230" s="212" t="s">
        <v>204</v>
      </c>
      <c r="H230" s="213">
        <v>101</v>
      </c>
      <c r="I230" s="214"/>
      <c r="J230" s="215">
        <f t="shared" si="0"/>
        <v>0</v>
      </c>
      <c r="K230" s="211" t="s">
        <v>195</v>
      </c>
      <c r="L230" s="40"/>
      <c r="M230" s="216" t="s">
        <v>1</v>
      </c>
      <c r="N230" s="217" t="s">
        <v>48</v>
      </c>
      <c r="O230" s="72"/>
      <c r="P230" s="218">
        <f t="shared" si="1"/>
        <v>0</v>
      </c>
      <c r="Q230" s="218">
        <v>0.17489</v>
      </c>
      <c r="R230" s="218">
        <f t="shared" si="2"/>
        <v>17.66389</v>
      </c>
      <c r="S230" s="218">
        <v>0</v>
      </c>
      <c r="T230" s="219">
        <f t="shared" si="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0" t="s">
        <v>147</v>
      </c>
      <c r="AT230" s="220" t="s">
        <v>132</v>
      </c>
      <c r="AU230" s="220" t="s">
        <v>21</v>
      </c>
      <c r="AY230" s="17" t="s">
        <v>129</v>
      </c>
      <c r="BE230" s="221">
        <f t="shared" si="4"/>
        <v>0</v>
      </c>
      <c r="BF230" s="221">
        <f t="shared" si="5"/>
        <v>0</v>
      </c>
      <c r="BG230" s="221">
        <f t="shared" si="6"/>
        <v>0</v>
      </c>
      <c r="BH230" s="221">
        <f t="shared" si="7"/>
        <v>0</v>
      </c>
      <c r="BI230" s="221">
        <f t="shared" si="8"/>
        <v>0</v>
      </c>
      <c r="BJ230" s="17" t="s">
        <v>91</v>
      </c>
      <c r="BK230" s="221">
        <f t="shared" si="9"/>
        <v>0</v>
      </c>
      <c r="BL230" s="17" t="s">
        <v>147</v>
      </c>
      <c r="BM230" s="220" t="s">
        <v>389</v>
      </c>
    </row>
    <row r="231" spans="1:65" s="2" customFormat="1" ht="24" customHeight="1">
      <c r="A231" s="35"/>
      <c r="B231" s="36"/>
      <c r="C231" s="265" t="s">
        <v>390</v>
      </c>
      <c r="D231" s="265" t="s">
        <v>281</v>
      </c>
      <c r="E231" s="266" t="s">
        <v>391</v>
      </c>
      <c r="F231" s="267" t="s">
        <v>392</v>
      </c>
      <c r="G231" s="268" t="s">
        <v>204</v>
      </c>
      <c r="H231" s="269">
        <v>101</v>
      </c>
      <c r="I231" s="270"/>
      <c r="J231" s="271">
        <f t="shared" si="0"/>
        <v>0</v>
      </c>
      <c r="K231" s="267" t="s">
        <v>195</v>
      </c>
      <c r="L231" s="272"/>
      <c r="M231" s="273" t="s">
        <v>1</v>
      </c>
      <c r="N231" s="274" t="s">
        <v>48</v>
      </c>
      <c r="O231" s="72"/>
      <c r="P231" s="218">
        <f t="shared" si="1"/>
        <v>0</v>
      </c>
      <c r="Q231" s="218">
        <v>0.0035</v>
      </c>
      <c r="R231" s="218">
        <f t="shared" si="2"/>
        <v>0.3535</v>
      </c>
      <c r="S231" s="218">
        <v>0</v>
      </c>
      <c r="T231" s="219">
        <f t="shared" si="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0" t="s">
        <v>163</v>
      </c>
      <c r="AT231" s="220" t="s">
        <v>281</v>
      </c>
      <c r="AU231" s="220" t="s">
        <v>21</v>
      </c>
      <c r="AY231" s="17" t="s">
        <v>129</v>
      </c>
      <c r="BE231" s="221">
        <f t="shared" si="4"/>
        <v>0</v>
      </c>
      <c r="BF231" s="221">
        <f t="shared" si="5"/>
        <v>0</v>
      </c>
      <c r="BG231" s="221">
        <f t="shared" si="6"/>
        <v>0</v>
      </c>
      <c r="BH231" s="221">
        <f t="shared" si="7"/>
        <v>0</v>
      </c>
      <c r="BI231" s="221">
        <f t="shared" si="8"/>
        <v>0</v>
      </c>
      <c r="BJ231" s="17" t="s">
        <v>91</v>
      </c>
      <c r="BK231" s="221">
        <f t="shared" si="9"/>
        <v>0</v>
      </c>
      <c r="BL231" s="17" t="s">
        <v>147</v>
      </c>
      <c r="BM231" s="220" t="s">
        <v>393</v>
      </c>
    </row>
    <row r="232" spans="1:65" s="2" customFormat="1" ht="24" customHeight="1">
      <c r="A232" s="35"/>
      <c r="B232" s="36"/>
      <c r="C232" s="209" t="s">
        <v>394</v>
      </c>
      <c r="D232" s="209" t="s">
        <v>132</v>
      </c>
      <c r="E232" s="210" t="s">
        <v>395</v>
      </c>
      <c r="F232" s="211" t="s">
        <v>396</v>
      </c>
      <c r="G232" s="212" t="s">
        <v>211</v>
      </c>
      <c r="H232" s="213">
        <v>325</v>
      </c>
      <c r="I232" s="214"/>
      <c r="J232" s="215">
        <f t="shared" si="0"/>
        <v>0</v>
      </c>
      <c r="K232" s="211" t="s">
        <v>195</v>
      </c>
      <c r="L232" s="40"/>
      <c r="M232" s="216" t="s">
        <v>1</v>
      </c>
      <c r="N232" s="217" t="s">
        <v>48</v>
      </c>
      <c r="O232" s="72"/>
      <c r="P232" s="218">
        <f t="shared" si="1"/>
        <v>0</v>
      </c>
      <c r="Q232" s="218">
        <v>0</v>
      </c>
      <c r="R232" s="218">
        <f t="shared" si="2"/>
        <v>0</v>
      </c>
      <c r="S232" s="218">
        <v>0</v>
      </c>
      <c r="T232" s="219">
        <f t="shared" si="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0" t="s">
        <v>147</v>
      </c>
      <c r="AT232" s="220" t="s">
        <v>132</v>
      </c>
      <c r="AU232" s="220" t="s">
        <v>21</v>
      </c>
      <c r="AY232" s="17" t="s">
        <v>129</v>
      </c>
      <c r="BE232" s="221">
        <f t="shared" si="4"/>
        <v>0</v>
      </c>
      <c r="BF232" s="221">
        <f t="shared" si="5"/>
        <v>0</v>
      </c>
      <c r="BG232" s="221">
        <f t="shared" si="6"/>
        <v>0</v>
      </c>
      <c r="BH232" s="221">
        <f t="shared" si="7"/>
        <v>0</v>
      </c>
      <c r="BI232" s="221">
        <f t="shared" si="8"/>
        <v>0</v>
      </c>
      <c r="BJ232" s="17" t="s">
        <v>91</v>
      </c>
      <c r="BK232" s="221">
        <f t="shared" si="9"/>
        <v>0</v>
      </c>
      <c r="BL232" s="17" t="s">
        <v>147</v>
      </c>
      <c r="BM232" s="220" t="s">
        <v>397</v>
      </c>
    </row>
    <row r="233" spans="1:65" s="2" customFormat="1" ht="24" customHeight="1">
      <c r="A233" s="35"/>
      <c r="B233" s="36"/>
      <c r="C233" s="265" t="s">
        <v>398</v>
      </c>
      <c r="D233" s="265" t="s">
        <v>281</v>
      </c>
      <c r="E233" s="266" t="s">
        <v>399</v>
      </c>
      <c r="F233" s="267" t="s">
        <v>400</v>
      </c>
      <c r="G233" s="268" t="s">
        <v>211</v>
      </c>
      <c r="H233" s="269">
        <v>328.25</v>
      </c>
      <c r="I233" s="270"/>
      <c r="J233" s="271">
        <f t="shared" si="0"/>
        <v>0</v>
      </c>
      <c r="K233" s="267" t="s">
        <v>195</v>
      </c>
      <c r="L233" s="272"/>
      <c r="M233" s="273" t="s">
        <v>1</v>
      </c>
      <c r="N233" s="274" t="s">
        <v>48</v>
      </c>
      <c r="O233" s="72"/>
      <c r="P233" s="218">
        <f t="shared" si="1"/>
        <v>0</v>
      </c>
      <c r="Q233" s="218">
        <v>0.0012</v>
      </c>
      <c r="R233" s="218">
        <f t="shared" si="2"/>
        <v>0.3939</v>
      </c>
      <c r="S233" s="218">
        <v>0</v>
      </c>
      <c r="T233" s="219">
        <f t="shared" si="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0" t="s">
        <v>163</v>
      </c>
      <c r="AT233" s="220" t="s">
        <v>281</v>
      </c>
      <c r="AU233" s="220" t="s">
        <v>21</v>
      </c>
      <c r="AY233" s="17" t="s">
        <v>129</v>
      </c>
      <c r="BE233" s="221">
        <f t="shared" si="4"/>
        <v>0</v>
      </c>
      <c r="BF233" s="221">
        <f t="shared" si="5"/>
        <v>0</v>
      </c>
      <c r="BG233" s="221">
        <f t="shared" si="6"/>
        <v>0</v>
      </c>
      <c r="BH233" s="221">
        <f t="shared" si="7"/>
        <v>0</v>
      </c>
      <c r="BI233" s="221">
        <f t="shared" si="8"/>
        <v>0</v>
      </c>
      <c r="BJ233" s="17" t="s">
        <v>91</v>
      </c>
      <c r="BK233" s="221">
        <f t="shared" si="9"/>
        <v>0</v>
      </c>
      <c r="BL233" s="17" t="s">
        <v>147</v>
      </c>
      <c r="BM233" s="220" t="s">
        <v>401</v>
      </c>
    </row>
    <row r="234" spans="2:51" s="13" customFormat="1" ht="11.25">
      <c r="B234" s="232"/>
      <c r="C234" s="233"/>
      <c r="D234" s="222" t="s">
        <v>197</v>
      </c>
      <c r="E234" s="233"/>
      <c r="F234" s="235" t="s">
        <v>402</v>
      </c>
      <c r="G234" s="233"/>
      <c r="H234" s="236">
        <v>328.25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197</v>
      </c>
      <c r="AU234" s="242" t="s">
        <v>21</v>
      </c>
      <c r="AV234" s="13" t="s">
        <v>21</v>
      </c>
      <c r="AW234" s="13" t="s">
        <v>4</v>
      </c>
      <c r="AX234" s="13" t="s">
        <v>91</v>
      </c>
      <c r="AY234" s="242" t="s">
        <v>129</v>
      </c>
    </row>
    <row r="235" spans="1:65" s="2" customFormat="1" ht="24" customHeight="1">
      <c r="A235" s="35"/>
      <c r="B235" s="36"/>
      <c r="C235" s="209" t="s">
        <v>403</v>
      </c>
      <c r="D235" s="209" t="s">
        <v>132</v>
      </c>
      <c r="E235" s="210" t="s">
        <v>404</v>
      </c>
      <c r="F235" s="211" t="s">
        <v>405</v>
      </c>
      <c r="G235" s="212" t="s">
        <v>211</v>
      </c>
      <c r="H235" s="213">
        <v>325</v>
      </c>
      <c r="I235" s="214"/>
      <c r="J235" s="215">
        <f>ROUND(I235*H235,2)</f>
        <v>0</v>
      </c>
      <c r="K235" s="211" t="s">
        <v>195</v>
      </c>
      <c r="L235" s="40"/>
      <c r="M235" s="216" t="s">
        <v>1</v>
      </c>
      <c r="N235" s="217" t="s">
        <v>48</v>
      </c>
      <c r="O235" s="72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0" t="s">
        <v>147</v>
      </c>
      <c r="AT235" s="220" t="s">
        <v>132</v>
      </c>
      <c r="AU235" s="220" t="s">
        <v>21</v>
      </c>
      <c r="AY235" s="17" t="s">
        <v>129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91</v>
      </c>
      <c r="BK235" s="221">
        <f>ROUND(I235*H235,2)</f>
        <v>0</v>
      </c>
      <c r="BL235" s="17" t="s">
        <v>147</v>
      </c>
      <c r="BM235" s="220" t="s">
        <v>406</v>
      </c>
    </row>
    <row r="236" spans="1:65" s="2" customFormat="1" ht="16.5" customHeight="1">
      <c r="A236" s="35"/>
      <c r="B236" s="36"/>
      <c r="C236" s="265" t="s">
        <v>407</v>
      </c>
      <c r="D236" s="265" t="s">
        <v>281</v>
      </c>
      <c r="E236" s="266" t="s">
        <v>408</v>
      </c>
      <c r="F236" s="267" t="s">
        <v>409</v>
      </c>
      <c r="G236" s="268" t="s">
        <v>211</v>
      </c>
      <c r="H236" s="269">
        <v>325</v>
      </c>
      <c r="I236" s="270"/>
      <c r="J236" s="271">
        <f>ROUND(I236*H236,2)</f>
        <v>0</v>
      </c>
      <c r="K236" s="267" t="s">
        <v>195</v>
      </c>
      <c r="L236" s="272"/>
      <c r="M236" s="273" t="s">
        <v>1</v>
      </c>
      <c r="N236" s="274" t="s">
        <v>48</v>
      </c>
      <c r="O236" s="72"/>
      <c r="P236" s="218">
        <f>O236*H236</f>
        <v>0</v>
      </c>
      <c r="Q236" s="218">
        <v>0.0001</v>
      </c>
      <c r="R236" s="218">
        <f>Q236*H236</f>
        <v>0.0325</v>
      </c>
      <c r="S236" s="218">
        <v>0</v>
      </c>
      <c r="T236" s="21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0" t="s">
        <v>163</v>
      </c>
      <c r="AT236" s="220" t="s">
        <v>281</v>
      </c>
      <c r="AU236" s="220" t="s">
        <v>21</v>
      </c>
      <c r="AY236" s="17" t="s">
        <v>129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17" t="s">
        <v>91</v>
      </c>
      <c r="BK236" s="221">
        <f>ROUND(I236*H236,2)</f>
        <v>0</v>
      </c>
      <c r="BL236" s="17" t="s">
        <v>147</v>
      </c>
      <c r="BM236" s="220" t="s">
        <v>410</v>
      </c>
    </row>
    <row r="237" spans="1:65" s="2" customFormat="1" ht="24" customHeight="1">
      <c r="A237" s="35"/>
      <c r="B237" s="36"/>
      <c r="C237" s="209" t="s">
        <v>411</v>
      </c>
      <c r="D237" s="209" t="s">
        <v>132</v>
      </c>
      <c r="E237" s="210" t="s">
        <v>412</v>
      </c>
      <c r="F237" s="211" t="s">
        <v>413</v>
      </c>
      <c r="G237" s="212" t="s">
        <v>211</v>
      </c>
      <c r="H237" s="213">
        <v>975</v>
      </c>
      <c r="I237" s="214"/>
      <c r="J237" s="215">
        <f>ROUND(I237*H237,2)</f>
        <v>0</v>
      </c>
      <c r="K237" s="211" t="s">
        <v>195</v>
      </c>
      <c r="L237" s="40"/>
      <c r="M237" s="216" t="s">
        <v>1</v>
      </c>
      <c r="N237" s="217" t="s">
        <v>48</v>
      </c>
      <c r="O237" s="72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0" t="s">
        <v>147</v>
      </c>
      <c r="AT237" s="220" t="s">
        <v>132</v>
      </c>
      <c r="AU237" s="220" t="s">
        <v>21</v>
      </c>
      <c r="AY237" s="17" t="s">
        <v>129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91</v>
      </c>
      <c r="BK237" s="221">
        <f>ROUND(I237*H237,2)</f>
        <v>0</v>
      </c>
      <c r="BL237" s="17" t="s">
        <v>147</v>
      </c>
      <c r="BM237" s="220" t="s">
        <v>414</v>
      </c>
    </row>
    <row r="238" spans="2:51" s="13" customFormat="1" ht="11.25">
      <c r="B238" s="232"/>
      <c r="C238" s="233"/>
      <c r="D238" s="222" t="s">
        <v>197</v>
      </c>
      <c r="E238" s="234" t="s">
        <v>1</v>
      </c>
      <c r="F238" s="235" t="s">
        <v>415</v>
      </c>
      <c r="G238" s="233"/>
      <c r="H238" s="236">
        <v>975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197</v>
      </c>
      <c r="AU238" s="242" t="s">
        <v>21</v>
      </c>
      <c r="AV238" s="13" t="s">
        <v>21</v>
      </c>
      <c r="AW238" s="13" t="s">
        <v>38</v>
      </c>
      <c r="AX238" s="13" t="s">
        <v>91</v>
      </c>
      <c r="AY238" s="242" t="s">
        <v>129</v>
      </c>
    </row>
    <row r="239" spans="1:65" s="2" customFormat="1" ht="16.5" customHeight="1">
      <c r="A239" s="35"/>
      <c r="B239" s="36"/>
      <c r="C239" s="265" t="s">
        <v>416</v>
      </c>
      <c r="D239" s="265" t="s">
        <v>281</v>
      </c>
      <c r="E239" s="266" t="s">
        <v>417</v>
      </c>
      <c r="F239" s="267" t="s">
        <v>418</v>
      </c>
      <c r="G239" s="268" t="s">
        <v>211</v>
      </c>
      <c r="H239" s="269">
        <v>325</v>
      </c>
      <c r="I239" s="270"/>
      <c r="J239" s="271">
        <f>ROUND(I239*H239,2)</f>
        <v>0</v>
      </c>
      <c r="K239" s="267" t="s">
        <v>195</v>
      </c>
      <c r="L239" s="272"/>
      <c r="M239" s="273" t="s">
        <v>1</v>
      </c>
      <c r="N239" s="274" t="s">
        <v>48</v>
      </c>
      <c r="O239" s="72"/>
      <c r="P239" s="218">
        <f>O239*H239</f>
        <v>0</v>
      </c>
      <c r="Q239" s="218">
        <v>2E-05</v>
      </c>
      <c r="R239" s="218">
        <f>Q239*H239</f>
        <v>0.006500000000000001</v>
      </c>
      <c r="S239" s="218">
        <v>0</v>
      </c>
      <c r="T239" s="21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0" t="s">
        <v>163</v>
      </c>
      <c r="AT239" s="220" t="s">
        <v>281</v>
      </c>
      <c r="AU239" s="220" t="s">
        <v>21</v>
      </c>
      <c r="AY239" s="17" t="s">
        <v>129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7" t="s">
        <v>91</v>
      </c>
      <c r="BK239" s="221">
        <f>ROUND(I239*H239,2)</f>
        <v>0</v>
      </c>
      <c r="BL239" s="17" t="s">
        <v>147</v>
      </c>
      <c r="BM239" s="220" t="s">
        <v>419</v>
      </c>
    </row>
    <row r="240" spans="2:63" s="12" customFormat="1" ht="22.9" customHeight="1">
      <c r="B240" s="193"/>
      <c r="C240" s="194"/>
      <c r="D240" s="195" t="s">
        <v>82</v>
      </c>
      <c r="E240" s="207" t="s">
        <v>128</v>
      </c>
      <c r="F240" s="207" t="s">
        <v>420</v>
      </c>
      <c r="G240" s="194"/>
      <c r="H240" s="194"/>
      <c r="I240" s="197"/>
      <c r="J240" s="208">
        <f>BK240</f>
        <v>0</v>
      </c>
      <c r="K240" s="194"/>
      <c r="L240" s="199"/>
      <c r="M240" s="200"/>
      <c r="N240" s="201"/>
      <c r="O240" s="201"/>
      <c r="P240" s="202">
        <f>SUM(P241:P249)</f>
        <v>0</v>
      </c>
      <c r="Q240" s="201"/>
      <c r="R240" s="202">
        <f>SUM(R241:R249)</f>
        <v>5.191775</v>
      </c>
      <c r="S240" s="201"/>
      <c r="T240" s="203">
        <f>SUM(T241:T249)</f>
        <v>0</v>
      </c>
      <c r="AR240" s="204" t="s">
        <v>91</v>
      </c>
      <c r="AT240" s="205" t="s">
        <v>82</v>
      </c>
      <c r="AU240" s="205" t="s">
        <v>91</v>
      </c>
      <c r="AY240" s="204" t="s">
        <v>129</v>
      </c>
      <c r="BK240" s="206">
        <f>SUM(BK241:BK249)</f>
        <v>0</v>
      </c>
    </row>
    <row r="241" spans="1:65" s="2" customFormat="1" ht="16.5" customHeight="1">
      <c r="A241" s="35"/>
      <c r="B241" s="36"/>
      <c r="C241" s="209" t="s">
        <v>421</v>
      </c>
      <c r="D241" s="209" t="s">
        <v>132</v>
      </c>
      <c r="E241" s="210" t="s">
        <v>422</v>
      </c>
      <c r="F241" s="211" t="s">
        <v>423</v>
      </c>
      <c r="G241" s="212" t="s">
        <v>194</v>
      </c>
      <c r="H241" s="213">
        <v>14</v>
      </c>
      <c r="I241" s="214"/>
      <c r="J241" s="215">
        <f>ROUND(I241*H241,2)</f>
        <v>0</v>
      </c>
      <c r="K241" s="211" t="s">
        <v>195</v>
      </c>
      <c r="L241" s="40"/>
      <c r="M241" s="216" t="s">
        <v>1</v>
      </c>
      <c r="N241" s="217" t="s">
        <v>48</v>
      </c>
      <c r="O241" s="72"/>
      <c r="P241" s="218">
        <f>O241*H241</f>
        <v>0</v>
      </c>
      <c r="Q241" s="218">
        <v>0</v>
      </c>
      <c r="R241" s="218">
        <f>Q241*H241</f>
        <v>0</v>
      </c>
      <c r="S241" s="218">
        <v>0</v>
      </c>
      <c r="T241" s="219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0" t="s">
        <v>147</v>
      </c>
      <c r="AT241" s="220" t="s">
        <v>132</v>
      </c>
      <c r="AU241" s="220" t="s">
        <v>21</v>
      </c>
      <c r="AY241" s="17" t="s">
        <v>129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91</v>
      </c>
      <c r="BK241" s="221">
        <f>ROUND(I241*H241,2)</f>
        <v>0</v>
      </c>
      <c r="BL241" s="17" t="s">
        <v>147</v>
      </c>
      <c r="BM241" s="220" t="s">
        <v>424</v>
      </c>
    </row>
    <row r="242" spans="1:47" s="2" customFormat="1" ht="19.5">
      <c r="A242" s="35"/>
      <c r="B242" s="36"/>
      <c r="C242" s="37"/>
      <c r="D242" s="222" t="s">
        <v>167</v>
      </c>
      <c r="E242" s="37"/>
      <c r="F242" s="223" t="s">
        <v>425</v>
      </c>
      <c r="G242" s="37"/>
      <c r="H242" s="37"/>
      <c r="I242" s="123"/>
      <c r="J242" s="37"/>
      <c r="K242" s="37"/>
      <c r="L242" s="40"/>
      <c r="M242" s="224"/>
      <c r="N242" s="225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7" t="s">
        <v>167</v>
      </c>
      <c r="AU242" s="17" t="s">
        <v>21</v>
      </c>
    </row>
    <row r="243" spans="1:65" s="2" customFormat="1" ht="16.5" customHeight="1">
      <c r="A243" s="35"/>
      <c r="B243" s="36"/>
      <c r="C243" s="209" t="s">
        <v>426</v>
      </c>
      <c r="D243" s="209" t="s">
        <v>132</v>
      </c>
      <c r="E243" s="210" t="s">
        <v>427</v>
      </c>
      <c r="F243" s="211" t="s">
        <v>428</v>
      </c>
      <c r="G243" s="212" t="s">
        <v>194</v>
      </c>
      <c r="H243" s="213">
        <v>14</v>
      </c>
      <c r="I243" s="214"/>
      <c r="J243" s="215">
        <f>ROUND(I243*H243,2)</f>
        <v>0</v>
      </c>
      <c r="K243" s="211" t="s">
        <v>195</v>
      </c>
      <c r="L243" s="40"/>
      <c r="M243" s="216" t="s">
        <v>1</v>
      </c>
      <c r="N243" s="217" t="s">
        <v>48</v>
      </c>
      <c r="O243" s="72"/>
      <c r="P243" s="218">
        <f>O243*H243</f>
        <v>0</v>
      </c>
      <c r="Q243" s="218">
        <v>0</v>
      </c>
      <c r="R243" s="218">
        <f>Q243*H243</f>
        <v>0</v>
      </c>
      <c r="S243" s="218">
        <v>0</v>
      </c>
      <c r="T243" s="21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0" t="s">
        <v>147</v>
      </c>
      <c r="AT243" s="220" t="s">
        <v>132</v>
      </c>
      <c r="AU243" s="220" t="s">
        <v>21</v>
      </c>
      <c r="AY243" s="17" t="s">
        <v>129</v>
      </c>
      <c r="BE243" s="221">
        <f>IF(N243="základní",J243,0)</f>
        <v>0</v>
      </c>
      <c r="BF243" s="221">
        <f>IF(N243="snížená",J243,0)</f>
        <v>0</v>
      </c>
      <c r="BG243" s="221">
        <f>IF(N243="zákl. přenesená",J243,0)</f>
        <v>0</v>
      </c>
      <c r="BH243" s="221">
        <f>IF(N243="sníž. přenesená",J243,0)</f>
        <v>0</v>
      </c>
      <c r="BI243" s="221">
        <f>IF(N243="nulová",J243,0)</f>
        <v>0</v>
      </c>
      <c r="BJ243" s="17" t="s">
        <v>91</v>
      </c>
      <c r="BK243" s="221">
        <f>ROUND(I243*H243,2)</f>
        <v>0</v>
      </c>
      <c r="BL243" s="17" t="s">
        <v>147</v>
      </c>
      <c r="BM243" s="220" t="s">
        <v>429</v>
      </c>
    </row>
    <row r="244" spans="1:47" s="2" customFormat="1" ht="19.5">
      <c r="A244" s="35"/>
      <c r="B244" s="36"/>
      <c r="C244" s="37"/>
      <c r="D244" s="222" t="s">
        <v>167</v>
      </c>
      <c r="E244" s="37"/>
      <c r="F244" s="223" t="s">
        <v>430</v>
      </c>
      <c r="G244" s="37"/>
      <c r="H244" s="37"/>
      <c r="I244" s="123"/>
      <c r="J244" s="37"/>
      <c r="K244" s="37"/>
      <c r="L244" s="40"/>
      <c r="M244" s="224"/>
      <c r="N244" s="225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7" t="s">
        <v>167</v>
      </c>
      <c r="AU244" s="17" t="s">
        <v>21</v>
      </c>
    </row>
    <row r="245" spans="1:65" s="2" customFormat="1" ht="24" customHeight="1">
      <c r="A245" s="35"/>
      <c r="B245" s="36"/>
      <c r="C245" s="209" t="s">
        <v>431</v>
      </c>
      <c r="D245" s="209" t="s">
        <v>132</v>
      </c>
      <c r="E245" s="210" t="s">
        <v>432</v>
      </c>
      <c r="F245" s="211" t="s">
        <v>433</v>
      </c>
      <c r="G245" s="212" t="s">
        <v>194</v>
      </c>
      <c r="H245" s="213">
        <v>44.5</v>
      </c>
      <c r="I245" s="214"/>
      <c r="J245" s="215">
        <f>ROUND(I245*H245,2)</f>
        <v>0</v>
      </c>
      <c r="K245" s="211" t="s">
        <v>195</v>
      </c>
      <c r="L245" s="40"/>
      <c r="M245" s="216" t="s">
        <v>1</v>
      </c>
      <c r="N245" s="217" t="s">
        <v>48</v>
      </c>
      <c r="O245" s="72"/>
      <c r="P245" s="218">
        <f>O245*H245</f>
        <v>0</v>
      </c>
      <c r="Q245" s="218">
        <v>0.04895</v>
      </c>
      <c r="R245" s="218">
        <f>Q245*H245</f>
        <v>2.178275</v>
      </c>
      <c r="S245" s="218">
        <v>0</v>
      </c>
      <c r="T245" s="21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0" t="s">
        <v>147</v>
      </c>
      <c r="AT245" s="220" t="s">
        <v>132</v>
      </c>
      <c r="AU245" s="220" t="s">
        <v>21</v>
      </c>
      <c r="AY245" s="17" t="s">
        <v>129</v>
      </c>
      <c r="BE245" s="221">
        <f>IF(N245="základní",J245,0)</f>
        <v>0</v>
      </c>
      <c r="BF245" s="221">
        <f>IF(N245="snížená",J245,0)</f>
        <v>0</v>
      </c>
      <c r="BG245" s="221">
        <f>IF(N245="zákl. přenesená",J245,0)</f>
        <v>0</v>
      </c>
      <c r="BH245" s="221">
        <f>IF(N245="sníž. přenesená",J245,0)</f>
        <v>0</v>
      </c>
      <c r="BI245" s="221">
        <f>IF(N245="nulová",J245,0)</f>
        <v>0</v>
      </c>
      <c r="BJ245" s="17" t="s">
        <v>91</v>
      </c>
      <c r="BK245" s="221">
        <f>ROUND(I245*H245,2)</f>
        <v>0</v>
      </c>
      <c r="BL245" s="17" t="s">
        <v>147</v>
      </c>
      <c r="BM245" s="220" t="s">
        <v>434</v>
      </c>
    </row>
    <row r="246" spans="1:65" s="2" customFormat="1" ht="24" customHeight="1">
      <c r="A246" s="35"/>
      <c r="B246" s="36"/>
      <c r="C246" s="209" t="s">
        <v>435</v>
      </c>
      <c r="D246" s="209" t="s">
        <v>132</v>
      </c>
      <c r="E246" s="210" t="s">
        <v>436</v>
      </c>
      <c r="F246" s="211" t="s">
        <v>437</v>
      </c>
      <c r="G246" s="212" t="s">
        <v>194</v>
      </c>
      <c r="H246" s="213">
        <v>44.5</v>
      </c>
      <c r="I246" s="214"/>
      <c r="J246" s="215">
        <f>ROUND(I246*H246,2)</f>
        <v>0</v>
      </c>
      <c r="K246" s="211" t="s">
        <v>195</v>
      </c>
      <c r="L246" s="40"/>
      <c r="M246" s="216" t="s">
        <v>1</v>
      </c>
      <c r="N246" s="217" t="s">
        <v>48</v>
      </c>
      <c r="O246" s="72"/>
      <c r="P246" s="218">
        <f>O246*H246</f>
        <v>0</v>
      </c>
      <c r="Q246" s="218">
        <v>0</v>
      </c>
      <c r="R246" s="218">
        <f>Q246*H246</f>
        <v>0</v>
      </c>
      <c r="S246" s="218">
        <v>0</v>
      </c>
      <c r="T246" s="219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0" t="s">
        <v>147</v>
      </c>
      <c r="AT246" s="220" t="s">
        <v>132</v>
      </c>
      <c r="AU246" s="220" t="s">
        <v>21</v>
      </c>
      <c r="AY246" s="17" t="s">
        <v>129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91</v>
      </c>
      <c r="BK246" s="221">
        <f>ROUND(I246*H246,2)</f>
        <v>0</v>
      </c>
      <c r="BL246" s="17" t="s">
        <v>147</v>
      </c>
      <c r="BM246" s="220" t="s">
        <v>438</v>
      </c>
    </row>
    <row r="247" spans="1:65" s="2" customFormat="1" ht="24" customHeight="1">
      <c r="A247" s="35"/>
      <c r="B247" s="36"/>
      <c r="C247" s="209" t="s">
        <v>439</v>
      </c>
      <c r="D247" s="209" t="s">
        <v>132</v>
      </c>
      <c r="E247" s="210" t="s">
        <v>440</v>
      </c>
      <c r="F247" s="211" t="s">
        <v>441</v>
      </c>
      <c r="G247" s="212" t="s">
        <v>194</v>
      </c>
      <c r="H247" s="213">
        <v>14</v>
      </c>
      <c r="I247" s="214"/>
      <c r="J247" s="215">
        <f>ROUND(I247*H247,2)</f>
        <v>0</v>
      </c>
      <c r="K247" s="211" t="s">
        <v>195</v>
      </c>
      <c r="L247" s="40"/>
      <c r="M247" s="216" t="s">
        <v>1</v>
      </c>
      <c r="N247" s="217" t="s">
        <v>48</v>
      </c>
      <c r="O247" s="72"/>
      <c r="P247" s="218">
        <f>O247*H247</f>
        <v>0</v>
      </c>
      <c r="Q247" s="218">
        <v>0.08425</v>
      </c>
      <c r="R247" s="218">
        <f>Q247*H247</f>
        <v>1.1795</v>
      </c>
      <c r="S247" s="218">
        <v>0</v>
      </c>
      <c r="T247" s="21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0" t="s">
        <v>147</v>
      </c>
      <c r="AT247" s="220" t="s">
        <v>132</v>
      </c>
      <c r="AU247" s="220" t="s">
        <v>21</v>
      </c>
      <c r="AY247" s="17" t="s">
        <v>129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17" t="s">
        <v>91</v>
      </c>
      <c r="BK247" s="221">
        <f>ROUND(I247*H247,2)</f>
        <v>0</v>
      </c>
      <c r="BL247" s="17" t="s">
        <v>147</v>
      </c>
      <c r="BM247" s="220" t="s">
        <v>442</v>
      </c>
    </row>
    <row r="248" spans="1:47" s="2" customFormat="1" ht="19.5">
      <c r="A248" s="35"/>
      <c r="B248" s="36"/>
      <c r="C248" s="37"/>
      <c r="D248" s="222" t="s">
        <v>167</v>
      </c>
      <c r="E248" s="37"/>
      <c r="F248" s="223" t="s">
        <v>443</v>
      </c>
      <c r="G248" s="37"/>
      <c r="H248" s="37"/>
      <c r="I248" s="123"/>
      <c r="J248" s="37"/>
      <c r="K248" s="37"/>
      <c r="L248" s="40"/>
      <c r="M248" s="224"/>
      <c r="N248" s="225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7" t="s">
        <v>167</v>
      </c>
      <c r="AU248" s="17" t="s">
        <v>21</v>
      </c>
    </row>
    <row r="249" spans="1:65" s="2" customFormat="1" ht="16.5" customHeight="1">
      <c r="A249" s="35"/>
      <c r="B249" s="36"/>
      <c r="C249" s="265" t="s">
        <v>444</v>
      </c>
      <c r="D249" s="265" t="s">
        <v>281</v>
      </c>
      <c r="E249" s="266" t="s">
        <v>445</v>
      </c>
      <c r="F249" s="267" t="s">
        <v>446</v>
      </c>
      <c r="G249" s="268" t="s">
        <v>194</v>
      </c>
      <c r="H249" s="269">
        <v>14</v>
      </c>
      <c r="I249" s="270"/>
      <c r="J249" s="271">
        <f>ROUND(I249*H249,2)</f>
        <v>0</v>
      </c>
      <c r="K249" s="267" t="s">
        <v>136</v>
      </c>
      <c r="L249" s="272"/>
      <c r="M249" s="273" t="s">
        <v>1</v>
      </c>
      <c r="N249" s="274" t="s">
        <v>48</v>
      </c>
      <c r="O249" s="72"/>
      <c r="P249" s="218">
        <f>O249*H249</f>
        <v>0</v>
      </c>
      <c r="Q249" s="218">
        <v>0.131</v>
      </c>
      <c r="R249" s="218">
        <f>Q249*H249</f>
        <v>1.834</v>
      </c>
      <c r="S249" s="218">
        <v>0</v>
      </c>
      <c r="T249" s="219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0" t="s">
        <v>163</v>
      </c>
      <c r="AT249" s="220" t="s">
        <v>281</v>
      </c>
      <c r="AU249" s="220" t="s">
        <v>21</v>
      </c>
      <c r="AY249" s="17" t="s">
        <v>129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17" t="s">
        <v>91</v>
      </c>
      <c r="BK249" s="221">
        <f>ROUND(I249*H249,2)</f>
        <v>0</v>
      </c>
      <c r="BL249" s="17" t="s">
        <v>147</v>
      </c>
      <c r="BM249" s="220" t="s">
        <v>447</v>
      </c>
    </row>
    <row r="250" spans="2:63" s="12" customFormat="1" ht="22.9" customHeight="1">
      <c r="B250" s="193"/>
      <c r="C250" s="194"/>
      <c r="D250" s="195" t="s">
        <v>82</v>
      </c>
      <c r="E250" s="207" t="s">
        <v>163</v>
      </c>
      <c r="F250" s="207" t="s">
        <v>448</v>
      </c>
      <c r="G250" s="194"/>
      <c r="H250" s="194"/>
      <c r="I250" s="197"/>
      <c r="J250" s="208">
        <f>BK250</f>
        <v>0</v>
      </c>
      <c r="K250" s="194"/>
      <c r="L250" s="199"/>
      <c r="M250" s="200"/>
      <c r="N250" s="201"/>
      <c r="O250" s="201"/>
      <c r="P250" s="202">
        <f>SUM(P251:P286)</f>
        <v>0</v>
      </c>
      <c r="Q250" s="201"/>
      <c r="R250" s="202">
        <f>SUM(R251:R286)</f>
        <v>1111.639128</v>
      </c>
      <c r="S250" s="201"/>
      <c r="T250" s="203">
        <f>SUM(T251:T286)</f>
        <v>0</v>
      </c>
      <c r="AR250" s="204" t="s">
        <v>91</v>
      </c>
      <c r="AT250" s="205" t="s">
        <v>82</v>
      </c>
      <c r="AU250" s="205" t="s">
        <v>91</v>
      </c>
      <c r="AY250" s="204" t="s">
        <v>129</v>
      </c>
      <c r="BK250" s="206">
        <f>SUM(BK251:BK286)</f>
        <v>0</v>
      </c>
    </row>
    <row r="251" spans="1:65" s="2" customFormat="1" ht="24" customHeight="1">
      <c r="A251" s="35"/>
      <c r="B251" s="36"/>
      <c r="C251" s="209" t="s">
        <v>449</v>
      </c>
      <c r="D251" s="209" t="s">
        <v>132</v>
      </c>
      <c r="E251" s="210" t="s">
        <v>450</v>
      </c>
      <c r="F251" s="211" t="s">
        <v>451</v>
      </c>
      <c r="G251" s="212" t="s">
        <v>211</v>
      </c>
      <c r="H251" s="213">
        <v>314</v>
      </c>
      <c r="I251" s="214"/>
      <c r="J251" s="215">
        <f>ROUND(I251*H251,2)</f>
        <v>0</v>
      </c>
      <c r="K251" s="211" t="s">
        <v>1</v>
      </c>
      <c r="L251" s="40"/>
      <c r="M251" s="216" t="s">
        <v>1</v>
      </c>
      <c r="N251" s="217" t="s">
        <v>48</v>
      </c>
      <c r="O251" s="72"/>
      <c r="P251" s="218">
        <f>O251*H251</f>
        <v>0</v>
      </c>
      <c r="Q251" s="218">
        <v>0.00576</v>
      </c>
      <c r="R251" s="218">
        <f>Q251*H251</f>
        <v>1.80864</v>
      </c>
      <c r="S251" s="218">
        <v>0</v>
      </c>
      <c r="T251" s="21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0" t="s">
        <v>147</v>
      </c>
      <c r="AT251" s="220" t="s">
        <v>132</v>
      </c>
      <c r="AU251" s="220" t="s">
        <v>21</v>
      </c>
      <c r="AY251" s="17" t="s">
        <v>129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17" t="s">
        <v>91</v>
      </c>
      <c r="BK251" s="221">
        <f>ROUND(I251*H251,2)</f>
        <v>0</v>
      </c>
      <c r="BL251" s="17" t="s">
        <v>147</v>
      </c>
      <c r="BM251" s="220" t="s">
        <v>452</v>
      </c>
    </row>
    <row r="252" spans="1:47" s="2" customFormat="1" ht="39">
      <c r="A252" s="35"/>
      <c r="B252" s="36"/>
      <c r="C252" s="37"/>
      <c r="D252" s="222" t="s">
        <v>167</v>
      </c>
      <c r="E252" s="37"/>
      <c r="F252" s="223" t="s">
        <v>350</v>
      </c>
      <c r="G252" s="37"/>
      <c r="H252" s="37"/>
      <c r="I252" s="123"/>
      <c r="J252" s="37"/>
      <c r="K252" s="37"/>
      <c r="L252" s="40"/>
      <c r="M252" s="224"/>
      <c r="N252" s="225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7" t="s">
        <v>167</v>
      </c>
      <c r="AU252" s="17" t="s">
        <v>21</v>
      </c>
    </row>
    <row r="253" spans="2:51" s="13" customFormat="1" ht="11.25">
      <c r="B253" s="232"/>
      <c r="C253" s="233"/>
      <c r="D253" s="222" t="s">
        <v>197</v>
      </c>
      <c r="E253" s="234" t="s">
        <v>1</v>
      </c>
      <c r="F253" s="235" t="s">
        <v>453</v>
      </c>
      <c r="G253" s="233"/>
      <c r="H253" s="236">
        <v>314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AT253" s="242" t="s">
        <v>197</v>
      </c>
      <c r="AU253" s="242" t="s">
        <v>21</v>
      </c>
      <c r="AV253" s="13" t="s">
        <v>21</v>
      </c>
      <c r="AW253" s="13" t="s">
        <v>38</v>
      </c>
      <c r="AX253" s="13" t="s">
        <v>91</v>
      </c>
      <c r="AY253" s="242" t="s">
        <v>129</v>
      </c>
    </row>
    <row r="254" spans="1:65" s="2" customFormat="1" ht="16.5" customHeight="1">
      <c r="A254" s="35"/>
      <c r="B254" s="36"/>
      <c r="C254" s="265" t="s">
        <v>454</v>
      </c>
      <c r="D254" s="265" t="s">
        <v>281</v>
      </c>
      <c r="E254" s="266" t="s">
        <v>455</v>
      </c>
      <c r="F254" s="267" t="s">
        <v>456</v>
      </c>
      <c r="G254" s="268" t="s">
        <v>204</v>
      </c>
      <c r="H254" s="269">
        <v>157</v>
      </c>
      <c r="I254" s="270"/>
      <c r="J254" s="271">
        <f>ROUND(I254*H254,2)</f>
        <v>0</v>
      </c>
      <c r="K254" s="267" t="s">
        <v>1</v>
      </c>
      <c r="L254" s="272"/>
      <c r="M254" s="273" t="s">
        <v>1</v>
      </c>
      <c r="N254" s="274" t="s">
        <v>48</v>
      </c>
      <c r="O254" s="72"/>
      <c r="P254" s="218">
        <f>O254*H254</f>
        <v>0</v>
      </c>
      <c r="Q254" s="218">
        <v>6.78</v>
      </c>
      <c r="R254" s="218">
        <f>Q254*H254</f>
        <v>1064.46</v>
      </c>
      <c r="S254" s="218">
        <v>0</v>
      </c>
      <c r="T254" s="21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0" t="s">
        <v>163</v>
      </c>
      <c r="AT254" s="220" t="s">
        <v>281</v>
      </c>
      <c r="AU254" s="220" t="s">
        <v>21</v>
      </c>
      <c r="AY254" s="17" t="s">
        <v>129</v>
      </c>
      <c r="BE254" s="221">
        <f>IF(N254="základní",J254,0)</f>
        <v>0</v>
      </c>
      <c r="BF254" s="221">
        <f>IF(N254="snížená",J254,0)</f>
        <v>0</v>
      </c>
      <c r="BG254" s="221">
        <f>IF(N254="zákl. přenesená",J254,0)</f>
        <v>0</v>
      </c>
      <c r="BH254" s="221">
        <f>IF(N254="sníž. přenesená",J254,0)</f>
        <v>0</v>
      </c>
      <c r="BI254" s="221">
        <f>IF(N254="nulová",J254,0)</f>
        <v>0</v>
      </c>
      <c r="BJ254" s="17" t="s">
        <v>91</v>
      </c>
      <c r="BK254" s="221">
        <f>ROUND(I254*H254,2)</f>
        <v>0</v>
      </c>
      <c r="BL254" s="17" t="s">
        <v>147</v>
      </c>
      <c r="BM254" s="220" t="s">
        <v>457</v>
      </c>
    </row>
    <row r="255" spans="2:51" s="13" customFormat="1" ht="11.25">
      <c r="B255" s="232"/>
      <c r="C255" s="233"/>
      <c r="D255" s="222" t="s">
        <v>197</v>
      </c>
      <c r="E255" s="234" t="s">
        <v>1</v>
      </c>
      <c r="F255" s="235" t="s">
        <v>458</v>
      </c>
      <c r="G255" s="233"/>
      <c r="H255" s="236">
        <v>157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197</v>
      </c>
      <c r="AU255" s="242" t="s">
        <v>21</v>
      </c>
      <c r="AV255" s="13" t="s">
        <v>21</v>
      </c>
      <c r="AW255" s="13" t="s">
        <v>38</v>
      </c>
      <c r="AX255" s="13" t="s">
        <v>91</v>
      </c>
      <c r="AY255" s="242" t="s">
        <v>129</v>
      </c>
    </row>
    <row r="256" spans="1:65" s="2" customFormat="1" ht="24" customHeight="1">
      <c r="A256" s="35"/>
      <c r="B256" s="36"/>
      <c r="C256" s="209" t="s">
        <v>459</v>
      </c>
      <c r="D256" s="209" t="s">
        <v>132</v>
      </c>
      <c r="E256" s="210" t="s">
        <v>460</v>
      </c>
      <c r="F256" s="211" t="s">
        <v>461</v>
      </c>
      <c r="G256" s="212" t="s">
        <v>211</v>
      </c>
      <c r="H256" s="213">
        <v>16</v>
      </c>
      <c r="I256" s="214"/>
      <c r="J256" s="215">
        <f>ROUND(I256*H256,2)</f>
        <v>0</v>
      </c>
      <c r="K256" s="211" t="s">
        <v>195</v>
      </c>
      <c r="L256" s="40"/>
      <c r="M256" s="216" t="s">
        <v>1</v>
      </c>
      <c r="N256" s="217" t="s">
        <v>48</v>
      </c>
      <c r="O256" s="72"/>
      <c r="P256" s="218">
        <f>O256*H256</f>
        <v>0</v>
      </c>
      <c r="Q256" s="218">
        <v>0.00274</v>
      </c>
      <c r="R256" s="218">
        <f>Q256*H256</f>
        <v>0.04384</v>
      </c>
      <c r="S256" s="218">
        <v>0</v>
      </c>
      <c r="T256" s="21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0" t="s">
        <v>147</v>
      </c>
      <c r="AT256" s="220" t="s">
        <v>132</v>
      </c>
      <c r="AU256" s="220" t="s">
        <v>21</v>
      </c>
      <c r="AY256" s="17" t="s">
        <v>129</v>
      </c>
      <c r="BE256" s="221">
        <f>IF(N256="základní",J256,0)</f>
        <v>0</v>
      </c>
      <c r="BF256" s="221">
        <f>IF(N256="snížená",J256,0)</f>
        <v>0</v>
      </c>
      <c r="BG256" s="221">
        <f>IF(N256="zákl. přenesená",J256,0)</f>
        <v>0</v>
      </c>
      <c r="BH256" s="221">
        <f>IF(N256="sníž. přenesená",J256,0)</f>
        <v>0</v>
      </c>
      <c r="BI256" s="221">
        <f>IF(N256="nulová",J256,0)</f>
        <v>0</v>
      </c>
      <c r="BJ256" s="17" t="s">
        <v>91</v>
      </c>
      <c r="BK256" s="221">
        <f>ROUND(I256*H256,2)</f>
        <v>0</v>
      </c>
      <c r="BL256" s="17" t="s">
        <v>147</v>
      </c>
      <c r="BM256" s="220" t="s">
        <v>462</v>
      </c>
    </row>
    <row r="257" spans="2:51" s="13" customFormat="1" ht="11.25">
      <c r="B257" s="232"/>
      <c r="C257" s="233"/>
      <c r="D257" s="222" t="s">
        <v>197</v>
      </c>
      <c r="E257" s="234" t="s">
        <v>1</v>
      </c>
      <c r="F257" s="235" t="s">
        <v>463</v>
      </c>
      <c r="G257" s="233"/>
      <c r="H257" s="236">
        <v>16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197</v>
      </c>
      <c r="AU257" s="242" t="s">
        <v>21</v>
      </c>
      <c r="AV257" s="13" t="s">
        <v>21</v>
      </c>
      <c r="AW257" s="13" t="s">
        <v>38</v>
      </c>
      <c r="AX257" s="13" t="s">
        <v>91</v>
      </c>
      <c r="AY257" s="242" t="s">
        <v>129</v>
      </c>
    </row>
    <row r="258" spans="1:65" s="2" customFormat="1" ht="24" customHeight="1">
      <c r="A258" s="35"/>
      <c r="B258" s="36"/>
      <c r="C258" s="209" t="s">
        <v>464</v>
      </c>
      <c r="D258" s="209" t="s">
        <v>132</v>
      </c>
      <c r="E258" s="210" t="s">
        <v>465</v>
      </c>
      <c r="F258" s="211" t="s">
        <v>466</v>
      </c>
      <c r="G258" s="212" t="s">
        <v>216</v>
      </c>
      <c r="H258" s="213">
        <v>8.7</v>
      </c>
      <c r="I258" s="214"/>
      <c r="J258" s="215">
        <f>ROUND(I258*H258,2)</f>
        <v>0</v>
      </c>
      <c r="K258" s="211" t="s">
        <v>1</v>
      </c>
      <c r="L258" s="40"/>
      <c r="M258" s="216" t="s">
        <v>1</v>
      </c>
      <c r="N258" s="217" t="s">
        <v>48</v>
      </c>
      <c r="O258" s="72"/>
      <c r="P258" s="218">
        <f>O258*H258</f>
        <v>0</v>
      </c>
      <c r="Q258" s="218">
        <v>0</v>
      </c>
      <c r="R258" s="218">
        <f>Q258*H258</f>
        <v>0</v>
      </c>
      <c r="S258" s="218">
        <v>0</v>
      </c>
      <c r="T258" s="219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0" t="s">
        <v>147</v>
      </c>
      <c r="AT258" s="220" t="s">
        <v>132</v>
      </c>
      <c r="AU258" s="220" t="s">
        <v>21</v>
      </c>
      <c r="AY258" s="17" t="s">
        <v>129</v>
      </c>
      <c r="BE258" s="221">
        <f>IF(N258="základní",J258,0)</f>
        <v>0</v>
      </c>
      <c r="BF258" s="221">
        <f>IF(N258="snížená",J258,0)</f>
        <v>0</v>
      </c>
      <c r="BG258" s="221">
        <f>IF(N258="zákl. přenesená",J258,0)</f>
        <v>0</v>
      </c>
      <c r="BH258" s="221">
        <f>IF(N258="sníž. přenesená",J258,0)</f>
        <v>0</v>
      </c>
      <c r="BI258" s="221">
        <f>IF(N258="nulová",J258,0)</f>
        <v>0</v>
      </c>
      <c r="BJ258" s="17" t="s">
        <v>91</v>
      </c>
      <c r="BK258" s="221">
        <f>ROUND(I258*H258,2)</f>
        <v>0</v>
      </c>
      <c r="BL258" s="17" t="s">
        <v>147</v>
      </c>
      <c r="BM258" s="220" t="s">
        <v>467</v>
      </c>
    </row>
    <row r="259" spans="1:47" s="2" customFormat="1" ht="39">
      <c r="A259" s="35"/>
      <c r="B259" s="36"/>
      <c r="C259" s="37"/>
      <c r="D259" s="222" t="s">
        <v>167</v>
      </c>
      <c r="E259" s="37"/>
      <c r="F259" s="223" t="s">
        <v>350</v>
      </c>
      <c r="G259" s="37"/>
      <c r="H259" s="37"/>
      <c r="I259" s="123"/>
      <c r="J259" s="37"/>
      <c r="K259" s="37"/>
      <c r="L259" s="40"/>
      <c r="M259" s="224"/>
      <c r="N259" s="225"/>
      <c r="O259" s="72"/>
      <c r="P259" s="72"/>
      <c r="Q259" s="72"/>
      <c r="R259" s="72"/>
      <c r="S259" s="72"/>
      <c r="T259" s="73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7" t="s">
        <v>167</v>
      </c>
      <c r="AU259" s="17" t="s">
        <v>21</v>
      </c>
    </row>
    <row r="260" spans="2:51" s="13" customFormat="1" ht="11.25">
      <c r="B260" s="232"/>
      <c r="C260" s="233"/>
      <c r="D260" s="222" t="s">
        <v>197</v>
      </c>
      <c r="E260" s="234" t="s">
        <v>1</v>
      </c>
      <c r="F260" s="235" t="s">
        <v>468</v>
      </c>
      <c r="G260" s="233"/>
      <c r="H260" s="236">
        <v>8.7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197</v>
      </c>
      <c r="AU260" s="242" t="s">
        <v>21</v>
      </c>
      <c r="AV260" s="13" t="s">
        <v>21</v>
      </c>
      <c r="AW260" s="13" t="s">
        <v>38</v>
      </c>
      <c r="AX260" s="13" t="s">
        <v>91</v>
      </c>
      <c r="AY260" s="242" t="s">
        <v>129</v>
      </c>
    </row>
    <row r="261" spans="1:65" s="2" customFormat="1" ht="24" customHeight="1">
      <c r="A261" s="35"/>
      <c r="B261" s="36"/>
      <c r="C261" s="209" t="s">
        <v>469</v>
      </c>
      <c r="D261" s="209" t="s">
        <v>132</v>
      </c>
      <c r="E261" s="210" t="s">
        <v>470</v>
      </c>
      <c r="F261" s="211" t="s">
        <v>471</v>
      </c>
      <c r="G261" s="212" t="s">
        <v>216</v>
      </c>
      <c r="H261" s="213">
        <v>72</v>
      </c>
      <c r="I261" s="214"/>
      <c r="J261" s="215">
        <f>ROUND(I261*H261,2)</f>
        <v>0</v>
      </c>
      <c r="K261" s="211" t="s">
        <v>1</v>
      </c>
      <c r="L261" s="40"/>
      <c r="M261" s="216" t="s">
        <v>1</v>
      </c>
      <c r="N261" s="217" t="s">
        <v>48</v>
      </c>
      <c r="O261" s="72"/>
      <c r="P261" s="218">
        <f>O261*H261</f>
        <v>0</v>
      </c>
      <c r="Q261" s="218">
        <v>0</v>
      </c>
      <c r="R261" s="218">
        <f>Q261*H261</f>
        <v>0</v>
      </c>
      <c r="S261" s="218">
        <v>0</v>
      </c>
      <c r="T261" s="21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0" t="s">
        <v>147</v>
      </c>
      <c r="AT261" s="220" t="s">
        <v>132</v>
      </c>
      <c r="AU261" s="220" t="s">
        <v>21</v>
      </c>
      <c r="AY261" s="17" t="s">
        <v>129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91</v>
      </c>
      <c r="BK261" s="221">
        <f>ROUND(I261*H261,2)</f>
        <v>0</v>
      </c>
      <c r="BL261" s="17" t="s">
        <v>147</v>
      </c>
      <c r="BM261" s="220" t="s">
        <v>472</v>
      </c>
    </row>
    <row r="262" spans="1:47" s="2" customFormat="1" ht="39">
      <c r="A262" s="35"/>
      <c r="B262" s="36"/>
      <c r="C262" s="37"/>
      <c r="D262" s="222" t="s">
        <v>167</v>
      </c>
      <c r="E262" s="37"/>
      <c r="F262" s="223" t="s">
        <v>350</v>
      </c>
      <c r="G262" s="37"/>
      <c r="H262" s="37"/>
      <c r="I262" s="123"/>
      <c r="J262" s="37"/>
      <c r="K262" s="37"/>
      <c r="L262" s="40"/>
      <c r="M262" s="224"/>
      <c r="N262" s="225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7" t="s">
        <v>167</v>
      </c>
      <c r="AU262" s="17" t="s">
        <v>21</v>
      </c>
    </row>
    <row r="263" spans="2:51" s="13" customFormat="1" ht="11.25">
      <c r="B263" s="232"/>
      <c r="C263" s="233"/>
      <c r="D263" s="222" t="s">
        <v>197</v>
      </c>
      <c r="E263" s="234" t="s">
        <v>1</v>
      </c>
      <c r="F263" s="235" t="s">
        <v>473</v>
      </c>
      <c r="G263" s="233"/>
      <c r="H263" s="236">
        <v>72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197</v>
      </c>
      <c r="AU263" s="242" t="s">
        <v>21</v>
      </c>
      <c r="AV263" s="13" t="s">
        <v>21</v>
      </c>
      <c r="AW263" s="13" t="s">
        <v>38</v>
      </c>
      <c r="AX263" s="13" t="s">
        <v>91</v>
      </c>
      <c r="AY263" s="242" t="s">
        <v>129</v>
      </c>
    </row>
    <row r="264" spans="1:65" s="2" customFormat="1" ht="24" customHeight="1">
      <c r="A264" s="35"/>
      <c r="B264" s="36"/>
      <c r="C264" s="209" t="s">
        <v>474</v>
      </c>
      <c r="D264" s="209" t="s">
        <v>132</v>
      </c>
      <c r="E264" s="210" t="s">
        <v>475</v>
      </c>
      <c r="F264" s="211" t="s">
        <v>476</v>
      </c>
      <c r="G264" s="212" t="s">
        <v>204</v>
      </c>
      <c r="H264" s="213">
        <v>6</v>
      </c>
      <c r="I264" s="214"/>
      <c r="J264" s="215">
        <f>ROUND(I264*H264,2)</f>
        <v>0</v>
      </c>
      <c r="K264" s="211" t="s">
        <v>1</v>
      </c>
      <c r="L264" s="40"/>
      <c r="M264" s="216" t="s">
        <v>1</v>
      </c>
      <c r="N264" s="217" t="s">
        <v>48</v>
      </c>
      <c r="O264" s="72"/>
      <c r="P264" s="218">
        <f>O264*H264</f>
        <v>0</v>
      </c>
      <c r="Q264" s="218">
        <v>0.01147</v>
      </c>
      <c r="R264" s="218">
        <f>Q264*H264</f>
        <v>0.06881999999999999</v>
      </c>
      <c r="S264" s="218">
        <v>0</v>
      </c>
      <c r="T264" s="21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0" t="s">
        <v>147</v>
      </c>
      <c r="AT264" s="220" t="s">
        <v>132</v>
      </c>
      <c r="AU264" s="220" t="s">
        <v>21</v>
      </c>
      <c r="AY264" s="17" t="s">
        <v>129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17" t="s">
        <v>91</v>
      </c>
      <c r="BK264" s="221">
        <f>ROUND(I264*H264,2)</f>
        <v>0</v>
      </c>
      <c r="BL264" s="17" t="s">
        <v>147</v>
      </c>
      <c r="BM264" s="220" t="s">
        <v>477</v>
      </c>
    </row>
    <row r="265" spans="1:47" s="2" customFormat="1" ht="39">
      <c r="A265" s="35"/>
      <c r="B265" s="36"/>
      <c r="C265" s="37"/>
      <c r="D265" s="222" t="s">
        <v>167</v>
      </c>
      <c r="E265" s="37"/>
      <c r="F265" s="223" t="s">
        <v>350</v>
      </c>
      <c r="G265" s="37"/>
      <c r="H265" s="37"/>
      <c r="I265" s="123"/>
      <c r="J265" s="37"/>
      <c r="K265" s="37"/>
      <c r="L265" s="40"/>
      <c r="M265" s="224"/>
      <c r="N265" s="225"/>
      <c r="O265" s="72"/>
      <c r="P265" s="72"/>
      <c r="Q265" s="72"/>
      <c r="R265" s="72"/>
      <c r="S265" s="72"/>
      <c r="T265" s="73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7" t="s">
        <v>167</v>
      </c>
      <c r="AU265" s="17" t="s">
        <v>21</v>
      </c>
    </row>
    <row r="266" spans="1:65" s="2" customFormat="1" ht="24" customHeight="1">
      <c r="A266" s="35"/>
      <c r="B266" s="36"/>
      <c r="C266" s="265" t="s">
        <v>478</v>
      </c>
      <c r="D266" s="265" t="s">
        <v>281</v>
      </c>
      <c r="E266" s="266" t="s">
        <v>479</v>
      </c>
      <c r="F266" s="267" t="s">
        <v>480</v>
      </c>
      <c r="G266" s="268" t="s">
        <v>204</v>
      </c>
      <c r="H266" s="269">
        <v>6</v>
      </c>
      <c r="I266" s="270"/>
      <c r="J266" s="271">
        <f>ROUND(I266*H266,2)</f>
        <v>0</v>
      </c>
      <c r="K266" s="267" t="s">
        <v>195</v>
      </c>
      <c r="L266" s="272"/>
      <c r="M266" s="273" t="s">
        <v>1</v>
      </c>
      <c r="N266" s="274" t="s">
        <v>48</v>
      </c>
      <c r="O266" s="72"/>
      <c r="P266" s="218">
        <f>O266*H266</f>
        <v>0</v>
      </c>
      <c r="Q266" s="218">
        <v>0.396</v>
      </c>
      <c r="R266" s="218">
        <f>Q266*H266</f>
        <v>2.3760000000000003</v>
      </c>
      <c r="S266" s="218">
        <v>0</v>
      </c>
      <c r="T266" s="21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0" t="s">
        <v>163</v>
      </c>
      <c r="AT266" s="220" t="s">
        <v>281</v>
      </c>
      <c r="AU266" s="220" t="s">
        <v>21</v>
      </c>
      <c r="AY266" s="17" t="s">
        <v>129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7" t="s">
        <v>91</v>
      </c>
      <c r="BK266" s="221">
        <f>ROUND(I266*H266,2)</f>
        <v>0</v>
      </c>
      <c r="BL266" s="17" t="s">
        <v>147</v>
      </c>
      <c r="BM266" s="220" t="s">
        <v>481</v>
      </c>
    </row>
    <row r="267" spans="1:47" s="2" customFormat="1" ht="19.5">
      <c r="A267" s="35"/>
      <c r="B267" s="36"/>
      <c r="C267" s="37"/>
      <c r="D267" s="222" t="s">
        <v>167</v>
      </c>
      <c r="E267" s="37"/>
      <c r="F267" s="223" t="s">
        <v>482</v>
      </c>
      <c r="G267" s="37"/>
      <c r="H267" s="37"/>
      <c r="I267" s="123"/>
      <c r="J267" s="37"/>
      <c r="K267" s="37"/>
      <c r="L267" s="40"/>
      <c r="M267" s="224"/>
      <c r="N267" s="225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7" t="s">
        <v>167</v>
      </c>
      <c r="AU267" s="17" t="s">
        <v>21</v>
      </c>
    </row>
    <row r="268" spans="1:65" s="2" customFormat="1" ht="24" customHeight="1">
      <c r="A268" s="35"/>
      <c r="B268" s="36"/>
      <c r="C268" s="209" t="s">
        <v>483</v>
      </c>
      <c r="D268" s="209" t="s">
        <v>132</v>
      </c>
      <c r="E268" s="210" t="s">
        <v>484</v>
      </c>
      <c r="F268" s="211" t="s">
        <v>485</v>
      </c>
      <c r="G268" s="212" t="s">
        <v>204</v>
      </c>
      <c r="H268" s="213">
        <v>8</v>
      </c>
      <c r="I268" s="214"/>
      <c r="J268" s="215">
        <f>ROUND(I268*H268,2)</f>
        <v>0</v>
      </c>
      <c r="K268" s="211" t="s">
        <v>195</v>
      </c>
      <c r="L268" s="40"/>
      <c r="M268" s="216" t="s">
        <v>1</v>
      </c>
      <c r="N268" s="217" t="s">
        <v>48</v>
      </c>
      <c r="O268" s="72"/>
      <c r="P268" s="218">
        <f>O268*H268</f>
        <v>0</v>
      </c>
      <c r="Q268" s="218">
        <v>0.3409</v>
      </c>
      <c r="R268" s="218">
        <f>Q268*H268</f>
        <v>2.7272</v>
      </c>
      <c r="S268" s="218">
        <v>0</v>
      </c>
      <c r="T268" s="21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0" t="s">
        <v>147</v>
      </c>
      <c r="AT268" s="220" t="s">
        <v>132</v>
      </c>
      <c r="AU268" s="220" t="s">
        <v>21</v>
      </c>
      <c r="AY268" s="17" t="s">
        <v>129</v>
      </c>
      <c r="BE268" s="221">
        <f>IF(N268="základní",J268,0)</f>
        <v>0</v>
      </c>
      <c r="BF268" s="221">
        <f>IF(N268="snížená",J268,0)</f>
        <v>0</v>
      </c>
      <c r="BG268" s="221">
        <f>IF(N268="zákl. přenesená",J268,0)</f>
        <v>0</v>
      </c>
      <c r="BH268" s="221">
        <f>IF(N268="sníž. přenesená",J268,0)</f>
        <v>0</v>
      </c>
      <c r="BI268" s="221">
        <f>IF(N268="nulová",J268,0)</f>
        <v>0</v>
      </c>
      <c r="BJ268" s="17" t="s">
        <v>91</v>
      </c>
      <c r="BK268" s="221">
        <f>ROUND(I268*H268,2)</f>
        <v>0</v>
      </c>
      <c r="BL268" s="17" t="s">
        <v>147</v>
      </c>
      <c r="BM268" s="220" t="s">
        <v>486</v>
      </c>
    </row>
    <row r="269" spans="1:47" s="2" customFormat="1" ht="19.5">
      <c r="A269" s="35"/>
      <c r="B269" s="36"/>
      <c r="C269" s="37"/>
      <c r="D269" s="222" t="s">
        <v>167</v>
      </c>
      <c r="E269" s="37"/>
      <c r="F269" s="223" t="s">
        <v>487</v>
      </c>
      <c r="G269" s="37"/>
      <c r="H269" s="37"/>
      <c r="I269" s="123"/>
      <c r="J269" s="37"/>
      <c r="K269" s="37"/>
      <c r="L269" s="40"/>
      <c r="M269" s="224"/>
      <c r="N269" s="225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7" t="s">
        <v>167</v>
      </c>
      <c r="AU269" s="17" t="s">
        <v>21</v>
      </c>
    </row>
    <row r="270" spans="1:65" s="2" customFormat="1" ht="16.5" customHeight="1">
      <c r="A270" s="35"/>
      <c r="B270" s="36"/>
      <c r="C270" s="265" t="s">
        <v>488</v>
      </c>
      <c r="D270" s="265" t="s">
        <v>281</v>
      </c>
      <c r="E270" s="266" t="s">
        <v>489</v>
      </c>
      <c r="F270" s="267" t="s">
        <v>490</v>
      </c>
      <c r="G270" s="268" t="s">
        <v>204</v>
      </c>
      <c r="H270" s="269">
        <v>8</v>
      </c>
      <c r="I270" s="270"/>
      <c r="J270" s="271">
        <f aca="true" t="shared" si="10" ref="J270:J277">ROUND(I270*H270,2)</f>
        <v>0</v>
      </c>
      <c r="K270" s="267" t="s">
        <v>1</v>
      </c>
      <c r="L270" s="272"/>
      <c r="M270" s="273" t="s">
        <v>1</v>
      </c>
      <c r="N270" s="274" t="s">
        <v>48</v>
      </c>
      <c r="O270" s="72"/>
      <c r="P270" s="218">
        <f aca="true" t="shared" si="11" ref="P270:P277">O270*H270</f>
        <v>0</v>
      </c>
      <c r="Q270" s="218">
        <v>0.07</v>
      </c>
      <c r="R270" s="218">
        <f aca="true" t="shared" si="12" ref="R270:R277">Q270*H270</f>
        <v>0.56</v>
      </c>
      <c r="S270" s="218">
        <v>0</v>
      </c>
      <c r="T270" s="219">
        <f aca="true" t="shared" si="13" ref="T270:T277"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0" t="s">
        <v>163</v>
      </c>
      <c r="AT270" s="220" t="s">
        <v>281</v>
      </c>
      <c r="AU270" s="220" t="s">
        <v>21</v>
      </c>
      <c r="AY270" s="17" t="s">
        <v>129</v>
      </c>
      <c r="BE270" s="221">
        <f aca="true" t="shared" si="14" ref="BE270:BE277">IF(N270="základní",J270,0)</f>
        <v>0</v>
      </c>
      <c r="BF270" s="221">
        <f aca="true" t="shared" si="15" ref="BF270:BF277">IF(N270="snížená",J270,0)</f>
        <v>0</v>
      </c>
      <c r="BG270" s="221">
        <f aca="true" t="shared" si="16" ref="BG270:BG277">IF(N270="zákl. přenesená",J270,0)</f>
        <v>0</v>
      </c>
      <c r="BH270" s="221">
        <f aca="true" t="shared" si="17" ref="BH270:BH277">IF(N270="sníž. přenesená",J270,0)</f>
        <v>0</v>
      </c>
      <c r="BI270" s="221">
        <f aca="true" t="shared" si="18" ref="BI270:BI277">IF(N270="nulová",J270,0)</f>
        <v>0</v>
      </c>
      <c r="BJ270" s="17" t="s">
        <v>91</v>
      </c>
      <c r="BK270" s="221">
        <f aca="true" t="shared" si="19" ref="BK270:BK277">ROUND(I270*H270,2)</f>
        <v>0</v>
      </c>
      <c r="BL270" s="17" t="s">
        <v>147</v>
      </c>
      <c r="BM270" s="220" t="s">
        <v>491</v>
      </c>
    </row>
    <row r="271" spans="1:65" s="2" customFormat="1" ht="16.5" customHeight="1">
      <c r="A271" s="35"/>
      <c r="B271" s="36"/>
      <c r="C271" s="265" t="s">
        <v>492</v>
      </c>
      <c r="D271" s="265" t="s">
        <v>281</v>
      </c>
      <c r="E271" s="266" t="s">
        <v>493</v>
      </c>
      <c r="F271" s="267" t="s">
        <v>494</v>
      </c>
      <c r="G271" s="268" t="s">
        <v>204</v>
      </c>
      <c r="H271" s="269">
        <v>8</v>
      </c>
      <c r="I271" s="270"/>
      <c r="J271" s="271">
        <f t="shared" si="10"/>
        <v>0</v>
      </c>
      <c r="K271" s="267" t="s">
        <v>1</v>
      </c>
      <c r="L271" s="272"/>
      <c r="M271" s="273" t="s">
        <v>1</v>
      </c>
      <c r="N271" s="274" t="s">
        <v>48</v>
      </c>
      <c r="O271" s="72"/>
      <c r="P271" s="218">
        <f t="shared" si="11"/>
        <v>0</v>
      </c>
      <c r="Q271" s="218">
        <v>0.45</v>
      </c>
      <c r="R271" s="218">
        <f t="shared" si="12"/>
        <v>3.6</v>
      </c>
      <c r="S271" s="218">
        <v>0</v>
      </c>
      <c r="T271" s="219">
        <f t="shared" si="1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0" t="s">
        <v>163</v>
      </c>
      <c r="AT271" s="220" t="s">
        <v>281</v>
      </c>
      <c r="AU271" s="220" t="s">
        <v>21</v>
      </c>
      <c r="AY271" s="17" t="s">
        <v>129</v>
      </c>
      <c r="BE271" s="221">
        <f t="shared" si="14"/>
        <v>0</v>
      </c>
      <c r="BF271" s="221">
        <f t="shared" si="15"/>
        <v>0</v>
      </c>
      <c r="BG271" s="221">
        <f t="shared" si="16"/>
        <v>0</v>
      </c>
      <c r="BH271" s="221">
        <f t="shared" si="17"/>
        <v>0</v>
      </c>
      <c r="BI271" s="221">
        <f t="shared" si="18"/>
        <v>0</v>
      </c>
      <c r="BJ271" s="17" t="s">
        <v>91</v>
      </c>
      <c r="BK271" s="221">
        <f t="shared" si="19"/>
        <v>0</v>
      </c>
      <c r="BL271" s="17" t="s">
        <v>147</v>
      </c>
      <c r="BM271" s="220" t="s">
        <v>495</v>
      </c>
    </row>
    <row r="272" spans="1:65" s="2" customFormat="1" ht="16.5" customHeight="1">
      <c r="A272" s="35"/>
      <c r="B272" s="36"/>
      <c r="C272" s="265" t="s">
        <v>496</v>
      </c>
      <c r="D272" s="265" t="s">
        <v>281</v>
      </c>
      <c r="E272" s="266" t="s">
        <v>497</v>
      </c>
      <c r="F272" s="267" t="s">
        <v>498</v>
      </c>
      <c r="G272" s="268" t="s">
        <v>204</v>
      </c>
      <c r="H272" s="269">
        <v>8</v>
      </c>
      <c r="I272" s="270"/>
      <c r="J272" s="271">
        <f t="shared" si="10"/>
        <v>0</v>
      </c>
      <c r="K272" s="267" t="s">
        <v>136</v>
      </c>
      <c r="L272" s="272"/>
      <c r="M272" s="273" t="s">
        <v>1</v>
      </c>
      <c r="N272" s="274" t="s">
        <v>48</v>
      </c>
      <c r="O272" s="72"/>
      <c r="P272" s="218">
        <f t="shared" si="11"/>
        <v>0</v>
      </c>
      <c r="Q272" s="218">
        <v>0.043</v>
      </c>
      <c r="R272" s="218">
        <f t="shared" si="12"/>
        <v>0.344</v>
      </c>
      <c r="S272" s="218">
        <v>0</v>
      </c>
      <c r="T272" s="219">
        <f t="shared" si="1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0" t="s">
        <v>163</v>
      </c>
      <c r="AT272" s="220" t="s">
        <v>281</v>
      </c>
      <c r="AU272" s="220" t="s">
        <v>21</v>
      </c>
      <c r="AY272" s="17" t="s">
        <v>129</v>
      </c>
      <c r="BE272" s="221">
        <f t="shared" si="14"/>
        <v>0</v>
      </c>
      <c r="BF272" s="221">
        <f t="shared" si="15"/>
        <v>0</v>
      </c>
      <c r="BG272" s="221">
        <f t="shared" si="16"/>
        <v>0</v>
      </c>
      <c r="BH272" s="221">
        <f t="shared" si="17"/>
        <v>0</v>
      </c>
      <c r="BI272" s="221">
        <f t="shared" si="18"/>
        <v>0</v>
      </c>
      <c r="BJ272" s="17" t="s">
        <v>91</v>
      </c>
      <c r="BK272" s="221">
        <f t="shared" si="19"/>
        <v>0</v>
      </c>
      <c r="BL272" s="17" t="s">
        <v>147</v>
      </c>
      <c r="BM272" s="220" t="s">
        <v>499</v>
      </c>
    </row>
    <row r="273" spans="1:65" s="2" customFormat="1" ht="16.5" customHeight="1">
      <c r="A273" s="35"/>
      <c r="B273" s="36"/>
      <c r="C273" s="265" t="s">
        <v>500</v>
      </c>
      <c r="D273" s="265" t="s">
        <v>281</v>
      </c>
      <c r="E273" s="266" t="s">
        <v>501</v>
      </c>
      <c r="F273" s="267" t="s">
        <v>502</v>
      </c>
      <c r="G273" s="268" t="s">
        <v>204</v>
      </c>
      <c r="H273" s="269">
        <v>8</v>
      </c>
      <c r="I273" s="270"/>
      <c r="J273" s="271">
        <f t="shared" si="10"/>
        <v>0</v>
      </c>
      <c r="K273" s="267" t="s">
        <v>195</v>
      </c>
      <c r="L273" s="272"/>
      <c r="M273" s="273" t="s">
        <v>1</v>
      </c>
      <c r="N273" s="274" t="s">
        <v>48</v>
      </c>
      <c r="O273" s="72"/>
      <c r="P273" s="218">
        <f t="shared" si="11"/>
        <v>0</v>
      </c>
      <c r="Q273" s="218">
        <v>0.17</v>
      </c>
      <c r="R273" s="218">
        <f t="shared" si="12"/>
        <v>1.36</v>
      </c>
      <c r="S273" s="218">
        <v>0</v>
      </c>
      <c r="T273" s="219">
        <f t="shared" si="1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0" t="s">
        <v>163</v>
      </c>
      <c r="AT273" s="220" t="s">
        <v>281</v>
      </c>
      <c r="AU273" s="220" t="s">
        <v>21</v>
      </c>
      <c r="AY273" s="17" t="s">
        <v>129</v>
      </c>
      <c r="BE273" s="221">
        <f t="shared" si="14"/>
        <v>0</v>
      </c>
      <c r="BF273" s="221">
        <f t="shared" si="15"/>
        <v>0</v>
      </c>
      <c r="BG273" s="221">
        <f t="shared" si="16"/>
        <v>0</v>
      </c>
      <c r="BH273" s="221">
        <f t="shared" si="17"/>
        <v>0</v>
      </c>
      <c r="BI273" s="221">
        <f t="shared" si="18"/>
        <v>0</v>
      </c>
      <c r="BJ273" s="17" t="s">
        <v>91</v>
      </c>
      <c r="BK273" s="221">
        <f t="shared" si="19"/>
        <v>0</v>
      </c>
      <c r="BL273" s="17" t="s">
        <v>147</v>
      </c>
      <c r="BM273" s="220" t="s">
        <v>503</v>
      </c>
    </row>
    <row r="274" spans="1:65" s="2" customFormat="1" ht="24" customHeight="1">
      <c r="A274" s="35"/>
      <c r="B274" s="36"/>
      <c r="C274" s="265" t="s">
        <v>504</v>
      </c>
      <c r="D274" s="265" t="s">
        <v>281</v>
      </c>
      <c r="E274" s="266" t="s">
        <v>505</v>
      </c>
      <c r="F274" s="267" t="s">
        <v>506</v>
      </c>
      <c r="G274" s="268" t="s">
        <v>204</v>
      </c>
      <c r="H274" s="269">
        <v>8</v>
      </c>
      <c r="I274" s="270"/>
      <c r="J274" s="271">
        <f t="shared" si="10"/>
        <v>0</v>
      </c>
      <c r="K274" s="267" t="s">
        <v>195</v>
      </c>
      <c r="L274" s="272"/>
      <c r="M274" s="273" t="s">
        <v>1</v>
      </c>
      <c r="N274" s="274" t="s">
        <v>48</v>
      </c>
      <c r="O274" s="72"/>
      <c r="P274" s="218">
        <f t="shared" si="11"/>
        <v>0</v>
      </c>
      <c r="Q274" s="218">
        <v>0.004</v>
      </c>
      <c r="R274" s="218">
        <f t="shared" si="12"/>
        <v>0.032</v>
      </c>
      <c r="S274" s="218">
        <v>0</v>
      </c>
      <c r="T274" s="219">
        <f t="shared" si="1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0" t="s">
        <v>163</v>
      </c>
      <c r="AT274" s="220" t="s">
        <v>281</v>
      </c>
      <c r="AU274" s="220" t="s">
        <v>21</v>
      </c>
      <c r="AY274" s="17" t="s">
        <v>129</v>
      </c>
      <c r="BE274" s="221">
        <f t="shared" si="14"/>
        <v>0</v>
      </c>
      <c r="BF274" s="221">
        <f t="shared" si="15"/>
        <v>0</v>
      </c>
      <c r="BG274" s="221">
        <f t="shared" si="16"/>
        <v>0</v>
      </c>
      <c r="BH274" s="221">
        <f t="shared" si="17"/>
        <v>0</v>
      </c>
      <c r="BI274" s="221">
        <f t="shared" si="18"/>
        <v>0</v>
      </c>
      <c r="BJ274" s="17" t="s">
        <v>91</v>
      </c>
      <c r="BK274" s="221">
        <f t="shared" si="19"/>
        <v>0</v>
      </c>
      <c r="BL274" s="17" t="s">
        <v>147</v>
      </c>
      <c r="BM274" s="220" t="s">
        <v>507</v>
      </c>
    </row>
    <row r="275" spans="1:65" s="2" customFormat="1" ht="16.5" customHeight="1">
      <c r="A275" s="35"/>
      <c r="B275" s="36"/>
      <c r="C275" s="265" t="s">
        <v>508</v>
      </c>
      <c r="D275" s="265" t="s">
        <v>281</v>
      </c>
      <c r="E275" s="266" t="s">
        <v>509</v>
      </c>
      <c r="F275" s="267" t="s">
        <v>510</v>
      </c>
      <c r="G275" s="268" t="s">
        <v>204</v>
      </c>
      <c r="H275" s="269">
        <v>8</v>
      </c>
      <c r="I275" s="270"/>
      <c r="J275" s="271">
        <f t="shared" si="10"/>
        <v>0</v>
      </c>
      <c r="K275" s="267" t="s">
        <v>1</v>
      </c>
      <c r="L275" s="272"/>
      <c r="M275" s="273" t="s">
        <v>1</v>
      </c>
      <c r="N275" s="274" t="s">
        <v>48</v>
      </c>
      <c r="O275" s="72"/>
      <c r="P275" s="218">
        <f t="shared" si="11"/>
        <v>0</v>
      </c>
      <c r="Q275" s="218">
        <v>0</v>
      </c>
      <c r="R275" s="218">
        <f t="shared" si="12"/>
        <v>0</v>
      </c>
      <c r="S275" s="218">
        <v>0</v>
      </c>
      <c r="T275" s="219">
        <f t="shared" si="1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0" t="s">
        <v>163</v>
      </c>
      <c r="AT275" s="220" t="s">
        <v>281</v>
      </c>
      <c r="AU275" s="220" t="s">
        <v>21</v>
      </c>
      <c r="AY275" s="17" t="s">
        <v>129</v>
      </c>
      <c r="BE275" s="221">
        <f t="shared" si="14"/>
        <v>0</v>
      </c>
      <c r="BF275" s="221">
        <f t="shared" si="15"/>
        <v>0</v>
      </c>
      <c r="BG275" s="221">
        <f t="shared" si="16"/>
        <v>0</v>
      </c>
      <c r="BH275" s="221">
        <f t="shared" si="17"/>
        <v>0</v>
      </c>
      <c r="BI275" s="221">
        <f t="shared" si="18"/>
        <v>0</v>
      </c>
      <c r="BJ275" s="17" t="s">
        <v>91</v>
      </c>
      <c r="BK275" s="221">
        <f t="shared" si="19"/>
        <v>0</v>
      </c>
      <c r="BL275" s="17" t="s">
        <v>147</v>
      </c>
      <c r="BM275" s="220" t="s">
        <v>511</v>
      </c>
    </row>
    <row r="276" spans="1:65" s="2" customFormat="1" ht="24" customHeight="1">
      <c r="A276" s="35"/>
      <c r="B276" s="36"/>
      <c r="C276" s="209" t="s">
        <v>512</v>
      </c>
      <c r="D276" s="209" t="s">
        <v>132</v>
      </c>
      <c r="E276" s="210" t="s">
        <v>513</v>
      </c>
      <c r="F276" s="211" t="s">
        <v>514</v>
      </c>
      <c r="G276" s="212" t="s">
        <v>204</v>
      </c>
      <c r="H276" s="213">
        <v>6</v>
      </c>
      <c r="I276" s="214"/>
      <c r="J276" s="215">
        <f t="shared" si="10"/>
        <v>0</v>
      </c>
      <c r="K276" s="211" t="s">
        <v>195</v>
      </c>
      <c r="L276" s="40"/>
      <c r="M276" s="216" t="s">
        <v>1</v>
      </c>
      <c r="N276" s="217" t="s">
        <v>48</v>
      </c>
      <c r="O276" s="72"/>
      <c r="P276" s="218">
        <f t="shared" si="11"/>
        <v>0</v>
      </c>
      <c r="Q276" s="218">
        <v>0.21734</v>
      </c>
      <c r="R276" s="218">
        <f t="shared" si="12"/>
        <v>1.30404</v>
      </c>
      <c r="S276" s="218">
        <v>0</v>
      </c>
      <c r="T276" s="219">
        <f t="shared" si="13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0" t="s">
        <v>147</v>
      </c>
      <c r="AT276" s="220" t="s">
        <v>132</v>
      </c>
      <c r="AU276" s="220" t="s">
        <v>21</v>
      </c>
      <c r="AY276" s="17" t="s">
        <v>129</v>
      </c>
      <c r="BE276" s="221">
        <f t="shared" si="14"/>
        <v>0</v>
      </c>
      <c r="BF276" s="221">
        <f t="shared" si="15"/>
        <v>0</v>
      </c>
      <c r="BG276" s="221">
        <f t="shared" si="16"/>
        <v>0</v>
      </c>
      <c r="BH276" s="221">
        <f t="shared" si="17"/>
        <v>0</v>
      </c>
      <c r="BI276" s="221">
        <f t="shared" si="18"/>
        <v>0</v>
      </c>
      <c r="BJ276" s="17" t="s">
        <v>91</v>
      </c>
      <c r="BK276" s="221">
        <f t="shared" si="19"/>
        <v>0</v>
      </c>
      <c r="BL276" s="17" t="s">
        <v>147</v>
      </c>
      <c r="BM276" s="220" t="s">
        <v>515</v>
      </c>
    </row>
    <row r="277" spans="1:65" s="2" customFormat="1" ht="16.5" customHeight="1">
      <c r="A277" s="35"/>
      <c r="B277" s="36"/>
      <c r="C277" s="265" t="s">
        <v>516</v>
      </c>
      <c r="D277" s="265" t="s">
        <v>281</v>
      </c>
      <c r="E277" s="266" t="s">
        <v>517</v>
      </c>
      <c r="F277" s="267" t="s">
        <v>518</v>
      </c>
      <c r="G277" s="268" t="s">
        <v>204</v>
      </c>
      <c r="H277" s="269">
        <v>6</v>
      </c>
      <c r="I277" s="270"/>
      <c r="J277" s="271">
        <f t="shared" si="10"/>
        <v>0</v>
      </c>
      <c r="K277" s="267" t="s">
        <v>195</v>
      </c>
      <c r="L277" s="272"/>
      <c r="M277" s="273" t="s">
        <v>1</v>
      </c>
      <c r="N277" s="274" t="s">
        <v>48</v>
      </c>
      <c r="O277" s="72"/>
      <c r="P277" s="218">
        <f t="shared" si="11"/>
        <v>0</v>
      </c>
      <c r="Q277" s="218">
        <v>0.025</v>
      </c>
      <c r="R277" s="218">
        <f t="shared" si="12"/>
        <v>0.15000000000000002</v>
      </c>
      <c r="S277" s="218">
        <v>0</v>
      </c>
      <c r="T277" s="219">
        <f t="shared" si="13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0" t="s">
        <v>163</v>
      </c>
      <c r="AT277" s="220" t="s">
        <v>281</v>
      </c>
      <c r="AU277" s="220" t="s">
        <v>21</v>
      </c>
      <c r="AY277" s="17" t="s">
        <v>129</v>
      </c>
      <c r="BE277" s="221">
        <f t="shared" si="14"/>
        <v>0</v>
      </c>
      <c r="BF277" s="221">
        <f t="shared" si="15"/>
        <v>0</v>
      </c>
      <c r="BG277" s="221">
        <f t="shared" si="16"/>
        <v>0</v>
      </c>
      <c r="BH277" s="221">
        <f t="shared" si="17"/>
        <v>0</v>
      </c>
      <c r="BI277" s="221">
        <f t="shared" si="18"/>
        <v>0</v>
      </c>
      <c r="BJ277" s="17" t="s">
        <v>91</v>
      </c>
      <c r="BK277" s="221">
        <f t="shared" si="19"/>
        <v>0</v>
      </c>
      <c r="BL277" s="17" t="s">
        <v>147</v>
      </c>
      <c r="BM277" s="220" t="s">
        <v>519</v>
      </c>
    </row>
    <row r="278" spans="1:47" s="2" customFormat="1" ht="19.5">
      <c r="A278" s="35"/>
      <c r="B278" s="36"/>
      <c r="C278" s="37"/>
      <c r="D278" s="222" t="s">
        <v>167</v>
      </c>
      <c r="E278" s="37"/>
      <c r="F278" s="223" t="s">
        <v>520</v>
      </c>
      <c r="G278" s="37"/>
      <c r="H278" s="37"/>
      <c r="I278" s="123"/>
      <c r="J278" s="37"/>
      <c r="K278" s="37"/>
      <c r="L278" s="40"/>
      <c r="M278" s="224"/>
      <c r="N278" s="225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7" t="s">
        <v>167</v>
      </c>
      <c r="AU278" s="17" t="s">
        <v>21</v>
      </c>
    </row>
    <row r="279" spans="1:65" s="2" customFormat="1" ht="24" customHeight="1">
      <c r="A279" s="35"/>
      <c r="B279" s="36"/>
      <c r="C279" s="209" t="s">
        <v>521</v>
      </c>
      <c r="D279" s="209" t="s">
        <v>132</v>
      </c>
      <c r="E279" s="210" t="s">
        <v>522</v>
      </c>
      <c r="F279" s="211" t="s">
        <v>523</v>
      </c>
      <c r="G279" s="212" t="s">
        <v>216</v>
      </c>
      <c r="H279" s="213">
        <v>241.1</v>
      </c>
      <c r="I279" s="214"/>
      <c r="J279" s="215">
        <f>ROUND(I279*H279,2)</f>
        <v>0</v>
      </c>
      <c r="K279" s="211" t="s">
        <v>1</v>
      </c>
      <c r="L279" s="40"/>
      <c r="M279" s="216" t="s">
        <v>1</v>
      </c>
      <c r="N279" s="217" t="s">
        <v>48</v>
      </c>
      <c r="O279" s="72"/>
      <c r="P279" s="218">
        <f>O279*H279</f>
        <v>0</v>
      </c>
      <c r="Q279" s="218">
        <v>0</v>
      </c>
      <c r="R279" s="218">
        <f>Q279*H279</f>
        <v>0</v>
      </c>
      <c r="S279" s="218">
        <v>0</v>
      </c>
      <c r="T279" s="219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0" t="s">
        <v>147</v>
      </c>
      <c r="AT279" s="220" t="s">
        <v>132</v>
      </c>
      <c r="AU279" s="220" t="s">
        <v>21</v>
      </c>
      <c r="AY279" s="17" t="s">
        <v>129</v>
      </c>
      <c r="BE279" s="221">
        <f>IF(N279="základní",J279,0)</f>
        <v>0</v>
      </c>
      <c r="BF279" s="221">
        <f>IF(N279="snížená",J279,0)</f>
        <v>0</v>
      </c>
      <c r="BG279" s="221">
        <f>IF(N279="zákl. přenesená",J279,0)</f>
        <v>0</v>
      </c>
      <c r="BH279" s="221">
        <f>IF(N279="sníž. přenesená",J279,0)</f>
        <v>0</v>
      </c>
      <c r="BI279" s="221">
        <f>IF(N279="nulová",J279,0)</f>
        <v>0</v>
      </c>
      <c r="BJ279" s="17" t="s">
        <v>91</v>
      </c>
      <c r="BK279" s="221">
        <f>ROUND(I279*H279,2)</f>
        <v>0</v>
      </c>
      <c r="BL279" s="17" t="s">
        <v>147</v>
      </c>
      <c r="BM279" s="220" t="s">
        <v>524</v>
      </c>
    </row>
    <row r="280" spans="1:47" s="2" customFormat="1" ht="39">
      <c r="A280" s="35"/>
      <c r="B280" s="36"/>
      <c r="C280" s="37"/>
      <c r="D280" s="222" t="s">
        <v>167</v>
      </c>
      <c r="E280" s="37"/>
      <c r="F280" s="223" t="s">
        <v>350</v>
      </c>
      <c r="G280" s="37"/>
      <c r="H280" s="37"/>
      <c r="I280" s="123"/>
      <c r="J280" s="37"/>
      <c r="K280" s="37"/>
      <c r="L280" s="40"/>
      <c r="M280" s="224"/>
      <c r="N280" s="225"/>
      <c r="O280" s="72"/>
      <c r="P280" s="72"/>
      <c r="Q280" s="72"/>
      <c r="R280" s="72"/>
      <c r="S280" s="72"/>
      <c r="T280" s="73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7" t="s">
        <v>167</v>
      </c>
      <c r="AU280" s="17" t="s">
        <v>21</v>
      </c>
    </row>
    <row r="281" spans="2:51" s="13" customFormat="1" ht="11.25">
      <c r="B281" s="232"/>
      <c r="C281" s="233"/>
      <c r="D281" s="222" t="s">
        <v>197</v>
      </c>
      <c r="E281" s="234" t="s">
        <v>1</v>
      </c>
      <c r="F281" s="235" t="s">
        <v>525</v>
      </c>
      <c r="G281" s="233"/>
      <c r="H281" s="236">
        <v>241.1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197</v>
      </c>
      <c r="AU281" s="242" t="s">
        <v>21</v>
      </c>
      <c r="AV281" s="13" t="s">
        <v>21</v>
      </c>
      <c r="AW281" s="13" t="s">
        <v>38</v>
      </c>
      <c r="AX281" s="13" t="s">
        <v>91</v>
      </c>
      <c r="AY281" s="242" t="s">
        <v>129</v>
      </c>
    </row>
    <row r="282" spans="1:65" s="2" customFormat="1" ht="16.5" customHeight="1">
      <c r="A282" s="35"/>
      <c r="B282" s="36"/>
      <c r="C282" s="209" t="s">
        <v>526</v>
      </c>
      <c r="D282" s="209" t="s">
        <v>132</v>
      </c>
      <c r="E282" s="210" t="s">
        <v>527</v>
      </c>
      <c r="F282" s="211" t="s">
        <v>528</v>
      </c>
      <c r="G282" s="212" t="s">
        <v>194</v>
      </c>
      <c r="H282" s="213">
        <v>349.4</v>
      </c>
      <c r="I282" s="214"/>
      <c r="J282" s="215">
        <f>ROUND(I282*H282,2)</f>
        <v>0</v>
      </c>
      <c r="K282" s="211" t="s">
        <v>1</v>
      </c>
      <c r="L282" s="40"/>
      <c r="M282" s="216" t="s">
        <v>1</v>
      </c>
      <c r="N282" s="217" t="s">
        <v>48</v>
      </c>
      <c r="O282" s="72"/>
      <c r="P282" s="218">
        <f>O282*H282</f>
        <v>0</v>
      </c>
      <c r="Q282" s="218">
        <v>0.00402</v>
      </c>
      <c r="R282" s="218">
        <f>Q282*H282</f>
        <v>1.404588</v>
      </c>
      <c r="S282" s="218">
        <v>0</v>
      </c>
      <c r="T282" s="219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0" t="s">
        <v>147</v>
      </c>
      <c r="AT282" s="220" t="s">
        <v>132</v>
      </c>
      <c r="AU282" s="220" t="s">
        <v>21</v>
      </c>
      <c r="AY282" s="17" t="s">
        <v>129</v>
      </c>
      <c r="BE282" s="221">
        <f>IF(N282="základní",J282,0)</f>
        <v>0</v>
      </c>
      <c r="BF282" s="221">
        <f>IF(N282="snížená",J282,0)</f>
        <v>0</v>
      </c>
      <c r="BG282" s="221">
        <f>IF(N282="zákl. přenesená",J282,0)</f>
        <v>0</v>
      </c>
      <c r="BH282" s="221">
        <f>IF(N282="sníž. přenesená",J282,0)</f>
        <v>0</v>
      </c>
      <c r="BI282" s="221">
        <f>IF(N282="nulová",J282,0)</f>
        <v>0</v>
      </c>
      <c r="BJ282" s="17" t="s">
        <v>91</v>
      </c>
      <c r="BK282" s="221">
        <f>ROUND(I282*H282,2)</f>
        <v>0</v>
      </c>
      <c r="BL282" s="17" t="s">
        <v>147</v>
      </c>
      <c r="BM282" s="220" t="s">
        <v>529</v>
      </c>
    </row>
    <row r="283" spans="1:47" s="2" customFormat="1" ht="39">
      <c r="A283" s="35"/>
      <c r="B283" s="36"/>
      <c r="C283" s="37"/>
      <c r="D283" s="222" t="s">
        <v>167</v>
      </c>
      <c r="E283" s="37"/>
      <c r="F283" s="223" t="s">
        <v>350</v>
      </c>
      <c r="G283" s="37"/>
      <c r="H283" s="37"/>
      <c r="I283" s="123"/>
      <c r="J283" s="37"/>
      <c r="K283" s="37"/>
      <c r="L283" s="40"/>
      <c r="M283" s="224"/>
      <c r="N283" s="225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7" t="s">
        <v>167</v>
      </c>
      <c r="AU283" s="17" t="s">
        <v>21</v>
      </c>
    </row>
    <row r="284" spans="2:51" s="13" customFormat="1" ht="11.25">
      <c r="B284" s="232"/>
      <c r="C284" s="233"/>
      <c r="D284" s="222" t="s">
        <v>197</v>
      </c>
      <c r="E284" s="234" t="s">
        <v>1</v>
      </c>
      <c r="F284" s="235" t="s">
        <v>530</v>
      </c>
      <c r="G284" s="233"/>
      <c r="H284" s="236">
        <v>349.4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197</v>
      </c>
      <c r="AU284" s="242" t="s">
        <v>21</v>
      </c>
      <c r="AV284" s="13" t="s">
        <v>21</v>
      </c>
      <c r="AW284" s="13" t="s">
        <v>38</v>
      </c>
      <c r="AX284" s="13" t="s">
        <v>91</v>
      </c>
      <c r="AY284" s="242" t="s">
        <v>129</v>
      </c>
    </row>
    <row r="285" spans="1:65" s="2" customFormat="1" ht="16.5" customHeight="1">
      <c r="A285" s="35"/>
      <c r="B285" s="36"/>
      <c r="C285" s="209" t="s">
        <v>531</v>
      </c>
      <c r="D285" s="209" t="s">
        <v>132</v>
      </c>
      <c r="E285" s="210" t="s">
        <v>532</v>
      </c>
      <c r="F285" s="211" t="s">
        <v>533</v>
      </c>
      <c r="G285" s="212" t="s">
        <v>204</v>
      </c>
      <c r="H285" s="213">
        <v>314</v>
      </c>
      <c r="I285" s="214"/>
      <c r="J285" s="215">
        <f>ROUND(I285*H285,2)</f>
        <v>0</v>
      </c>
      <c r="K285" s="211" t="s">
        <v>1</v>
      </c>
      <c r="L285" s="40"/>
      <c r="M285" s="216" t="s">
        <v>1</v>
      </c>
      <c r="N285" s="217" t="s">
        <v>48</v>
      </c>
      <c r="O285" s="72"/>
      <c r="P285" s="218">
        <f>O285*H285</f>
        <v>0</v>
      </c>
      <c r="Q285" s="218">
        <v>0.1</v>
      </c>
      <c r="R285" s="218">
        <f>Q285*H285</f>
        <v>31.400000000000002</v>
      </c>
      <c r="S285" s="218">
        <v>0</v>
      </c>
      <c r="T285" s="21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0" t="s">
        <v>147</v>
      </c>
      <c r="AT285" s="220" t="s">
        <v>132</v>
      </c>
      <c r="AU285" s="220" t="s">
        <v>21</v>
      </c>
      <c r="AY285" s="17" t="s">
        <v>129</v>
      </c>
      <c r="BE285" s="221">
        <f>IF(N285="základní",J285,0)</f>
        <v>0</v>
      </c>
      <c r="BF285" s="221">
        <f>IF(N285="snížená",J285,0)</f>
        <v>0</v>
      </c>
      <c r="BG285" s="221">
        <f>IF(N285="zákl. přenesená",J285,0)</f>
        <v>0</v>
      </c>
      <c r="BH285" s="221">
        <f>IF(N285="sníž. přenesená",J285,0)</f>
        <v>0</v>
      </c>
      <c r="BI285" s="221">
        <f>IF(N285="nulová",J285,0)</f>
        <v>0</v>
      </c>
      <c r="BJ285" s="17" t="s">
        <v>91</v>
      </c>
      <c r="BK285" s="221">
        <f>ROUND(I285*H285,2)</f>
        <v>0</v>
      </c>
      <c r="BL285" s="17" t="s">
        <v>147</v>
      </c>
      <c r="BM285" s="220" t="s">
        <v>534</v>
      </c>
    </row>
    <row r="286" spans="2:51" s="13" customFormat="1" ht="11.25">
      <c r="B286" s="232"/>
      <c r="C286" s="233"/>
      <c r="D286" s="222" t="s">
        <v>197</v>
      </c>
      <c r="E286" s="234" t="s">
        <v>1</v>
      </c>
      <c r="F286" s="235" t="s">
        <v>535</v>
      </c>
      <c r="G286" s="233"/>
      <c r="H286" s="236">
        <v>314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197</v>
      </c>
      <c r="AU286" s="242" t="s">
        <v>21</v>
      </c>
      <c r="AV286" s="13" t="s">
        <v>21</v>
      </c>
      <c r="AW286" s="13" t="s">
        <v>38</v>
      </c>
      <c r="AX286" s="13" t="s">
        <v>91</v>
      </c>
      <c r="AY286" s="242" t="s">
        <v>129</v>
      </c>
    </row>
    <row r="287" spans="2:63" s="12" customFormat="1" ht="22.9" customHeight="1">
      <c r="B287" s="193"/>
      <c r="C287" s="194"/>
      <c r="D287" s="195" t="s">
        <v>82</v>
      </c>
      <c r="E287" s="207" t="s">
        <v>169</v>
      </c>
      <c r="F287" s="207" t="s">
        <v>536</v>
      </c>
      <c r="G287" s="194"/>
      <c r="H287" s="194"/>
      <c r="I287" s="197"/>
      <c r="J287" s="208">
        <f>BK287</f>
        <v>0</v>
      </c>
      <c r="K287" s="194"/>
      <c r="L287" s="199"/>
      <c r="M287" s="200"/>
      <c r="N287" s="201"/>
      <c r="O287" s="201"/>
      <c r="P287" s="202">
        <f>SUM(P288:P292)</f>
        <v>0</v>
      </c>
      <c r="Q287" s="201"/>
      <c r="R287" s="202">
        <f>SUM(R288:R292)</f>
        <v>120.31712</v>
      </c>
      <c r="S287" s="201"/>
      <c r="T287" s="203">
        <f>SUM(T288:T292)</f>
        <v>1.131</v>
      </c>
      <c r="AR287" s="204" t="s">
        <v>91</v>
      </c>
      <c r="AT287" s="205" t="s">
        <v>82</v>
      </c>
      <c r="AU287" s="205" t="s">
        <v>91</v>
      </c>
      <c r="AY287" s="204" t="s">
        <v>129</v>
      </c>
      <c r="BK287" s="206">
        <f>SUM(BK288:BK292)</f>
        <v>0</v>
      </c>
    </row>
    <row r="288" spans="1:65" s="2" customFormat="1" ht="24" customHeight="1">
      <c r="A288" s="35"/>
      <c r="B288" s="36"/>
      <c r="C288" s="209" t="s">
        <v>537</v>
      </c>
      <c r="D288" s="209" t="s">
        <v>132</v>
      </c>
      <c r="E288" s="210" t="s">
        <v>538</v>
      </c>
      <c r="F288" s="211" t="s">
        <v>539</v>
      </c>
      <c r="G288" s="212" t="s">
        <v>211</v>
      </c>
      <c r="H288" s="213">
        <v>514</v>
      </c>
      <c r="I288" s="214"/>
      <c r="J288" s="215">
        <f>ROUND(I288*H288,2)</f>
        <v>0</v>
      </c>
      <c r="K288" s="211" t="s">
        <v>195</v>
      </c>
      <c r="L288" s="40"/>
      <c r="M288" s="216" t="s">
        <v>1</v>
      </c>
      <c r="N288" s="217" t="s">
        <v>48</v>
      </c>
      <c r="O288" s="72"/>
      <c r="P288" s="218">
        <f>O288*H288</f>
        <v>0</v>
      </c>
      <c r="Q288" s="218">
        <v>0.11808</v>
      </c>
      <c r="R288" s="218">
        <f>Q288*H288</f>
        <v>60.69312</v>
      </c>
      <c r="S288" s="218">
        <v>0</v>
      </c>
      <c r="T288" s="219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0" t="s">
        <v>147</v>
      </c>
      <c r="AT288" s="220" t="s">
        <v>132</v>
      </c>
      <c r="AU288" s="220" t="s">
        <v>21</v>
      </c>
      <c r="AY288" s="17" t="s">
        <v>129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17" t="s">
        <v>91</v>
      </c>
      <c r="BK288" s="221">
        <f>ROUND(I288*H288,2)</f>
        <v>0</v>
      </c>
      <c r="BL288" s="17" t="s">
        <v>147</v>
      </c>
      <c r="BM288" s="220" t="s">
        <v>540</v>
      </c>
    </row>
    <row r="289" spans="2:51" s="13" customFormat="1" ht="11.25">
      <c r="B289" s="232"/>
      <c r="C289" s="233"/>
      <c r="D289" s="222" t="s">
        <v>197</v>
      </c>
      <c r="E289" s="234" t="s">
        <v>1</v>
      </c>
      <c r="F289" s="235" t="s">
        <v>541</v>
      </c>
      <c r="G289" s="233"/>
      <c r="H289" s="236">
        <v>514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197</v>
      </c>
      <c r="AU289" s="242" t="s">
        <v>21</v>
      </c>
      <c r="AV289" s="13" t="s">
        <v>21</v>
      </c>
      <c r="AW289" s="13" t="s">
        <v>38</v>
      </c>
      <c r="AX289" s="13" t="s">
        <v>91</v>
      </c>
      <c r="AY289" s="242" t="s">
        <v>129</v>
      </c>
    </row>
    <row r="290" spans="1:65" s="2" customFormat="1" ht="16.5" customHeight="1">
      <c r="A290" s="35"/>
      <c r="B290" s="36"/>
      <c r="C290" s="265" t="s">
        <v>542</v>
      </c>
      <c r="D290" s="265" t="s">
        <v>281</v>
      </c>
      <c r="E290" s="266" t="s">
        <v>543</v>
      </c>
      <c r="F290" s="267" t="s">
        <v>544</v>
      </c>
      <c r="G290" s="268" t="s">
        <v>204</v>
      </c>
      <c r="H290" s="269">
        <v>1028</v>
      </c>
      <c r="I290" s="270"/>
      <c r="J290" s="271">
        <f>ROUND(I290*H290,2)</f>
        <v>0</v>
      </c>
      <c r="K290" s="267" t="s">
        <v>136</v>
      </c>
      <c r="L290" s="272"/>
      <c r="M290" s="273" t="s">
        <v>1</v>
      </c>
      <c r="N290" s="274" t="s">
        <v>48</v>
      </c>
      <c r="O290" s="72"/>
      <c r="P290" s="218">
        <f>O290*H290</f>
        <v>0</v>
      </c>
      <c r="Q290" s="218">
        <v>0.058</v>
      </c>
      <c r="R290" s="218">
        <f>Q290*H290</f>
        <v>59.624</v>
      </c>
      <c r="S290" s="218">
        <v>0</v>
      </c>
      <c r="T290" s="21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0" t="s">
        <v>163</v>
      </c>
      <c r="AT290" s="220" t="s">
        <v>281</v>
      </c>
      <c r="AU290" s="220" t="s">
        <v>21</v>
      </c>
      <c r="AY290" s="17" t="s">
        <v>129</v>
      </c>
      <c r="BE290" s="221">
        <f>IF(N290="základní",J290,0)</f>
        <v>0</v>
      </c>
      <c r="BF290" s="221">
        <f>IF(N290="snížená",J290,0)</f>
        <v>0</v>
      </c>
      <c r="BG290" s="221">
        <f>IF(N290="zákl. přenesená",J290,0)</f>
        <v>0</v>
      </c>
      <c r="BH290" s="221">
        <f>IF(N290="sníž. přenesená",J290,0)</f>
        <v>0</v>
      </c>
      <c r="BI290" s="221">
        <f>IF(N290="nulová",J290,0)</f>
        <v>0</v>
      </c>
      <c r="BJ290" s="17" t="s">
        <v>91</v>
      </c>
      <c r="BK290" s="221">
        <f>ROUND(I290*H290,2)</f>
        <v>0</v>
      </c>
      <c r="BL290" s="17" t="s">
        <v>147</v>
      </c>
      <c r="BM290" s="220" t="s">
        <v>545</v>
      </c>
    </row>
    <row r="291" spans="2:51" s="13" customFormat="1" ht="11.25">
      <c r="B291" s="232"/>
      <c r="C291" s="233"/>
      <c r="D291" s="222" t="s">
        <v>197</v>
      </c>
      <c r="E291" s="234" t="s">
        <v>1</v>
      </c>
      <c r="F291" s="235" t="s">
        <v>546</v>
      </c>
      <c r="G291" s="233"/>
      <c r="H291" s="236">
        <v>1028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197</v>
      </c>
      <c r="AU291" s="242" t="s">
        <v>21</v>
      </c>
      <c r="AV291" s="13" t="s">
        <v>21</v>
      </c>
      <c r="AW291" s="13" t="s">
        <v>38</v>
      </c>
      <c r="AX291" s="13" t="s">
        <v>91</v>
      </c>
      <c r="AY291" s="242" t="s">
        <v>129</v>
      </c>
    </row>
    <row r="292" spans="1:65" s="2" customFormat="1" ht="24" customHeight="1">
      <c r="A292" s="35"/>
      <c r="B292" s="36"/>
      <c r="C292" s="209" t="s">
        <v>547</v>
      </c>
      <c r="D292" s="209" t="s">
        <v>132</v>
      </c>
      <c r="E292" s="210" t="s">
        <v>548</v>
      </c>
      <c r="F292" s="211" t="s">
        <v>549</v>
      </c>
      <c r="G292" s="212" t="s">
        <v>211</v>
      </c>
      <c r="H292" s="213">
        <v>325</v>
      </c>
      <c r="I292" s="214"/>
      <c r="J292" s="215">
        <f>ROUND(I292*H292,2)</f>
        <v>0</v>
      </c>
      <c r="K292" s="211" t="s">
        <v>195</v>
      </c>
      <c r="L292" s="40"/>
      <c r="M292" s="216" t="s">
        <v>1</v>
      </c>
      <c r="N292" s="217" t="s">
        <v>48</v>
      </c>
      <c r="O292" s="72"/>
      <c r="P292" s="218">
        <f>O292*H292</f>
        <v>0</v>
      </c>
      <c r="Q292" s="218">
        <v>0</v>
      </c>
      <c r="R292" s="218">
        <f>Q292*H292</f>
        <v>0</v>
      </c>
      <c r="S292" s="218">
        <v>0.00348</v>
      </c>
      <c r="T292" s="219">
        <f>S292*H292</f>
        <v>1.131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0" t="s">
        <v>147</v>
      </c>
      <c r="AT292" s="220" t="s">
        <v>132</v>
      </c>
      <c r="AU292" s="220" t="s">
        <v>21</v>
      </c>
      <c r="AY292" s="17" t="s">
        <v>129</v>
      </c>
      <c r="BE292" s="221">
        <f>IF(N292="základní",J292,0)</f>
        <v>0</v>
      </c>
      <c r="BF292" s="221">
        <f>IF(N292="snížená",J292,0)</f>
        <v>0</v>
      </c>
      <c r="BG292" s="221">
        <f>IF(N292="zákl. přenesená",J292,0)</f>
        <v>0</v>
      </c>
      <c r="BH292" s="221">
        <f>IF(N292="sníž. přenesená",J292,0)</f>
        <v>0</v>
      </c>
      <c r="BI292" s="221">
        <f>IF(N292="nulová",J292,0)</f>
        <v>0</v>
      </c>
      <c r="BJ292" s="17" t="s">
        <v>91</v>
      </c>
      <c r="BK292" s="221">
        <f>ROUND(I292*H292,2)</f>
        <v>0</v>
      </c>
      <c r="BL292" s="17" t="s">
        <v>147</v>
      </c>
      <c r="BM292" s="220" t="s">
        <v>550</v>
      </c>
    </row>
    <row r="293" spans="2:63" s="12" customFormat="1" ht="22.9" customHeight="1">
      <c r="B293" s="193"/>
      <c r="C293" s="194"/>
      <c r="D293" s="195" t="s">
        <v>82</v>
      </c>
      <c r="E293" s="207" t="s">
        <v>551</v>
      </c>
      <c r="F293" s="207" t="s">
        <v>552</v>
      </c>
      <c r="G293" s="194"/>
      <c r="H293" s="194"/>
      <c r="I293" s="197"/>
      <c r="J293" s="208">
        <f>BK293</f>
        <v>0</v>
      </c>
      <c r="K293" s="194"/>
      <c r="L293" s="199"/>
      <c r="M293" s="200"/>
      <c r="N293" s="201"/>
      <c r="O293" s="201"/>
      <c r="P293" s="202">
        <f>SUM(P294:P297)</f>
        <v>0</v>
      </c>
      <c r="Q293" s="201"/>
      <c r="R293" s="202">
        <f>SUM(R294:R297)</f>
        <v>0</v>
      </c>
      <c r="S293" s="201"/>
      <c r="T293" s="203">
        <f>SUM(T294:T297)</f>
        <v>0</v>
      </c>
      <c r="AR293" s="204" t="s">
        <v>91</v>
      </c>
      <c r="AT293" s="205" t="s">
        <v>82</v>
      </c>
      <c r="AU293" s="205" t="s">
        <v>91</v>
      </c>
      <c r="AY293" s="204" t="s">
        <v>129</v>
      </c>
      <c r="BK293" s="206">
        <f>SUM(BK294:BK297)</f>
        <v>0</v>
      </c>
    </row>
    <row r="294" spans="1:65" s="2" customFormat="1" ht="24" customHeight="1">
      <c r="A294" s="35"/>
      <c r="B294" s="36"/>
      <c r="C294" s="209" t="s">
        <v>553</v>
      </c>
      <c r="D294" s="209" t="s">
        <v>132</v>
      </c>
      <c r="E294" s="210" t="s">
        <v>554</v>
      </c>
      <c r="F294" s="211" t="s">
        <v>555</v>
      </c>
      <c r="G294" s="212" t="s">
        <v>266</v>
      </c>
      <c r="H294" s="213">
        <v>1.131</v>
      </c>
      <c r="I294" s="214"/>
      <c r="J294" s="215">
        <f>ROUND(I294*H294,2)</f>
        <v>0</v>
      </c>
      <c r="K294" s="211" t="s">
        <v>195</v>
      </c>
      <c r="L294" s="40"/>
      <c r="M294" s="216" t="s">
        <v>1</v>
      </c>
      <c r="N294" s="217" t="s">
        <v>48</v>
      </c>
      <c r="O294" s="72"/>
      <c r="P294" s="218">
        <f>O294*H294</f>
        <v>0</v>
      </c>
      <c r="Q294" s="218">
        <v>0</v>
      </c>
      <c r="R294" s="218">
        <f>Q294*H294</f>
        <v>0</v>
      </c>
      <c r="S294" s="218">
        <v>0</v>
      </c>
      <c r="T294" s="21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0" t="s">
        <v>147</v>
      </c>
      <c r="AT294" s="220" t="s">
        <v>132</v>
      </c>
      <c r="AU294" s="220" t="s">
        <v>21</v>
      </c>
      <c r="AY294" s="17" t="s">
        <v>129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17" t="s">
        <v>91</v>
      </c>
      <c r="BK294" s="221">
        <f>ROUND(I294*H294,2)</f>
        <v>0</v>
      </c>
      <c r="BL294" s="17" t="s">
        <v>147</v>
      </c>
      <c r="BM294" s="220" t="s">
        <v>556</v>
      </c>
    </row>
    <row r="295" spans="1:65" s="2" customFormat="1" ht="24" customHeight="1">
      <c r="A295" s="35"/>
      <c r="B295" s="36"/>
      <c r="C295" s="209" t="s">
        <v>557</v>
      </c>
      <c r="D295" s="209" t="s">
        <v>132</v>
      </c>
      <c r="E295" s="210" t="s">
        <v>558</v>
      </c>
      <c r="F295" s="211" t="s">
        <v>559</v>
      </c>
      <c r="G295" s="212" t="s">
        <v>266</v>
      </c>
      <c r="H295" s="213">
        <v>10.179</v>
      </c>
      <c r="I295" s="214"/>
      <c r="J295" s="215">
        <f>ROUND(I295*H295,2)</f>
        <v>0</v>
      </c>
      <c r="K295" s="211" t="s">
        <v>195</v>
      </c>
      <c r="L295" s="40"/>
      <c r="M295" s="216" t="s">
        <v>1</v>
      </c>
      <c r="N295" s="217" t="s">
        <v>48</v>
      </c>
      <c r="O295" s="72"/>
      <c r="P295" s="218">
        <f>O295*H295</f>
        <v>0</v>
      </c>
      <c r="Q295" s="218">
        <v>0</v>
      </c>
      <c r="R295" s="218">
        <f>Q295*H295</f>
        <v>0</v>
      </c>
      <c r="S295" s="218">
        <v>0</v>
      </c>
      <c r="T295" s="21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0" t="s">
        <v>147</v>
      </c>
      <c r="AT295" s="220" t="s">
        <v>132</v>
      </c>
      <c r="AU295" s="220" t="s">
        <v>21</v>
      </c>
      <c r="AY295" s="17" t="s">
        <v>129</v>
      </c>
      <c r="BE295" s="221">
        <f>IF(N295="základní",J295,0)</f>
        <v>0</v>
      </c>
      <c r="BF295" s="221">
        <f>IF(N295="snížená",J295,0)</f>
        <v>0</v>
      </c>
      <c r="BG295" s="221">
        <f>IF(N295="zákl. přenesená",J295,0)</f>
        <v>0</v>
      </c>
      <c r="BH295" s="221">
        <f>IF(N295="sníž. přenesená",J295,0)</f>
        <v>0</v>
      </c>
      <c r="BI295" s="221">
        <f>IF(N295="nulová",J295,0)</f>
        <v>0</v>
      </c>
      <c r="BJ295" s="17" t="s">
        <v>91</v>
      </c>
      <c r="BK295" s="221">
        <f>ROUND(I295*H295,2)</f>
        <v>0</v>
      </c>
      <c r="BL295" s="17" t="s">
        <v>147</v>
      </c>
      <c r="BM295" s="220" t="s">
        <v>560</v>
      </c>
    </row>
    <row r="296" spans="2:51" s="13" customFormat="1" ht="11.25">
      <c r="B296" s="232"/>
      <c r="C296" s="233"/>
      <c r="D296" s="222" t="s">
        <v>197</v>
      </c>
      <c r="E296" s="234" t="s">
        <v>1</v>
      </c>
      <c r="F296" s="235" t="s">
        <v>561</v>
      </c>
      <c r="G296" s="233"/>
      <c r="H296" s="236">
        <v>10.179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197</v>
      </c>
      <c r="AU296" s="242" t="s">
        <v>21</v>
      </c>
      <c r="AV296" s="13" t="s">
        <v>21</v>
      </c>
      <c r="AW296" s="13" t="s">
        <v>38</v>
      </c>
      <c r="AX296" s="13" t="s">
        <v>91</v>
      </c>
      <c r="AY296" s="242" t="s">
        <v>129</v>
      </c>
    </row>
    <row r="297" spans="1:65" s="2" customFormat="1" ht="24" customHeight="1">
      <c r="A297" s="35"/>
      <c r="B297" s="36"/>
      <c r="C297" s="209" t="s">
        <v>562</v>
      </c>
      <c r="D297" s="209" t="s">
        <v>132</v>
      </c>
      <c r="E297" s="210" t="s">
        <v>563</v>
      </c>
      <c r="F297" s="211" t="s">
        <v>564</v>
      </c>
      <c r="G297" s="212" t="s">
        <v>266</v>
      </c>
      <c r="H297" s="213">
        <v>1.131</v>
      </c>
      <c r="I297" s="214"/>
      <c r="J297" s="215">
        <f>ROUND(I297*H297,2)</f>
        <v>0</v>
      </c>
      <c r="K297" s="211" t="s">
        <v>195</v>
      </c>
      <c r="L297" s="40"/>
      <c r="M297" s="216" t="s">
        <v>1</v>
      </c>
      <c r="N297" s="217" t="s">
        <v>48</v>
      </c>
      <c r="O297" s="72"/>
      <c r="P297" s="218">
        <f>O297*H297</f>
        <v>0</v>
      </c>
      <c r="Q297" s="218">
        <v>0</v>
      </c>
      <c r="R297" s="218">
        <f>Q297*H297</f>
        <v>0</v>
      </c>
      <c r="S297" s="218">
        <v>0</v>
      </c>
      <c r="T297" s="21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0" t="s">
        <v>147</v>
      </c>
      <c r="AT297" s="220" t="s">
        <v>132</v>
      </c>
      <c r="AU297" s="220" t="s">
        <v>21</v>
      </c>
      <c r="AY297" s="17" t="s">
        <v>129</v>
      </c>
      <c r="BE297" s="221">
        <f>IF(N297="základní",J297,0)</f>
        <v>0</v>
      </c>
      <c r="BF297" s="221">
        <f>IF(N297="snížená",J297,0)</f>
        <v>0</v>
      </c>
      <c r="BG297" s="221">
        <f>IF(N297="zákl. přenesená",J297,0)</f>
        <v>0</v>
      </c>
      <c r="BH297" s="221">
        <f>IF(N297="sníž. přenesená",J297,0)</f>
        <v>0</v>
      </c>
      <c r="BI297" s="221">
        <f>IF(N297="nulová",J297,0)</f>
        <v>0</v>
      </c>
      <c r="BJ297" s="17" t="s">
        <v>91</v>
      </c>
      <c r="BK297" s="221">
        <f>ROUND(I297*H297,2)</f>
        <v>0</v>
      </c>
      <c r="BL297" s="17" t="s">
        <v>147</v>
      </c>
      <c r="BM297" s="220" t="s">
        <v>565</v>
      </c>
    </row>
    <row r="298" spans="2:63" s="12" customFormat="1" ht="22.9" customHeight="1">
      <c r="B298" s="193"/>
      <c r="C298" s="194"/>
      <c r="D298" s="195" t="s">
        <v>82</v>
      </c>
      <c r="E298" s="207" t="s">
        <v>566</v>
      </c>
      <c r="F298" s="207" t="s">
        <v>567</v>
      </c>
      <c r="G298" s="194"/>
      <c r="H298" s="194"/>
      <c r="I298" s="197"/>
      <c r="J298" s="208">
        <f>BK298</f>
        <v>0</v>
      </c>
      <c r="K298" s="194"/>
      <c r="L298" s="199"/>
      <c r="M298" s="200"/>
      <c r="N298" s="201"/>
      <c r="O298" s="201"/>
      <c r="P298" s="202">
        <f>P299</f>
        <v>0</v>
      </c>
      <c r="Q298" s="201"/>
      <c r="R298" s="202">
        <f>R299</f>
        <v>0</v>
      </c>
      <c r="S298" s="201"/>
      <c r="T298" s="203">
        <f>T299</f>
        <v>0</v>
      </c>
      <c r="AR298" s="204" t="s">
        <v>91</v>
      </c>
      <c r="AT298" s="205" t="s">
        <v>82</v>
      </c>
      <c r="AU298" s="205" t="s">
        <v>91</v>
      </c>
      <c r="AY298" s="204" t="s">
        <v>129</v>
      </c>
      <c r="BK298" s="206">
        <f>BK299</f>
        <v>0</v>
      </c>
    </row>
    <row r="299" spans="1:65" s="2" customFormat="1" ht="16.5" customHeight="1">
      <c r="A299" s="35"/>
      <c r="B299" s="36"/>
      <c r="C299" s="209" t="s">
        <v>568</v>
      </c>
      <c r="D299" s="209" t="s">
        <v>132</v>
      </c>
      <c r="E299" s="210" t="s">
        <v>569</v>
      </c>
      <c r="F299" s="211" t="s">
        <v>570</v>
      </c>
      <c r="G299" s="212" t="s">
        <v>266</v>
      </c>
      <c r="H299" s="213">
        <v>1277.24</v>
      </c>
      <c r="I299" s="214"/>
      <c r="J299" s="215">
        <f>ROUND(I299*H299,2)</f>
        <v>0</v>
      </c>
      <c r="K299" s="211" t="s">
        <v>195</v>
      </c>
      <c r="L299" s="40"/>
      <c r="M299" s="216" t="s">
        <v>1</v>
      </c>
      <c r="N299" s="217" t="s">
        <v>48</v>
      </c>
      <c r="O299" s="72"/>
      <c r="P299" s="218">
        <f>O299*H299</f>
        <v>0</v>
      </c>
      <c r="Q299" s="218">
        <v>0</v>
      </c>
      <c r="R299" s="218">
        <f>Q299*H299</f>
        <v>0</v>
      </c>
      <c r="S299" s="218">
        <v>0</v>
      </c>
      <c r="T299" s="219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0" t="s">
        <v>147</v>
      </c>
      <c r="AT299" s="220" t="s">
        <v>132</v>
      </c>
      <c r="AU299" s="220" t="s">
        <v>21</v>
      </c>
      <c r="AY299" s="17" t="s">
        <v>129</v>
      </c>
      <c r="BE299" s="221">
        <f>IF(N299="základní",J299,0)</f>
        <v>0</v>
      </c>
      <c r="BF299" s="221">
        <f>IF(N299="snížená",J299,0)</f>
        <v>0</v>
      </c>
      <c r="BG299" s="221">
        <f>IF(N299="zákl. přenesená",J299,0)</f>
        <v>0</v>
      </c>
      <c r="BH299" s="221">
        <f>IF(N299="sníž. přenesená",J299,0)</f>
        <v>0</v>
      </c>
      <c r="BI299" s="221">
        <f>IF(N299="nulová",J299,0)</f>
        <v>0</v>
      </c>
      <c r="BJ299" s="17" t="s">
        <v>91</v>
      </c>
      <c r="BK299" s="221">
        <f>ROUND(I299*H299,2)</f>
        <v>0</v>
      </c>
      <c r="BL299" s="17" t="s">
        <v>147</v>
      </c>
      <c r="BM299" s="220" t="s">
        <v>571</v>
      </c>
    </row>
    <row r="300" spans="2:63" s="12" customFormat="1" ht="25.9" customHeight="1">
      <c r="B300" s="193"/>
      <c r="C300" s="194"/>
      <c r="D300" s="195" t="s">
        <v>82</v>
      </c>
      <c r="E300" s="196" t="s">
        <v>572</v>
      </c>
      <c r="F300" s="196" t="s">
        <v>573</v>
      </c>
      <c r="G300" s="194"/>
      <c r="H300" s="194"/>
      <c r="I300" s="197"/>
      <c r="J300" s="198">
        <f>BK300</f>
        <v>0</v>
      </c>
      <c r="K300" s="194"/>
      <c r="L300" s="199"/>
      <c r="M300" s="200"/>
      <c r="N300" s="201"/>
      <c r="O300" s="201"/>
      <c r="P300" s="202">
        <f>P301</f>
        <v>0</v>
      </c>
      <c r="Q300" s="201"/>
      <c r="R300" s="202">
        <f>R301</f>
        <v>0</v>
      </c>
      <c r="S300" s="201"/>
      <c r="T300" s="203">
        <f>T301</f>
        <v>0</v>
      </c>
      <c r="AR300" s="204" t="s">
        <v>21</v>
      </c>
      <c r="AT300" s="205" t="s">
        <v>82</v>
      </c>
      <c r="AU300" s="205" t="s">
        <v>83</v>
      </c>
      <c r="AY300" s="204" t="s">
        <v>129</v>
      </c>
      <c r="BK300" s="206">
        <f>BK301</f>
        <v>0</v>
      </c>
    </row>
    <row r="301" spans="2:63" s="12" customFormat="1" ht="22.9" customHeight="1">
      <c r="B301" s="193"/>
      <c r="C301" s="194"/>
      <c r="D301" s="195" t="s">
        <v>82</v>
      </c>
      <c r="E301" s="207" t="s">
        <v>574</v>
      </c>
      <c r="F301" s="207" t="s">
        <v>575</v>
      </c>
      <c r="G301" s="194"/>
      <c r="H301" s="194"/>
      <c r="I301" s="197"/>
      <c r="J301" s="208">
        <f>BK301</f>
        <v>0</v>
      </c>
      <c r="K301" s="194"/>
      <c r="L301" s="199"/>
      <c r="M301" s="200"/>
      <c r="N301" s="201"/>
      <c r="O301" s="201"/>
      <c r="P301" s="202">
        <f>SUM(P302:P303)</f>
        <v>0</v>
      </c>
      <c r="Q301" s="201"/>
      <c r="R301" s="202">
        <f>SUM(R302:R303)</f>
        <v>0</v>
      </c>
      <c r="S301" s="201"/>
      <c r="T301" s="203">
        <f>SUM(T302:T303)</f>
        <v>0</v>
      </c>
      <c r="AR301" s="204" t="s">
        <v>21</v>
      </c>
      <c r="AT301" s="205" t="s">
        <v>82</v>
      </c>
      <c r="AU301" s="205" t="s">
        <v>91</v>
      </c>
      <c r="AY301" s="204" t="s">
        <v>129</v>
      </c>
      <c r="BK301" s="206">
        <f>SUM(BK302:BK303)</f>
        <v>0</v>
      </c>
    </row>
    <row r="302" spans="1:65" s="2" customFormat="1" ht="16.5" customHeight="1">
      <c r="A302" s="35"/>
      <c r="B302" s="36"/>
      <c r="C302" s="209" t="s">
        <v>576</v>
      </c>
      <c r="D302" s="209" t="s">
        <v>132</v>
      </c>
      <c r="E302" s="210" t="s">
        <v>577</v>
      </c>
      <c r="F302" s="211" t="s">
        <v>578</v>
      </c>
      <c r="G302" s="212" t="s">
        <v>135</v>
      </c>
      <c r="H302" s="213">
        <v>1</v>
      </c>
      <c r="I302" s="214"/>
      <c r="J302" s="215">
        <f>ROUND(I302*H302,2)</f>
        <v>0</v>
      </c>
      <c r="K302" s="211" t="s">
        <v>1</v>
      </c>
      <c r="L302" s="40"/>
      <c r="M302" s="216" t="s">
        <v>1</v>
      </c>
      <c r="N302" s="217" t="s">
        <v>48</v>
      </c>
      <c r="O302" s="72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0" t="s">
        <v>263</v>
      </c>
      <c r="AT302" s="220" t="s">
        <v>132</v>
      </c>
      <c r="AU302" s="220" t="s">
        <v>21</v>
      </c>
      <c r="AY302" s="17" t="s">
        <v>129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17" t="s">
        <v>91</v>
      </c>
      <c r="BK302" s="221">
        <f>ROUND(I302*H302,2)</f>
        <v>0</v>
      </c>
      <c r="BL302" s="17" t="s">
        <v>263</v>
      </c>
      <c r="BM302" s="220" t="s">
        <v>579</v>
      </c>
    </row>
    <row r="303" spans="1:47" s="2" customFormat="1" ht="19.5">
      <c r="A303" s="35"/>
      <c r="B303" s="36"/>
      <c r="C303" s="37"/>
      <c r="D303" s="222" t="s">
        <v>167</v>
      </c>
      <c r="E303" s="37"/>
      <c r="F303" s="223" t="s">
        <v>580</v>
      </c>
      <c r="G303" s="37"/>
      <c r="H303" s="37"/>
      <c r="I303" s="123"/>
      <c r="J303" s="37"/>
      <c r="K303" s="37"/>
      <c r="L303" s="40"/>
      <c r="M303" s="275"/>
      <c r="N303" s="276"/>
      <c r="O303" s="228"/>
      <c r="P303" s="228"/>
      <c r="Q303" s="228"/>
      <c r="R303" s="228"/>
      <c r="S303" s="228"/>
      <c r="T303" s="277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7" t="s">
        <v>167</v>
      </c>
      <c r="AU303" s="17" t="s">
        <v>21</v>
      </c>
    </row>
    <row r="304" spans="1:31" s="2" customFormat="1" ht="6.95" customHeight="1">
      <c r="A304" s="35"/>
      <c r="B304" s="55"/>
      <c r="C304" s="56"/>
      <c r="D304" s="56"/>
      <c r="E304" s="56"/>
      <c r="F304" s="56"/>
      <c r="G304" s="56"/>
      <c r="H304" s="56"/>
      <c r="I304" s="159"/>
      <c r="J304" s="56"/>
      <c r="K304" s="56"/>
      <c r="L304" s="40"/>
      <c r="M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</sheetData>
  <sheetProtection algorithmName="SHA-512" hashValue="VJDSJN8nXXI48gubIOoxH5vl/oXUxhwRCNiHfHeB1ZgKdfTV/o0n3mFxTWBpyUFOEQZkyEVPKbZkfjVcPVz3FQ==" saltValue="qPDy2fAy4QI1EXQeaMQYQClXTGXj0OV7kwSWacrI0sDnivPjmJVLshnReiSx18tubz+rP8AdjT2orY8al+H1fA==" spinCount="100000" sheet="1" objects="1" scenarios="1" formatColumns="0" formatRows="0" autoFilter="0"/>
  <autoFilter ref="C130:K303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 horizontalCentered="1"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77" r:id="rId2"/>
  <headerFooter>
    <oddFooter>&amp;CStrana &amp;P z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Michal_x000d_</dc:creator>
  <cp:keywords/>
  <dc:description/>
  <cp:lastModifiedBy>Jendruscak, Michal</cp:lastModifiedBy>
  <dcterms:created xsi:type="dcterms:W3CDTF">2019-09-18T06:49:02Z</dcterms:created>
  <dcterms:modified xsi:type="dcterms:W3CDTF">2019-09-18T06:53:00Z</dcterms:modified>
  <cp:category/>
  <cp:version/>
  <cp:contentType/>
  <cp:contentStatus/>
</cp:coreProperties>
</file>