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16" yWindow="65416" windowWidth="38640" windowHeight="21240" activeTab="2"/>
  </bookViews>
  <sheets>
    <sheet name="Rekapitulace stavby" sheetId="1" r:id="rId1"/>
    <sheet name="OST" sheetId="2" r:id="rId2"/>
    <sheet name="SO 01" sheetId="3" r:id="rId3"/>
  </sheets>
  <definedNames>
    <definedName name="_xlnm._FilterDatabase" localSheetId="1" hidden="1">'OST'!$C$121:$K$137</definedName>
    <definedName name="_xlnm._FilterDatabase" localSheetId="2" hidden="1">'SO 01'!$C$122:$K$211</definedName>
    <definedName name="_xlnm.Print_Area" localSheetId="1">'OST'!$C$4:$J$76,'OST'!$C$82:$J$103,'OST'!$C$109:$K$137</definedName>
    <definedName name="_xlnm.Print_Area" localSheetId="0">'Rekapitulace stavby'!$D$4:$AO$76,'Rekapitulace stavby'!$C$82:$AQ$97</definedName>
    <definedName name="_xlnm.Print_Area" localSheetId="2">'SO 01'!$C$4:$J$76,'SO 01'!$C$82:$J$104,'SO 01'!$C$110:$K$211</definedName>
    <definedName name="_xlnm.Print_Titles" localSheetId="0">'Rekapitulace stavby'!$92:$92</definedName>
    <definedName name="_xlnm.Print_Titles" localSheetId="1">'OST'!$121:$121</definedName>
    <definedName name="_xlnm.Print_Titles" localSheetId="2">'SO 01'!$122:$122</definedName>
  </definedNames>
  <calcPr calcId="191029"/>
  <extLst/>
</workbook>
</file>

<file path=xl/sharedStrings.xml><?xml version="1.0" encoding="utf-8"?>
<sst xmlns="http://schemas.openxmlformats.org/spreadsheetml/2006/main" count="1679" uniqueCount="433">
  <si>
    <t>Export Komplet</t>
  </si>
  <si>
    <t/>
  </si>
  <si>
    <t>2.0</t>
  </si>
  <si>
    <t>ZAMOK</t>
  </si>
  <si>
    <t>False</t>
  </si>
  <si>
    <t>{73146333-98aa-4e25-8148-9e190734e1e6}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</si>
  <si>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</si>
  <si>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</si>
  <si>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</si>
  <si>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</si>
  <si>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</si>
  <si>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</si>
  <si>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</si>
  <si>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</si>
  <si>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181230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</si>
  <si>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</si>
  <si>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</si>
  <si>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Klobouky u Brna - kanalizace v ulici Masarykova</t>
  </si>
  <si>
    <t>KSO:</t>
  </si>
  <si>
    <t>827 21 1</t>
  </si>
  <si>
    <t>CC-CZ:</t>
  </si>
  <si>
    <t>22231</t>
  </si>
  <si>
    <t>Místo:</t>
  </si>
  <si>
    <t>Klobouky u Brna</t>
  </si>
  <si>
    <t>Datum:</t>
  </si>
  <si>
    <t>23. 1. 2019</t>
  </si>
  <si>
    <t>CZ-CPV:</t>
  </si>
  <si>
    <t>90410000-4</t>
  </si>
  <si>
    <t>CZ-CPA:</t>
  </si>
  <si>
    <t>42.21.12</t>
  </si>
  <si>
    <t>Zadavatel:</t>
  </si>
  <si>
    <t>IČ:</t>
  </si>
  <si>
    <t>Město Klobouky u Brna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</si>
  <si>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</si>
  <si>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</si>
  <si>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</si>
  <si>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</si>
  <si>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</si>
  <si>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</si>
  <si>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</si>
  <si>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Michal Jendruščák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</si>
  <si>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</si>
  <si>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</si>
  <si>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</si>
  <si>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</si>
  <si>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</si>
  <si>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</si>
  <si>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</si>
  <si>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</si>
  <si>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</si>
  <si>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</si>
  <si>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</si>
  <si>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</si>
  <si>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</si>
  <si>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</si>
  <si>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</si>
  <si>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</si>
  <si>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</si>
  <si>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</si>
  <si>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</si>
  <si>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</si>
  <si>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</si>
  <si>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</si>
  <si>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</si>
  <si>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</si>
  <si>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</si>
  <si>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</si>
  <si>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</si>
  <si>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</si>
  <si>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</si>
  <si>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</si>
  <si>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</si>
  <si>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</si>
  <si>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</si>
  <si>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</si>
  <si>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</si>
  <si>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</si>
  <si>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</si>
  <si>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</si>
  <si>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</si>
  <si>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</si>
  <si>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</si>
  <si>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</si>
  <si>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</si>
  <si>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</si>
  <si>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</si>
  <si>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</si>
  <si>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</si>
  <si>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</si>
  <si>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Ostatní náklady</t>
  </si>
  <si>
    <t>1</t>
  </si>
  <si>
    <t>{68fb8acb-320c-478e-881e-74e07ed37cab}</t>
  </si>
  <si>
    <t>2</t>
  </si>
  <si>
    <t>SO 01</t>
  </si>
  <si>
    <t>Kanalizace v ulici Masarykova</t>
  </si>
  <si>
    <t>STA</t>
  </si>
  <si>
    <t>{df993e1b-3efd-491a-bf02-d5460d8574c5}</t>
  </si>
  <si>
    <t>KRYCÍ LIST SOUPISU PRACÍ</t>
  </si>
  <si>
    <t>Objekt:</t>
  </si>
  <si>
    <t>OST -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</si>
  <si>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</si>
  <si>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</si>
  <si>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</si>
  <si>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</si>
  <si>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</si>
  <si>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</si>
  <si>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</si>
  <si>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8 - Trubní vedení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</si>
  <si>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</si>
  <si>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</si>
  <si>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</si>
  <si>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</si>
  <si>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</si>
  <si>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</si>
  <si>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</si>
  <si>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</si>
  <si>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</si>
  <si>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</si>
  <si>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</si>
  <si>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</si>
  <si>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</si>
  <si>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</si>
  <si>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</si>
  <si>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</si>
  <si>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</si>
  <si>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</si>
  <si>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</si>
  <si>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</si>
  <si>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</si>
  <si>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</si>
  <si>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359901211</t>
  </si>
  <si>
    <t>Monitoring stoky jakékoli výšky na nové kanalizaci</t>
  </si>
  <si>
    <t>m</t>
  </si>
  <si>
    <t>CS ÚRS 2018 02</t>
  </si>
  <si>
    <t>4</t>
  </si>
  <si>
    <t>-736049923</t>
  </si>
  <si>
    <t>8</t>
  </si>
  <si>
    <t>Trubní vedení</t>
  </si>
  <si>
    <t>892372111</t>
  </si>
  <si>
    <t>Zabezpečení konců potrubí DN do 300 při tlakových zkouškách vodou</t>
  </si>
  <si>
    <t>kus</t>
  </si>
  <si>
    <t>1051931398</t>
  </si>
  <si>
    <t>892381111</t>
  </si>
  <si>
    <t>Tlaková zkouška vodou potrubí DN 250, DN 300 nebo 350</t>
  </si>
  <si>
    <t>-674370423</t>
  </si>
  <si>
    <t>VRN</t>
  </si>
  <si>
    <t>Vedlejší rozpočtové náklady</t>
  </si>
  <si>
    <t>5</t>
  </si>
  <si>
    <t>VRN1</t>
  </si>
  <si>
    <t>Průzkumné, geodetické a projektové práce</t>
  </si>
  <si>
    <t>012103000</t>
  </si>
  <si>
    <t>Geodetické práce před výstavbou, vytyčení obvodu staveniště</t>
  </si>
  <si>
    <t>kplt</t>
  </si>
  <si>
    <t>CS ÚRS 2015 01</t>
  </si>
  <si>
    <t>1024</t>
  </si>
  <si>
    <t>-1265477208</t>
  </si>
  <si>
    <t>012303000</t>
  </si>
  <si>
    <t>Geodetické práce po výstavbě - hotového díla</t>
  </si>
  <si>
    <t>-248560661</t>
  </si>
  <si>
    <t>6</t>
  </si>
  <si>
    <t>1 1</t>
  </si>
  <si>
    <t>Dokumentace skutečného provedené stavby</t>
  </si>
  <si>
    <t>141984214</t>
  </si>
  <si>
    <t>7</t>
  </si>
  <si>
    <t>1 8</t>
  </si>
  <si>
    <t>Fotodokumentace v průběhu výstavby</t>
  </si>
  <si>
    <t>-1526715598</t>
  </si>
  <si>
    <t>VRN3</t>
  </si>
  <si>
    <t>Zařízení staveniště</t>
  </si>
  <si>
    <t>030001000</t>
  </si>
  <si>
    <t>-1424388078</t>
  </si>
  <si>
    <t>9</t>
  </si>
  <si>
    <t>3 R 001</t>
  </si>
  <si>
    <t>Vytyčení a ochrana IS</t>
  </si>
  <si>
    <t>-113225718</t>
  </si>
  <si>
    <t>nalozeni_MD</t>
  </si>
  <si>
    <t>291,565</t>
  </si>
  <si>
    <t>prebytek</t>
  </si>
  <si>
    <t>35,835</t>
  </si>
  <si>
    <t>SO 01 - Kanalizace v ulici Masarykova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</si>
  <si>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</si>
  <si>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</si>
  <si>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</si>
  <si>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</si>
  <si>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</si>
  <si>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Zemní práce</t>
  </si>
  <si>
    <t>112101101</t>
  </si>
  <si>
    <t>Odstranění stromů listnatých průměru kmene do 300 mm</t>
  </si>
  <si>
    <t>-836660209</t>
  </si>
  <si>
    <t>112201101</t>
  </si>
  <si>
    <t>Odstranění pařezů D do 300 mm</t>
  </si>
  <si>
    <t>-698824140</t>
  </si>
  <si>
    <t>113107424</t>
  </si>
  <si>
    <t>Odstranění podkladu z kameniva drceného tl 400 mm při překopech strojně pl do 15 m2</t>
  </si>
  <si>
    <t>m2</t>
  </si>
  <si>
    <t>1838275956</t>
  </si>
  <si>
    <t>113154113</t>
  </si>
  <si>
    <t>Frézování živičného krytu tl 50 mm pruh š 0,5 m pl do 500 m2 bez překážek v trase</t>
  </si>
  <si>
    <t>36738699</t>
  </si>
  <si>
    <t>121101101</t>
  </si>
  <si>
    <t>Sejmutí ornice s přemístěním na vzdálenost do 50 m</t>
  </si>
  <si>
    <t>m3</t>
  </si>
  <si>
    <t>-794900440</t>
  </si>
  <si>
    <t>132301201</t>
  </si>
  <si>
    <t>Hloubení rýh š do 2000 mm v hornině tř. 4 objemu do 100 m3</t>
  </si>
  <si>
    <t>-2074369666</t>
  </si>
  <si>
    <t>VV</t>
  </si>
  <si>
    <t>267,9</t>
  </si>
  <si>
    <t>151101102</t>
  </si>
  <si>
    <t>Zřízení příložného pažení a rozepření stěn rýh hl do 4 m</t>
  </si>
  <si>
    <t>1664930564</t>
  </si>
  <si>
    <t>151101112</t>
  </si>
  <si>
    <t>Odstranění příložného pažení a rozepření stěn rýh hl do 4 m</t>
  </si>
  <si>
    <t>-1212087155</t>
  </si>
  <si>
    <t>162301102</t>
  </si>
  <si>
    <t>Vodorovné přemístění do 1000 m výkopku/sypaniny z horniny tř. 1 až 4</t>
  </si>
  <si>
    <t>-1899170794</t>
  </si>
  <si>
    <t>59,5 "ornice na MD"</t>
  </si>
  <si>
    <t>234,7"zemina na zásyp na MD"</t>
  </si>
  <si>
    <t>Mezisoučet</t>
  </si>
  <si>
    <t>(280,8+98,3)*0,15</t>
  </si>
  <si>
    <t>234,7 "zásyp"</t>
  </si>
  <si>
    <t>Součet</t>
  </si>
  <si>
    <t>10</t>
  </si>
  <si>
    <t>162601101</t>
  </si>
  <si>
    <t>Vodorovné přemístění do 4000 m výkopku/sypaniny z horniny tř. 1 až 4</t>
  </si>
  <si>
    <t>976214753</t>
  </si>
  <si>
    <t>267,9-234,7 "přebytek zeminy na deponii"</t>
  </si>
  <si>
    <t>59,5-(280,8+98,3)*0,15 "přebytek ornice na deponii"</t>
  </si>
  <si>
    <t>11</t>
  </si>
  <si>
    <t>167101101</t>
  </si>
  <si>
    <t>Nakládání výkopku z hornin tř. 1 až 4 do 100 m3</t>
  </si>
  <si>
    <t>1491084665</t>
  </si>
  <si>
    <t>12</t>
  </si>
  <si>
    <t>174101101</t>
  </si>
  <si>
    <t>Zásyp jam, šachet rýh nebo kolem objektů sypaninou se zhutněním</t>
  </si>
  <si>
    <t>-1648186129</t>
  </si>
  <si>
    <t>234,7 "zásyp původní zeminou"</t>
  </si>
  <si>
    <t>13</t>
  </si>
  <si>
    <t>175151101</t>
  </si>
  <si>
    <t>Obsypání potrubí strojně sypaninou bez prohození, uloženou do 3 m</t>
  </si>
  <si>
    <t>-1021899099</t>
  </si>
  <si>
    <t>73,4 "podsyp"</t>
  </si>
  <si>
    <t>197,7 "obsyp"</t>
  </si>
  <si>
    <t>177,7 "zásyp"</t>
  </si>
  <si>
    <t>14</t>
  </si>
  <si>
    <t>M</t>
  </si>
  <si>
    <t>58337303</t>
  </si>
  <si>
    <t>štěrkopísek frakce 0-8</t>
  </si>
  <si>
    <t>t</t>
  </si>
  <si>
    <t>1670236120</t>
  </si>
  <si>
    <t>448,8*2</t>
  </si>
  <si>
    <t>181301102</t>
  </si>
  <si>
    <t>Rozprostření ornice tl vrstvy do 150 mm pl do 500 m2 v rovině nebo ve svahu do 1:5</t>
  </si>
  <si>
    <t>1529799814</t>
  </si>
  <si>
    <t>16</t>
  </si>
  <si>
    <t>181411131</t>
  </si>
  <si>
    <t>Založení parkového trávníku výsevem plochy do 1000 m2 v rovině a ve svahu do 1:5</t>
  </si>
  <si>
    <t>-1191107853</t>
  </si>
  <si>
    <t>17</t>
  </si>
  <si>
    <t>00572472</t>
  </si>
  <si>
    <t>osivo směs travní krajinná-rovinná</t>
  </si>
  <si>
    <t>kg</t>
  </si>
  <si>
    <t>20260359</t>
  </si>
  <si>
    <t>280,8*300/10000 "300 kg/ha"</t>
  </si>
  <si>
    <t>18</t>
  </si>
  <si>
    <t>181411132</t>
  </si>
  <si>
    <t>Založení parkového trávníku výsevem plochy do 1000 m2 ve svahu do 1:2</t>
  </si>
  <si>
    <t>-1538495104</t>
  </si>
  <si>
    <t>19</t>
  </si>
  <si>
    <t>00572474</t>
  </si>
  <si>
    <t>osivo směs travní krajinná-svahová</t>
  </si>
  <si>
    <t>-1054647598</t>
  </si>
  <si>
    <t>98,3*300/10000</t>
  </si>
  <si>
    <t>20</t>
  </si>
  <si>
    <t>181951102</t>
  </si>
  <si>
    <t>Úprava pláně v hornině tř. 1 až 4 se zhutněním</t>
  </si>
  <si>
    <t>-878442593</t>
  </si>
  <si>
    <t>182301122</t>
  </si>
  <si>
    <t>Rozprostření ornice pl do 500 m2 ve svahu přes 1:5 tl vrstvy do 150 mm</t>
  </si>
  <si>
    <t>943963349</t>
  </si>
  <si>
    <t>22</t>
  </si>
  <si>
    <t>185804311</t>
  </si>
  <si>
    <t>Zalití rostlin vodou plocha do 20 m2</t>
  </si>
  <si>
    <t>43153378</t>
  </si>
  <si>
    <t>8,424+2,949</t>
  </si>
  <si>
    <t>Komunikace pozemní</t>
  </si>
  <si>
    <t>23</t>
  </si>
  <si>
    <t>564231111</t>
  </si>
  <si>
    <t>Podklad nebo podsyp ze štěrkopísku ŠP tl 100 mm</t>
  </si>
  <si>
    <t>1090485745</t>
  </si>
  <si>
    <t>24</t>
  </si>
  <si>
    <t>564962111</t>
  </si>
  <si>
    <t>Podklad z mechanicky zpevněného kameniva MZK tl 200 mm</t>
  </si>
  <si>
    <t>-1504476495</t>
  </si>
  <si>
    <t>25</t>
  </si>
  <si>
    <t>565135111</t>
  </si>
  <si>
    <t>Asfaltový beton vrstva podkladní ACP 16 (obalované kamenivo OKS) tl 50 mm š do 3 m</t>
  </si>
  <si>
    <t>1836236494</t>
  </si>
  <si>
    <t>26</t>
  </si>
  <si>
    <t>565136111</t>
  </si>
  <si>
    <t>Asfaltový beton vrstva podkladní ACP 22 (obalované kamenivo OKH) tl 50 mm š do 3 m</t>
  </si>
  <si>
    <t>2146394114</t>
  </si>
  <si>
    <t>27</t>
  </si>
  <si>
    <t>573111111</t>
  </si>
  <si>
    <t>Postřik živičný infiltrační s posypem z asfaltu množství 0,60 kg/m2</t>
  </si>
  <si>
    <t>167567413</t>
  </si>
  <si>
    <t>28</t>
  </si>
  <si>
    <t>573231106</t>
  </si>
  <si>
    <t>Postřik živičný spojovací ze silniční emulze v množství 0,30 kg/m2</t>
  </si>
  <si>
    <t>908959247</t>
  </si>
  <si>
    <t>29</t>
  </si>
  <si>
    <t>577144211</t>
  </si>
  <si>
    <t>Asfaltový beton vrstva obrusná ACO 11 (ABS) tř. II tl 50 mm š do 3 m z nemodifikovaného asfaltu</t>
  </si>
  <si>
    <t>411245854</t>
  </si>
  <si>
    <t>30</t>
  </si>
  <si>
    <t>871375221</t>
  </si>
  <si>
    <t>Kanalizační potrubí z tvrdého PVC jednovrstvé tuhost třídy SN8 DN 315</t>
  </si>
  <si>
    <t>287928832</t>
  </si>
  <si>
    <t>31</t>
  </si>
  <si>
    <t>871370310</t>
  </si>
  <si>
    <t>Montáž kanalizačního potrubí hladkého plnostěnného SN 10 z polypropylenu DN 300</t>
  </si>
  <si>
    <t>-1805245950</t>
  </si>
  <si>
    <t>57</t>
  </si>
  <si>
    <t>28614153</t>
  </si>
  <si>
    <t>trubka kanalizační PP korugovaná DN 300x6000 mm s hrdlem SN10</t>
  </si>
  <si>
    <t>-809507796</t>
  </si>
  <si>
    <t>32</t>
  </si>
  <si>
    <t>877315211</t>
  </si>
  <si>
    <t>Montáž tvarovek z tvrdého PVC-systém KG nebo z polypropylenu-systém KG 2000 jednoosé DN 160</t>
  </si>
  <si>
    <t>487740245</t>
  </si>
  <si>
    <t>33</t>
  </si>
  <si>
    <t>28611361</t>
  </si>
  <si>
    <t>koleno kanalizační PVC KG 160x45°</t>
  </si>
  <si>
    <t>420780080</t>
  </si>
  <si>
    <t>34</t>
  </si>
  <si>
    <t>28611588</t>
  </si>
  <si>
    <t>zátka kanalizace plastové KG DN 150</t>
  </si>
  <si>
    <t>-584861937</t>
  </si>
  <si>
    <t>35</t>
  </si>
  <si>
    <t>877375211</t>
  </si>
  <si>
    <t>Montáž tvarovek z tvrdého PVC-systém KG nebo z polypropylenu-systém KG 2000 jednoosé DN 315</t>
  </si>
  <si>
    <t>-1381206824</t>
  </si>
  <si>
    <t>36</t>
  </si>
  <si>
    <t>28611441.OSM</t>
  </si>
  <si>
    <t>KGEA odbočka DN 315/160 SN8</t>
  </si>
  <si>
    <t>1696896096</t>
  </si>
  <si>
    <t>37</t>
  </si>
  <si>
    <t>286 001</t>
  </si>
  <si>
    <t>Redukce KGR 300/150 PVC SN 8</t>
  </si>
  <si>
    <t>-1904926643</t>
  </si>
  <si>
    <t>38</t>
  </si>
  <si>
    <t>286 00 001</t>
  </si>
  <si>
    <t>Flexibilní hrdlo DN 315</t>
  </si>
  <si>
    <t>536115020</t>
  </si>
  <si>
    <t>39</t>
  </si>
  <si>
    <t>286 001.1</t>
  </si>
  <si>
    <t>Šachtové dno DN 630 z PP pro potrubí DN 315</t>
  </si>
  <si>
    <t>546093494</t>
  </si>
  <si>
    <t>40</t>
  </si>
  <si>
    <t>286 002</t>
  </si>
  <si>
    <t>Šachtové prodloužení DN 630 dl. 1,5 m</t>
  </si>
  <si>
    <t>-931445603</t>
  </si>
  <si>
    <t>41</t>
  </si>
  <si>
    <t>286 003</t>
  </si>
  <si>
    <t>Manžeta teleskopu DN 630</t>
  </si>
  <si>
    <t>1939679200</t>
  </si>
  <si>
    <t>42</t>
  </si>
  <si>
    <t>286 004</t>
  </si>
  <si>
    <t>Teleskop DN 630</t>
  </si>
  <si>
    <t>1809740871</t>
  </si>
  <si>
    <t>43</t>
  </si>
  <si>
    <t>286 005</t>
  </si>
  <si>
    <t>Poklop B125 BEGU</t>
  </si>
  <si>
    <t>-542505844</t>
  </si>
  <si>
    <t>44</t>
  </si>
  <si>
    <t>286 006</t>
  </si>
  <si>
    <t>Šachtové dno DN 800 z PP pro potrubí DN 315</t>
  </si>
  <si>
    <t>7750824</t>
  </si>
  <si>
    <t>45</t>
  </si>
  <si>
    <t>286 007</t>
  </si>
  <si>
    <t>Šachtová skruž se stupadly DN 800 dl. 1,0 m</t>
  </si>
  <si>
    <t>-53750554</t>
  </si>
  <si>
    <t>46</t>
  </si>
  <si>
    <t>286 X 001</t>
  </si>
  <si>
    <t>Příplatek za uříznutí šachtové skruže</t>
  </si>
  <si>
    <t>-1541222987</t>
  </si>
  <si>
    <t>47</t>
  </si>
  <si>
    <t>286 008</t>
  </si>
  <si>
    <t>Těsnění skruže DN 800</t>
  </si>
  <si>
    <t>-24219431</t>
  </si>
  <si>
    <t>48</t>
  </si>
  <si>
    <t>286 009</t>
  </si>
  <si>
    <t>Konus plastový 800/630</t>
  </si>
  <si>
    <t>-1925776265</t>
  </si>
  <si>
    <t>49</t>
  </si>
  <si>
    <t>286 010</t>
  </si>
  <si>
    <t>Betonový prstenec 700 mm</t>
  </si>
  <si>
    <t>980879802</t>
  </si>
  <si>
    <t>50</t>
  </si>
  <si>
    <t>286 011</t>
  </si>
  <si>
    <t>Těsnění pro prstenec</t>
  </si>
  <si>
    <t>-216614856</t>
  </si>
  <si>
    <t>Ostatní konstrukce a práce, bourání</t>
  </si>
  <si>
    <t>51</t>
  </si>
  <si>
    <t>9 001</t>
  </si>
  <si>
    <t>Průvrt do betonové šacty  DN 315</t>
  </si>
  <si>
    <t>-1757001275</t>
  </si>
  <si>
    <t>997</t>
  </si>
  <si>
    <t>Přesun sutě</t>
  </si>
  <si>
    <t>52</t>
  </si>
  <si>
    <t>997221551</t>
  </si>
  <si>
    <t>Vodorovná doprava suti ze sypkých materiálů do 1 km</t>
  </si>
  <si>
    <t>1661758223</t>
  </si>
  <si>
    <t>53</t>
  </si>
  <si>
    <t>997221559</t>
  </si>
  <si>
    <t>Příplatek ZKD 1 km u vodorovné dopravy suti ze sypkých materiálů</t>
  </si>
  <si>
    <t>1733253338</t>
  </si>
  <si>
    <t>19*7,25</t>
  </si>
  <si>
    <t>54</t>
  </si>
  <si>
    <t>997221855</t>
  </si>
  <si>
    <t>Poplatek za uložení na skládce (skládkovné) zeminy a kameniva kód odpadu 170 504</t>
  </si>
  <si>
    <t>-681837994</t>
  </si>
  <si>
    <t>55</t>
  </si>
  <si>
    <t>997221845</t>
  </si>
  <si>
    <t>Poplatek za uložení na skládce (skládkovné) odpadu asfaltového bez dehtu kód odpadu 170 302</t>
  </si>
  <si>
    <t>-1076381967</t>
  </si>
  <si>
    <t>998</t>
  </si>
  <si>
    <t>Přesun hmot</t>
  </si>
  <si>
    <t>56</t>
  </si>
  <si>
    <t>998276101</t>
  </si>
  <si>
    <t>Přesun hmot pro trubní vedení z trub z plastických hmot otevřený výkop</t>
  </si>
  <si>
    <t>-1773246412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</si>
</sst>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2"/>
      <c r="AQ5" s="22"/>
      <c r="AR5" s="20"/>
      <c r="BE5" s="26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2"/>
      <c r="AQ6" s="22"/>
      <c r="AR6" s="20"/>
      <c r="BE6" s="27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70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70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70"/>
      <c r="BS9" s="17" t="s">
        <v>6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270"/>
      <c r="BS10" s="17" t="s">
        <v>6</v>
      </c>
    </row>
    <row r="11" spans="2:71" s="1" customFormat="1" ht="18.4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27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0"/>
      <c r="BS12" s="17" t="s">
        <v>6</v>
      </c>
    </row>
    <row r="13" spans="2:71" s="1" customFormat="1" ht="12" customHeight="1">
      <c r="B13" s="21"/>
      <c r="C13" s="22"/>
      <c r="D13" s="29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35</v>
      </c>
      <c r="AO13" s="22"/>
      <c r="AP13" s="22"/>
      <c r="AQ13" s="22"/>
      <c r="AR13" s="20"/>
      <c r="BE13" s="270"/>
      <c r="BS13" s="17" t="s">
        <v>6</v>
      </c>
    </row>
    <row r="14" spans="2:71" ht="12.75">
      <c r="B14" s="21"/>
      <c r="C14" s="22"/>
      <c r="D14" s="22"/>
      <c r="E14" s="293" t="s">
        <v>35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" t="s">
        <v>33</v>
      </c>
      <c r="AL14" s="22"/>
      <c r="AM14" s="22"/>
      <c r="AN14" s="32" t="s">
        <v>35</v>
      </c>
      <c r="AO14" s="22"/>
      <c r="AP14" s="22"/>
      <c r="AQ14" s="22"/>
      <c r="AR14" s="20"/>
      <c r="BE14" s="27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0"/>
      <c r="BS15" s="17" t="s">
        <v>4</v>
      </c>
    </row>
    <row r="16" spans="2:71" s="1" customFormat="1" ht="12" customHeight="1">
      <c r="B16" s="21"/>
      <c r="C16" s="22"/>
      <c r="D16" s="29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270"/>
      <c r="BS16" s="17" t="s">
        <v>4</v>
      </c>
    </row>
    <row r="17" spans="2:71" s="1" customFormat="1" ht="18.4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270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0"/>
      <c r="BS18" s="17" t="s">
        <v>6</v>
      </c>
    </row>
    <row r="19" spans="2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270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270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0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0"/>
    </row>
    <row r="23" spans="2:57" s="1" customFormat="1" ht="51" customHeight="1">
      <c r="B23" s="21"/>
      <c r="C23" s="22"/>
      <c r="D23" s="22"/>
      <c r="E23" s="295" t="s">
        <v>42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2"/>
      <c r="AP23" s="22"/>
      <c r="AQ23" s="22"/>
      <c r="AR23" s="20"/>
      <c r="BE23" s="27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0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70"/>
    </row>
    <row r="26" spans="1:57" s="2" customFormat="1" ht="25.9" customHeight="1">
      <c r="A26" s="35"/>
      <c r="B26" s="36"/>
      <c r="C26" s="37"/>
      <c r="D26" s="38" t="s">
        <v>43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2">
        <f>ROUND(AG94,2)</f>
        <v>0</v>
      </c>
      <c r="AL26" s="273"/>
      <c r="AM26" s="273"/>
      <c r="AN26" s="273"/>
      <c r="AO26" s="273"/>
      <c r="AP26" s="37"/>
      <c r="AQ26" s="37"/>
      <c r="AR26" s="40"/>
      <c r="BE26" s="27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6" t="s">
        <v>44</v>
      </c>
      <c r="M28" s="296"/>
      <c r="N28" s="296"/>
      <c r="O28" s="296"/>
      <c r="P28" s="296"/>
      <c r="Q28" s="37"/>
      <c r="R28" s="37"/>
      <c r="S28" s="37"/>
      <c r="T28" s="37"/>
      <c r="U28" s="37"/>
      <c r="V28" s="37"/>
      <c r="W28" s="296" t="s">
        <v>45</v>
      </c>
      <c r="X28" s="296"/>
      <c r="Y28" s="296"/>
      <c r="Z28" s="296"/>
      <c r="AA28" s="296"/>
      <c r="AB28" s="296"/>
      <c r="AC28" s="296"/>
      <c r="AD28" s="296"/>
      <c r="AE28" s="296"/>
      <c r="AF28" s="37"/>
      <c r="AG28" s="37"/>
      <c r="AH28" s="37"/>
      <c r="AI28" s="37"/>
      <c r="AJ28" s="37"/>
      <c r="AK28" s="296" t="s">
        <v>46</v>
      </c>
      <c r="AL28" s="296"/>
      <c r="AM28" s="296"/>
      <c r="AN28" s="296"/>
      <c r="AO28" s="296"/>
      <c r="AP28" s="37"/>
      <c r="AQ28" s="37"/>
      <c r="AR28" s="40"/>
      <c r="BE28" s="270"/>
    </row>
    <row r="29" spans="2:57" s="3" customFormat="1" ht="14.45" customHeight="1">
      <c r="B29" s="41"/>
      <c r="C29" s="42"/>
      <c r="D29" s="29" t="s">
        <v>47</v>
      </c>
      <c r="E29" s="42"/>
      <c r="F29" s="29" t="s">
        <v>48</v>
      </c>
      <c r="G29" s="42"/>
      <c r="H29" s="42"/>
      <c r="I29" s="42"/>
      <c r="J29" s="42"/>
      <c r="K29" s="42"/>
      <c r="L29" s="297">
        <v>0.21</v>
      </c>
      <c r="M29" s="268"/>
      <c r="N29" s="268"/>
      <c r="O29" s="268"/>
      <c r="P29" s="268"/>
      <c r="Q29" s="42"/>
      <c r="R29" s="42"/>
      <c r="S29" s="42"/>
      <c r="T29" s="42"/>
      <c r="U29" s="42"/>
      <c r="V29" s="42"/>
      <c r="W29" s="267">
        <f>ROUND(AZ94,2)</f>
        <v>0</v>
      </c>
      <c r="X29" s="268"/>
      <c r="Y29" s="268"/>
      <c r="Z29" s="268"/>
      <c r="AA29" s="268"/>
      <c r="AB29" s="268"/>
      <c r="AC29" s="268"/>
      <c r="AD29" s="268"/>
      <c r="AE29" s="268"/>
      <c r="AF29" s="42"/>
      <c r="AG29" s="42"/>
      <c r="AH29" s="42"/>
      <c r="AI29" s="42"/>
      <c r="AJ29" s="42"/>
      <c r="AK29" s="267">
        <f>ROUND(AV94,2)</f>
        <v>0</v>
      </c>
      <c r="AL29" s="268"/>
      <c r="AM29" s="268"/>
      <c r="AN29" s="268"/>
      <c r="AO29" s="268"/>
      <c r="AP29" s="42"/>
      <c r="AQ29" s="42"/>
      <c r="AR29" s="43"/>
      <c r="BE29" s="271"/>
    </row>
    <row r="30" spans="2:57" s="3" customFormat="1" ht="14.45" customHeight="1">
      <c r="B30" s="41"/>
      <c r="C30" s="42"/>
      <c r="D30" s="42"/>
      <c r="E30" s="42"/>
      <c r="F30" s="29" t="s">
        <v>49</v>
      </c>
      <c r="G30" s="42"/>
      <c r="H30" s="42"/>
      <c r="I30" s="42"/>
      <c r="J30" s="42"/>
      <c r="K30" s="42"/>
      <c r="L30" s="297">
        <v>0.15</v>
      </c>
      <c r="M30" s="268"/>
      <c r="N30" s="268"/>
      <c r="O30" s="268"/>
      <c r="P30" s="268"/>
      <c r="Q30" s="42"/>
      <c r="R30" s="42"/>
      <c r="S30" s="42"/>
      <c r="T30" s="42"/>
      <c r="U30" s="42"/>
      <c r="V30" s="42"/>
      <c r="W30" s="267">
        <f>ROUND(BA94,2)</f>
        <v>0</v>
      </c>
      <c r="X30" s="268"/>
      <c r="Y30" s="268"/>
      <c r="Z30" s="268"/>
      <c r="AA30" s="268"/>
      <c r="AB30" s="268"/>
      <c r="AC30" s="268"/>
      <c r="AD30" s="268"/>
      <c r="AE30" s="268"/>
      <c r="AF30" s="42"/>
      <c r="AG30" s="42"/>
      <c r="AH30" s="42"/>
      <c r="AI30" s="42"/>
      <c r="AJ30" s="42"/>
      <c r="AK30" s="267">
        <f>ROUND(AW94,2)</f>
        <v>0</v>
      </c>
      <c r="AL30" s="268"/>
      <c r="AM30" s="268"/>
      <c r="AN30" s="268"/>
      <c r="AO30" s="268"/>
      <c r="AP30" s="42"/>
      <c r="AQ30" s="42"/>
      <c r="AR30" s="43"/>
      <c r="BE30" s="271"/>
    </row>
    <row r="31" spans="2:57" s="3" customFormat="1" ht="14.45" customHeight="1" hidden="1">
      <c r="B31" s="41"/>
      <c r="C31" s="42"/>
      <c r="D31" s="42"/>
      <c r="E31" s="42"/>
      <c r="F31" s="29" t="s">
        <v>50</v>
      </c>
      <c r="G31" s="42"/>
      <c r="H31" s="42"/>
      <c r="I31" s="42"/>
      <c r="J31" s="42"/>
      <c r="K31" s="42"/>
      <c r="L31" s="297">
        <v>0.21</v>
      </c>
      <c r="M31" s="268"/>
      <c r="N31" s="268"/>
      <c r="O31" s="268"/>
      <c r="P31" s="268"/>
      <c r="Q31" s="42"/>
      <c r="R31" s="42"/>
      <c r="S31" s="42"/>
      <c r="T31" s="42"/>
      <c r="U31" s="42"/>
      <c r="V31" s="42"/>
      <c r="W31" s="267">
        <f>ROUND(BB94,2)</f>
        <v>0</v>
      </c>
      <c r="X31" s="268"/>
      <c r="Y31" s="268"/>
      <c r="Z31" s="268"/>
      <c r="AA31" s="268"/>
      <c r="AB31" s="268"/>
      <c r="AC31" s="268"/>
      <c r="AD31" s="268"/>
      <c r="AE31" s="268"/>
      <c r="AF31" s="42"/>
      <c r="AG31" s="42"/>
      <c r="AH31" s="42"/>
      <c r="AI31" s="42"/>
      <c r="AJ31" s="42"/>
      <c r="AK31" s="267">
        <v>0</v>
      </c>
      <c r="AL31" s="268"/>
      <c r="AM31" s="268"/>
      <c r="AN31" s="268"/>
      <c r="AO31" s="268"/>
      <c r="AP31" s="42"/>
      <c r="AQ31" s="42"/>
      <c r="AR31" s="43"/>
      <c r="BE31" s="271"/>
    </row>
    <row r="32" spans="2:57" s="3" customFormat="1" ht="14.45" customHeight="1" hidden="1">
      <c r="B32" s="41"/>
      <c r="C32" s="42"/>
      <c r="D32" s="42"/>
      <c r="E32" s="42"/>
      <c r="F32" s="29" t="s">
        <v>51</v>
      </c>
      <c r="G32" s="42"/>
      <c r="H32" s="42"/>
      <c r="I32" s="42"/>
      <c r="J32" s="42"/>
      <c r="K32" s="42"/>
      <c r="L32" s="297">
        <v>0.15</v>
      </c>
      <c r="M32" s="268"/>
      <c r="N32" s="268"/>
      <c r="O32" s="268"/>
      <c r="P32" s="268"/>
      <c r="Q32" s="42"/>
      <c r="R32" s="42"/>
      <c r="S32" s="42"/>
      <c r="T32" s="42"/>
      <c r="U32" s="42"/>
      <c r="V32" s="42"/>
      <c r="W32" s="267">
        <f>ROUND(BC94,2)</f>
        <v>0</v>
      </c>
      <c r="X32" s="268"/>
      <c r="Y32" s="268"/>
      <c r="Z32" s="268"/>
      <c r="AA32" s="268"/>
      <c r="AB32" s="268"/>
      <c r="AC32" s="268"/>
      <c r="AD32" s="268"/>
      <c r="AE32" s="268"/>
      <c r="AF32" s="42"/>
      <c r="AG32" s="42"/>
      <c r="AH32" s="42"/>
      <c r="AI32" s="42"/>
      <c r="AJ32" s="42"/>
      <c r="AK32" s="267">
        <v>0</v>
      </c>
      <c r="AL32" s="268"/>
      <c r="AM32" s="268"/>
      <c r="AN32" s="268"/>
      <c r="AO32" s="268"/>
      <c r="AP32" s="42"/>
      <c r="AQ32" s="42"/>
      <c r="AR32" s="43"/>
      <c r="BE32" s="271"/>
    </row>
    <row r="33" spans="2:57" s="3" customFormat="1" ht="14.45" customHeight="1" hidden="1">
      <c r="B33" s="41"/>
      <c r="C33" s="42"/>
      <c r="D33" s="42"/>
      <c r="E33" s="42"/>
      <c r="F33" s="29" t="s">
        <v>52</v>
      </c>
      <c r="G33" s="42"/>
      <c r="H33" s="42"/>
      <c r="I33" s="42"/>
      <c r="J33" s="42"/>
      <c r="K33" s="42"/>
      <c r="L33" s="297">
        <v>0</v>
      </c>
      <c r="M33" s="268"/>
      <c r="N33" s="268"/>
      <c r="O33" s="268"/>
      <c r="P33" s="268"/>
      <c r="Q33" s="42"/>
      <c r="R33" s="42"/>
      <c r="S33" s="42"/>
      <c r="T33" s="42"/>
      <c r="U33" s="42"/>
      <c r="V33" s="42"/>
      <c r="W33" s="267">
        <f>ROUND(BD94,2)</f>
        <v>0</v>
      </c>
      <c r="X33" s="268"/>
      <c r="Y33" s="268"/>
      <c r="Z33" s="268"/>
      <c r="AA33" s="268"/>
      <c r="AB33" s="268"/>
      <c r="AC33" s="268"/>
      <c r="AD33" s="268"/>
      <c r="AE33" s="268"/>
      <c r="AF33" s="42"/>
      <c r="AG33" s="42"/>
      <c r="AH33" s="42"/>
      <c r="AI33" s="42"/>
      <c r="AJ33" s="42"/>
      <c r="AK33" s="267">
        <v>0</v>
      </c>
      <c r="AL33" s="268"/>
      <c r="AM33" s="268"/>
      <c r="AN33" s="268"/>
      <c r="AO33" s="268"/>
      <c r="AP33" s="42"/>
      <c r="AQ33" s="42"/>
      <c r="AR33" s="43"/>
      <c r="BE33" s="271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0"/>
    </row>
    <row r="35" spans="1:57" s="2" customFormat="1" ht="25.9" customHeight="1">
      <c r="A35" s="35"/>
      <c r="B35" s="36"/>
      <c r="C35" s="44"/>
      <c r="D35" s="45" t="s">
        <v>53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54</v>
      </c>
      <c r="U35" s="46"/>
      <c r="V35" s="46"/>
      <c r="W35" s="46"/>
      <c r="X35" s="274" t="s">
        <v>55</v>
      </c>
      <c r="Y35" s="275"/>
      <c r="Z35" s="275"/>
      <c r="AA35" s="275"/>
      <c r="AB35" s="275"/>
      <c r="AC35" s="46"/>
      <c r="AD35" s="46"/>
      <c r="AE35" s="46"/>
      <c r="AF35" s="46"/>
      <c r="AG35" s="46"/>
      <c r="AH35" s="46"/>
      <c r="AI35" s="46"/>
      <c r="AJ35" s="46"/>
      <c r="AK35" s="276">
        <f>SUM(AK26:AK33)</f>
        <v>0</v>
      </c>
      <c r="AL35" s="275"/>
      <c r="AM35" s="275"/>
      <c r="AN35" s="275"/>
      <c r="AO35" s="27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58</v>
      </c>
      <c r="AI60" s="39"/>
      <c r="AJ60" s="39"/>
      <c r="AK60" s="39"/>
      <c r="AL60" s="39"/>
      <c r="AM60" s="53" t="s">
        <v>59</v>
      </c>
      <c r="AN60" s="39"/>
      <c r="AO60" s="39"/>
      <c r="AP60" s="37"/>
      <c r="AQ60" s="37"/>
      <c r="AR60" s="40"/>
      <c r="BE60" s="35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60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58</v>
      </c>
      <c r="AI75" s="39"/>
      <c r="AJ75" s="39"/>
      <c r="AK75" s="39"/>
      <c r="AL75" s="39"/>
      <c r="AM75" s="53" t="s">
        <v>59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3" t="s">
        <v>62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181230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7" t="str">
        <f>K6</f>
        <v>Klobouky u Brna - kanalizace v ulici Masarykova</v>
      </c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Klobouky u Brna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289" t="str">
        <f>IF(AN8="","",AN8)</f>
        <v>23. 1. 2019</v>
      </c>
      <c r="AN87" s="289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29" t="s">
        <v>30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Klobouky u Brna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36</v>
      </c>
      <c r="AJ89" s="37"/>
      <c r="AK89" s="37"/>
      <c r="AL89" s="37"/>
      <c r="AM89" s="285" t="str">
        <f>IF(E17="","",E17)</f>
        <v xml:space="preserve"> </v>
      </c>
      <c r="AN89" s="286"/>
      <c r="AO89" s="286"/>
      <c r="AP89" s="286"/>
      <c r="AQ89" s="37"/>
      <c r="AR89" s="40"/>
      <c r="AS89" s="279" t="s">
        <v>63</v>
      </c>
      <c r="AT89" s="28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34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39</v>
      </c>
      <c r="AJ90" s="37"/>
      <c r="AK90" s="37"/>
      <c r="AL90" s="37"/>
      <c r="AM90" s="285" t="str">
        <f>IF(E20="","",E20)</f>
        <v>Ing. Michal Jendruščák</v>
      </c>
      <c r="AN90" s="286"/>
      <c r="AO90" s="286"/>
      <c r="AP90" s="286"/>
      <c r="AQ90" s="37"/>
      <c r="AR90" s="40"/>
      <c r="AS90" s="281"/>
      <c r="AT90" s="28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3"/>
      <c r="AT91" s="28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8" t="s">
        <v>64</v>
      </c>
      <c r="D92" s="299"/>
      <c r="E92" s="299"/>
      <c r="F92" s="299"/>
      <c r="G92" s="299"/>
      <c r="H92" s="74"/>
      <c r="I92" s="300" t="s">
        <v>65</v>
      </c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301" t="s">
        <v>66</v>
      </c>
      <c r="AH92" s="299"/>
      <c r="AI92" s="299"/>
      <c r="AJ92" s="299"/>
      <c r="AK92" s="299"/>
      <c r="AL92" s="299"/>
      <c r="AM92" s="299"/>
      <c r="AN92" s="300" t="s">
        <v>67</v>
      </c>
      <c r="AO92" s="299"/>
      <c r="AP92" s="302"/>
      <c r="AQ92" s="75" t="s">
        <v>68</v>
      </c>
      <c r="AR92" s="40"/>
      <c r="AS92" s="76" t="s">
        <v>69</v>
      </c>
      <c r="AT92" s="77" t="s">
        <v>70</v>
      </c>
      <c r="AU92" s="77" t="s">
        <v>71</v>
      </c>
      <c r="AV92" s="77" t="s">
        <v>72</v>
      </c>
      <c r="AW92" s="77" t="s">
        <v>73</v>
      </c>
      <c r="AX92" s="77" t="s">
        <v>74</v>
      </c>
      <c r="AY92" s="77" t="s">
        <v>75</v>
      </c>
      <c r="AZ92" s="77" t="s">
        <v>76</v>
      </c>
      <c r="BA92" s="77" t="s">
        <v>77</v>
      </c>
      <c r="BB92" s="77" t="s">
        <v>78</v>
      </c>
      <c r="BC92" s="77" t="s">
        <v>79</v>
      </c>
      <c r="BD92" s="78" t="s">
        <v>80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81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6">
        <f>ROUND(SUM(AG95:AG96),2)</f>
        <v>0</v>
      </c>
      <c r="AH94" s="306"/>
      <c r="AI94" s="306"/>
      <c r="AJ94" s="306"/>
      <c r="AK94" s="306"/>
      <c r="AL94" s="306"/>
      <c r="AM94" s="306"/>
      <c r="AN94" s="307">
        <f>SUM(AG94,AT94)</f>
        <v>0</v>
      </c>
      <c r="AO94" s="307"/>
      <c r="AP94" s="307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82</v>
      </c>
      <c r="BT94" s="92" t="s">
        <v>83</v>
      </c>
      <c r="BU94" s="93" t="s">
        <v>84</v>
      </c>
      <c r="BV94" s="92" t="s">
        <v>85</v>
      </c>
      <c r="BW94" s="92" t="s">
        <v>5</v>
      </c>
      <c r="BX94" s="92" t="s">
        <v>86</v>
      </c>
      <c r="CL94" s="92" t="s">
        <v>19</v>
      </c>
    </row>
    <row r="95" spans="1:91" s="7" customFormat="1" ht="16.5" customHeight="1">
      <c r="A95" s="94" t="s">
        <v>87</v>
      </c>
      <c r="B95" s="95"/>
      <c r="C95" s="96"/>
      <c r="D95" s="305" t="s">
        <v>88</v>
      </c>
      <c r="E95" s="305"/>
      <c r="F95" s="305"/>
      <c r="G95" s="305"/>
      <c r="H95" s="305"/>
      <c r="I95" s="97"/>
      <c r="J95" s="305" t="s">
        <v>89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3">
        <f>OST!J30</f>
        <v>0</v>
      </c>
      <c r="AH95" s="304"/>
      <c r="AI95" s="304"/>
      <c r="AJ95" s="304"/>
      <c r="AK95" s="304"/>
      <c r="AL95" s="304"/>
      <c r="AM95" s="304"/>
      <c r="AN95" s="303">
        <f>SUM(AG95,AT95)</f>
        <v>0</v>
      </c>
      <c r="AO95" s="304"/>
      <c r="AP95" s="304"/>
      <c r="AQ95" s="98" t="s">
        <v>88</v>
      </c>
      <c r="AR95" s="99"/>
      <c r="AS95" s="100">
        <v>0</v>
      </c>
      <c r="AT95" s="101">
        <f>ROUND(SUM(AV95:AW95),2)</f>
        <v>0</v>
      </c>
      <c r="AU95" s="102">
        <f>OST!P122</f>
        <v>0</v>
      </c>
      <c r="AV95" s="101">
        <f>OST!J33</f>
        <v>0</v>
      </c>
      <c r="AW95" s="101">
        <f>OST!J34</f>
        <v>0</v>
      </c>
      <c r="AX95" s="101">
        <f>OST!J35</f>
        <v>0</v>
      </c>
      <c r="AY95" s="101">
        <f>OST!J36</f>
        <v>0</v>
      </c>
      <c r="AZ95" s="101">
        <f>OST!F33</f>
        <v>0</v>
      </c>
      <c r="BA95" s="101">
        <f>OST!F34</f>
        <v>0</v>
      </c>
      <c r="BB95" s="101">
        <f>OST!F35</f>
        <v>0</v>
      </c>
      <c r="BC95" s="101">
        <f>OST!F36</f>
        <v>0</v>
      </c>
      <c r="BD95" s="103">
        <f>OST!F37</f>
        <v>0</v>
      </c>
      <c r="BT95" s="104" t="s">
        <v>90</v>
      </c>
      <c r="BV95" s="104" t="s">
        <v>85</v>
      </c>
      <c r="BW95" s="104" t="s">
        <v>91</v>
      </c>
      <c r="BX95" s="104" t="s">
        <v>5</v>
      </c>
      <c r="CL95" s="104" t="s">
        <v>19</v>
      </c>
      <c r="CM95" s="104" t="s">
        <v>92</v>
      </c>
    </row>
    <row r="96" spans="1:91" s="7" customFormat="1" ht="16.5" customHeight="1">
      <c r="A96" s="94" t="s">
        <v>87</v>
      </c>
      <c r="B96" s="95"/>
      <c r="C96" s="96"/>
      <c r="D96" s="305" t="s">
        <v>93</v>
      </c>
      <c r="E96" s="305"/>
      <c r="F96" s="305"/>
      <c r="G96" s="305"/>
      <c r="H96" s="305"/>
      <c r="I96" s="97"/>
      <c r="J96" s="305" t="s">
        <v>94</v>
      </c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3">
        <f>'SO 01'!J30</f>
        <v>0</v>
      </c>
      <c r="AH96" s="304"/>
      <c r="AI96" s="304"/>
      <c r="AJ96" s="304"/>
      <c r="AK96" s="304"/>
      <c r="AL96" s="304"/>
      <c r="AM96" s="304"/>
      <c r="AN96" s="303">
        <f>SUM(AG96,AT96)</f>
        <v>0</v>
      </c>
      <c r="AO96" s="304"/>
      <c r="AP96" s="304"/>
      <c r="AQ96" s="98" t="s">
        <v>95</v>
      </c>
      <c r="AR96" s="99"/>
      <c r="AS96" s="105">
        <v>0</v>
      </c>
      <c r="AT96" s="106">
        <f>ROUND(SUM(AV96:AW96),2)</f>
        <v>0</v>
      </c>
      <c r="AU96" s="107">
        <f>'SO 01'!P123</f>
        <v>0</v>
      </c>
      <c r="AV96" s="106">
        <f>'SO 01'!J33</f>
        <v>0</v>
      </c>
      <c r="AW96" s="106">
        <f>'SO 01'!J34</f>
        <v>0</v>
      </c>
      <c r="AX96" s="106">
        <f>'SO 01'!J35</f>
        <v>0</v>
      </c>
      <c r="AY96" s="106">
        <f>'SO 01'!J36</f>
        <v>0</v>
      </c>
      <c r="AZ96" s="106">
        <f>'SO 01'!F33</f>
        <v>0</v>
      </c>
      <c r="BA96" s="106">
        <f>'SO 01'!F34</f>
        <v>0</v>
      </c>
      <c r="BB96" s="106">
        <f>'SO 01'!F35</f>
        <v>0</v>
      </c>
      <c r="BC96" s="106">
        <f>'SO 01'!F36</f>
        <v>0</v>
      </c>
      <c r="BD96" s="108">
        <f>'SO 01'!F37</f>
        <v>0</v>
      </c>
      <c r="BT96" s="104" t="s">
        <v>90</v>
      </c>
      <c r="BV96" s="104" t="s">
        <v>85</v>
      </c>
      <c r="BW96" s="104" t="s">
        <v>96</v>
      </c>
      <c r="BX96" s="104" t="s">
        <v>5</v>
      </c>
      <c r="CL96" s="104" t="s">
        <v>19</v>
      </c>
      <c r="CM96" s="104" t="s">
        <v>92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/hkX1/DtTM2EVu4z5BmmIuLozkvyvvcb+ozHoCqagppDU7XQ41lkVbQ/sl/BNyR6v85txUWpkvAiWUMtdYnt5g==" saltValue="K87kKEaY8/Qsm93XB+ndwXqROSj6r7bUimr3n3+ITurVvxIh1oKvPnYOJvhU53lGY7biE3t9UqPSmWQLEw4G6A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OST - Ostatní náklady'!C2" display="/"/>
    <hyperlink ref="A96" location="'SO 01 - Kanalizace v ulic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5" r:id="rId2"/>
  <headerFooter>
    <oddFooter>&amp;CStrana 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92</v>
      </c>
    </row>
    <row r="4" spans="2:46" s="1" customFormat="1" ht="24.95" customHeight="1">
      <c r="B4" s="20"/>
      <c r="D4" s="113" t="s">
        <v>97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Klobouky u Brna - kanalizace v ulici Masarykova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99</v>
      </c>
      <c r="F9" s="311"/>
      <c r="G9" s="311"/>
      <c r="H9" s="31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23. 1. 2019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32</v>
      </c>
      <c r="F15" s="35"/>
      <c r="G15" s="35"/>
      <c r="H15" s="35"/>
      <c r="I15" s="118" t="s">
        <v>33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34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36</v>
      </c>
      <c r="E20" s="35"/>
      <c r="F20" s="35"/>
      <c r="G20" s="35"/>
      <c r="H20" s="35"/>
      <c r="I20" s="118" t="s">
        <v>31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33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39</v>
      </c>
      <c r="E23" s="35"/>
      <c r="F23" s="35"/>
      <c r="G23" s="35"/>
      <c r="H23" s="35"/>
      <c r="I23" s="118" t="s">
        <v>31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33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1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43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45</v>
      </c>
      <c r="G32" s="35"/>
      <c r="H32" s="35"/>
      <c r="I32" s="129" t="s">
        <v>44</v>
      </c>
      <c r="J32" s="128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47</v>
      </c>
      <c r="E33" s="115" t="s">
        <v>48</v>
      </c>
      <c r="F33" s="131">
        <f>ROUND((SUM(BE122:BE137)),2)</f>
        <v>0</v>
      </c>
      <c r="G33" s="35"/>
      <c r="H33" s="35"/>
      <c r="I33" s="132">
        <v>0.21</v>
      </c>
      <c r="J33" s="131">
        <f>ROUND(((SUM(BE122:BE137))*I33),2)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49</v>
      </c>
      <c r="F34" s="131">
        <f>ROUND((SUM(BF122:BF137)),2)</f>
        <v>0</v>
      </c>
      <c r="G34" s="35"/>
      <c r="H34" s="35"/>
      <c r="I34" s="132">
        <v>0.15</v>
      </c>
      <c r="J34" s="131">
        <f>ROUND(((SUM(BF122:BF137))*I34),2)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50</v>
      </c>
      <c r="F35" s="131">
        <f>ROUND((SUM(BG122:BG137)),2)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51</v>
      </c>
      <c r="F36" s="131">
        <f>ROUND((SUM(BH122:BH137)),2)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52</v>
      </c>
      <c r="F37" s="131">
        <f>ROUND((SUM(BI122:BI137)),2)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09"/>
      <c r="L41" s="20"/>
    </row>
    <row r="42" spans="2:12" s="1" customFormat="1" ht="14.45" customHeight="1">
      <c r="B42" s="20"/>
      <c r="I42" s="109"/>
      <c r="L42" s="20"/>
    </row>
    <row r="43" spans="2:12" s="1" customFormat="1" ht="14.45" customHeight="1">
      <c r="B43" s="20"/>
      <c r="I43" s="109"/>
      <c r="L43" s="20"/>
    </row>
    <row r="44" spans="2:12" s="1" customFormat="1" ht="14.45" customHeight="1">
      <c r="B44" s="20"/>
      <c r="I44" s="109"/>
      <c r="L44" s="20"/>
    </row>
    <row r="45" spans="2:12" s="1" customFormat="1" ht="14.45" customHeight="1">
      <c r="B45" s="20"/>
      <c r="I45" s="109"/>
      <c r="L45" s="20"/>
    </row>
    <row r="46" spans="2:12" s="1" customFormat="1" ht="14.45" customHeight="1">
      <c r="B46" s="20"/>
      <c r="I46" s="109"/>
      <c r="L46" s="20"/>
    </row>
    <row r="47" spans="2:12" s="1" customFormat="1" ht="14.45" customHeight="1">
      <c r="B47" s="20"/>
      <c r="I47" s="109"/>
      <c r="L47" s="20"/>
    </row>
    <row r="48" spans="2:12" s="1" customFormat="1" ht="14.45" customHeight="1">
      <c r="B48" s="20"/>
      <c r="I48" s="109"/>
      <c r="L48" s="20"/>
    </row>
    <row r="49" spans="2:12" s="1" customFormat="1" ht="14.45" customHeight="1">
      <c r="B49" s="20"/>
      <c r="I49" s="109"/>
      <c r="L49" s="20"/>
    </row>
    <row r="50" spans="2:12" s="2" customFormat="1" ht="14.45" customHeight="1">
      <c r="B50" s="52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5" t="str">
        <f>E7</f>
        <v>Klobouky u Brna - kanalizace v ulici Masarykova</v>
      </c>
      <c r="F85" s="316"/>
      <c r="G85" s="316"/>
      <c r="H85" s="31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7" t="str">
        <f>E9</f>
        <v>OST - Ostatní náklady</v>
      </c>
      <c r="F87" s="317"/>
      <c r="G87" s="317"/>
      <c r="H87" s="31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Klobouky u Brna</v>
      </c>
      <c r="G89" s="37"/>
      <c r="H89" s="37"/>
      <c r="I89" s="118" t="s">
        <v>24</v>
      </c>
      <c r="J89" s="67" t="str">
        <f>IF(J12="","",J12)</f>
        <v>23. 1. 2019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30</v>
      </c>
      <c r="D91" s="37"/>
      <c r="E91" s="37"/>
      <c r="F91" s="27" t="str">
        <f>E15</f>
        <v>Město Klobouky u Brna</v>
      </c>
      <c r="G91" s="37"/>
      <c r="H91" s="37"/>
      <c r="I91" s="118" t="s">
        <v>36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7.95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18" t="s">
        <v>39</v>
      </c>
      <c r="J92" s="33" t="str">
        <f>E24</f>
        <v>Ing. Michal Jendruščák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106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107</v>
      </c>
      <c r="E99" s="172"/>
      <c r="F99" s="172"/>
      <c r="G99" s="172"/>
      <c r="H99" s="172"/>
      <c r="I99" s="173"/>
      <c r="J99" s="174">
        <f>J126</f>
        <v>0</v>
      </c>
      <c r="K99" s="170"/>
      <c r="L99" s="175"/>
    </row>
    <row r="100" spans="2:12" s="9" customFormat="1" ht="24.95" customHeight="1">
      <c r="B100" s="162"/>
      <c r="C100" s="163"/>
      <c r="D100" s="164" t="s">
        <v>108</v>
      </c>
      <c r="E100" s="165"/>
      <c r="F100" s="165"/>
      <c r="G100" s="165"/>
      <c r="H100" s="165"/>
      <c r="I100" s="166"/>
      <c r="J100" s="167">
        <f>J129</f>
        <v>0</v>
      </c>
      <c r="K100" s="163"/>
      <c r="L100" s="168"/>
    </row>
    <row r="101" spans="2:12" s="10" customFormat="1" ht="19.9" customHeight="1">
      <c r="B101" s="169"/>
      <c r="C101" s="170"/>
      <c r="D101" s="171" t="s">
        <v>109</v>
      </c>
      <c r="E101" s="172"/>
      <c r="F101" s="172"/>
      <c r="G101" s="172"/>
      <c r="H101" s="172"/>
      <c r="I101" s="173"/>
      <c r="J101" s="174">
        <f>J130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110</v>
      </c>
      <c r="E102" s="172"/>
      <c r="F102" s="172"/>
      <c r="G102" s="172"/>
      <c r="H102" s="172"/>
      <c r="I102" s="173"/>
      <c r="J102" s="174">
        <f>J135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3" t="s">
        <v>111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5" t="str">
        <f>E7</f>
        <v>Klobouky u Brna - kanalizace v ulici Masarykova</v>
      </c>
      <c r="F112" s="316"/>
      <c r="G112" s="316"/>
      <c r="H112" s="316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87" t="str">
        <f>E9</f>
        <v>OST - Ostatní náklady</v>
      </c>
      <c r="F114" s="317"/>
      <c r="G114" s="317"/>
      <c r="H114" s="31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22</v>
      </c>
      <c r="D116" s="37"/>
      <c r="E116" s="37"/>
      <c r="F116" s="27" t="str">
        <f>F12</f>
        <v>Klobouky u Brna</v>
      </c>
      <c r="G116" s="37"/>
      <c r="H116" s="37"/>
      <c r="I116" s="118" t="s">
        <v>24</v>
      </c>
      <c r="J116" s="67" t="str">
        <f>IF(J12="","",J12)</f>
        <v>23. 1. 2019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29" t="s">
        <v>30</v>
      </c>
      <c r="D118" s="37"/>
      <c r="E118" s="37"/>
      <c r="F118" s="27" t="str">
        <f>E15</f>
        <v>Město Klobouky u Brna</v>
      </c>
      <c r="G118" s="37"/>
      <c r="H118" s="37"/>
      <c r="I118" s="118" t="s">
        <v>36</v>
      </c>
      <c r="J118" s="33" t="str">
        <f>E21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7.95" customHeight="1">
      <c r="A119" s="35"/>
      <c r="B119" s="36"/>
      <c r="C119" s="29" t="s">
        <v>34</v>
      </c>
      <c r="D119" s="37"/>
      <c r="E119" s="37"/>
      <c r="F119" s="27" t="str">
        <f>IF(E18="","",E18)</f>
        <v>Vyplň údaj</v>
      </c>
      <c r="G119" s="37"/>
      <c r="H119" s="37"/>
      <c r="I119" s="118" t="s">
        <v>39</v>
      </c>
      <c r="J119" s="33" t="str">
        <f>E24</f>
        <v>Ing. Michal Jendruščák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112</v>
      </c>
      <c r="D121" s="179" t="s">
        <v>68</v>
      </c>
      <c r="E121" s="179" t="s">
        <v>64</v>
      </c>
      <c r="F121" s="179" t="s">
        <v>65</v>
      </c>
      <c r="G121" s="179" t="s">
        <v>113</v>
      </c>
      <c r="H121" s="179" t="s">
        <v>114</v>
      </c>
      <c r="I121" s="180" t="s">
        <v>115</v>
      </c>
      <c r="J121" s="179" t="s">
        <v>102</v>
      </c>
      <c r="K121" s="181" t="s">
        <v>116</v>
      </c>
      <c r="L121" s="182"/>
      <c r="M121" s="76" t="s">
        <v>1</v>
      </c>
      <c r="N121" s="77" t="s">
        <v>47</v>
      </c>
      <c r="O121" s="77" t="s">
        <v>117</v>
      </c>
      <c r="P121" s="77" t="s">
        <v>118</v>
      </c>
      <c r="Q121" s="77" t="s">
        <v>119</v>
      </c>
      <c r="R121" s="77" t="s">
        <v>120</v>
      </c>
      <c r="S121" s="77" t="s">
        <v>121</v>
      </c>
      <c r="T121" s="78" t="s">
        <v>122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9" customHeight="1">
      <c r="A122" s="35"/>
      <c r="B122" s="36"/>
      <c r="C122" s="83" t="s">
        <v>123</v>
      </c>
      <c r="D122" s="37"/>
      <c r="E122" s="37"/>
      <c r="F122" s="37"/>
      <c r="G122" s="37"/>
      <c r="H122" s="37"/>
      <c r="I122" s="116"/>
      <c r="J122" s="183">
        <f>BK122</f>
        <v>0</v>
      </c>
      <c r="K122" s="37"/>
      <c r="L122" s="40"/>
      <c r="M122" s="79"/>
      <c r="N122" s="184"/>
      <c r="O122" s="80"/>
      <c r="P122" s="185">
        <f>P123+P129</f>
        <v>0</v>
      </c>
      <c r="Q122" s="80"/>
      <c r="R122" s="185">
        <f>R123+R129</f>
        <v>2.30045</v>
      </c>
      <c r="S122" s="80"/>
      <c r="T122" s="186">
        <f>T123+T129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82</v>
      </c>
      <c r="AU122" s="17" t="s">
        <v>104</v>
      </c>
      <c r="BK122" s="187">
        <f>BK123+BK129</f>
        <v>0</v>
      </c>
    </row>
    <row r="123" spans="2:63" s="12" customFormat="1" ht="25.9" customHeight="1">
      <c r="B123" s="188"/>
      <c r="C123" s="189"/>
      <c r="D123" s="190" t="s">
        <v>82</v>
      </c>
      <c r="E123" s="191" t="s">
        <v>124</v>
      </c>
      <c r="F123" s="191" t="s">
        <v>125</v>
      </c>
      <c r="G123" s="189"/>
      <c r="H123" s="189"/>
      <c r="I123" s="192"/>
      <c r="J123" s="193">
        <f>BK123</f>
        <v>0</v>
      </c>
      <c r="K123" s="189"/>
      <c r="L123" s="194"/>
      <c r="M123" s="195"/>
      <c r="N123" s="196"/>
      <c r="O123" s="196"/>
      <c r="P123" s="197">
        <f>P124+P126</f>
        <v>0</v>
      </c>
      <c r="Q123" s="196"/>
      <c r="R123" s="197">
        <f>R124+R126</f>
        <v>2.30045</v>
      </c>
      <c r="S123" s="196"/>
      <c r="T123" s="198">
        <f>T124+T126</f>
        <v>0</v>
      </c>
      <c r="AR123" s="199" t="s">
        <v>90</v>
      </c>
      <c r="AT123" s="200" t="s">
        <v>82</v>
      </c>
      <c r="AU123" s="200" t="s">
        <v>83</v>
      </c>
      <c r="AY123" s="199" t="s">
        <v>126</v>
      </c>
      <c r="BK123" s="201">
        <f>BK124+BK126</f>
        <v>0</v>
      </c>
    </row>
    <row r="124" spans="2:63" s="12" customFormat="1" ht="22.9" customHeight="1">
      <c r="B124" s="188"/>
      <c r="C124" s="189"/>
      <c r="D124" s="190" t="s">
        <v>82</v>
      </c>
      <c r="E124" s="202" t="s">
        <v>127</v>
      </c>
      <c r="F124" s="202" t="s">
        <v>128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0</v>
      </c>
      <c r="AR124" s="199" t="s">
        <v>90</v>
      </c>
      <c r="AT124" s="200" t="s">
        <v>82</v>
      </c>
      <c r="AU124" s="200" t="s">
        <v>90</v>
      </c>
      <c r="AY124" s="199" t="s">
        <v>126</v>
      </c>
      <c r="BK124" s="201">
        <f>BK125</f>
        <v>0</v>
      </c>
    </row>
    <row r="125" spans="1:65" s="2" customFormat="1" ht="16.5" customHeight="1">
      <c r="A125" s="35"/>
      <c r="B125" s="36"/>
      <c r="C125" s="204" t="s">
        <v>90</v>
      </c>
      <c r="D125" s="204" t="s">
        <v>129</v>
      </c>
      <c r="E125" s="205" t="s">
        <v>130</v>
      </c>
      <c r="F125" s="206" t="s">
        <v>131</v>
      </c>
      <c r="G125" s="207" t="s">
        <v>132</v>
      </c>
      <c r="H125" s="208">
        <v>341.3</v>
      </c>
      <c r="I125" s="209"/>
      <c r="J125" s="210">
        <f>ROUND(I125*H125,2)</f>
        <v>0</v>
      </c>
      <c r="K125" s="206" t="s">
        <v>133</v>
      </c>
      <c r="L125" s="40"/>
      <c r="M125" s="211" t="s">
        <v>1</v>
      </c>
      <c r="N125" s="212" t="s">
        <v>48</v>
      </c>
      <c r="O125" s="7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5" t="s">
        <v>134</v>
      </c>
      <c r="AT125" s="215" t="s">
        <v>129</v>
      </c>
      <c r="AU125" s="215" t="s">
        <v>92</v>
      </c>
      <c r="AY125" s="17" t="s">
        <v>126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90</v>
      </c>
      <c r="BK125" s="216">
        <f>ROUND(I125*H125,2)</f>
        <v>0</v>
      </c>
      <c r="BL125" s="17" t="s">
        <v>134</v>
      </c>
      <c r="BM125" s="215" t="s">
        <v>135</v>
      </c>
    </row>
    <row r="126" spans="2:63" s="12" customFormat="1" ht="22.9" customHeight="1">
      <c r="B126" s="188"/>
      <c r="C126" s="189"/>
      <c r="D126" s="190" t="s">
        <v>82</v>
      </c>
      <c r="E126" s="202" t="s">
        <v>136</v>
      </c>
      <c r="F126" s="202" t="s">
        <v>137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SUM(P127:P128)</f>
        <v>0</v>
      </c>
      <c r="Q126" s="196"/>
      <c r="R126" s="197">
        <f>SUM(R127:R128)</f>
        <v>2.30045</v>
      </c>
      <c r="S126" s="196"/>
      <c r="T126" s="198">
        <f>SUM(T127:T128)</f>
        <v>0</v>
      </c>
      <c r="AR126" s="199" t="s">
        <v>90</v>
      </c>
      <c r="AT126" s="200" t="s">
        <v>82</v>
      </c>
      <c r="AU126" s="200" t="s">
        <v>90</v>
      </c>
      <c r="AY126" s="199" t="s">
        <v>126</v>
      </c>
      <c r="BK126" s="201">
        <f>SUM(BK127:BK128)</f>
        <v>0</v>
      </c>
    </row>
    <row r="127" spans="1:65" s="2" customFormat="1" ht="24" customHeight="1">
      <c r="A127" s="35"/>
      <c r="B127" s="36"/>
      <c r="C127" s="204" t="s">
        <v>92</v>
      </c>
      <c r="D127" s="204" t="s">
        <v>129</v>
      </c>
      <c r="E127" s="205" t="s">
        <v>138</v>
      </c>
      <c r="F127" s="206" t="s">
        <v>139</v>
      </c>
      <c r="G127" s="207" t="s">
        <v>140</v>
      </c>
      <c r="H127" s="208">
        <v>5</v>
      </c>
      <c r="I127" s="209"/>
      <c r="J127" s="210">
        <f>ROUND(I127*H127,2)</f>
        <v>0</v>
      </c>
      <c r="K127" s="206" t="s">
        <v>133</v>
      </c>
      <c r="L127" s="40"/>
      <c r="M127" s="211" t="s">
        <v>1</v>
      </c>
      <c r="N127" s="212" t="s">
        <v>48</v>
      </c>
      <c r="O127" s="72"/>
      <c r="P127" s="213">
        <f>O127*H127</f>
        <v>0</v>
      </c>
      <c r="Q127" s="213">
        <v>0.46009</v>
      </c>
      <c r="R127" s="213">
        <f>Q127*H127</f>
        <v>2.30045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134</v>
      </c>
      <c r="AT127" s="215" t="s">
        <v>129</v>
      </c>
      <c r="AU127" s="215" t="s">
        <v>92</v>
      </c>
      <c r="AY127" s="17" t="s">
        <v>126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90</v>
      </c>
      <c r="BK127" s="216">
        <f>ROUND(I127*H127,2)</f>
        <v>0</v>
      </c>
      <c r="BL127" s="17" t="s">
        <v>134</v>
      </c>
      <c r="BM127" s="215" t="s">
        <v>141</v>
      </c>
    </row>
    <row r="128" spans="1:65" s="2" customFormat="1" ht="24" customHeight="1">
      <c r="A128" s="35"/>
      <c r="B128" s="36"/>
      <c r="C128" s="204" t="s">
        <v>127</v>
      </c>
      <c r="D128" s="204" t="s">
        <v>129</v>
      </c>
      <c r="E128" s="205" t="s">
        <v>142</v>
      </c>
      <c r="F128" s="206" t="s">
        <v>143</v>
      </c>
      <c r="G128" s="207" t="s">
        <v>132</v>
      </c>
      <c r="H128" s="208">
        <v>341.3</v>
      </c>
      <c r="I128" s="209"/>
      <c r="J128" s="210">
        <f>ROUND(I128*H128,2)</f>
        <v>0</v>
      </c>
      <c r="K128" s="206" t="s">
        <v>133</v>
      </c>
      <c r="L128" s="40"/>
      <c r="M128" s="211" t="s">
        <v>1</v>
      </c>
      <c r="N128" s="212" t="s">
        <v>48</v>
      </c>
      <c r="O128" s="7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134</v>
      </c>
      <c r="AT128" s="215" t="s">
        <v>129</v>
      </c>
      <c r="AU128" s="215" t="s">
        <v>92</v>
      </c>
      <c r="AY128" s="17" t="s">
        <v>126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90</v>
      </c>
      <c r="BK128" s="216">
        <f>ROUND(I128*H128,2)</f>
        <v>0</v>
      </c>
      <c r="BL128" s="17" t="s">
        <v>134</v>
      </c>
      <c r="BM128" s="215" t="s">
        <v>144</v>
      </c>
    </row>
    <row r="129" spans="2:63" s="12" customFormat="1" ht="25.9" customHeight="1">
      <c r="B129" s="188"/>
      <c r="C129" s="189"/>
      <c r="D129" s="190" t="s">
        <v>82</v>
      </c>
      <c r="E129" s="191" t="s">
        <v>145</v>
      </c>
      <c r="F129" s="191" t="s">
        <v>146</v>
      </c>
      <c r="G129" s="189"/>
      <c r="H129" s="189"/>
      <c r="I129" s="192"/>
      <c r="J129" s="193">
        <f>BK129</f>
        <v>0</v>
      </c>
      <c r="K129" s="189"/>
      <c r="L129" s="194"/>
      <c r="M129" s="195"/>
      <c r="N129" s="196"/>
      <c r="O129" s="196"/>
      <c r="P129" s="197">
        <f>P130+P135</f>
        <v>0</v>
      </c>
      <c r="Q129" s="196"/>
      <c r="R129" s="197">
        <f>R130+R135</f>
        <v>0</v>
      </c>
      <c r="S129" s="196"/>
      <c r="T129" s="198">
        <f>T130+T135</f>
        <v>0</v>
      </c>
      <c r="AR129" s="199" t="s">
        <v>147</v>
      </c>
      <c r="AT129" s="200" t="s">
        <v>82</v>
      </c>
      <c r="AU129" s="200" t="s">
        <v>83</v>
      </c>
      <c r="AY129" s="199" t="s">
        <v>126</v>
      </c>
      <c r="BK129" s="201">
        <f>BK130+BK135</f>
        <v>0</v>
      </c>
    </row>
    <row r="130" spans="2:63" s="12" customFormat="1" ht="22.9" customHeight="1">
      <c r="B130" s="188"/>
      <c r="C130" s="189"/>
      <c r="D130" s="190" t="s">
        <v>82</v>
      </c>
      <c r="E130" s="202" t="s">
        <v>148</v>
      </c>
      <c r="F130" s="202" t="s">
        <v>149</v>
      </c>
      <c r="G130" s="189"/>
      <c r="H130" s="189"/>
      <c r="I130" s="192"/>
      <c r="J130" s="203">
        <f>BK130</f>
        <v>0</v>
      </c>
      <c r="K130" s="189"/>
      <c r="L130" s="194"/>
      <c r="M130" s="195"/>
      <c r="N130" s="196"/>
      <c r="O130" s="196"/>
      <c r="P130" s="197">
        <f>SUM(P131:P134)</f>
        <v>0</v>
      </c>
      <c r="Q130" s="196"/>
      <c r="R130" s="197">
        <f>SUM(R131:R134)</f>
        <v>0</v>
      </c>
      <c r="S130" s="196"/>
      <c r="T130" s="198">
        <f>SUM(T131:T134)</f>
        <v>0</v>
      </c>
      <c r="AR130" s="199" t="s">
        <v>147</v>
      </c>
      <c r="AT130" s="200" t="s">
        <v>82</v>
      </c>
      <c r="AU130" s="200" t="s">
        <v>90</v>
      </c>
      <c r="AY130" s="199" t="s">
        <v>126</v>
      </c>
      <c r="BK130" s="201">
        <f>SUM(BK131:BK134)</f>
        <v>0</v>
      </c>
    </row>
    <row r="131" spans="1:65" s="2" customFormat="1" ht="24" customHeight="1">
      <c r="A131" s="35"/>
      <c r="B131" s="36"/>
      <c r="C131" s="204" t="s">
        <v>134</v>
      </c>
      <c r="D131" s="204" t="s">
        <v>129</v>
      </c>
      <c r="E131" s="205" t="s">
        <v>150</v>
      </c>
      <c r="F131" s="206" t="s">
        <v>151</v>
      </c>
      <c r="G131" s="207" t="s">
        <v>152</v>
      </c>
      <c r="H131" s="208">
        <v>1</v>
      </c>
      <c r="I131" s="209"/>
      <c r="J131" s="210">
        <f>ROUND(I131*H131,2)</f>
        <v>0</v>
      </c>
      <c r="K131" s="206" t="s">
        <v>153</v>
      </c>
      <c r="L131" s="40"/>
      <c r="M131" s="211" t="s">
        <v>1</v>
      </c>
      <c r="N131" s="212" t="s">
        <v>48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154</v>
      </c>
      <c r="AT131" s="215" t="s">
        <v>129</v>
      </c>
      <c r="AU131" s="215" t="s">
        <v>92</v>
      </c>
      <c r="AY131" s="17" t="s">
        <v>126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90</v>
      </c>
      <c r="BK131" s="216">
        <f>ROUND(I131*H131,2)</f>
        <v>0</v>
      </c>
      <c r="BL131" s="17" t="s">
        <v>154</v>
      </c>
      <c r="BM131" s="215" t="s">
        <v>155</v>
      </c>
    </row>
    <row r="132" spans="1:65" s="2" customFormat="1" ht="16.5" customHeight="1">
      <c r="A132" s="35"/>
      <c r="B132" s="36"/>
      <c r="C132" s="204" t="s">
        <v>147</v>
      </c>
      <c r="D132" s="204" t="s">
        <v>129</v>
      </c>
      <c r="E132" s="205" t="s">
        <v>156</v>
      </c>
      <c r="F132" s="206" t="s">
        <v>157</v>
      </c>
      <c r="G132" s="207" t="s">
        <v>152</v>
      </c>
      <c r="H132" s="208">
        <v>1</v>
      </c>
      <c r="I132" s="209"/>
      <c r="J132" s="210">
        <f>ROUND(I132*H132,2)</f>
        <v>0</v>
      </c>
      <c r="K132" s="206" t="s">
        <v>153</v>
      </c>
      <c r="L132" s="40"/>
      <c r="M132" s="211" t="s">
        <v>1</v>
      </c>
      <c r="N132" s="212" t="s">
        <v>48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154</v>
      </c>
      <c r="AT132" s="215" t="s">
        <v>129</v>
      </c>
      <c r="AU132" s="215" t="s">
        <v>92</v>
      </c>
      <c r="AY132" s="17" t="s">
        <v>126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90</v>
      </c>
      <c r="BK132" s="216">
        <f>ROUND(I132*H132,2)</f>
        <v>0</v>
      </c>
      <c r="BL132" s="17" t="s">
        <v>154</v>
      </c>
      <c r="BM132" s="215" t="s">
        <v>158</v>
      </c>
    </row>
    <row r="133" spans="1:65" s="2" customFormat="1" ht="16.5" customHeight="1">
      <c r="A133" s="35"/>
      <c r="B133" s="36"/>
      <c r="C133" s="204" t="s">
        <v>159</v>
      </c>
      <c r="D133" s="204" t="s">
        <v>129</v>
      </c>
      <c r="E133" s="205" t="s">
        <v>160</v>
      </c>
      <c r="F133" s="206" t="s">
        <v>161</v>
      </c>
      <c r="G133" s="207" t="s">
        <v>152</v>
      </c>
      <c r="H133" s="208">
        <v>1</v>
      </c>
      <c r="I133" s="209"/>
      <c r="J133" s="210">
        <f>ROUND(I133*H133,2)</f>
        <v>0</v>
      </c>
      <c r="K133" s="206" t="s">
        <v>1</v>
      </c>
      <c r="L133" s="40"/>
      <c r="M133" s="211" t="s">
        <v>1</v>
      </c>
      <c r="N133" s="212" t="s">
        <v>48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92</v>
      </c>
      <c r="AY133" s="17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90</v>
      </c>
      <c r="BK133" s="216">
        <f>ROUND(I133*H133,2)</f>
        <v>0</v>
      </c>
      <c r="BL133" s="17" t="s">
        <v>134</v>
      </c>
      <c r="BM133" s="215" t="s">
        <v>162</v>
      </c>
    </row>
    <row r="134" spans="1:65" s="2" customFormat="1" ht="16.5" customHeight="1">
      <c r="A134" s="35"/>
      <c r="B134" s="36"/>
      <c r="C134" s="204" t="s">
        <v>163</v>
      </c>
      <c r="D134" s="204" t="s">
        <v>129</v>
      </c>
      <c r="E134" s="205" t="s">
        <v>164</v>
      </c>
      <c r="F134" s="206" t="s">
        <v>165</v>
      </c>
      <c r="G134" s="207" t="s">
        <v>152</v>
      </c>
      <c r="H134" s="208">
        <v>1</v>
      </c>
      <c r="I134" s="209"/>
      <c r="J134" s="210">
        <f>ROUND(I134*H134,2)</f>
        <v>0</v>
      </c>
      <c r="K134" s="206" t="s">
        <v>1</v>
      </c>
      <c r="L134" s="40"/>
      <c r="M134" s="211" t="s">
        <v>1</v>
      </c>
      <c r="N134" s="212" t="s">
        <v>48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134</v>
      </c>
      <c r="AT134" s="215" t="s">
        <v>129</v>
      </c>
      <c r="AU134" s="215" t="s">
        <v>92</v>
      </c>
      <c r="AY134" s="17" t="s">
        <v>126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90</v>
      </c>
      <c r="BK134" s="216">
        <f>ROUND(I134*H134,2)</f>
        <v>0</v>
      </c>
      <c r="BL134" s="17" t="s">
        <v>134</v>
      </c>
      <c r="BM134" s="215" t="s">
        <v>166</v>
      </c>
    </row>
    <row r="135" spans="2:63" s="12" customFormat="1" ht="22.9" customHeight="1">
      <c r="B135" s="188"/>
      <c r="C135" s="189"/>
      <c r="D135" s="190" t="s">
        <v>82</v>
      </c>
      <c r="E135" s="202" t="s">
        <v>167</v>
      </c>
      <c r="F135" s="202" t="s">
        <v>168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SUM(P136:P137)</f>
        <v>0</v>
      </c>
      <c r="Q135" s="196"/>
      <c r="R135" s="197">
        <f>SUM(R136:R137)</f>
        <v>0</v>
      </c>
      <c r="S135" s="196"/>
      <c r="T135" s="198">
        <f>SUM(T136:T137)</f>
        <v>0</v>
      </c>
      <c r="AR135" s="199" t="s">
        <v>147</v>
      </c>
      <c r="AT135" s="200" t="s">
        <v>82</v>
      </c>
      <c r="AU135" s="200" t="s">
        <v>90</v>
      </c>
      <c r="AY135" s="199" t="s">
        <v>126</v>
      </c>
      <c r="BK135" s="201">
        <f>SUM(BK136:BK137)</f>
        <v>0</v>
      </c>
    </row>
    <row r="136" spans="1:65" s="2" customFormat="1" ht="16.5" customHeight="1">
      <c r="A136" s="35"/>
      <c r="B136" s="36"/>
      <c r="C136" s="204" t="s">
        <v>136</v>
      </c>
      <c r="D136" s="204" t="s">
        <v>129</v>
      </c>
      <c r="E136" s="205" t="s">
        <v>169</v>
      </c>
      <c r="F136" s="206" t="s">
        <v>168</v>
      </c>
      <c r="G136" s="207" t="s">
        <v>152</v>
      </c>
      <c r="H136" s="208">
        <v>1</v>
      </c>
      <c r="I136" s="209"/>
      <c r="J136" s="210">
        <f>ROUND(I136*H136,2)</f>
        <v>0</v>
      </c>
      <c r="K136" s="206" t="s">
        <v>153</v>
      </c>
      <c r="L136" s="40"/>
      <c r="M136" s="211" t="s">
        <v>1</v>
      </c>
      <c r="N136" s="212" t="s">
        <v>48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154</v>
      </c>
      <c r="AT136" s="215" t="s">
        <v>129</v>
      </c>
      <c r="AU136" s="215" t="s">
        <v>92</v>
      </c>
      <c r="AY136" s="17" t="s">
        <v>126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90</v>
      </c>
      <c r="BK136" s="216">
        <f>ROUND(I136*H136,2)</f>
        <v>0</v>
      </c>
      <c r="BL136" s="17" t="s">
        <v>154</v>
      </c>
      <c r="BM136" s="215" t="s">
        <v>170</v>
      </c>
    </row>
    <row r="137" spans="1:65" s="2" customFormat="1" ht="16.5" customHeight="1">
      <c r="A137" s="35"/>
      <c r="B137" s="36"/>
      <c r="C137" s="204" t="s">
        <v>171</v>
      </c>
      <c r="D137" s="204" t="s">
        <v>129</v>
      </c>
      <c r="E137" s="205" t="s">
        <v>172</v>
      </c>
      <c r="F137" s="206" t="s">
        <v>173</v>
      </c>
      <c r="G137" s="207" t="s">
        <v>152</v>
      </c>
      <c r="H137" s="208">
        <v>1</v>
      </c>
      <c r="I137" s="209"/>
      <c r="J137" s="210">
        <f>ROUND(I137*H137,2)</f>
        <v>0</v>
      </c>
      <c r="K137" s="206" t="s">
        <v>1</v>
      </c>
      <c r="L137" s="40"/>
      <c r="M137" s="217" t="s">
        <v>1</v>
      </c>
      <c r="N137" s="218" t="s">
        <v>48</v>
      </c>
      <c r="O137" s="219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154</v>
      </c>
      <c r="AT137" s="215" t="s">
        <v>129</v>
      </c>
      <c r="AU137" s="215" t="s">
        <v>92</v>
      </c>
      <c r="AY137" s="17" t="s">
        <v>126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90</v>
      </c>
      <c r="BK137" s="216">
        <f>ROUND(I137*H137,2)</f>
        <v>0</v>
      </c>
      <c r="BL137" s="17" t="s">
        <v>154</v>
      </c>
      <c r="BM137" s="215" t="s">
        <v>174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153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EyPMTqnBPb/c5/5/6r8Strog0MBMJkNZ30leSeAS9RWT5v8K2fPqgv7kkKY0Aj0S3wLtgWyErQIo4ntFePw1/Q==" saltValue="0+pZjmDJTpf20/Qny0aMstO6j7T6gmEJMmsQKfzoZ4wZ/bJqDoVykoPpdiGay/ZI4GfATRce8xBtXcGxmHJ8Qw==" spinCount="100000" sheet="1" objects="1" scenarios="1" formatColumns="0" formatRows="0" autoFilter="0"/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7" r:id="rId2"/>
  <headerFooter>
    <oddFooter>&amp;CStrana 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9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96</v>
      </c>
      <c r="AZ2" s="222" t="s">
        <v>175</v>
      </c>
      <c r="BA2" s="222" t="s">
        <v>1</v>
      </c>
      <c r="BB2" s="222" t="s">
        <v>1</v>
      </c>
      <c r="BC2" s="222" t="s">
        <v>176</v>
      </c>
      <c r="BD2" s="222" t="s">
        <v>92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92</v>
      </c>
      <c r="AZ3" s="222" t="s">
        <v>177</v>
      </c>
      <c r="BA3" s="222" t="s">
        <v>1</v>
      </c>
      <c r="BB3" s="222" t="s">
        <v>1</v>
      </c>
      <c r="BC3" s="222" t="s">
        <v>178</v>
      </c>
      <c r="BD3" s="222" t="s">
        <v>92</v>
      </c>
    </row>
    <row r="4" spans="2:46" s="1" customFormat="1" ht="24.95" customHeight="1">
      <c r="B4" s="20"/>
      <c r="D4" s="113" t="s">
        <v>97</v>
      </c>
      <c r="I4" s="109"/>
      <c r="L4" s="20"/>
      <c r="M4" s="114" t="s">
        <v>10</v>
      </c>
      <c r="AT4" s="17" t="s">
        <v>4</v>
      </c>
    </row>
    <row r="5" spans="2:12" s="1" customFormat="1" ht="6.95" customHeight="1">
      <c r="B5" s="20"/>
      <c r="I5" s="109"/>
      <c r="L5" s="20"/>
    </row>
    <row r="6" spans="2:12" s="1" customFormat="1" ht="12" customHeight="1">
      <c r="B6" s="20"/>
      <c r="D6" s="115" t="s">
        <v>16</v>
      </c>
      <c r="I6" s="109"/>
      <c r="L6" s="20"/>
    </row>
    <row r="7" spans="2:12" s="1" customFormat="1" ht="16.5" customHeight="1">
      <c r="B7" s="20"/>
      <c r="E7" s="308" t="str">
        <f>'Rekapitulace stavby'!K6</f>
        <v>Klobouky u Brna - kanalizace v ulici Masarykova</v>
      </c>
      <c r="F7" s="309"/>
      <c r="G7" s="309"/>
      <c r="H7" s="309"/>
      <c r="I7" s="109"/>
      <c r="L7" s="20"/>
    </row>
    <row r="8" spans="1:31" s="2" customFormat="1" ht="12" customHeight="1">
      <c r="A8" s="35"/>
      <c r="B8" s="40"/>
      <c r="C8" s="35"/>
      <c r="D8" s="115" t="s">
        <v>98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0" t="s">
        <v>179</v>
      </c>
      <c r="F9" s="311"/>
      <c r="G9" s="311"/>
      <c r="H9" s="31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19</v>
      </c>
      <c r="G11" s="35"/>
      <c r="H11" s="35"/>
      <c r="I11" s="118" t="s">
        <v>20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22</v>
      </c>
      <c r="E12" s="35"/>
      <c r="F12" s="117" t="s">
        <v>23</v>
      </c>
      <c r="G12" s="35"/>
      <c r="H12" s="35"/>
      <c r="I12" s="118" t="s">
        <v>24</v>
      </c>
      <c r="J12" s="119" t="str">
        <f>'Rekapitulace stavby'!AN8</f>
        <v>23. 1. 2019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30</v>
      </c>
      <c r="E14" s="35"/>
      <c r="F14" s="35"/>
      <c r="G14" s="35"/>
      <c r="H14" s="35"/>
      <c r="I14" s="118" t="s">
        <v>31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32</v>
      </c>
      <c r="F15" s="35"/>
      <c r="G15" s="35"/>
      <c r="H15" s="35"/>
      <c r="I15" s="118" t="s">
        <v>33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34</v>
      </c>
      <c r="E17" s="35"/>
      <c r="F17" s="35"/>
      <c r="G17" s="35"/>
      <c r="H17" s="35"/>
      <c r="I17" s="118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2" t="str">
        <f>'Rekapitulace stavby'!E14</f>
        <v>Vyplň údaj</v>
      </c>
      <c r="F18" s="313"/>
      <c r="G18" s="313"/>
      <c r="H18" s="313"/>
      <c r="I18" s="118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36</v>
      </c>
      <c r="E20" s="35"/>
      <c r="F20" s="35"/>
      <c r="G20" s="35"/>
      <c r="H20" s="35"/>
      <c r="I20" s="118" t="s">
        <v>31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33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39</v>
      </c>
      <c r="E23" s="35"/>
      <c r="F23" s="35"/>
      <c r="G23" s="35"/>
      <c r="H23" s="35"/>
      <c r="I23" s="118" t="s">
        <v>31</v>
      </c>
      <c r="J23" s="117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">
        <v>40</v>
      </c>
      <c r="F24" s="35"/>
      <c r="G24" s="35"/>
      <c r="H24" s="35"/>
      <c r="I24" s="118" t="s">
        <v>33</v>
      </c>
      <c r="J24" s="11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41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14" t="s">
        <v>1</v>
      </c>
      <c r="F27" s="314"/>
      <c r="G27" s="314"/>
      <c r="H27" s="31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43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45</v>
      </c>
      <c r="G32" s="35"/>
      <c r="H32" s="35"/>
      <c r="I32" s="129" t="s">
        <v>44</v>
      </c>
      <c r="J32" s="128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47</v>
      </c>
      <c r="E33" s="115" t="s">
        <v>48</v>
      </c>
      <c r="F33" s="131">
        <f>ROUND((SUM(BE123:BE211)),2)</f>
        <v>0</v>
      </c>
      <c r="G33" s="35"/>
      <c r="H33" s="35"/>
      <c r="I33" s="132">
        <v>0.21</v>
      </c>
      <c r="J33" s="131">
        <f>ROUND(((SUM(BE123:BE211))*I33),2)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49</v>
      </c>
      <c r="F34" s="131">
        <f>ROUND((SUM(BF123:BF211)),2)</f>
        <v>0</v>
      </c>
      <c r="G34" s="35"/>
      <c r="H34" s="35"/>
      <c r="I34" s="132">
        <v>0.15</v>
      </c>
      <c r="J34" s="131">
        <f>ROUND(((SUM(BF123:BF211))*I34),2)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50</v>
      </c>
      <c r="F35" s="131">
        <f>ROUND((SUM(BG123:BG211)),2)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51</v>
      </c>
      <c r="F36" s="131">
        <f>ROUND((SUM(BH123:BH211)),2)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52</v>
      </c>
      <c r="F37" s="131">
        <f>ROUND((SUM(BI123:BI211)),2)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53</v>
      </c>
      <c r="E39" s="135"/>
      <c r="F39" s="135"/>
      <c r="G39" s="136" t="s">
        <v>54</v>
      </c>
      <c r="H39" s="137" t="s">
        <v>55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09"/>
      <c r="L41" s="20"/>
    </row>
    <row r="42" spans="2:12" s="1" customFormat="1" ht="14.45" customHeight="1">
      <c r="B42" s="20"/>
      <c r="I42" s="109"/>
      <c r="L42" s="20"/>
    </row>
    <row r="43" spans="2:12" s="1" customFormat="1" ht="14.45" customHeight="1">
      <c r="B43" s="20"/>
      <c r="I43" s="109"/>
      <c r="L43" s="20"/>
    </row>
    <row r="44" spans="2:12" s="1" customFormat="1" ht="14.45" customHeight="1">
      <c r="B44" s="20"/>
      <c r="I44" s="109"/>
      <c r="L44" s="20"/>
    </row>
    <row r="45" spans="2:12" s="1" customFormat="1" ht="14.45" customHeight="1">
      <c r="B45" s="20"/>
      <c r="I45" s="109"/>
      <c r="L45" s="20"/>
    </row>
    <row r="46" spans="2:12" s="1" customFormat="1" ht="14.45" customHeight="1">
      <c r="B46" s="20"/>
      <c r="I46" s="109"/>
      <c r="L46" s="20"/>
    </row>
    <row r="47" spans="2:12" s="1" customFormat="1" ht="14.45" customHeight="1">
      <c r="B47" s="20"/>
      <c r="I47" s="109"/>
      <c r="L47" s="20"/>
    </row>
    <row r="48" spans="2:12" s="1" customFormat="1" ht="14.45" customHeight="1">
      <c r="B48" s="20"/>
      <c r="I48" s="109"/>
      <c r="L48" s="20"/>
    </row>
    <row r="49" spans="2:12" s="1" customFormat="1" ht="14.45" customHeight="1">
      <c r="B49" s="20"/>
      <c r="I49" s="109"/>
      <c r="L49" s="20"/>
    </row>
    <row r="50" spans="2:12" s="2" customFormat="1" ht="14.45" customHeight="1">
      <c r="B50" s="52"/>
      <c r="D50" s="141" t="s">
        <v>56</v>
      </c>
      <c r="E50" s="142"/>
      <c r="F50" s="142"/>
      <c r="G50" s="141" t="s">
        <v>57</v>
      </c>
      <c r="H50" s="142"/>
      <c r="I50" s="143"/>
      <c r="J50" s="142"/>
      <c r="K50" s="142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44" t="s">
        <v>58</v>
      </c>
      <c r="E61" s="145"/>
      <c r="F61" s="146" t="s">
        <v>59</v>
      </c>
      <c r="G61" s="144" t="s">
        <v>58</v>
      </c>
      <c r="H61" s="145"/>
      <c r="I61" s="147"/>
      <c r="J61" s="148" t="s">
        <v>59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1" t="s">
        <v>60</v>
      </c>
      <c r="E65" s="149"/>
      <c r="F65" s="149"/>
      <c r="G65" s="141" t="s">
        <v>61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44" t="s">
        <v>58</v>
      </c>
      <c r="E76" s="145"/>
      <c r="F76" s="146" t="s">
        <v>59</v>
      </c>
      <c r="G76" s="144" t="s">
        <v>58</v>
      </c>
      <c r="H76" s="145"/>
      <c r="I76" s="147"/>
      <c r="J76" s="148" t="s">
        <v>59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5" t="str">
        <f>E7</f>
        <v>Klobouky u Brna - kanalizace v ulici Masarykova</v>
      </c>
      <c r="F85" s="316"/>
      <c r="G85" s="316"/>
      <c r="H85" s="31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7" t="str">
        <f>E9</f>
        <v>SO 01 - Kanalizace v ulici Masarykova</v>
      </c>
      <c r="F87" s="317"/>
      <c r="G87" s="317"/>
      <c r="H87" s="31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Klobouky u Brna</v>
      </c>
      <c r="G89" s="37"/>
      <c r="H89" s="37"/>
      <c r="I89" s="118" t="s">
        <v>24</v>
      </c>
      <c r="J89" s="67" t="str">
        <f>IF(J12="","",J12)</f>
        <v>23. 1. 2019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30</v>
      </c>
      <c r="D91" s="37"/>
      <c r="E91" s="37"/>
      <c r="F91" s="27" t="str">
        <f>E15</f>
        <v>Město Klobouky u Brna</v>
      </c>
      <c r="G91" s="37"/>
      <c r="H91" s="37"/>
      <c r="I91" s="118" t="s">
        <v>36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7.95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18" t="s">
        <v>39</v>
      </c>
      <c r="J92" s="33" t="str">
        <f>E24</f>
        <v>Ing. Michal Jendruščák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101</v>
      </c>
      <c r="D94" s="158"/>
      <c r="E94" s="158"/>
      <c r="F94" s="158"/>
      <c r="G94" s="158"/>
      <c r="H94" s="158"/>
      <c r="I94" s="159"/>
      <c r="J94" s="160" t="s">
        <v>102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103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104</v>
      </c>
    </row>
    <row r="97" spans="2:12" s="9" customFormat="1" ht="24.95" customHeight="1">
      <c r="B97" s="162"/>
      <c r="C97" s="163"/>
      <c r="D97" s="164" t="s">
        <v>105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180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181</v>
      </c>
      <c r="E99" s="172"/>
      <c r="F99" s="172"/>
      <c r="G99" s="172"/>
      <c r="H99" s="172"/>
      <c r="I99" s="173"/>
      <c r="J99" s="174">
        <f>J171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107</v>
      </c>
      <c r="E100" s="172"/>
      <c r="F100" s="172"/>
      <c r="G100" s="172"/>
      <c r="H100" s="172"/>
      <c r="I100" s="173"/>
      <c r="J100" s="174">
        <f>J179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182</v>
      </c>
      <c r="E101" s="172"/>
      <c r="F101" s="172"/>
      <c r="G101" s="172"/>
      <c r="H101" s="172"/>
      <c r="I101" s="173"/>
      <c r="J101" s="174">
        <f>J202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183</v>
      </c>
      <c r="E102" s="172"/>
      <c r="F102" s="172"/>
      <c r="G102" s="172"/>
      <c r="H102" s="172"/>
      <c r="I102" s="173"/>
      <c r="J102" s="174">
        <f>J204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184</v>
      </c>
      <c r="E103" s="172"/>
      <c r="F103" s="172"/>
      <c r="G103" s="172"/>
      <c r="H103" s="172"/>
      <c r="I103" s="173"/>
      <c r="J103" s="174">
        <f>J210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3" t="s">
        <v>111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15" t="str">
        <f>E7</f>
        <v>Klobouky u Brna - kanalizace v ulici Masarykova</v>
      </c>
      <c r="F113" s="316"/>
      <c r="G113" s="316"/>
      <c r="H113" s="316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98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87" t="str">
        <f>E9</f>
        <v>SO 01 - Kanalizace v ulici Masarykova</v>
      </c>
      <c r="F115" s="317"/>
      <c r="G115" s="317"/>
      <c r="H115" s="31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22</v>
      </c>
      <c r="D117" s="37"/>
      <c r="E117" s="37"/>
      <c r="F117" s="27" t="str">
        <f>F12</f>
        <v>Klobouky u Brna</v>
      </c>
      <c r="G117" s="37"/>
      <c r="H117" s="37"/>
      <c r="I117" s="118" t="s">
        <v>24</v>
      </c>
      <c r="J117" s="67" t="str">
        <f>IF(J12="","",J12)</f>
        <v>23. 1. 2019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29" t="s">
        <v>30</v>
      </c>
      <c r="D119" s="37"/>
      <c r="E119" s="37"/>
      <c r="F119" s="27" t="str">
        <f>E15</f>
        <v>Město Klobouky u Brna</v>
      </c>
      <c r="G119" s="37"/>
      <c r="H119" s="37"/>
      <c r="I119" s="118" t="s">
        <v>36</v>
      </c>
      <c r="J119" s="33" t="str">
        <f>E21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7.95" customHeight="1">
      <c r="A120" s="35"/>
      <c r="B120" s="36"/>
      <c r="C120" s="29" t="s">
        <v>34</v>
      </c>
      <c r="D120" s="37"/>
      <c r="E120" s="37"/>
      <c r="F120" s="27" t="str">
        <f>IF(E18="","",E18)</f>
        <v>Vyplň údaj</v>
      </c>
      <c r="G120" s="37"/>
      <c r="H120" s="37"/>
      <c r="I120" s="118" t="s">
        <v>39</v>
      </c>
      <c r="J120" s="33" t="str">
        <f>E24</f>
        <v>Ing. Michal Jendruščák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112</v>
      </c>
      <c r="D122" s="179" t="s">
        <v>68</v>
      </c>
      <c r="E122" s="179" t="s">
        <v>64</v>
      </c>
      <c r="F122" s="179" t="s">
        <v>65</v>
      </c>
      <c r="G122" s="179" t="s">
        <v>113</v>
      </c>
      <c r="H122" s="179" t="s">
        <v>114</v>
      </c>
      <c r="I122" s="180" t="s">
        <v>115</v>
      </c>
      <c r="J122" s="179" t="s">
        <v>102</v>
      </c>
      <c r="K122" s="181" t="s">
        <v>116</v>
      </c>
      <c r="L122" s="182"/>
      <c r="M122" s="76" t="s">
        <v>1</v>
      </c>
      <c r="N122" s="77" t="s">
        <v>47</v>
      </c>
      <c r="O122" s="77" t="s">
        <v>117</v>
      </c>
      <c r="P122" s="77" t="s">
        <v>118</v>
      </c>
      <c r="Q122" s="77" t="s">
        <v>119</v>
      </c>
      <c r="R122" s="77" t="s">
        <v>120</v>
      </c>
      <c r="S122" s="77" t="s">
        <v>121</v>
      </c>
      <c r="T122" s="78" t="s">
        <v>122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123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</f>
        <v>0</v>
      </c>
      <c r="Q123" s="80"/>
      <c r="R123" s="185">
        <f>R124</f>
        <v>905.6855545999999</v>
      </c>
      <c r="S123" s="80"/>
      <c r="T123" s="186">
        <f>T124</f>
        <v>7.2499199999999995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82</v>
      </c>
      <c r="AU123" s="17" t="s">
        <v>104</v>
      </c>
      <c r="BK123" s="187">
        <f>BK124</f>
        <v>0</v>
      </c>
    </row>
    <row r="124" spans="2:63" s="12" customFormat="1" ht="25.9" customHeight="1">
      <c r="B124" s="188"/>
      <c r="C124" s="189"/>
      <c r="D124" s="190" t="s">
        <v>82</v>
      </c>
      <c r="E124" s="191" t="s">
        <v>124</v>
      </c>
      <c r="F124" s="191" t="s">
        <v>125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P125+P171+P179+P202+P204+P210</f>
        <v>0</v>
      </c>
      <c r="Q124" s="196"/>
      <c r="R124" s="197">
        <f>R125+R171+R179+R202+R204+R210</f>
        <v>905.6855545999999</v>
      </c>
      <c r="S124" s="196"/>
      <c r="T124" s="198">
        <f>T125+T171+T179+T202+T204+T210</f>
        <v>7.2499199999999995</v>
      </c>
      <c r="AR124" s="199" t="s">
        <v>90</v>
      </c>
      <c r="AT124" s="200" t="s">
        <v>82</v>
      </c>
      <c r="AU124" s="200" t="s">
        <v>83</v>
      </c>
      <c r="AY124" s="199" t="s">
        <v>126</v>
      </c>
      <c r="BK124" s="201">
        <f>BK125+BK171+BK179+BK202+BK204+BK210</f>
        <v>0</v>
      </c>
    </row>
    <row r="125" spans="2:63" s="12" customFormat="1" ht="22.9" customHeight="1">
      <c r="B125" s="188"/>
      <c r="C125" s="189"/>
      <c r="D125" s="190" t="s">
        <v>82</v>
      </c>
      <c r="E125" s="202" t="s">
        <v>90</v>
      </c>
      <c r="F125" s="202" t="s">
        <v>185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SUM(P126:P170)</f>
        <v>0</v>
      </c>
      <c r="Q125" s="196"/>
      <c r="R125" s="197">
        <f>SUM(R126:R170)</f>
        <v>897.7308326</v>
      </c>
      <c r="S125" s="196"/>
      <c r="T125" s="198">
        <f>SUM(T126:T170)</f>
        <v>7.2499199999999995</v>
      </c>
      <c r="AR125" s="199" t="s">
        <v>90</v>
      </c>
      <c r="AT125" s="200" t="s">
        <v>82</v>
      </c>
      <c r="AU125" s="200" t="s">
        <v>90</v>
      </c>
      <c r="AY125" s="199" t="s">
        <v>126</v>
      </c>
      <c r="BK125" s="201">
        <f>SUM(BK126:BK170)</f>
        <v>0</v>
      </c>
    </row>
    <row r="126" spans="1:65" s="2" customFormat="1" ht="24" customHeight="1">
      <c r="A126" s="35"/>
      <c r="B126" s="36"/>
      <c r="C126" s="204" t="s">
        <v>90</v>
      </c>
      <c r="D126" s="204" t="s">
        <v>129</v>
      </c>
      <c r="E126" s="205" t="s">
        <v>186</v>
      </c>
      <c r="F126" s="206" t="s">
        <v>187</v>
      </c>
      <c r="G126" s="207" t="s">
        <v>140</v>
      </c>
      <c r="H126" s="208">
        <v>1</v>
      </c>
      <c r="I126" s="209"/>
      <c r="J126" s="210">
        <f aca="true" t="shared" si="0" ref="J126:J131">ROUND(I126*H126,2)</f>
        <v>0</v>
      </c>
      <c r="K126" s="206" t="s">
        <v>133</v>
      </c>
      <c r="L126" s="40"/>
      <c r="M126" s="211" t="s">
        <v>1</v>
      </c>
      <c r="N126" s="212" t="s">
        <v>48</v>
      </c>
      <c r="O126" s="72"/>
      <c r="P126" s="213">
        <f aca="true" t="shared" si="1" ref="P126:P131">O126*H126</f>
        <v>0</v>
      </c>
      <c r="Q126" s="213">
        <v>0</v>
      </c>
      <c r="R126" s="213">
        <f aca="true" t="shared" si="2" ref="R126:R131">Q126*H126</f>
        <v>0</v>
      </c>
      <c r="S126" s="213">
        <v>0</v>
      </c>
      <c r="T126" s="214">
        <f aca="true" t="shared" si="3" ref="T126:T131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134</v>
      </c>
      <c r="AT126" s="215" t="s">
        <v>129</v>
      </c>
      <c r="AU126" s="215" t="s">
        <v>92</v>
      </c>
      <c r="AY126" s="17" t="s">
        <v>126</v>
      </c>
      <c r="BE126" s="216">
        <f aca="true" t="shared" si="4" ref="BE126:BE131">IF(N126="základní",J126,0)</f>
        <v>0</v>
      </c>
      <c r="BF126" s="216">
        <f aca="true" t="shared" si="5" ref="BF126:BF131">IF(N126="snížená",J126,0)</f>
        <v>0</v>
      </c>
      <c r="BG126" s="216">
        <f aca="true" t="shared" si="6" ref="BG126:BG131">IF(N126="zákl. přenesená",J126,0)</f>
        <v>0</v>
      </c>
      <c r="BH126" s="216">
        <f aca="true" t="shared" si="7" ref="BH126:BH131">IF(N126="sníž. přenesená",J126,0)</f>
        <v>0</v>
      </c>
      <c r="BI126" s="216">
        <f aca="true" t="shared" si="8" ref="BI126:BI131">IF(N126="nulová",J126,0)</f>
        <v>0</v>
      </c>
      <c r="BJ126" s="17" t="s">
        <v>90</v>
      </c>
      <c r="BK126" s="216">
        <f aca="true" t="shared" si="9" ref="BK126:BK131">ROUND(I126*H126,2)</f>
        <v>0</v>
      </c>
      <c r="BL126" s="17" t="s">
        <v>134</v>
      </c>
      <c r="BM126" s="215" t="s">
        <v>188</v>
      </c>
    </row>
    <row r="127" spans="1:65" s="2" customFormat="1" ht="16.5" customHeight="1">
      <c r="A127" s="35"/>
      <c r="B127" s="36"/>
      <c r="C127" s="204" t="s">
        <v>92</v>
      </c>
      <c r="D127" s="204" t="s">
        <v>129</v>
      </c>
      <c r="E127" s="205" t="s">
        <v>189</v>
      </c>
      <c r="F127" s="206" t="s">
        <v>190</v>
      </c>
      <c r="G127" s="207" t="s">
        <v>140</v>
      </c>
      <c r="H127" s="208">
        <v>1</v>
      </c>
      <c r="I127" s="209"/>
      <c r="J127" s="210">
        <f t="shared" si="0"/>
        <v>0</v>
      </c>
      <c r="K127" s="206" t="s">
        <v>133</v>
      </c>
      <c r="L127" s="40"/>
      <c r="M127" s="211" t="s">
        <v>1</v>
      </c>
      <c r="N127" s="212" t="s">
        <v>48</v>
      </c>
      <c r="O127" s="72"/>
      <c r="P127" s="213">
        <f t="shared" si="1"/>
        <v>0</v>
      </c>
      <c r="Q127" s="213">
        <v>5E-05</v>
      </c>
      <c r="R127" s="213">
        <f t="shared" si="2"/>
        <v>5E-05</v>
      </c>
      <c r="S127" s="213">
        <v>0</v>
      </c>
      <c r="T127" s="21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134</v>
      </c>
      <c r="AT127" s="215" t="s">
        <v>129</v>
      </c>
      <c r="AU127" s="215" t="s">
        <v>92</v>
      </c>
      <c r="AY127" s="17" t="s">
        <v>126</v>
      </c>
      <c r="BE127" s="216">
        <f t="shared" si="4"/>
        <v>0</v>
      </c>
      <c r="BF127" s="216">
        <f t="shared" si="5"/>
        <v>0</v>
      </c>
      <c r="BG127" s="216">
        <f t="shared" si="6"/>
        <v>0</v>
      </c>
      <c r="BH127" s="216">
        <f t="shared" si="7"/>
        <v>0</v>
      </c>
      <c r="BI127" s="216">
        <f t="shared" si="8"/>
        <v>0</v>
      </c>
      <c r="BJ127" s="17" t="s">
        <v>90</v>
      </c>
      <c r="BK127" s="216">
        <f t="shared" si="9"/>
        <v>0</v>
      </c>
      <c r="BL127" s="17" t="s">
        <v>134</v>
      </c>
      <c r="BM127" s="215" t="s">
        <v>191</v>
      </c>
    </row>
    <row r="128" spans="1:65" s="2" customFormat="1" ht="24" customHeight="1">
      <c r="A128" s="35"/>
      <c r="B128" s="36"/>
      <c r="C128" s="204" t="s">
        <v>127</v>
      </c>
      <c r="D128" s="204" t="s">
        <v>129</v>
      </c>
      <c r="E128" s="205" t="s">
        <v>192</v>
      </c>
      <c r="F128" s="206" t="s">
        <v>193</v>
      </c>
      <c r="G128" s="207" t="s">
        <v>194</v>
      </c>
      <c r="H128" s="208">
        <v>10.24</v>
      </c>
      <c r="I128" s="209"/>
      <c r="J128" s="210">
        <f t="shared" si="0"/>
        <v>0</v>
      </c>
      <c r="K128" s="206" t="s">
        <v>133</v>
      </c>
      <c r="L128" s="40"/>
      <c r="M128" s="211" t="s">
        <v>1</v>
      </c>
      <c r="N128" s="212" t="s">
        <v>48</v>
      </c>
      <c r="O128" s="72"/>
      <c r="P128" s="213">
        <f t="shared" si="1"/>
        <v>0</v>
      </c>
      <c r="Q128" s="213">
        <v>0</v>
      </c>
      <c r="R128" s="213">
        <f t="shared" si="2"/>
        <v>0</v>
      </c>
      <c r="S128" s="213">
        <v>0.58</v>
      </c>
      <c r="T128" s="214">
        <f t="shared" si="3"/>
        <v>5.9392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5" t="s">
        <v>134</v>
      </c>
      <c r="AT128" s="215" t="s">
        <v>129</v>
      </c>
      <c r="AU128" s="215" t="s">
        <v>92</v>
      </c>
      <c r="AY128" s="17" t="s">
        <v>126</v>
      </c>
      <c r="BE128" s="216">
        <f t="shared" si="4"/>
        <v>0</v>
      </c>
      <c r="BF128" s="216">
        <f t="shared" si="5"/>
        <v>0</v>
      </c>
      <c r="BG128" s="216">
        <f t="shared" si="6"/>
        <v>0</v>
      </c>
      <c r="BH128" s="216">
        <f t="shared" si="7"/>
        <v>0</v>
      </c>
      <c r="BI128" s="216">
        <f t="shared" si="8"/>
        <v>0</v>
      </c>
      <c r="BJ128" s="17" t="s">
        <v>90</v>
      </c>
      <c r="BK128" s="216">
        <f t="shared" si="9"/>
        <v>0</v>
      </c>
      <c r="BL128" s="17" t="s">
        <v>134</v>
      </c>
      <c r="BM128" s="215" t="s">
        <v>195</v>
      </c>
    </row>
    <row r="129" spans="1:65" s="2" customFormat="1" ht="24" customHeight="1">
      <c r="A129" s="35"/>
      <c r="B129" s="36"/>
      <c r="C129" s="204" t="s">
        <v>134</v>
      </c>
      <c r="D129" s="204" t="s">
        <v>129</v>
      </c>
      <c r="E129" s="205" t="s">
        <v>196</v>
      </c>
      <c r="F129" s="206" t="s">
        <v>197</v>
      </c>
      <c r="G129" s="207" t="s">
        <v>194</v>
      </c>
      <c r="H129" s="208">
        <v>10.24</v>
      </c>
      <c r="I129" s="209"/>
      <c r="J129" s="210">
        <f t="shared" si="0"/>
        <v>0</v>
      </c>
      <c r="K129" s="206" t="s">
        <v>133</v>
      </c>
      <c r="L129" s="40"/>
      <c r="M129" s="211" t="s">
        <v>1</v>
      </c>
      <c r="N129" s="212" t="s">
        <v>48</v>
      </c>
      <c r="O129" s="72"/>
      <c r="P129" s="213">
        <f t="shared" si="1"/>
        <v>0</v>
      </c>
      <c r="Q129" s="213">
        <v>4E-05</v>
      </c>
      <c r="R129" s="213">
        <f t="shared" si="2"/>
        <v>0.00040960000000000004</v>
      </c>
      <c r="S129" s="213">
        <v>0.128</v>
      </c>
      <c r="T129" s="214">
        <f t="shared" si="3"/>
        <v>1.31072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134</v>
      </c>
      <c r="AT129" s="215" t="s">
        <v>129</v>
      </c>
      <c r="AU129" s="215" t="s">
        <v>92</v>
      </c>
      <c r="AY129" s="17" t="s">
        <v>126</v>
      </c>
      <c r="BE129" s="216">
        <f t="shared" si="4"/>
        <v>0</v>
      </c>
      <c r="BF129" s="216">
        <f t="shared" si="5"/>
        <v>0</v>
      </c>
      <c r="BG129" s="216">
        <f t="shared" si="6"/>
        <v>0</v>
      </c>
      <c r="BH129" s="216">
        <f t="shared" si="7"/>
        <v>0</v>
      </c>
      <c r="BI129" s="216">
        <f t="shared" si="8"/>
        <v>0</v>
      </c>
      <c r="BJ129" s="17" t="s">
        <v>90</v>
      </c>
      <c r="BK129" s="216">
        <f t="shared" si="9"/>
        <v>0</v>
      </c>
      <c r="BL129" s="17" t="s">
        <v>134</v>
      </c>
      <c r="BM129" s="215" t="s">
        <v>198</v>
      </c>
    </row>
    <row r="130" spans="1:65" s="2" customFormat="1" ht="16.5" customHeight="1">
      <c r="A130" s="35"/>
      <c r="B130" s="36"/>
      <c r="C130" s="204" t="s">
        <v>147</v>
      </c>
      <c r="D130" s="204" t="s">
        <v>129</v>
      </c>
      <c r="E130" s="205" t="s">
        <v>199</v>
      </c>
      <c r="F130" s="206" t="s">
        <v>200</v>
      </c>
      <c r="G130" s="207" t="s">
        <v>201</v>
      </c>
      <c r="H130" s="208">
        <v>59.5</v>
      </c>
      <c r="I130" s="209"/>
      <c r="J130" s="210">
        <f t="shared" si="0"/>
        <v>0</v>
      </c>
      <c r="K130" s="206" t="s">
        <v>133</v>
      </c>
      <c r="L130" s="40"/>
      <c r="M130" s="211" t="s">
        <v>1</v>
      </c>
      <c r="N130" s="212" t="s">
        <v>48</v>
      </c>
      <c r="O130" s="72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5" t="s">
        <v>134</v>
      </c>
      <c r="AT130" s="215" t="s">
        <v>129</v>
      </c>
      <c r="AU130" s="215" t="s">
        <v>92</v>
      </c>
      <c r="AY130" s="17" t="s">
        <v>126</v>
      </c>
      <c r="BE130" s="216">
        <f t="shared" si="4"/>
        <v>0</v>
      </c>
      <c r="BF130" s="216">
        <f t="shared" si="5"/>
        <v>0</v>
      </c>
      <c r="BG130" s="216">
        <f t="shared" si="6"/>
        <v>0</v>
      </c>
      <c r="BH130" s="216">
        <f t="shared" si="7"/>
        <v>0</v>
      </c>
      <c r="BI130" s="216">
        <f t="shared" si="8"/>
        <v>0</v>
      </c>
      <c r="BJ130" s="17" t="s">
        <v>90</v>
      </c>
      <c r="BK130" s="216">
        <f t="shared" si="9"/>
        <v>0</v>
      </c>
      <c r="BL130" s="17" t="s">
        <v>134</v>
      </c>
      <c r="BM130" s="215" t="s">
        <v>202</v>
      </c>
    </row>
    <row r="131" spans="1:65" s="2" customFormat="1" ht="24" customHeight="1">
      <c r="A131" s="35"/>
      <c r="B131" s="36"/>
      <c r="C131" s="204" t="s">
        <v>159</v>
      </c>
      <c r="D131" s="204" t="s">
        <v>129</v>
      </c>
      <c r="E131" s="205" t="s">
        <v>203</v>
      </c>
      <c r="F131" s="206" t="s">
        <v>204</v>
      </c>
      <c r="G131" s="207" t="s">
        <v>201</v>
      </c>
      <c r="H131" s="208">
        <v>267.9</v>
      </c>
      <c r="I131" s="209"/>
      <c r="J131" s="210">
        <f t="shared" si="0"/>
        <v>0</v>
      </c>
      <c r="K131" s="206" t="s">
        <v>133</v>
      </c>
      <c r="L131" s="40"/>
      <c r="M131" s="211" t="s">
        <v>1</v>
      </c>
      <c r="N131" s="212" t="s">
        <v>48</v>
      </c>
      <c r="O131" s="72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134</v>
      </c>
      <c r="AT131" s="215" t="s">
        <v>129</v>
      </c>
      <c r="AU131" s="215" t="s">
        <v>92</v>
      </c>
      <c r="AY131" s="17" t="s">
        <v>126</v>
      </c>
      <c r="BE131" s="216">
        <f t="shared" si="4"/>
        <v>0</v>
      </c>
      <c r="BF131" s="216">
        <f t="shared" si="5"/>
        <v>0</v>
      </c>
      <c r="BG131" s="216">
        <f t="shared" si="6"/>
        <v>0</v>
      </c>
      <c r="BH131" s="216">
        <f t="shared" si="7"/>
        <v>0</v>
      </c>
      <c r="BI131" s="216">
        <f t="shared" si="8"/>
        <v>0</v>
      </c>
      <c r="BJ131" s="17" t="s">
        <v>90</v>
      </c>
      <c r="BK131" s="216">
        <f t="shared" si="9"/>
        <v>0</v>
      </c>
      <c r="BL131" s="17" t="s">
        <v>134</v>
      </c>
      <c r="BM131" s="215" t="s">
        <v>205</v>
      </c>
    </row>
    <row r="132" spans="2:51" s="13" customFormat="1" ht="11.25">
      <c r="B132" s="223"/>
      <c r="C132" s="224"/>
      <c r="D132" s="225" t="s">
        <v>206</v>
      </c>
      <c r="E132" s="226" t="s">
        <v>1</v>
      </c>
      <c r="F132" s="227" t="s">
        <v>207</v>
      </c>
      <c r="G132" s="224"/>
      <c r="H132" s="228">
        <v>267.9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AT132" s="234" t="s">
        <v>206</v>
      </c>
      <c r="AU132" s="234" t="s">
        <v>92</v>
      </c>
      <c r="AV132" s="13" t="s">
        <v>92</v>
      </c>
      <c r="AW132" s="13" t="s">
        <v>38</v>
      </c>
      <c r="AX132" s="13" t="s">
        <v>90</v>
      </c>
      <c r="AY132" s="234" t="s">
        <v>126</v>
      </c>
    </row>
    <row r="133" spans="1:65" s="2" customFormat="1" ht="16.5" customHeight="1">
      <c r="A133" s="35"/>
      <c r="B133" s="36"/>
      <c r="C133" s="204" t="s">
        <v>163</v>
      </c>
      <c r="D133" s="204" t="s">
        <v>129</v>
      </c>
      <c r="E133" s="205" t="s">
        <v>208</v>
      </c>
      <c r="F133" s="206" t="s">
        <v>209</v>
      </c>
      <c r="G133" s="207" t="s">
        <v>194</v>
      </c>
      <c r="H133" s="208">
        <v>140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48</v>
      </c>
      <c r="O133" s="72"/>
      <c r="P133" s="213">
        <f>O133*H133</f>
        <v>0</v>
      </c>
      <c r="Q133" s="213">
        <v>0.00085</v>
      </c>
      <c r="R133" s="213">
        <f>Q133*H133</f>
        <v>0.119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92</v>
      </c>
      <c r="AY133" s="17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90</v>
      </c>
      <c r="BK133" s="216">
        <f>ROUND(I133*H133,2)</f>
        <v>0</v>
      </c>
      <c r="BL133" s="17" t="s">
        <v>134</v>
      </c>
      <c r="BM133" s="215" t="s">
        <v>210</v>
      </c>
    </row>
    <row r="134" spans="1:65" s="2" customFormat="1" ht="24" customHeight="1">
      <c r="A134" s="35"/>
      <c r="B134" s="36"/>
      <c r="C134" s="204" t="s">
        <v>136</v>
      </c>
      <c r="D134" s="204" t="s">
        <v>129</v>
      </c>
      <c r="E134" s="205" t="s">
        <v>211</v>
      </c>
      <c r="F134" s="206" t="s">
        <v>212</v>
      </c>
      <c r="G134" s="207" t="s">
        <v>194</v>
      </c>
      <c r="H134" s="208">
        <v>140</v>
      </c>
      <c r="I134" s="209"/>
      <c r="J134" s="210">
        <f>ROUND(I134*H134,2)</f>
        <v>0</v>
      </c>
      <c r="K134" s="206" t="s">
        <v>133</v>
      </c>
      <c r="L134" s="40"/>
      <c r="M134" s="211" t="s">
        <v>1</v>
      </c>
      <c r="N134" s="212" t="s">
        <v>48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134</v>
      </c>
      <c r="AT134" s="215" t="s">
        <v>129</v>
      </c>
      <c r="AU134" s="215" t="s">
        <v>92</v>
      </c>
      <c r="AY134" s="17" t="s">
        <v>126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90</v>
      </c>
      <c r="BK134" s="216">
        <f>ROUND(I134*H134,2)</f>
        <v>0</v>
      </c>
      <c r="BL134" s="17" t="s">
        <v>134</v>
      </c>
      <c r="BM134" s="215" t="s">
        <v>213</v>
      </c>
    </row>
    <row r="135" spans="1:65" s="2" customFormat="1" ht="24" customHeight="1">
      <c r="A135" s="35"/>
      <c r="B135" s="36"/>
      <c r="C135" s="204" t="s">
        <v>171</v>
      </c>
      <c r="D135" s="204" t="s">
        <v>129</v>
      </c>
      <c r="E135" s="205" t="s">
        <v>214</v>
      </c>
      <c r="F135" s="206" t="s">
        <v>215</v>
      </c>
      <c r="G135" s="207" t="s">
        <v>201</v>
      </c>
      <c r="H135" s="208">
        <v>585.765</v>
      </c>
      <c r="I135" s="209"/>
      <c r="J135" s="210">
        <f>ROUND(I135*H135,2)</f>
        <v>0</v>
      </c>
      <c r="K135" s="206" t="s">
        <v>133</v>
      </c>
      <c r="L135" s="40"/>
      <c r="M135" s="211" t="s">
        <v>1</v>
      </c>
      <c r="N135" s="212" t="s">
        <v>48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134</v>
      </c>
      <c r="AT135" s="215" t="s">
        <v>129</v>
      </c>
      <c r="AU135" s="215" t="s">
        <v>92</v>
      </c>
      <c r="AY135" s="17" t="s">
        <v>126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90</v>
      </c>
      <c r="BK135" s="216">
        <f>ROUND(I135*H135,2)</f>
        <v>0</v>
      </c>
      <c r="BL135" s="17" t="s">
        <v>134</v>
      </c>
      <c r="BM135" s="215" t="s">
        <v>216</v>
      </c>
    </row>
    <row r="136" spans="2:51" s="13" customFormat="1" ht="11.25">
      <c r="B136" s="223"/>
      <c r="C136" s="224"/>
      <c r="D136" s="225" t="s">
        <v>206</v>
      </c>
      <c r="E136" s="226" t="s">
        <v>1</v>
      </c>
      <c r="F136" s="227" t="s">
        <v>217</v>
      </c>
      <c r="G136" s="224"/>
      <c r="H136" s="228">
        <v>59.5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206</v>
      </c>
      <c r="AU136" s="234" t="s">
        <v>92</v>
      </c>
      <c r="AV136" s="13" t="s">
        <v>92</v>
      </c>
      <c r="AW136" s="13" t="s">
        <v>38</v>
      </c>
      <c r="AX136" s="13" t="s">
        <v>83</v>
      </c>
      <c r="AY136" s="234" t="s">
        <v>126</v>
      </c>
    </row>
    <row r="137" spans="2:51" s="13" customFormat="1" ht="11.25">
      <c r="B137" s="223"/>
      <c r="C137" s="224"/>
      <c r="D137" s="225" t="s">
        <v>206</v>
      </c>
      <c r="E137" s="226" t="s">
        <v>1</v>
      </c>
      <c r="F137" s="227" t="s">
        <v>218</v>
      </c>
      <c r="G137" s="224"/>
      <c r="H137" s="228">
        <v>234.7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206</v>
      </c>
      <c r="AU137" s="234" t="s">
        <v>92</v>
      </c>
      <c r="AV137" s="13" t="s">
        <v>92</v>
      </c>
      <c r="AW137" s="13" t="s">
        <v>38</v>
      </c>
      <c r="AX137" s="13" t="s">
        <v>83</v>
      </c>
      <c r="AY137" s="234" t="s">
        <v>126</v>
      </c>
    </row>
    <row r="138" spans="2:51" s="14" customFormat="1" ht="11.25">
      <c r="B138" s="235"/>
      <c r="C138" s="236"/>
      <c r="D138" s="225" t="s">
        <v>206</v>
      </c>
      <c r="E138" s="237" t="s">
        <v>1</v>
      </c>
      <c r="F138" s="238" t="s">
        <v>219</v>
      </c>
      <c r="G138" s="236"/>
      <c r="H138" s="239">
        <v>294.2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206</v>
      </c>
      <c r="AU138" s="245" t="s">
        <v>92</v>
      </c>
      <c r="AV138" s="14" t="s">
        <v>127</v>
      </c>
      <c r="AW138" s="14" t="s">
        <v>38</v>
      </c>
      <c r="AX138" s="14" t="s">
        <v>83</v>
      </c>
      <c r="AY138" s="245" t="s">
        <v>126</v>
      </c>
    </row>
    <row r="139" spans="2:51" s="13" customFormat="1" ht="11.25">
      <c r="B139" s="223"/>
      <c r="C139" s="224"/>
      <c r="D139" s="225" t="s">
        <v>206</v>
      </c>
      <c r="E139" s="226" t="s">
        <v>1</v>
      </c>
      <c r="F139" s="227" t="s">
        <v>220</v>
      </c>
      <c r="G139" s="224"/>
      <c r="H139" s="228">
        <v>56.865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206</v>
      </c>
      <c r="AU139" s="234" t="s">
        <v>92</v>
      </c>
      <c r="AV139" s="13" t="s">
        <v>92</v>
      </c>
      <c r="AW139" s="13" t="s">
        <v>38</v>
      </c>
      <c r="AX139" s="13" t="s">
        <v>83</v>
      </c>
      <c r="AY139" s="234" t="s">
        <v>126</v>
      </c>
    </row>
    <row r="140" spans="2:51" s="13" customFormat="1" ht="11.25">
      <c r="B140" s="223"/>
      <c r="C140" s="224"/>
      <c r="D140" s="225" t="s">
        <v>206</v>
      </c>
      <c r="E140" s="226" t="s">
        <v>1</v>
      </c>
      <c r="F140" s="227" t="s">
        <v>221</v>
      </c>
      <c r="G140" s="224"/>
      <c r="H140" s="228">
        <v>234.7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206</v>
      </c>
      <c r="AU140" s="234" t="s">
        <v>92</v>
      </c>
      <c r="AV140" s="13" t="s">
        <v>92</v>
      </c>
      <c r="AW140" s="13" t="s">
        <v>38</v>
      </c>
      <c r="AX140" s="13" t="s">
        <v>83</v>
      </c>
      <c r="AY140" s="234" t="s">
        <v>126</v>
      </c>
    </row>
    <row r="141" spans="2:51" s="14" customFormat="1" ht="11.25">
      <c r="B141" s="235"/>
      <c r="C141" s="236"/>
      <c r="D141" s="225" t="s">
        <v>206</v>
      </c>
      <c r="E141" s="237" t="s">
        <v>175</v>
      </c>
      <c r="F141" s="238" t="s">
        <v>219</v>
      </c>
      <c r="G141" s="236"/>
      <c r="H141" s="239">
        <v>291.565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206</v>
      </c>
      <c r="AU141" s="245" t="s">
        <v>92</v>
      </c>
      <c r="AV141" s="14" t="s">
        <v>127</v>
      </c>
      <c r="AW141" s="14" t="s">
        <v>38</v>
      </c>
      <c r="AX141" s="14" t="s">
        <v>83</v>
      </c>
      <c r="AY141" s="245" t="s">
        <v>126</v>
      </c>
    </row>
    <row r="142" spans="2:51" s="15" customFormat="1" ht="11.25">
      <c r="B142" s="246"/>
      <c r="C142" s="247"/>
      <c r="D142" s="225" t="s">
        <v>206</v>
      </c>
      <c r="E142" s="248" t="s">
        <v>1</v>
      </c>
      <c r="F142" s="249" t="s">
        <v>222</v>
      </c>
      <c r="G142" s="247"/>
      <c r="H142" s="250">
        <v>585.765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206</v>
      </c>
      <c r="AU142" s="256" t="s">
        <v>92</v>
      </c>
      <c r="AV142" s="15" t="s">
        <v>134</v>
      </c>
      <c r="AW142" s="15" t="s">
        <v>38</v>
      </c>
      <c r="AX142" s="15" t="s">
        <v>90</v>
      </c>
      <c r="AY142" s="256" t="s">
        <v>126</v>
      </c>
    </row>
    <row r="143" spans="1:65" s="2" customFormat="1" ht="24" customHeight="1">
      <c r="A143" s="35"/>
      <c r="B143" s="36"/>
      <c r="C143" s="204" t="s">
        <v>223</v>
      </c>
      <c r="D143" s="204" t="s">
        <v>129</v>
      </c>
      <c r="E143" s="205" t="s">
        <v>224</v>
      </c>
      <c r="F143" s="206" t="s">
        <v>225</v>
      </c>
      <c r="G143" s="207" t="s">
        <v>201</v>
      </c>
      <c r="H143" s="208">
        <v>35.835</v>
      </c>
      <c r="I143" s="209"/>
      <c r="J143" s="210">
        <f>ROUND(I143*H143,2)</f>
        <v>0</v>
      </c>
      <c r="K143" s="206" t="s">
        <v>133</v>
      </c>
      <c r="L143" s="40"/>
      <c r="M143" s="211" t="s">
        <v>1</v>
      </c>
      <c r="N143" s="212" t="s">
        <v>48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134</v>
      </c>
      <c r="AT143" s="215" t="s">
        <v>129</v>
      </c>
      <c r="AU143" s="215" t="s">
        <v>92</v>
      </c>
      <c r="AY143" s="17" t="s">
        <v>126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90</v>
      </c>
      <c r="BK143" s="216">
        <f>ROUND(I143*H143,2)</f>
        <v>0</v>
      </c>
      <c r="BL143" s="17" t="s">
        <v>134</v>
      </c>
      <c r="BM143" s="215" t="s">
        <v>226</v>
      </c>
    </row>
    <row r="144" spans="2:51" s="13" customFormat="1" ht="11.25">
      <c r="B144" s="223"/>
      <c r="C144" s="224"/>
      <c r="D144" s="225" t="s">
        <v>206</v>
      </c>
      <c r="E144" s="226" t="s">
        <v>1</v>
      </c>
      <c r="F144" s="227" t="s">
        <v>227</v>
      </c>
      <c r="G144" s="224"/>
      <c r="H144" s="228">
        <v>33.2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206</v>
      </c>
      <c r="AU144" s="234" t="s">
        <v>92</v>
      </c>
      <c r="AV144" s="13" t="s">
        <v>92</v>
      </c>
      <c r="AW144" s="13" t="s">
        <v>38</v>
      </c>
      <c r="AX144" s="13" t="s">
        <v>83</v>
      </c>
      <c r="AY144" s="234" t="s">
        <v>126</v>
      </c>
    </row>
    <row r="145" spans="2:51" s="13" customFormat="1" ht="11.25">
      <c r="B145" s="223"/>
      <c r="C145" s="224"/>
      <c r="D145" s="225" t="s">
        <v>206</v>
      </c>
      <c r="E145" s="226" t="s">
        <v>1</v>
      </c>
      <c r="F145" s="227" t="s">
        <v>228</v>
      </c>
      <c r="G145" s="224"/>
      <c r="H145" s="228">
        <v>2.635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206</v>
      </c>
      <c r="AU145" s="234" t="s">
        <v>92</v>
      </c>
      <c r="AV145" s="13" t="s">
        <v>92</v>
      </c>
      <c r="AW145" s="13" t="s">
        <v>38</v>
      </c>
      <c r="AX145" s="13" t="s">
        <v>83</v>
      </c>
      <c r="AY145" s="234" t="s">
        <v>126</v>
      </c>
    </row>
    <row r="146" spans="2:51" s="15" customFormat="1" ht="11.25">
      <c r="B146" s="246"/>
      <c r="C146" s="247"/>
      <c r="D146" s="225" t="s">
        <v>206</v>
      </c>
      <c r="E146" s="248" t="s">
        <v>177</v>
      </c>
      <c r="F146" s="249" t="s">
        <v>222</v>
      </c>
      <c r="G146" s="247"/>
      <c r="H146" s="250">
        <v>35.835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206</v>
      </c>
      <c r="AU146" s="256" t="s">
        <v>92</v>
      </c>
      <c r="AV146" s="15" t="s">
        <v>134</v>
      </c>
      <c r="AW146" s="15" t="s">
        <v>38</v>
      </c>
      <c r="AX146" s="15" t="s">
        <v>90</v>
      </c>
      <c r="AY146" s="256" t="s">
        <v>126</v>
      </c>
    </row>
    <row r="147" spans="1:65" s="2" customFormat="1" ht="16.5" customHeight="1">
      <c r="A147" s="35"/>
      <c r="B147" s="36"/>
      <c r="C147" s="204" t="s">
        <v>229</v>
      </c>
      <c r="D147" s="204" t="s">
        <v>129</v>
      </c>
      <c r="E147" s="205" t="s">
        <v>230</v>
      </c>
      <c r="F147" s="206" t="s">
        <v>231</v>
      </c>
      <c r="G147" s="207" t="s">
        <v>201</v>
      </c>
      <c r="H147" s="208">
        <v>327.4</v>
      </c>
      <c r="I147" s="209"/>
      <c r="J147" s="210">
        <f>ROUND(I147*H147,2)</f>
        <v>0</v>
      </c>
      <c r="K147" s="206" t="s">
        <v>133</v>
      </c>
      <c r="L147" s="40"/>
      <c r="M147" s="211" t="s">
        <v>1</v>
      </c>
      <c r="N147" s="212" t="s">
        <v>48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134</v>
      </c>
      <c r="AT147" s="215" t="s">
        <v>129</v>
      </c>
      <c r="AU147" s="215" t="s">
        <v>92</v>
      </c>
      <c r="AY147" s="17" t="s">
        <v>126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90</v>
      </c>
      <c r="BK147" s="216">
        <f>ROUND(I147*H147,2)</f>
        <v>0</v>
      </c>
      <c r="BL147" s="17" t="s">
        <v>134</v>
      </c>
      <c r="BM147" s="215" t="s">
        <v>232</v>
      </c>
    </row>
    <row r="148" spans="2:51" s="13" customFormat="1" ht="11.25">
      <c r="B148" s="223"/>
      <c r="C148" s="224"/>
      <c r="D148" s="225" t="s">
        <v>206</v>
      </c>
      <c r="E148" s="226" t="s">
        <v>1</v>
      </c>
      <c r="F148" s="227" t="s">
        <v>177</v>
      </c>
      <c r="G148" s="224"/>
      <c r="H148" s="228">
        <v>35.835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206</v>
      </c>
      <c r="AU148" s="234" t="s">
        <v>92</v>
      </c>
      <c r="AV148" s="13" t="s">
        <v>92</v>
      </c>
      <c r="AW148" s="13" t="s">
        <v>38</v>
      </c>
      <c r="AX148" s="13" t="s">
        <v>83</v>
      </c>
      <c r="AY148" s="234" t="s">
        <v>126</v>
      </c>
    </row>
    <row r="149" spans="2:51" s="13" customFormat="1" ht="11.25">
      <c r="B149" s="223"/>
      <c r="C149" s="224"/>
      <c r="D149" s="225" t="s">
        <v>206</v>
      </c>
      <c r="E149" s="226" t="s">
        <v>1</v>
      </c>
      <c r="F149" s="227" t="s">
        <v>175</v>
      </c>
      <c r="G149" s="224"/>
      <c r="H149" s="228">
        <v>291.565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206</v>
      </c>
      <c r="AU149" s="234" t="s">
        <v>92</v>
      </c>
      <c r="AV149" s="13" t="s">
        <v>92</v>
      </c>
      <c r="AW149" s="13" t="s">
        <v>38</v>
      </c>
      <c r="AX149" s="13" t="s">
        <v>83</v>
      </c>
      <c r="AY149" s="234" t="s">
        <v>126</v>
      </c>
    </row>
    <row r="150" spans="2:51" s="15" customFormat="1" ht="11.25">
      <c r="B150" s="246"/>
      <c r="C150" s="247"/>
      <c r="D150" s="225" t="s">
        <v>206</v>
      </c>
      <c r="E150" s="248" t="s">
        <v>1</v>
      </c>
      <c r="F150" s="249" t="s">
        <v>222</v>
      </c>
      <c r="G150" s="247"/>
      <c r="H150" s="250">
        <v>327.4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206</v>
      </c>
      <c r="AU150" s="256" t="s">
        <v>92</v>
      </c>
      <c r="AV150" s="15" t="s">
        <v>134</v>
      </c>
      <c r="AW150" s="15" t="s">
        <v>38</v>
      </c>
      <c r="AX150" s="15" t="s">
        <v>90</v>
      </c>
      <c r="AY150" s="256" t="s">
        <v>126</v>
      </c>
    </row>
    <row r="151" spans="1:65" s="2" customFormat="1" ht="24" customHeight="1">
      <c r="A151" s="35"/>
      <c r="B151" s="36"/>
      <c r="C151" s="204" t="s">
        <v>233</v>
      </c>
      <c r="D151" s="204" t="s">
        <v>129</v>
      </c>
      <c r="E151" s="205" t="s">
        <v>234</v>
      </c>
      <c r="F151" s="206" t="s">
        <v>235</v>
      </c>
      <c r="G151" s="207" t="s">
        <v>201</v>
      </c>
      <c r="H151" s="208">
        <v>234.7</v>
      </c>
      <c r="I151" s="209"/>
      <c r="J151" s="210">
        <f>ROUND(I151*H151,2)</f>
        <v>0</v>
      </c>
      <c r="K151" s="206" t="s">
        <v>133</v>
      </c>
      <c r="L151" s="40"/>
      <c r="M151" s="211" t="s">
        <v>1</v>
      </c>
      <c r="N151" s="212" t="s">
        <v>48</v>
      </c>
      <c r="O151" s="7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134</v>
      </c>
      <c r="AT151" s="215" t="s">
        <v>129</v>
      </c>
      <c r="AU151" s="215" t="s">
        <v>92</v>
      </c>
      <c r="AY151" s="17" t="s">
        <v>126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90</v>
      </c>
      <c r="BK151" s="216">
        <f>ROUND(I151*H151,2)</f>
        <v>0</v>
      </c>
      <c r="BL151" s="17" t="s">
        <v>134</v>
      </c>
      <c r="BM151" s="215" t="s">
        <v>236</v>
      </c>
    </row>
    <row r="152" spans="2:51" s="13" customFormat="1" ht="11.25">
      <c r="B152" s="223"/>
      <c r="C152" s="224"/>
      <c r="D152" s="225" t="s">
        <v>206</v>
      </c>
      <c r="E152" s="226" t="s">
        <v>1</v>
      </c>
      <c r="F152" s="227" t="s">
        <v>237</v>
      </c>
      <c r="G152" s="224"/>
      <c r="H152" s="228">
        <v>234.7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206</v>
      </c>
      <c r="AU152" s="234" t="s">
        <v>92</v>
      </c>
      <c r="AV152" s="13" t="s">
        <v>92</v>
      </c>
      <c r="AW152" s="13" t="s">
        <v>38</v>
      </c>
      <c r="AX152" s="13" t="s">
        <v>90</v>
      </c>
      <c r="AY152" s="234" t="s">
        <v>126</v>
      </c>
    </row>
    <row r="153" spans="1:65" s="2" customFormat="1" ht="24" customHeight="1">
      <c r="A153" s="35"/>
      <c r="B153" s="36"/>
      <c r="C153" s="204" t="s">
        <v>238</v>
      </c>
      <c r="D153" s="204" t="s">
        <v>129</v>
      </c>
      <c r="E153" s="205" t="s">
        <v>239</v>
      </c>
      <c r="F153" s="206" t="s">
        <v>240</v>
      </c>
      <c r="G153" s="207" t="s">
        <v>201</v>
      </c>
      <c r="H153" s="208">
        <v>448.8</v>
      </c>
      <c r="I153" s="209"/>
      <c r="J153" s="210">
        <f>ROUND(I153*H153,2)</f>
        <v>0</v>
      </c>
      <c r="K153" s="206" t="s">
        <v>133</v>
      </c>
      <c r="L153" s="40"/>
      <c r="M153" s="211" t="s">
        <v>1</v>
      </c>
      <c r="N153" s="212" t="s">
        <v>48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134</v>
      </c>
      <c r="AT153" s="215" t="s">
        <v>129</v>
      </c>
      <c r="AU153" s="215" t="s">
        <v>92</v>
      </c>
      <c r="AY153" s="17" t="s">
        <v>126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90</v>
      </c>
      <c r="BK153" s="216">
        <f>ROUND(I153*H153,2)</f>
        <v>0</v>
      </c>
      <c r="BL153" s="17" t="s">
        <v>134</v>
      </c>
      <c r="BM153" s="215" t="s">
        <v>241</v>
      </c>
    </row>
    <row r="154" spans="2:51" s="13" customFormat="1" ht="11.25">
      <c r="B154" s="223"/>
      <c r="C154" s="224"/>
      <c r="D154" s="225" t="s">
        <v>206</v>
      </c>
      <c r="E154" s="226" t="s">
        <v>1</v>
      </c>
      <c r="F154" s="227" t="s">
        <v>242</v>
      </c>
      <c r="G154" s="224"/>
      <c r="H154" s="228">
        <v>73.4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206</v>
      </c>
      <c r="AU154" s="234" t="s">
        <v>92</v>
      </c>
      <c r="AV154" s="13" t="s">
        <v>92</v>
      </c>
      <c r="AW154" s="13" t="s">
        <v>38</v>
      </c>
      <c r="AX154" s="13" t="s">
        <v>83</v>
      </c>
      <c r="AY154" s="234" t="s">
        <v>126</v>
      </c>
    </row>
    <row r="155" spans="2:51" s="13" customFormat="1" ht="11.25">
      <c r="B155" s="223"/>
      <c r="C155" s="224"/>
      <c r="D155" s="225" t="s">
        <v>206</v>
      </c>
      <c r="E155" s="226" t="s">
        <v>1</v>
      </c>
      <c r="F155" s="227" t="s">
        <v>243</v>
      </c>
      <c r="G155" s="224"/>
      <c r="H155" s="228">
        <v>197.7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206</v>
      </c>
      <c r="AU155" s="234" t="s">
        <v>92</v>
      </c>
      <c r="AV155" s="13" t="s">
        <v>92</v>
      </c>
      <c r="AW155" s="13" t="s">
        <v>38</v>
      </c>
      <c r="AX155" s="13" t="s">
        <v>83</v>
      </c>
      <c r="AY155" s="234" t="s">
        <v>126</v>
      </c>
    </row>
    <row r="156" spans="2:51" s="13" customFormat="1" ht="11.25">
      <c r="B156" s="223"/>
      <c r="C156" s="224"/>
      <c r="D156" s="225" t="s">
        <v>206</v>
      </c>
      <c r="E156" s="226" t="s">
        <v>1</v>
      </c>
      <c r="F156" s="227" t="s">
        <v>244</v>
      </c>
      <c r="G156" s="224"/>
      <c r="H156" s="228">
        <v>177.7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206</v>
      </c>
      <c r="AU156" s="234" t="s">
        <v>92</v>
      </c>
      <c r="AV156" s="13" t="s">
        <v>92</v>
      </c>
      <c r="AW156" s="13" t="s">
        <v>38</v>
      </c>
      <c r="AX156" s="13" t="s">
        <v>83</v>
      </c>
      <c r="AY156" s="234" t="s">
        <v>126</v>
      </c>
    </row>
    <row r="157" spans="2:51" s="15" customFormat="1" ht="11.25">
      <c r="B157" s="246"/>
      <c r="C157" s="247"/>
      <c r="D157" s="225" t="s">
        <v>206</v>
      </c>
      <c r="E157" s="248" t="s">
        <v>1</v>
      </c>
      <c r="F157" s="249" t="s">
        <v>222</v>
      </c>
      <c r="G157" s="247"/>
      <c r="H157" s="250">
        <v>448.8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206</v>
      </c>
      <c r="AU157" s="256" t="s">
        <v>92</v>
      </c>
      <c r="AV157" s="15" t="s">
        <v>134</v>
      </c>
      <c r="AW157" s="15" t="s">
        <v>38</v>
      </c>
      <c r="AX157" s="15" t="s">
        <v>90</v>
      </c>
      <c r="AY157" s="256" t="s">
        <v>126</v>
      </c>
    </row>
    <row r="158" spans="1:65" s="2" customFormat="1" ht="16.5" customHeight="1">
      <c r="A158" s="35"/>
      <c r="B158" s="36"/>
      <c r="C158" s="257" t="s">
        <v>245</v>
      </c>
      <c r="D158" s="257" t="s">
        <v>246</v>
      </c>
      <c r="E158" s="258" t="s">
        <v>247</v>
      </c>
      <c r="F158" s="259" t="s">
        <v>248</v>
      </c>
      <c r="G158" s="260" t="s">
        <v>249</v>
      </c>
      <c r="H158" s="261">
        <v>897.6</v>
      </c>
      <c r="I158" s="262"/>
      <c r="J158" s="263">
        <f>ROUND(I158*H158,2)</f>
        <v>0</v>
      </c>
      <c r="K158" s="259" t="s">
        <v>133</v>
      </c>
      <c r="L158" s="264"/>
      <c r="M158" s="265" t="s">
        <v>1</v>
      </c>
      <c r="N158" s="266" t="s">
        <v>48</v>
      </c>
      <c r="O158" s="72"/>
      <c r="P158" s="213">
        <f>O158*H158</f>
        <v>0</v>
      </c>
      <c r="Q158" s="213">
        <v>1</v>
      </c>
      <c r="R158" s="213">
        <f>Q158*H158</f>
        <v>897.6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136</v>
      </c>
      <c r="AT158" s="215" t="s">
        <v>246</v>
      </c>
      <c r="AU158" s="215" t="s">
        <v>92</v>
      </c>
      <c r="AY158" s="17" t="s">
        <v>126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90</v>
      </c>
      <c r="BK158" s="216">
        <f>ROUND(I158*H158,2)</f>
        <v>0</v>
      </c>
      <c r="BL158" s="17" t="s">
        <v>134</v>
      </c>
      <c r="BM158" s="215" t="s">
        <v>250</v>
      </c>
    </row>
    <row r="159" spans="2:51" s="13" customFormat="1" ht="11.25">
      <c r="B159" s="223"/>
      <c r="C159" s="224"/>
      <c r="D159" s="225" t="s">
        <v>206</v>
      </c>
      <c r="E159" s="226" t="s">
        <v>1</v>
      </c>
      <c r="F159" s="227" t="s">
        <v>251</v>
      </c>
      <c r="G159" s="224"/>
      <c r="H159" s="228">
        <v>897.6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206</v>
      </c>
      <c r="AU159" s="234" t="s">
        <v>92</v>
      </c>
      <c r="AV159" s="13" t="s">
        <v>92</v>
      </c>
      <c r="AW159" s="13" t="s">
        <v>38</v>
      </c>
      <c r="AX159" s="13" t="s">
        <v>90</v>
      </c>
      <c r="AY159" s="234" t="s">
        <v>126</v>
      </c>
    </row>
    <row r="160" spans="1:65" s="2" customFormat="1" ht="24" customHeight="1">
      <c r="A160" s="35"/>
      <c r="B160" s="36"/>
      <c r="C160" s="204" t="s">
        <v>8</v>
      </c>
      <c r="D160" s="204" t="s">
        <v>129</v>
      </c>
      <c r="E160" s="205" t="s">
        <v>252</v>
      </c>
      <c r="F160" s="206" t="s">
        <v>253</v>
      </c>
      <c r="G160" s="207" t="s">
        <v>194</v>
      </c>
      <c r="H160" s="208">
        <v>280.8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48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92</v>
      </c>
      <c r="AY160" s="17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90</v>
      </c>
      <c r="BK160" s="216">
        <f>ROUND(I160*H160,2)</f>
        <v>0</v>
      </c>
      <c r="BL160" s="17" t="s">
        <v>134</v>
      </c>
      <c r="BM160" s="215" t="s">
        <v>254</v>
      </c>
    </row>
    <row r="161" spans="1:65" s="2" customFormat="1" ht="24" customHeight="1">
      <c r="A161" s="35"/>
      <c r="B161" s="36"/>
      <c r="C161" s="204" t="s">
        <v>255</v>
      </c>
      <c r="D161" s="204" t="s">
        <v>129</v>
      </c>
      <c r="E161" s="205" t="s">
        <v>256</v>
      </c>
      <c r="F161" s="206" t="s">
        <v>257</v>
      </c>
      <c r="G161" s="207" t="s">
        <v>194</v>
      </c>
      <c r="H161" s="208">
        <v>280.8</v>
      </c>
      <c r="I161" s="209"/>
      <c r="J161" s="210">
        <f>ROUND(I161*H161,2)</f>
        <v>0</v>
      </c>
      <c r="K161" s="206" t="s">
        <v>133</v>
      </c>
      <c r="L161" s="40"/>
      <c r="M161" s="211" t="s">
        <v>1</v>
      </c>
      <c r="N161" s="212" t="s">
        <v>48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134</v>
      </c>
      <c r="AT161" s="215" t="s">
        <v>129</v>
      </c>
      <c r="AU161" s="215" t="s">
        <v>92</v>
      </c>
      <c r="AY161" s="17" t="s">
        <v>126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90</v>
      </c>
      <c r="BK161" s="216">
        <f>ROUND(I161*H161,2)</f>
        <v>0</v>
      </c>
      <c r="BL161" s="17" t="s">
        <v>134</v>
      </c>
      <c r="BM161" s="215" t="s">
        <v>258</v>
      </c>
    </row>
    <row r="162" spans="1:65" s="2" customFormat="1" ht="16.5" customHeight="1">
      <c r="A162" s="35"/>
      <c r="B162" s="36"/>
      <c r="C162" s="257" t="s">
        <v>259</v>
      </c>
      <c r="D162" s="257" t="s">
        <v>246</v>
      </c>
      <c r="E162" s="258" t="s">
        <v>260</v>
      </c>
      <c r="F162" s="259" t="s">
        <v>261</v>
      </c>
      <c r="G162" s="260" t="s">
        <v>262</v>
      </c>
      <c r="H162" s="261">
        <v>8.424</v>
      </c>
      <c r="I162" s="262"/>
      <c r="J162" s="263">
        <f>ROUND(I162*H162,2)</f>
        <v>0</v>
      </c>
      <c r="K162" s="259" t="s">
        <v>133</v>
      </c>
      <c r="L162" s="264"/>
      <c r="M162" s="265" t="s">
        <v>1</v>
      </c>
      <c r="N162" s="266" t="s">
        <v>48</v>
      </c>
      <c r="O162" s="72"/>
      <c r="P162" s="213">
        <f>O162*H162</f>
        <v>0</v>
      </c>
      <c r="Q162" s="213">
        <v>0.001</v>
      </c>
      <c r="R162" s="213">
        <f>Q162*H162</f>
        <v>0.008424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136</v>
      </c>
      <c r="AT162" s="215" t="s">
        <v>246</v>
      </c>
      <c r="AU162" s="215" t="s">
        <v>92</v>
      </c>
      <c r="AY162" s="17" t="s">
        <v>126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90</v>
      </c>
      <c r="BK162" s="216">
        <f>ROUND(I162*H162,2)</f>
        <v>0</v>
      </c>
      <c r="BL162" s="17" t="s">
        <v>134</v>
      </c>
      <c r="BM162" s="215" t="s">
        <v>263</v>
      </c>
    </row>
    <row r="163" spans="2:51" s="13" customFormat="1" ht="11.25">
      <c r="B163" s="223"/>
      <c r="C163" s="224"/>
      <c r="D163" s="225" t="s">
        <v>206</v>
      </c>
      <c r="E163" s="226" t="s">
        <v>1</v>
      </c>
      <c r="F163" s="227" t="s">
        <v>264</v>
      </c>
      <c r="G163" s="224"/>
      <c r="H163" s="228">
        <v>8.424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206</v>
      </c>
      <c r="AU163" s="234" t="s">
        <v>92</v>
      </c>
      <c r="AV163" s="13" t="s">
        <v>92</v>
      </c>
      <c r="AW163" s="13" t="s">
        <v>38</v>
      </c>
      <c r="AX163" s="13" t="s">
        <v>90</v>
      </c>
      <c r="AY163" s="234" t="s">
        <v>126</v>
      </c>
    </row>
    <row r="164" spans="1:65" s="2" customFormat="1" ht="24" customHeight="1">
      <c r="A164" s="35"/>
      <c r="B164" s="36"/>
      <c r="C164" s="204" t="s">
        <v>265</v>
      </c>
      <c r="D164" s="204" t="s">
        <v>129</v>
      </c>
      <c r="E164" s="205" t="s">
        <v>266</v>
      </c>
      <c r="F164" s="206" t="s">
        <v>267</v>
      </c>
      <c r="G164" s="207" t="s">
        <v>194</v>
      </c>
      <c r="H164" s="208">
        <v>98.3</v>
      </c>
      <c r="I164" s="209"/>
      <c r="J164" s="210">
        <f>ROUND(I164*H164,2)</f>
        <v>0</v>
      </c>
      <c r="K164" s="206" t="s">
        <v>133</v>
      </c>
      <c r="L164" s="40"/>
      <c r="M164" s="211" t="s">
        <v>1</v>
      </c>
      <c r="N164" s="212" t="s">
        <v>48</v>
      </c>
      <c r="O164" s="7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5" t="s">
        <v>134</v>
      </c>
      <c r="AT164" s="215" t="s">
        <v>129</v>
      </c>
      <c r="AU164" s="215" t="s">
        <v>92</v>
      </c>
      <c r="AY164" s="17" t="s">
        <v>126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90</v>
      </c>
      <c r="BK164" s="216">
        <f>ROUND(I164*H164,2)</f>
        <v>0</v>
      </c>
      <c r="BL164" s="17" t="s">
        <v>134</v>
      </c>
      <c r="BM164" s="215" t="s">
        <v>268</v>
      </c>
    </row>
    <row r="165" spans="1:65" s="2" customFormat="1" ht="16.5" customHeight="1">
      <c r="A165" s="35"/>
      <c r="B165" s="36"/>
      <c r="C165" s="257" t="s">
        <v>269</v>
      </c>
      <c r="D165" s="257" t="s">
        <v>246</v>
      </c>
      <c r="E165" s="258" t="s">
        <v>270</v>
      </c>
      <c r="F165" s="259" t="s">
        <v>271</v>
      </c>
      <c r="G165" s="260" t="s">
        <v>262</v>
      </c>
      <c r="H165" s="261">
        <v>2.949</v>
      </c>
      <c r="I165" s="262"/>
      <c r="J165" s="263">
        <f>ROUND(I165*H165,2)</f>
        <v>0</v>
      </c>
      <c r="K165" s="259" t="s">
        <v>133</v>
      </c>
      <c r="L165" s="264"/>
      <c r="M165" s="265" t="s">
        <v>1</v>
      </c>
      <c r="N165" s="266" t="s">
        <v>48</v>
      </c>
      <c r="O165" s="72"/>
      <c r="P165" s="213">
        <f>O165*H165</f>
        <v>0</v>
      </c>
      <c r="Q165" s="213">
        <v>0.001</v>
      </c>
      <c r="R165" s="213">
        <f>Q165*H165</f>
        <v>0.002949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136</v>
      </c>
      <c r="AT165" s="215" t="s">
        <v>246</v>
      </c>
      <c r="AU165" s="215" t="s">
        <v>92</v>
      </c>
      <c r="AY165" s="17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90</v>
      </c>
      <c r="BK165" s="216">
        <f>ROUND(I165*H165,2)</f>
        <v>0</v>
      </c>
      <c r="BL165" s="17" t="s">
        <v>134</v>
      </c>
      <c r="BM165" s="215" t="s">
        <v>272</v>
      </c>
    </row>
    <row r="166" spans="2:51" s="13" customFormat="1" ht="11.25">
      <c r="B166" s="223"/>
      <c r="C166" s="224"/>
      <c r="D166" s="225" t="s">
        <v>206</v>
      </c>
      <c r="E166" s="226" t="s">
        <v>1</v>
      </c>
      <c r="F166" s="227" t="s">
        <v>273</v>
      </c>
      <c r="G166" s="224"/>
      <c r="H166" s="228">
        <v>2.949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206</v>
      </c>
      <c r="AU166" s="234" t="s">
        <v>92</v>
      </c>
      <c r="AV166" s="13" t="s">
        <v>92</v>
      </c>
      <c r="AW166" s="13" t="s">
        <v>38</v>
      </c>
      <c r="AX166" s="13" t="s">
        <v>90</v>
      </c>
      <c r="AY166" s="234" t="s">
        <v>126</v>
      </c>
    </row>
    <row r="167" spans="1:65" s="2" customFormat="1" ht="16.5" customHeight="1">
      <c r="A167" s="35"/>
      <c r="B167" s="36"/>
      <c r="C167" s="204" t="s">
        <v>274</v>
      </c>
      <c r="D167" s="204" t="s">
        <v>129</v>
      </c>
      <c r="E167" s="205" t="s">
        <v>275</v>
      </c>
      <c r="F167" s="206" t="s">
        <v>276</v>
      </c>
      <c r="G167" s="207" t="s">
        <v>194</v>
      </c>
      <c r="H167" s="208">
        <v>289.9</v>
      </c>
      <c r="I167" s="209"/>
      <c r="J167" s="210">
        <f>ROUND(I167*H167,2)</f>
        <v>0</v>
      </c>
      <c r="K167" s="206" t="s">
        <v>133</v>
      </c>
      <c r="L167" s="40"/>
      <c r="M167" s="211" t="s">
        <v>1</v>
      </c>
      <c r="N167" s="212" t="s">
        <v>48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134</v>
      </c>
      <c r="AT167" s="215" t="s">
        <v>129</v>
      </c>
      <c r="AU167" s="215" t="s">
        <v>92</v>
      </c>
      <c r="AY167" s="17" t="s">
        <v>126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90</v>
      </c>
      <c r="BK167" s="216">
        <f>ROUND(I167*H167,2)</f>
        <v>0</v>
      </c>
      <c r="BL167" s="17" t="s">
        <v>134</v>
      </c>
      <c r="BM167" s="215" t="s">
        <v>277</v>
      </c>
    </row>
    <row r="168" spans="1:65" s="2" customFormat="1" ht="24" customHeight="1">
      <c r="A168" s="35"/>
      <c r="B168" s="36"/>
      <c r="C168" s="204" t="s">
        <v>7</v>
      </c>
      <c r="D168" s="204" t="s">
        <v>129</v>
      </c>
      <c r="E168" s="205" t="s">
        <v>278</v>
      </c>
      <c r="F168" s="206" t="s">
        <v>279</v>
      </c>
      <c r="G168" s="207" t="s">
        <v>194</v>
      </c>
      <c r="H168" s="208">
        <v>98.3</v>
      </c>
      <c r="I168" s="209"/>
      <c r="J168" s="210">
        <f>ROUND(I168*H168,2)</f>
        <v>0</v>
      </c>
      <c r="K168" s="206" t="s">
        <v>133</v>
      </c>
      <c r="L168" s="40"/>
      <c r="M168" s="211" t="s">
        <v>1</v>
      </c>
      <c r="N168" s="212" t="s">
        <v>48</v>
      </c>
      <c r="O168" s="7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134</v>
      </c>
      <c r="AT168" s="215" t="s">
        <v>129</v>
      </c>
      <c r="AU168" s="215" t="s">
        <v>92</v>
      </c>
      <c r="AY168" s="17" t="s">
        <v>126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90</v>
      </c>
      <c r="BK168" s="216">
        <f>ROUND(I168*H168,2)</f>
        <v>0</v>
      </c>
      <c r="BL168" s="17" t="s">
        <v>134</v>
      </c>
      <c r="BM168" s="215" t="s">
        <v>280</v>
      </c>
    </row>
    <row r="169" spans="1:65" s="2" customFormat="1" ht="16.5" customHeight="1">
      <c r="A169" s="35"/>
      <c r="B169" s="36"/>
      <c r="C169" s="204" t="s">
        <v>281</v>
      </c>
      <c r="D169" s="204" t="s">
        <v>129</v>
      </c>
      <c r="E169" s="205" t="s">
        <v>282</v>
      </c>
      <c r="F169" s="206" t="s">
        <v>283</v>
      </c>
      <c r="G169" s="207" t="s">
        <v>201</v>
      </c>
      <c r="H169" s="208">
        <v>11.373</v>
      </c>
      <c r="I169" s="209"/>
      <c r="J169" s="210">
        <f>ROUND(I169*H169,2)</f>
        <v>0</v>
      </c>
      <c r="K169" s="206" t="s">
        <v>133</v>
      </c>
      <c r="L169" s="40"/>
      <c r="M169" s="211" t="s">
        <v>1</v>
      </c>
      <c r="N169" s="212" t="s">
        <v>48</v>
      </c>
      <c r="O169" s="7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5" t="s">
        <v>134</v>
      </c>
      <c r="AT169" s="215" t="s">
        <v>129</v>
      </c>
      <c r="AU169" s="215" t="s">
        <v>92</v>
      </c>
      <c r="AY169" s="17" t="s">
        <v>126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90</v>
      </c>
      <c r="BK169" s="216">
        <f>ROUND(I169*H169,2)</f>
        <v>0</v>
      </c>
      <c r="BL169" s="17" t="s">
        <v>134</v>
      </c>
      <c r="BM169" s="215" t="s">
        <v>284</v>
      </c>
    </row>
    <row r="170" spans="2:51" s="13" customFormat="1" ht="11.25">
      <c r="B170" s="223"/>
      <c r="C170" s="224"/>
      <c r="D170" s="225" t="s">
        <v>206</v>
      </c>
      <c r="E170" s="226" t="s">
        <v>1</v>
      </c>
      <c r="F170" s="227" t="s">
        <v>285</v>
      </c>
      <c r="G170" s="224"/>
      <c r="H170" s="228">
        <v>11.373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206</v>
      </c>
      <c r="AU170" s="234" t="s">
        <v>92</v>
      </c>
      <c r="AV170" s="13" t="s">
        <v>92</v>
      </c>
      <c r="AW170" s="13" t="s">
        <v>38</v>
      </c>
      <c r="AX170" s="13" t="s">
        <v>90</v>
      </c>
      <c r="AY170" s="234" t="s">
        <v>126</v>
      </c>
    </row>
    <row r="171" spans="2:63" s="12" customFormat="1" ht="22.9" customHeight="1">
      <c r="B171" s="188"/>
      <c r="C171" s="189"/>
      <c r="D171" s="190" t="s">
        <v>82</v>
      </c>
      <c r="E171" s="202" t="s">
        <v>147</v>
      </c>
      <c r="F171" s="202" t="s">
        <v>286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SUM(P172:P178)</f>
        <v>0</v>
      </c>
      <c r="Q171" s="196"/>
      <c r="R171" s="197">
        <f>SUM(R172:R178)</f>
        <v>0</v>
      </c>
      <c r="S171" s="196"/>
      <c r="T171" s="198">
        <f>SUM(T172:T178)</f>
        <v>0</v>
      </c>
      <c r="AR171" s="199" t="s">
        <v>90</v>
      </c>
      <c r="AT171" s="200" t="s">
        <v>82</v>
      </c>
      <c r="AU171" s="200" t="s">
        <v>90</v>
      </c>
      <c r="AY171" s="199" t="s">
        <v>126</v>
      </c>
      <c r="BK171" s="201">
        <f>SUM(BK172:BK178)</f>
        <v>0</v>
      </c>
    </row>
    <row r="172" spans="1:65" s="2" customFormat="1" ht="16.5" customHeight="1">
      <c r="A172" s="35"/>
      <c r="B172" s="36"/>
      <c r="C172" s="204" t="s">
        <v>287</v>
      </c>
      <c r="D172" s="204" t="s">
        <v>129</v>
      </c>
      <c r="E172" s="205" t="s">
        <v>288</v>
      </c>
      <c r="F172" s="206" t="s">
        <v>289</v>
      </c>
      <c r="G172" s="207" t="s">
        <v>194</v>
      </c>
      <c r="H172" s="208">
        <v>4.2</v>
      </c>
      <c r="I172" s="209"/>
      <c r="J172" s="210">
        <f aca="true" t="shared" si="10" ref="J172:J178">ROUND(I172*H172,2)</f>
        <v>0</v>
      </c>
      <c r="K172" s="206" t="s">
        <v>133</v>
      </c>
      <c r="L172" s="40"/>
      <c r="M172" s="211" t="s">
        <v>1</v>
      </c>
      <c r="N172" s="212" t="s">
        <v>48</v>
      </c>
      <c r="O172" s="72"/>
      <c r="P172" s="213">
        <f aca="true" t="shared" si="11" ref="P172:P178">O172*H172</f>
        <v>0</v>
      </c>
      <c r="Q172" s="213">
        <v>0</v>
      </c>
      <c r="R172" s="213">
        <f aca="true" t="shared" si="12" ref="R172:R178">Q172*H172</f>
        <v>0</v>
      </c>
      <c r="S172" s="213">
        <v>0</v>
      </c>
      <c r="T172" s="214">
        <f aca="true" t="shared" si="13" ref="T172:T178"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134</v>
      </c>
      <c r="AT172" s="215" t="s">
        <v>129</v>
      </c>
      <c r="AU172" s="215" t="s">
        <v>92</v>
      </c>
      <c r="AY172" s="17" t="s">
        <v>126</v>
      </c>
      <c r="BE172" s="216">
        <f aca="true" t="shared" si="14" ref="BE172:BE178">IF(N172="základní",J172,0)</f>
        <v>0</v>
      </c>
      <c r="BF172" s="216">
        <f aca="true" t="shared" si="15" ref="BF172:BF178">IF(N172="snížená",J172,0)</f>
        <v>0</v>
      </c>
      <c r="BG172" s="216">
        <f aca="true" t="shared" si="16" ref="BG172:BG178">IF(N172="zákl. přenesená",J172,0)</f>
        <v>0</v>
      </c>
      <c r="BH172" s="216">
        <f aca="true" t="shared" si="17" ref="BH172:BH178">IF(N172="sníž. přenesená",J172,0)</f>
        <v>0</v>
      </c>
      <c r="BI172" s="216">
        <f aca="true" t="shared" si="18" ref="BI172:BI178">IF(N172="nulová",J172,0)</f>
        <v>0</v>
      </c>
      <c r="BJ172" s="17" t="s">
        <v>90</v>
      </c>
      <c r="BK172" s="216">
        <f aca="true" t="shared" si="19" ref="BK172:BK178">ROUND(I172*H172,2)</f>
        <v>0</v>
      </c>
      <c r="BL172" s="17" t="s">
        <v>134</v>
      </c>
      <c r="BM172" s="215" t="s">
        <v>290</v>
      </c>
    </row>
    <row r="173" spans="1:65" s="2" customFormat="1" ht="24" customHeight="1">
      <c r="A173" s="35"/>
      <c r="B173" s="36"/>
      <c r="C173" s="204" t="s">
        <v>291</v>
      </c>
      <c r="D173" s="204" t="s">
        <v>129</v>
      </c>
      <c r="E173" s="205" t="s">
        <v>292</v>
      </c>
      <c r="F173" s="206" t="s">
        <v>293</v>
      </c>
      <c r="G173" s="207" t="s">
        <v>194</v>
      </c>
      <c r="H173" s="208">
        <v>4.2</v>
      </c>
      <c r="I173" s="209"/>
      <c r="J173" s="210">
        <f t="shared" si="10"/>
        <v>0</v>
      </c>
      <c r="K173" s="206" t="s">
        <v>133</v>
      </c>
      <c r="L173" s="40"/>
      <c r="M173" s="211" t="s">
        <v>1</v>
      </c>
      <c r="N173" s="212" t="s">
        <v>48</v>
      </c>
      <c r="O173" s="72"/>
      <c r="P173" s="213">
        <f t="shared" si="11"/>
        <v>0</v>
      </c>
      <c r="Q173" s="213">
        <v>0</v>
      </c>
      <c r="R173" s="213">
        <f t="shared" si="12"/>
        <v>0</v>
      </c>
      <c r="S173" s="213">
        <v>0</v>
      </c>
      <c r="T173" s="214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134</v>
      </c>
      <c r="AT173" s="215" t="s">
        <v>129</v>
      </c>
      <c r="AU173" s="215" t="s">
        <v>92</v>
      </c>
      <c r="AY173" s="17" t="s">
        <v>126</v>
      </c>
      <c r="BE173" s="216">
        <f t="shared" si="14"/>
        <v>0</v>
      </c>
      <c r="BF173" s="216">
        <f t="shared" si="15"/>
        <v>0</v>
      </c>
      <c r="BG173" s="216">
        <f t="shared" si="16"/>
        <v>0</v>
      </c>
      <c r="BH173" s="216">
        <f t="shared" si="17"/>
        <v>0</v>
      </c>
      <c r="BI173" s="216">
        <f t="shared" si="18"/>
        <v>0</v>
      </c>
      <c r="BJ173" s="17" t="s">
        <v>90</v>
      </c>
      <c r="BK173" s="216">
        <f t="shared" si="19"/>
        <v>0</v>
      </c>
      <c r="BL173" s="17" t="s">
        <v>134</v>
      </c>
      <c r="BM173" s="215" t="s">
        <v>294</v>
      </c>
    </row>
    <row r="174" spans="1:65" s="2" customFormat="1" ht="24" customHeight="1">
      <c r="A174" s="35"/>
      <c r="B174" s="36"/>
      <c r="C174" s="204" t="s">
        <v>295</v>
      </c>
      <c r="D174" s="204" t="s">
        <v>129</v>
      </c>
      <c r="E174" s="205" t="s">
        <v>296</v>
      </c>
      <c r="F174" s="206" t="s">
        <v>297</v>
      </c>
      <c r="G174" s="207" t="s">
        <v>194</v>
      </c>
      <c r="H174" s="208">
        <v>4.2</v>
      </c>
      <c r="I174" s="209"/>
      <c r="J174" s="210">
        <f t="shared" si="10"/>
        <v>0</v>
      </c>
      <c r="K174" s="206" t="s">
        <v>133</v>
      </c>
      <c r="L174" s="40"/>
      <c r="M174" s="211" t="s">
        <v>1</v>
      </c>
      <c r="N174" s="212" t="s">
        <v>48</v>
      </c>
      <c r="O174" s="72"/>
      <c r="P174" s="213">
        <f t="shared" si="11"/>
        <v>0</v>
      </c>
      <c r="Q174" s="213">
        <v>0</v>
      </c>
      <c r="R174" s="213">
        <f t="shared" si="12"/>
        <v>0</v>
      </c>
      <c r="S174" s="213">
        <v>0</v>
      </c>
      <c r="T174" s="214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134</v>
      </c>
      <c r="AT174" s="215" t="s">
        <v>129</v>
      </c>
      <c r="AU174" s="215" t="s">
        <v>92</v>
      </c>
      <c r="AY174" s="17" t="s">
        <v>126</v>
      </c>
      <c r="BE174" s="216">
        <f t="shared" si="14"/>
        <v>0</v>
      </c>
      <c r="BF174" s="216">
        <f t="shared" si="15"/>
        <v>0</v>
      </c>
      <c r="BG174" s="216">
        <f t="shared" si="16"/>
        <v>0</v>
      </c>
      <c r="BH174" s="216">
        <f t="shared" si="17"/>
        <v>0</v>
      </c>
      <c r="BI174" s="216">
        <f t="shared" si="18"/>
        <v>0</v>
      </c>
      <c r="BJ174" s="17" t="s">
        <v>90</v>
      </c>
      <c r="BK174" s="216">
        <f t="shared" si="19"/>
        <v>0</v>
      </c>
      <c r="BL174" s="17" t="s">
        <v>134</v>
      </c>
      <c r="BM174" s="215" t="s">
        <v>298</v>
      </c>
    </row>
    <row r="175" spans="1:65" s="2" customFormat="1" ht="24" customHeight="1">
      <c r="A175" s="35"/>
      <c r="B175" s="36"/>
      <c r="C175" s="204" t="s">
        <v>299</v>
      </c>
      <c r="D175" s="204" t="s">
        <v>129</v>
      </c>
      <c r="E175" s="205" t="s">
        <v>300</v>
      </c>
      <c r="F175" s="206" t="s">
        <v>301</v>
      </c>
      <c r="G175" s="207" t="s">
        <v>194</v>
      </c>
      <c r="H175" s="208">
        <v>4.2</v>
      </c>
      <c r="I175" s="209"/>
      <c r="J175" s="210">
        <f t="shared" si="10"/>
        <v>0</v>
      </c>
      <c r="K175" s="206" t="s">
        <v>133</v>
      </c>
      <c r="L175" s="40"/>
      <c r="M175" s="211" t="s">
        <v>1</v>
      </c>
      <c r="N175" s="212" t="s">
        <v>48</v>
      </c>
      <c r="O175" s="72"/>
      <c r="P175" s="213">
        <f t="shared" si="11"/>
        <v>0</v>
      </c>
      <c r="Q175" s="213">
        <v>0</v>
      </c>
      <c r="R175" s="213">
        <f t="shared" si="12"/>
        <v>0</v>
      </c>
      <c r="S175" s="213">
        <v>0</v>
      </c>
      <c r="T175" s="214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134</v>
      </c>
      <c r="AT175" s="215" t="s">
        <v>129</v>
      </c>
      <c r="AU175" s="215" t="s">
        <v>92</v>
      </c>
      <c r="AY175" s="17" t="s">
        <v>126</v>
      </c>
      <c r="BE175" s="216">
        <f t="shared" si="14"/>
        <v>0</v>
      </c>
      <c r="BF175" s="216">
        <f t="shared" si="15"/>
        <v>0</v>
      </c>
      <c r="BG175" s="216">
        <f t="shared" si="16"/>
        <v>0</v>
      </c>
      <c r="BH175" s="216">
        <f t="shared" si="17"/>
        <v>0</v>
      </c>
      <c r="BI175" s="216">
        <f t="shared" si="18"/>
        <v>0</v>
      </c>
      <c r="BJ175" s="17" t="s">
        <v>90</v>
      </c>
      <c r="BK175" s="216">
        <f t="shared" si="19"/>
        <v>0</v>
      </c>
      <c r="BL175" s="17" t="s">
        <v>134</v>
      </c>
      <c r="BM175" s="215" t="s">
        <v>302</v>
      </c>
    </row>
    <row r="176" spans="1:65" s="2" customFormat="1" ht="24" customHeight="1">
      <c r="A176" s="35"/>
      <c r="B176" s="36"/>
      <c r="C176" s="204" t="s">
        <v>303</v>
      </c>
      <c r="D176" s="204" t="s">
        <v>129</v>
      </c>
      <c r="E176" s="205" t="s">
        <v>304</v>
      </c>
      <c r="F176" s="206" t="s">
        <v>305</v>
      </c>
      <c r="G176" s="207" t="s">
        <v>194</v>
      </c>
      <c r="H176" s="208">
        <v>4.2</v>
      </c>
      <c r="I176" s="209"/>
      <c r="J176" s="210">
        <f t="shared" si="10"/>
        <v>0</v>
      </c>
      <c r="K176" s="206" t="s">
        <v>133</v>
      </c>
      <c r="L176" s="40"/>
      <c r="M176" s="211" t="s">
        <v>1</v>
      </c>
      <c r="N176" s="212" t="s">
        <v>48</v>
      </c>
      <c r="O176" s="72"/>
      <c r="P176" s="213">
        <f t="shared" si="11"/>
        <v>0</v>
      </c>
      <c r="Q176" s="213">
        <v>0</v>
      </c>
      <c r="R176" s="213">
        <f t="shared" si="12"/>
        <v>0</v>
      </c>
      <c r="S176" s="213">
        <v>0</v>
      </c>
      <c r="T176" s="214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5" t="s">
        <v>134</v>
      </c>
      <c r="AT176" s="215" t="s">
        <v>129</v>
      </c>
      <c r="AU176" s="215" t="s">
        <v>92</v>
      </c>
      <c r="AY176" s="17" t="s">
        <v>126</v>
      </c>
      <c r="BE176" s="216">
        <f t="shared" si="14"/>
        <v>0</v>
      </c>
      <c r="BF176" s="216">
        <f t="shared" si="15"/>
        <v>0</v>
      </c>
      <c r="BG176" s="216">
        <f t="shared" si="16"/>
        <v>0</v>
      </c>
      <c r="BH176" s="216">
        <f t="shared" si="17"/>
        <v>0</v>
      </c>
      <c r="BI176" s="216">
        <f t="shared" si="18"/>
        <v>0</v>
      </c>
      <c r="BJ176" s="17" t="s">
        <v>90</v>
      </c>
      <c r="BK176" s="216">
        <f t="shared" si="19"/>
        <v>0</v>
      </c>
      <c r="BL176" s="17" t="s">
        <v>134</v>
      </c>
      <c r="BM176" s="215" t="s">
        <v>306</v>
      </c>
    </row>
    <row r="177" spans="1:65" s="2" customFormat="1" ht="24" customHeight="1">
      <c r="A177" s="35"/>
      <c r="B177" s="36"/>
      <c r="C177" s="204" t="s">
        <v>307</v>
      </c>
      <c r="D177" s="204" t="s">
        <v>129</v>
      </c>
      <c r="E177" s="205" t="s">
        <v>308</v>
      </c>
      <c r="F177" s="206" t="s">
        <v>309</v>
      </c>
      <c r="G177" s="207" t="s">
        <v>194</v>
      </c>
      <c r="H177" s="208">
        <v>4.2</v>
      </c>
      <c r="I177" s="209"/>
      <c r="J177" s="210">
        <f t="shared" si="10"/>
        <v>0</v>
      </c>
      <c r="K177" s="206" t="s">
        <v>133</v>
      </c>
      <c r="L177" s="40"/>
      <c r="M177" s="211" t="s">
        <v>1</v>
      </c>
      <c r="N177" s="212" t="s">
        <v>48</v>
      </c>
      <c r="O177" s="72"/>
      <c r="P177" s="213">
        <f t="shared" si="11"/>
        <v>0</v>
      </c>
      <c r="Q177" s="213">
        <v>0</v>
      </c>
      <c r="R177" s="213">
        <f t="shared" si="12"/>
        <v>0</v>
      </c>
      <c r="S177" s="213">
        <v>0</v>
      </c>
      <c r="T177" s="214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134</v>
      </c>
      <c r="AT177" s="215" t="s">
        <v>129</v>
      </c>
      <c r="AU177" s="215" t="s">
        <v>92</v>
      </c>
      <c r="AY177" s="17" t="s">
        <v>126</v>
      </c>
      <c r="BE177" s="216">
        <f t="shared" si="14"/>
        <v>0</v>
      </c>
      <c r="BF177" s="216">
        <f t="shared" si="15"/>
        <v>0</v>
      </c>
      <c r="BG177" s="216">
        <f t="shared" si="16"/>
        <v>0</v>
      </c>
      <c r="BH177" s="216">
        <f t="shared" si="17"/>
        <v>0</v>
      </c>
      <c r="BI177" s="216">
        <f t="shared" si="18"/>
        <v>0</v>
      </c>
      <c r="BJ177" s="17" t="s">
        <v>90</v>
      </c>
      <c r="BK177" s="216">
        <f t="shared" si="19"/>
        <v>0</v>
      </c>
      <c r="BL177" s="17" t="s">
        <v>134</v>
      </c>
      <c r="BM177" s="215" t="s">
        <v>310</v>
      </c>
    </row>
    <row r="178" spans="1:65" s="2" customFormat="1" ht="24" customHeight="1">
      <c r="A178" s="35"/>
      <c r="B178" s="36"/>
      <c r="C178" s="204" t="s">
        <v>311</v>
      </c>
      <c r="D178" s="204" t="s">
        <v>129</v>
      </c>
      <c r="E178" s="205" t="s">
        <v>312</v>
      </c>
      <c r="F178" s="206" t="s">
        <v>313</v>
      </c>
      <c r="G178" s="207" t="s">
        <v>194</v>
      </c>
      <c r="H178" s="208">
        <v>4.2</v>
      </c>
      <c r="I178" s="209"/>
      <c r="J178" s="210">
        <f t="shared" si="10"/>
        <v>0</v>
      </c>
      <c r="K178" s="206" t="s">
        <v>133</v>
      </c>
      <c r="L178" s="40"/>
      <c r="M178" s="211" t="s">
        <v>1</v>
      </c>
      <c r="N178" s="212" t="s">
        <v>48</v>
      </c>
      <c r="O178" s="72"/>
      <c r="P178" s="213">
        <f t="shared" si="11"/>
        <v>0</v>
      </c>
      <c r="Q178" s="213">
        <v>0</v>
      </c>
      <c r="R178" s="213">
        <f t="shared" si="12"/>
        <v>0</v>
      </c>
      <c r="S178" s="213">
        <v>0</v>
      </c>
      <c r="T178" s="214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134</v>
      </c>
      <c r="AT178" s="215" t="s">
        <v>129</v>
      </c>
      <c r="AU178" s="215" t="s">
        <v>92</v>
      </c>
      <c r="AY178" s="17" t="s">
        <v>126</v>
      </c>
      <c r="BE178" s="216">
        <f t="shared" si="14"/>
        <v>0</v>
      </c>
      <c r="BF178" s="216">
        <f t="shared" si="15"/>
        <v>0</v>
      </c>
      <c r="BG178" s="216">
        <f t="shared" si="16"/>
        <v>0</v>
      </c>
      <c r="BH178" s="216">
        <f t="shared" si="17"/>
        <v>0</v>
      </c>
      <c r="BI178" s="216">
        <f t="shared" si="18"/>
        <v>0</v>
      </c>
      <c r="BJ178" s="17" t="s">
        <v>90</v>
      </c>
      <c r="BK178" s="216">
        <f t="shared" si="19"/>
        <v>0</v>
      </c>
      <c r="BL178" s="17" t="s">
        <v>134</v>
      </c>
      <c r="BM178" s="215" t="s">
        <v>314</v>
      </c>
    </row>
    <row r="179" spans="2:63" s="12" customFormat="1" ht="22.9" customHeight="1">
      <c r="B179" s="188"/>
      <c r="C179" s="189"/>
      <c r="D179" s="190" t="s">
        <v>82</v>
      </c>
      <c r="E179" s="202" t="s">
        <v>136</v>
      </c>
      <c r="F179" s="202" t="s">
        <v>137</v>
      </c>
      <c r="G179" s="189"/>
      <c r="H179" s="189"/>
      <c r="I179" s="192"/>
      <c r="J179" s="203">
        <f>BK179</f>
        <v>0</v>
      </c>
      <c r="K179" s="189"/>
      <c r="L179" s="194"/>
      <c r="M179" s="195"/>
      <c r="N179" s="196"/>
      <c r="O179" s="196"/>
      <c r="P179" s="197">
        <f>SUM(P180:P201)</f>
        <v>0</v>
      </c>
      <c r="Q179" s="196"/>
      <c r="R179" s="197">
        <f>SUM(R180:R201)</f>
        <v>7.954722</v>
      </c>
      <c r="S179" s="196"/>
      <c r="T179" s="198">
        <f>SUM(T180:T201)</f>
        <v>0</v>
      </c>
      <c r="AR179" s="199" t="s">
        <v>90</v>
      </c>
      <c r="AT179" s="200" t="s">
        <v>82</v>
      </c>
      <c r="AU179" s="200" t="s">
        <v>90</v>
      </c>
      <c r="AY179" s="199" t="s">
        <v>126</v>
      </c>
      <c r="BK179" s="201">
        <f>SUM(BK180:BK201)</f>
        <v>0</v>
      </c>
    </row>
    <row r="180" spans="1:65" s="2" customFormat="1" ht="24" customHeight="1">
      <c r="A180" s="35"/>
      <c r="B180" s="36"/>
      <c r="C180" s="204" t="s">
        <v>315</v>
      </c>
      <c r="D180" s="204" t="s">
        <v>129</v>
      </c>
      <c r="E180" s="205" t="s">
        <v>316</v>
      </c>
      <c r="F180" s="206" t="s">
        <v>317</v>
      </c>
      <c r="G180" s="207" t="s">
        <v>132</v>
      </c>
      <c r="H180" s="208">
        <v>332.5</v>
      </c>
      <c r="I180" s="209"/>
      <c r="J180" s="210">
        <f aca="true" t="shared" si="20" ref="J180:J201">ROUND(I180*H180,2)</f>
        <v>0</v>
      </c>
      <c r="K180" s="206" t="s">
        <v>133</v>
      </c>
      <c r="L180" s="40"/>
      <c r="M180" s="211" t="s">
        <v>1</v>
      </c>
      <c r="N180" s="212" t="s">
        <v>48</v>
      </c>
      <c r="O180" s="72"/>
      <c r="P180" s="213">
        <f aca="true" t="shared" si="21" ref="P180:P201">O180*H180</f>
        <v>0</v>
      </c>
      <c r="Q180" s="213">
        <v>0.01148</v>
      </c>
      <c r="R180" s="213">
        <f aca="true" t="shared" si="22" ref="R180:R201">Q180*H180</f>
        <v>3.8171000000000004</v>
      </c>
      <c r="S180" s="213">
        <v>0</v>
      </c>
      <c r="T180" s="214">
        <f aca="true" t="shared" si="23" ref="T180:T201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134</v>
      </c>
      <c r="AT180" s="215" t="s">
        <v>129</v>
      </c>
      <c r="AU180" s="215" t="s">
        <v>92</v>
      </c>
      <c r="AY180" s="17" t="s">
        <v>126</v>
      </c>
      <c r="BE180" s="216">
        <f aca="true" t="shared" si="24" ref="BE180:BE201">IF(N180="základní",J180,0)</f>
        <v>0</v>
      </c>
      <c r="BF180" s="216">
        <f aca="true" t="shared" si="25" ref="BF180:BF201">IF(N180="snížená",J180,0)</f>
        <v>0</v>
      </c>
      <c r="BG180" s="216">
        <f aca="true" t="shared" si="26" ref="BG180:BG201">IF(N180="zákl. přenesená",J180,0)</f>
        <v>0</v>
      </c>
      <c r="BH180" s="216">
        <f aca="true" t="shared" si="27" ref="BH180:BH201">IF(N180="sníž. přenesená",J180,0)</f>
        <v>0</v>
      </c>
      <c r="BI180" s="216">
        <f aca="true" t="shared" si="28" ref="BI180:BI201">IF(N180="nulová",J180,0)</f>
        <v>0</v>
      </c>
      <c r="BJ180" s="17" t="s">
        <v>90</v>
      </c>
      <c r="BK180" s="216">
        <f aca="true" t="shared" si="29" ref="BK180:BK201">ROUND(I180*H180,2)</f>
        <v>0</v>
      </c>
      <c r="BL180" s="17" t="s">
        <v>134</v>
      </c>
      <c r="BM180" s="215" t="s">
        <v>318</v>
      </c>
    </row>
    <row r="181" spans="1:65" s="2" customFormat="1" ht="24" customHeight="1">
      <c r="A181" s="35"/>
      <c r="B181" s="36"/>
      <c r="C181" s="204" t="s">
        <v>319</v>
      </c>
      <c r="D181" s="204" t="s">
        <v>129</v>
      </c>
      <c r="E181" s="205" t="s">
        <v>320</v>
      </c>
      <c r="F181" s="206" t="s">
        <v>321</v>
      </c>
      <c r="G181" s="207" t="s">
        <v>132</v>
      </c>
      <c r="H181" s="208">
        <v>8.8</v>
      </c>
      <c r="I181" s="209"/>
      <c r="J181" s="210">
        <f t="shared" si="20"/>
        <v>0</v>
      </c>
      <c r="K181" s="206" t="s">
        <v>133</v>
      </c>
      <c r="L181" s="40"/>
      <c r="M181" s="211" t="s">
        <v>1</v>
      </c>
      <c r="N181" s="212" t="s">
        <v>48</v>
      </c>
      <c r="O181" s="72"/>
      <c r="P181" s="213">
        <f t="shared" si="21"/>
        <v>0</v>
      </c>
      <c r="Q181" s="213">
        <v>2E-05</v>
      </c>
      <c r="R181" s="213">
        <f t="shared" si="22"/>
        <v>0.00017600000000000002</v>
      </c>
      <c r="S181" s="213">
        <v>0</v>
      </c>
      <c r="T181" s="214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134</v>
      </c>
      <c r="AT181" s="215" t="s">
        <v>129</v>
      </c>
      <c r="AU181" s="215" t="s">
        <v>92</v>
      </c>
      <c r="AY181" s="17" t="s">
        <v>126</v>
      </c>
      <c r="BE181" s="216">
        <f t="shared" si="24"/>
        <v>0</v>
      </c>
      <c r="BF181" s="216">
        <f t="shared" si="25"/>
        <v>0</v>
      </c>
      <c r="BG181" s="216">
        <f t="shared" si="26"/>
        <v>0</v>
      </c>
      <c r="BH181" s="216">
        <f t="shared" si="27"/>
        <v>0</v>
      </c>
      <c r="BI181" s="216">
        <f t="shared" si="28"/>
        <v>0</v>
      </c>
      <c r="BJ181" s="17" t="s">
        <v>90</v>
      </c>
      <c r="BK181" s="216">
        <f t="shared" si="29"/>
        <v>0</v>
      </c>
      <c r="BL181" s="17" t="s">
        <v>134</v>
      </c>
      <c r="BM181" s="215" t="s">
        <v>322</v>
      </c>
    </row>
    <row r="182" spans="1:65" s="2" customFormat="1" ht="24" customHeight="1">
      <c r="A182" s="35"/>
      <c r="B182" s="36"/>
      <c r="C182" s="257" t="s">
        <v>323</v>
      </c>
      <c r="D182" s="257" t="s">
        <v>246</v>
      </c>
      <c r="E182" s="258" t="s">
        <v>324</v>
      </c>
      <c r="F182" s="259" t="s">
        <v>325</v>
      </c>
      <c r="G182" s="260" t="s">
        <v>132</v>
      </c>
      <c r="H182" s="261">
        <v>8.8</v>
      </c>
      <c r="I182" s="262"/>
      <c r="J182" s="263">
        <f t="shared" si="20"/>
        <v>0</v>
      </c>
      <c r="K182" s="259" t="s">
        <v>133</v>
      </c>
      <c r="L182" s="264"/>
      <c r="M182" s="265" t="s">
        <v>1</v>
      </c>
      <c r="N182" s="266" t="s">
        <v>48</v>
      </c>
      <c r="O182" s="72"/>
      <c r="P182" s="213">
        <f t="shared" si="21"/>
        <v>0</v>
      </c>
      <c r="Q182" s="213">
        <v>0.00167</v>
      </c>
      <c r="R182" s="213">
        <f t="shared" si="22"/>
        <v>0.014696</v>
      </c>
      <c r="S182" s="213">
        <v>0</v>
      </c>
      <c r="T182" s="214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136</v>
      </c>
      <c r="AT182" s="215" t="s">
        <v>246</v>
      </c>
      <c r="AU182" s="215" t="s">
        <v>92</v>
      </c>
      <c r="AY182" s="17" t="s">
        <v>126</v>
      </c>
      <c r="BE182" s="216">
        <f t="shared" si="24"/>
        <v>0</v>
      </c>
      <c r="BF182" s="216">
        <f t="shared" si="25"/>
        <v>0</v>
      </c>
      <c r="BG182" s="216">
        <f t="shared" si="26"/>
        <v>0</v>
      </c>
      <c r="BH182" s="216">
        <f t="shared" si="27"/>
        <v>0</v>
      </c>
      <c r="BI182" s="216">
        <f t="shared" si="28"/>
        <v>0</v>
      </c>
      <c r="BJ182" s="17" t="s">
        <v>90</v>
      </c>
      <c r="BK182" s="216">
        <f t="shared" si="29"/>
        <v>0</v>
      </c>
      <c r="BL182" s="17" t="s">
        <v>134</v>
      </c>
      <c r="BM182" s="215" t="s">
        <v>326</v>
      </c>
    </row>
    <row r="183" spans="1:65" s="2" customFormat="1" ht="24" customHeight="1">
      <c r="A183" s="35"/>
      <c r="B183" s="36"/>
      <c r="C183" s="204" t="s">
        <v>327</v>
      </c>
      <c r="D183" s="204" t="s">
        <v>129</v>
      </c>
      <c r="E183" s="205" t="s">
        <v>328</v>
      </c>
      <c r="F183" s="206" t="s">
        <v>329</v>
      </c>
      <c r="G183" s="207" t="s">
        <v>140</v>
      </c>
      <c r="H183" s="208">
        <v>39</v>
      </c>
      <c r="I183" s="209"/>
      <c r="J183" s="210">
        <f t="shared" si="20"/>
        <v>0</v>
      </c>
      <c r="K183" s="206" t="s">
        <v>133</v>
      </c>
      <c r="L183" s="40"/>
      <c r="M183" s="211" t="s">
        <v>1</v>
      </c>
      <c r="N183" s="212" t="s">
        <v>48</v>
      </c>
      <c r="O183" s="72"/>
      <c r="P183" s="213">
        <f t="shared" si="21"/>
        <v>0</v>
      </c>
      <c r="Q183" s="213">
        <v>0</v>
      </c>
      <c r="R183" s="213">
        <f t="shared" si="22"/>
        <v>0</v>
      </c>
      <c r="S183" s="213">
        <v>0</v>
      </c>
      <c r="T183" s="214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5" t="s">
        <v>134</v>
      </c>
      <c r="AT183" s="215" t="s">
        <v>129</v>
      </c>
      <c r="AU183" s="215" t="s">
        <v>92</v>
      </c>
      <c r="AY183" s="17" t="s">
        <v>126</v>
      </c>
      <c r="BE183" s="216">
        <f t="shared" si="24"/>
        <v>0</v>
      </c>
      <c r="BF183" s="216">
        <f t="shared" si="25"/>
        <v>0</v>
      </c>
      <c r="BG183" s="216">
        <f t="shared" si="26"/>
        <v>0</v>
      </c>
      <c r="BH183" s="216">
        <f t="shared" si="27"/>
        <v>0</v>
      </c>
      <c r="BI183" s="216">
        <f t="shared" si="28"/>
        <v>0</v>
      </c>
      <c r="BJ183" s="17" t="s">
        <v>90</v>
      </c>
      <c r="BK183" s="216">
        <f t="shared" si="29"/>
        <v>0</v>
      </c>
      <c r="BL183" s="17" t="s">
        <v>134</v>
      </c>
      <c r="BM183" s="215" t="s">
        <v>330</v>
      </c>
    </row>
    <row r="184" spans="1:65" s="2" customFormat="1" ht="16.5" customHeight="1">
      <c r="A184" s="35"/>
      <c r="B184" s="36"/>
      <c r="C184" s="257" t="s">
        <v>331</v>
      </c>
      <c r="D184" s="257" t="s">
        <v>246</v>
      </c>
      <c r="E184" s="258" t="s">
        <v>332</v>
      </c>
      <c r="F184" s="259" t="s">
        <v>333</v>
      </c>
      <c r="G184" s="260" t="s">
        <v>140</v>
      </c>
      <c r="H184" s="261">
        <v>19</v>
      </c>
      <c r="I184" s="262"/>
      <c r="J184" s="263">
        <f t="shared" si="20"/>
        <v>0</v>
      </c>
      <c r="K184" s="259" t="s">
        <v>133</v>
      </c>
      <c r="L184" s="264"/>
      <c r="M184" s="265" t="s">
        <v>1</v>
      </c>
      <c r="N184" s="266" t="s">
        <v>48</v>
      </c>
      <c r="O184" s="72"/>
      <c r="P184" s="213">
        <f t="shared" si="21"/>
        <v>0</v>
      </c>
      <c r="Q184" s="213">
        <v>0.00065</v>
      </c>
      <c r="R184" s="213">
        <f t="shared" si="22"/>
        <v>0.01235</v>
      </c>
      <c r="S184" s="213">
        <v>0</v>
      </c>
      <c r="T184" s="214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136</v>
      </c>
      <c r="AT184" s="215" t="s">
        <v>246</v>
      </c>
      <c r="AU184" s="215" t="s">
        <v>92</v>
      </c>
      <c r="AY184" s="17" t="s">
        <v>126</v>
      </c>
      <c r="BE184" s="216">
        <f t="shared" si="24"/>
        <v>0</v>
      </c>
      <c r="BF184" s="216">
        <f t="shared" si="25"/>
        <v>0</v>
      </c>
      <c r="BG184" s="216">
        <f t="shared" si="26"/>
        <v>0</v>
      </c>
      <c r="BH184" s="216">
        <f t="shared" si="27"/>
        <v>0</v>
      </c>
      <c r="BI184" s="216">
        <f t="shared" si="28"/>
        <v>0</v>
      </c>
      <c r="BJ184" s="17" t="s">
        <v>90</v>
      </c>
      <c r="BK184" s="216">
        <f t="shared" si="29"/>
        <v>0</v>
      </c>
      <c r="BL184" s="17" t="s">
        <v>134</v>
      </c>
      <c r="BM184" s="215" t="s">
        <v>334</v>
      </c>
    </row>
    <row r="185" spans="1:65" s="2" customFormat="1" ht="16.5" customHeight="1">
      <c r="A185" s="35"/>
      <c r="B185" s="36"/>
      <c r="C185" s="257" t="s">
        <v>335</v>
      </c>
      <c r="D185" s="257" t="s">
        <v>246</v>
      </c>
      <c r="E185" s="258" t="s">
        <v>336</v>
      </c>
      <c r="F185" s="259" t="s">
        <v>337</v>
      </c>
      <c r="G185" s="260" t="s">
        <v>140</v>
      </c>
      <c r="H185" s="261">
        <v>20</v>
      </c>
      <c r="I185" s="262"/>
      <c r="J185" s="263">
        <f t="shared" si="20"/>
        <v>0</v>
      </c>
      <c r="K185" s="259" t="s">
        <v>133</v>
      </c>
      <c r="L185" s="264"/>
      <c r="M185" s="265" t="s">
        <v>1</v>
      </c>
      <c r="N185" s="266" t="s">
        <v>48</v>
      </c>
      <c r="O185" s="72"/>
      <c r="P185" s="213">
        <f t="shared" si="21"/>
        <v>0</v>
      </c>
      <c r="Q185" s="213">
        <v>0.00029</v>
      </c>
      <c r="R185" s="213">
        <f t="shared" si="22"/>
        <v>0.0058</v>
      </c>
      <c r="S185" s="213">
        <v>0</v>
      </c>
      <c r="T185" s="214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136</v>
      </c>
      <c r="AT185" s="215" t="s">
        <v>246</v>
      </c>
      <c r="AU185" s="215" t="s">
        <v>92</v>
      </c>
      <c r="AY185" s="17" t="s">
        <v>126</v>
      </c>
      <c r="BE185" s="216">
        <f t="shared" si="24"/>
        <v>0</v>
      </c>
      <c r="BF185" s="216">
        <f t="shared" si="25"/>
        <v>0</v>
      </c>
      <c r="BG185" s="216">
        <f t="shared" si="26"/>
        <v>0</v>
      </c>
      <c r="BH185" s="216">
        <f t="shared" si="27"/>
        <v>0</v>
      </c>
      <c r="BI185" s="216">
        <f t="shared" si="28"/>
        <v>0</v>
      </c>
      <c r="BJ185" s="17" t="s">
        <v>90</v>
      </c>
      <c r="BK185" s="216">
        <f t="shared" si="29"/>
        <v>0</v>
      </c>
      <c r="BL185" s="17" t="s">
        <v>134</v>
      </c>
      <c r="BM185" s="215" t="s">
        <v>338</v>
      </c>
    </row>
    <row r="186" spans="1:65" s="2" customFormat="1" ht="24" customHeight="1">
      <c r="A186" s="35"/>
      <c r="B186" s="36"/>
      <c r="C186" s="204" t="s">
        <v>339</v>
      </c>
      <c r="D186" s="204" t="s">
        <v>129</v>
      </c>
      <c r="E186" s="205" t="s">
        <v>340</v>
      </c>
      <c r="F186" s="206" t="s">
        <v>341</v>
      </c>
      <c r="G186" s="207" t="s">
        <v>140</v>
      </c>
      <c r="H186" s="208">
        <v>20</v>
      </c>
      <c r="I186" s="209"/>
      <c r="J186" s="210">
        <f t="shared" si="20"/>
        <v>0</v>
      </c>
      <c r="K186" s="206" t="s">
        <v>133</v>
      </c>
      <c r="L186" s="40"/>
      <c r="M186" s="211" t="s">
        <v>1</v>
      </c>
      <c r="N186" s="212" t="s">
        <v>48</v>
      </c>
      <c r="O186" s="72"/>
      <c r="P186" s="213">
        <f t="shared" si="21"/>
        <v>0</v>
      </c>
      <c r="Q186" s="213">
        <v>1E-05</v>
      </c>
      <c r="R186" s="213">
        <f t="shared" si="22"/>
        <v>0.0002</v>
      </c>
      <c r="S186" s="213">
        <v>0</v>
      </c>
      <c r="T186" s="214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5" t="s">
        <v>134</v>
      </c>
      <c r="AT186" s="215" t="s">
        <v>129</v>
      </c>
      <c r="AU186" s="215" t="s">
        <v>92</v>
      </c>
      <c r="AY186" s="17" t="s">
        <v>126</v>
      </c>
      <c r="BE186" s="216">
        <f t="shared" si="24"/>
        <v>0</v>
      </c>
      <c r="BF186" s="216">
        <f t="shared" si="25"/>
        <v>0</v>
      </c>
      <c r="BG186" s="216">
        <f t="shared" si="26"/>
        <v>0</v>
      </c>
      <c r="BH186" s="216">
        <f t="shared" si="27"/>
        <v>0</v>
      </c>
      <c r="BI186" s="216">
        <f t="shared" si="28"/>
        <v>0</v>
      </c>
      <c r="BJ186" s="17" t="s">
        <v>90</v>
      </c>
      <c r="BK186" s="216">
        <f t="shared" si="29"/>
        <v>0</v>
      </c>
      <c r="BL186" s="17" t="s">
        <v>134</v>
      </c>
      <c r="BM186" s="215" t="s">
        <v>342</v>
      </c>
    </row>
    <row r="187" spans="1:65" s="2" customFormat="1" ht="16.5" customHeight="1">
      <c r="A187" s="35"/>
      <c r="B187" s="36"/>
      <c r="C187" s="257" t="s">
        <v>343</v>
      </c>
      <c r="D187" s="257" t="s">
        <v>246</v>
      </c>
      <c r="E187" s="258" t="s">
        <v>344</v>
      </c>
      <c r="F187" s="259" t="s">
        <v>345</v>
      </c>
      <c r="G187" s="260" t="s">
        <v>140</v>
      </c>
      <c r="H187" s="261">
        <v>19</v>
      </c>
      <c r="I187" s="262"/>
      <c r="J187" s="263">
        <f t="shared" si="20"/>
        <v>0</v>
      </c>
      <c r="K187" s="259" t="s">
        <v>1</v>
      </c>
      <c r="L187" s="264"/>
      <c r="M187" s="265" t="s">
        <v>1</v>
      </c>
      <c r="N187" s="266" t="s">
        <v>48</v>
      </c>
      <c r="O187" s="72"/>
      <c r="P187" s="213">
        <f t="shared" si="21"/>
        <v>0</v>
      </c>
      <c r="Q187" s="213">
        <v>0.0073</v>
      </c>
      <c r="R187" s="213">
        <f t="shared" si="22"/>
        <v>0.1387</v>
      </c>
      <c r="S187" s="213">
        <v>0</v>
      </c>
      <c r="T187" s="214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136</v>
      </c>
      <c r="AT187" s="215" t="s">
        <v>246</v>
      </c>
      <c r="AU187" s="215" t="s">
        <v>92</v>
      </c>
      <c r="AY187" s="17" t="s">
        <v>126</v>
      </c>
      <c r="BE187" s="216">
        <f t="shared" si="24"/>
        <v>0</v>
      </c>
      <c r="BF187" s="216">
        <f t="shared" si="25"/>
        <v>0</v>
      </c>
      <c r="BG187" s="216">
        <f t="shared" si="26"/>
        <v>0</v>
      </c>
      <c r="BH187" s="216">
        <f t="shared" si="27"/>
        <v>0</v>
      </c>
      <c r="BI187" s="216">
        <f t="shared" si="28"/>
        <v>0</v>
      </c>
      <c r="BJ187" s="17" t="s">
        <v>90</v>
      </c>
      <c r="BK187" s="216">
        <f t="shared" si="29"/>
        <v>0</v>
      </c>
      <c r="BL187" s="17" t="s">
        <v>134</v>
      </c>
      <c r="BM187" s="215" t="s">
        <v>346</v>
      </c>
    </row>
    <row r="188" spans="1:65" s="2" customFormat="1" ht="16.5" customHeight="1">
      <c r="A188" s="35"/>
      <c r="B188" s="36"/>
      <c r="C188" s="257" t="s">
        <v>347</v>
      </c>
      <c r="D188" s="257" t="s">
        <v>246</v>
      </c>
      <c r="E188" s="258" t="s">
        <v>348</v>
      </c>
      <c r="F188" s="259" t="s">
        <v>349</v>
      </c>
      <c r="G188" s="260" t="s">
        <v>140</v>
      </c>
      <c r="H188" s="261">
        <v>1</v>
      </c>
      <c r="I188" s="262"/>
      <c r="J188" s="263">
        <f t="shared" si="20"/>
        <v>0</v>
      </c>
      <c r="K188" s="259" t="s">
        <v>1</v>
      </c>
      <c r="L188" s="264"/>
      <c r="M188" s="265" t="s">
        <v>1</v>
      </c>
      <c r="N188" s="266" t="s">
        <v>48</v>
      </c>
      <c r="O188" s="72"/>
      <c r="P188" s="213">
        <f t="shared" si="21"/>
        <v>0</v>
      </c>
      <c r="Q188" s="213">
        <v>0.0019</v>
      </c>
      <c r="R188" s="213">
        <f t="shared" si="22"/>
        <v>0.0019</v>
      </c>
      <c r="S188" s="213">
        <v>0</v>
      </c>
      <c r="T188" s="214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5" t="s">
        <v>136</v>
      </c>
      <c r="AT188" s="215" t="s">
        <v>246</v>
      </c>
      <c r="AU188" s="215" t="s">
        <v>92</v>
      </c>
      <c r="AY188" s="17" t="s">
        <v>126</v>
      </c>
      <c r="BE188" s="216">
        <f t="shared" si="24"/>
        <v>0</v>
      </c>
      <c r="BF188" s="216">
        <f t="shared" si="25"/>
        <v>0</v>
      </c>
      <c r="BG188" s="216">
        <f t="shared" si="26"/>
        <v>0</v>
      </c>
      <c r="BH188" s="216">
        <f t="shared" si="27"/>
        <v>0</v>
      </c>
      <c r="BI188" s="216">
        <f t="shared" si="28"/>
        <v>0</v>
      </c>
      <c r="BJ188" s="17" t="s">
        <v>90</v>
      </c>
      <c r="BK188" s="216">
        <f t="shared" si="29"/>
        <v>0</v>
      </c>
      <c r="BL188" s="17" t="s">
        <v>134</v>
      </c>
      <c r="BM188" s="215" t="s">
        <v>350</v>
      </c>
    </row>
    <row r="189" spans="1:65" s="2" customFormat="1" ht="16.5" customHeight="1">
      <c r="A189" s="35"/>
      <c r="B189" s="36"/>
      <c r="C189" s="204" t="s">
        <v>351</v>
      </c>
      <c r="D189" s="204" t="s">
        <v>129</v>
      </c>
      <c r="E189" s="205" t="s">
        <v>352</v>
      </c>
      <c r="F189" s="206" t="s">
        <v>353</v>
      </c>
      <c r="G189" s="207" t="s">
        <v>140</v>
      </c>
      <c r="H189" s="208">
        <v>17</v>
      </c>
      <c r="I189" s="209"/>
      <c r="J189" s="210">
        <f t="shared" si="20"/>
        <v>0</v>
      </c>
      <c r="K189" s="206" t="s">
        <v>1</v>
      </c>
      <c r="L189" s="40"/>
      <c r="M189" s="211" t="s">
        <v>1</v>
      </c>
      <c r="N189" s="212" t="s">
        <v>48</v>
      </c>
      <c r="O189" s="72"/>
      <c r="P189" s="213">
        <f t="shared" si="21"/>
        <v>0</v>
      </c>
      <c r="Q189" s="213">
        <v>0</v>
      </c>
      <c r="R189" s="213">
        <f t="shared" si="22"/>
        <v>0</v>
      </c>
      <c r="S189" s="213">
        <v>0</v>
      </c>
      <c r="T189" s="214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134</v>
      </c>
      <c r="AT189" s="215" t="s">
        <v>129</v>
      </c>
      <c r="AU189" s="215" t="s">
        <v>92</v>
      </c>
      <c r="AY189" s="17" t="s">
        <v>126</v>
      </c>
      <c r="BE189" s="216">
        <f t="shared" si="24"/>
        <v>0</v>
      </c>
      <c r="BF189" s="216">
        <f t="shared" si="25"/>
        <v>0</v>
      </c>
      <c r="BG189" s="216">
        <f t="shared" si="26"/>
        <v>0</v>
      </c>
      <c r="BH189" s="216">
        <f t="shared" si="27"/>
        <v>0</v>
      </c>
      <c r="BI189" s="216">
        <f t="shared" si="28"/>
        <v>0</v>
      </c>
      <c r="BJ189" s="17" t="s">
        <v>90</v>
      </c>
      <c r="BK189" s="216">
        <f t="shared" si="29"/>
        <v>0</v>
      </c>
      <c r="BL189" s="17" t="s">
        <v>134</v>
      </c>
      <c r="BM189" s="215" t="s">
        <v>354</v>
      </c>
    </row>
    <row r="190" spans="1:65" s="2" customFormat="1" ht="16.5" customHeight="1">
      <c r="A190" s="35"/>
      <c r="B190" s="36"/>
      <c r="C190" s="204" t="s">
        <v>355</v>
      </c>
      <c r="D190" s="204" t="s">
        <v>129</v>
      </c>
      <c r="E190" s="205" t="s">
        <v>356</v>
      </c>
      <c r="F190" s="206" t="s">
        <v>357</v>
      </c>
      <c r="G190" s="207" t="s">
        <v>140</v>
      </c>
      <c r="H190" s="208">
        <v>6</v>
      </c>
      <c r="I190" s="209"/>
      <c r="J190" s="210">
        <f t="shared" si="20"/>
        <v>0</v>
      </c>
      <c r="K190" s="206" t="s">
        <v>1</v>
      </c>
      <c r="L190" s="40"/>
      <c r="M190" s="211" t="s">
        <v>1</v>
      </c>
      <c r="N190" s="212" t="s">
        <v>48</v>
      </c>
      <c r="O190" s="72"/>
      <c r="P190" s="213">
        <f t="shared" si="21"/>
        <v>0</v>
      </c>
      <c r="Q190" s="213">
        <v>0.03</v>
      </c>
      <c r="R190" s="213">
        <f t="shared" si="22"/>
        <v>0.18</v>
      </c>
      <c r="S190" s="213">
        <v>0</v>
      </c>
      <c r="T190" s="214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134</v>
      </c>
      <c r="AT190" s="215" t="s">
        <v>129</v>
      </c>
      <c r="AU190" s="215" t="s">
        <v>92</v>
      </c>
      <c r="AY190" s="17" t="s">
        <v>126</v>
      </c>
      <c r="BE190" s="216">
        <f t="shared" si="24"/>
        <v>0</v>
      </c>
      <c r="BF190" s="216">
        <f t="shared" si="25"/>
        <v>0</v>
      </c>
      <c r="BG190" s="216">
        <f t="shared" si="26"/>
        <v>0</v>
      </c>
      <c r="BH190" s="216">
        <f t="shared" si="27"/>
        <v>0</v>
      </c>
      <c r="BI190" s="216">
        <f t="shared" si="28"/>
        <v>0</v>
      </c>
      <c r="BJ190" s="17" t="s">
        <v>90</v>
      </c>
      <c r="BK190" s="216">
        <f t="shared" si="29"/>
        <v>0</v>
      </c>
      <c r="BL190" s="17" t="s">
        <v>134</v>
      </c>
      <c r="BM190" s="215" t="s">
        <v>358</v>
      </c>
    </row>
    <row r="191" spans="1:65" s="2" customFormat="1" ht="16.5" customHeight="1">
      <c r="A191" s="35"/>
      <c r="B191" s="36"/>
      <c r="C191" s="204" t="s">
        <v>359</v>
      </c>
      <c r="D191" s="204" t="s">
        <v>129</v>
      </c>
      <c r="E191" s="205" t="s">
        <v>360</v>
      </c>
      <c r="F191" s="206" t="s">
        <v>361</v>
      </c>
      <c r="G191" s="207" t="s">
        <v>140</v>
      </c>
      <c r="H191" s="208">
        <v>6</v>
      </c>
      <c r="I191" s="209"/>
      <c r="J191" s="210">
        <f t="shared" si="20"/>
        <v>0</v>
      </c>
      <c r="K191" s="206" t="s">
        <v>1</v>
      </c>
      <c r="L191" s="40"/>
      <c r="M191" s="211" t="s">
        <v>1</v>
      </c>
      <c r="N191" s="212" t="s">
        <v>48</v>
      </c>
      <c r="O191" s="72"/>
      <c r="P191" s="213">
        <f t="shared" si="21"/>
        <v>0</v>
      </c>
      <c r="Q191" s="213">
        <v>0.02</v>
      </c>
      <c r="R191" s="213">
        <f t="shared" si="22"/>
        <v>0.12</v>
      </c>
      <c r="S191" s="213">
        <v>0</v>
      </c>
      <c r="T191" s="214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5" t="s">
        <v>134</v>
      </c>
      <c r="AT191" s="215" t="s">
        <v>129</v>
      </c>
      <c r="AU191" s="215" t="s">
        <v>92</v>
      </c>
      <c r="AY191" s="17" t="s">
        <v>126</v>
      </c>
      <c r="BE191" s="216">
        <f t="shared" si="24"/>
        <v>0</v>
      </c>
      <c r="BF191" s="216">
        <f t="shared" si="25"/>
        <v>0</v>
      </c>
      <c r="BG191" s="216">
        <f t="shared" si="26"/>
        <v>0</v>
      </c>
      <c r="BH191" s="216">
        <f t="shared" si="27"/>
        <v>0</v>
      </c>
      <c r="BI191" s="216">
        <f t="shared" si="28"/>
        <v>0</v>
      </c>
      <c r="BJ191" s="17" t="s">
        <v>90</v>
      </c>
      <c r="BK191" s="216">
        <f t="shared" si="29"/>
        <v>0</v>
      </c>
      <c r="BL191" s="17" t="s">
        <v>134</v>
      </c>
      <c r="BM191" s="215" t="s">
        <v>362</v>
      </c>
    </row>
    <row r="192" spans="1:65" s="2" customFormat="1" ht="16.5" customHeight="1">
      <c r="A192" s="35"/>
      <c r="B192" s="36"/>
      <c r="C192" s="204" t="s">
        <v>363</v>
      </c>
      <c r="D192" s="204" t="s">
        <v>129</v>
      </c>
      <c r="E192" s="205" t="s">
        <v>364</v>
      </c>
      <c r="F192" s="206" t="s">
        <v>365</v>
      </c>
      <c r="G192" s="207" t="s">
        <v>140</v>
      </c>
      <c r="H192" s="208">
        <v>6</v>
      </c>
      <c r="I192" s="209"/>
      <c r="J192" s="210">
        <f t="shared" si="20"/>
        <v>0</v>
      </c>
      <c r="K192" s="206" t="s">
        <v>1</v>
      </c>
      <c r="L192" s="40"/>
      <c r="M192" s="211" t="s">
        <v>1</v>
      </c>
      <c r="N192" s="212" t="s">
        <v>48</v>
      </c>
      <c r="O192" s="72"/>
      <c r="P192" s="213">
        <f t="shared" si="21"/>
        <v>0</v>
      </c>
      <c r="Q192" s="213">
        <v>0</v>
      </c>
      <c r="R192" s="213">
        <f t="shared" si="22"/>
        <v>0</v>
      </c>
      <c r="S192" s="213">
        <v>0</v>
      </c>
      <c r="T192" s="214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134</v>
      </c>
      <c r="AT192" s="215" t="s">
        <v>129</v>
      </c>
      <c r="AU192" s="215" t="s">
        <v>92</v>
      </c>
      <c r="AY192" s="17" t="s">
        <v>126</v>
      </c>
      <c r="BE192" s="216">
        <f t="shared" si="24"/>
        <v>0</v>
      </c>
      <c r="BF192" s="216">
        <f t="shared" si="25"/>
        <v>0</v>
      </c>
      <c r="BG192" s="216">
        <f t="shared" si="26"/>
        <v>0</v>
      </c>
      <c r="BH192" s="216">
        <f t="shared" si="27"/>
        <v>0</v>
      </c>
      <c r="BI192" s="216">
        <f t="shared" si="28"/>
        <v>0</v>
      </c>
      <c r="BJ192" s="17" t="s">
        <v>90</v>
      </c>
      <c r="BK192" s="216">
        <f t="shared" si="29"/>
        <v>0</v>
      </c>
      <c r="BL192" s="17" t="s">
        <v>134</v>
      </c>
      <c r="BM192" s="215" t="s">
        <v>366</v>
      </c>
    </row>
    <row r="193" spans="1:65" s="2" customFormat="1" ht="16.5" customHeight="1">
      <c r="A193" s="35"/>
      <c r="B193" s="36"/>
      <c r="C193" s="204" t="s">
        <v>367</v>
      </c>
      <c r="D193" s="204" t="s">
        <v>129</v>
      </c>
      <c r="E193" s="205" t="s">
        <v>368</v>
      </c>
      <c r="F193" s="206" t="s">
        <v>369</v>
      </c>
      <c r="G193" s="207" t="s">
        <v>140</v>
      </c>
      <c r="H193" s="208">
        <v>6</v>
      </c>
      <c r="I193" s="209"/>
      <c r="J193" s="210">
        <f t="shared" si="20"/>
        <v>0</v>
      </c>
      <c r="K193" s="206" t="s">
        <v>1</v>
      </c>
      <c r="L193" s="40"/>
      <c r="M193" s="211" t="s">
        <v>1</v>
      </c>
      <c r="N193" s="212" t="s">
        <v>48</v>
      </c>
      <c r="O193" s="72"/>
      <c r="P193" s="213">
        <f t="shared" si="21"/>
        <v>0</v>
      </c>
      <c r="Q193" s="213">
        <v>0.012</v>
      </c>
      <c r="R193" s="213">
        <f t="shared" si="22"/>
        <v>0.07200000000000001</v>
      </c>
      <c r="S193" s="213">
        <v>0</v>
      </c>
      <c r="T193" s="214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134</v>
      </c>
      <c r="AT193" s="215" t="s">
        <v>129</v>
      </c>
      <c r="AU193" s="215" t="s">
        <v>92</v>
      </c>
      <c r="AY193" s="17" t="s">
        <v>126</v>
      </c>
      <c r="BE193" s="216">
        <f t="shared" si="24"/>
        <v>0</v>
      </c>
      <c r="BF193" s="216">
        <f t="shared" si="25"/>
        <v>0</v>
      </c>
      <c r="BG193" s="216">
        <f t="shared" si="26"/>
        <v>0</v>
      </c>
      <c r="BH193" s="216">
        <f t="shared" si="27"/>
        <v>0</v>
      </c>
      <c r="BI193" s="216">
        <f t="shared" si="28"/>
        <v>0</v>
      </c>
      <c r="BJ193" s="17" t="s">
        <v>90</v>
      </c>
      <c r="BK193" s="216">
        <f t="shared" si="29"/>
        <v>0</v>
      </c>
      <c r="BL193" s="17" t="s">
        <v>134</v>
      </c>
      <c r="BM193" s="215" t="s">
        <v>370</v>
      </c>
    </row>
    <row r="194" spans="1:65" s="2" customFormat="1" ht="16.5" customHeight="1">
      <c r="A194" s="35"/>
      <c r="B194" s="36"/>
      <c r="C194" s="204" t="s">
        <v>371</v>
      </c>
      <c r="D194" s="204" t="s">
        <v>129</v>
      </c>
      <c r="E194" s="205" t="s">
        <v>372</v>
      </c>
      <c r="F194" s="206" t="s">
        <v>373</v>
      </c>
      <c r="G194" s="207" t="s">
        <v>140</v>
      </c>
      <c r="H194" s="208">
        <v>17</v>
      </c>
      <c r="I194" s="209"/>
      <c r="J194" s="210">
        <f t="shared" si="20"/>
        <v>0</v>
      </c>
      <c r="K194" s="206" t="s">
        <v>1</v>
      </c>
      <c r="L194" s="40"/>
      <c r="M194" s="211" t="s">
        <v>1</v>
      </c>
      <c r="N194" s="212" t="s">
        <v>48</v>
      </c>
      <c r="O194" s="72"/>
      <c r="P194" s="213">
        <f t="shared" si="21"/>
        <v>0</v>
      </c>
      <c r="Q194" s="213">
        <v>0.1105</v>
      </c>
      <c r="R194" s="213">
        <f t="shared" si="22"/>
        <v>1.8785</v>
      </c>
      <c r="S194" s="213">
        <v>0</v>
      </c>
      <c r="T194" s="214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134</v>
      </c>
      <c r="AT194" s="215" t="s">
        <v>129</v>
      </c>
      <c r="AU194" s="215" t="s">
        <v>92</v>
      </c>
      <c r="AY194" s="17" t="s">
        <v>126</v>
      </c>
      <c r="BE194" s="216">
        <f t="shared" si="24"/>
        <v>0</v>
      </c>
      <c r="BF194" s="216">
        <f t="shared" si="25"/>
        <v>0</v>
      </c>
      <c r="BG194" s="216">
        <f t="shared" si="26"/>
        <v>0</v>
      </c>
      <c r="BH194" s="216">
        <f t="shared" si="27"/>
        <v>0</v>
      </c>
      <c r="BI194" s="216">
        <f t="shared" si="28"/>
        <v>0</v>
      </c>
      <c r="BJ194" s="17" t="s">
        <v>90</v>
      </c>
      <c r="BK194" s="216">
        <f t="shared" si="29"/>
        <v>0</v>
      </c>
      <c r="BL194" s="17" t="s">
        <v>134</v>
      </c>
      <c r="BM194" s="215" t="s">
        <v>374</v>
      </c>
    </row>
    <row r="195" spans="1:65" s="2" customFormat="1" ht="16.5" customHeight="1">
      <c r="A195" s="35"/>
      <c r="B195" s="36"/>
      <c r="C195" s="204" t="s">
        <v>375</v>
      </c>
      <c r="D195" s="204" t="s">
        <v>129</v>
      </c>
      <c r="E195" s="205" t="s">
        <v>376</v>
      </c>
      <c r="F195" s="206" t="s">
        <v>377</v>
      </c>
      <c r="G195" s="207" t="s">
        <v>140</v>
      </c>
      <c r="H195" s="208">
        <v>11</v>
      </c>
      <c r="I195" s="209"/>
      <c r="J195" s="210">
        <f t="shared" si="20"/>
        <v>0</v>
      </c>
      <c r="K195" s="206" t="s">
        <v>1</v>
      </c>
      <c r="L195" s="40"/>
      <c r="M195" s="211" t="s">
        <v>1</v>
      </c>
      <c r="N195" s="212" t="s">
        <v>48</v>
      </c>
      <c r="O195" s="72"/>
      <c r="P195" s="213">
        <f t="shared" si="21"/>
        <v>0</v>
      </c>
      <c r="Q195" s="213">
        <v>0.04</v>
      </c>
      <c r="R195" s="213">
        <f t="shared" si="22"/>
        <v>0.44</v>
      </c>
      <c r="S195" s="213">
        <v>0</v>
      </c>
      <c r="T195" s="214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5" t="s">
        <v>134</v>
      </c>
      <c r="AT195" s="215" t="s">
        <v>129</v>
      </c>
      <c r="AU195" s="215" t="s">
        <v>92</v>
      </c>
      <c r="AY195" s="17" t="s">
        <v>126</v>
      </c>
      <c r="BE195" s="216">
        <f t="shared" si="24"/>
        <v>0</v>
      </c>
      <c r="BF195" s="216">
        <f t="shared" si="25"/>
        <v>0</v>
      </c>
      <c r="BG195" s="216">
        <f t="shared" si="26"/>
        <v>0</v>
      </c>
      <c r="BH195" s="216">
        <f t="shared" si="27"/>
        <v>0</v>
      </c>
      <c r="BI195" s="216">
        <f t="shared" si="28"/>
        <v>0</v>
      </c>
      <c r="BJ195" s="17" t="s">
        <v>90</v>
      </c>
      <c r="BK195" s="216">
        <f t="shared" si="29"/>
        <v>0</v>
      </c>
      <c r="BL195" s="17" t="s">
        <v>134</v>
      </c>
      <c r="BM195" s="215" t="s">
        <v>378</v>
      </c>
    </row>
    <row r="196" spans="1:65" s="2" customFormat="1" ht="16.5" customHeight="1">
      <c r="A196" s="35"/>
      <c r="B196" s="36"/>
      <c r="C196" s="204" t="s">
        <v>379</v>
      </c>
      <c r="D196" s="204" t="s">
        <v>129</v>
      </c>
      <c r="E196" s="205" t="s">
        <v>380</v>
      </c>
      <c r="F196" s="206" t="s">
        <v>381</v>
      </c>
      <c r="G196" s="207" t="s">
        <v>140</v>
      </c>
      <c r="H196" s="208">
        <v>24</v>
      </c>
      <c r="I196" s="209"/>
      <c r="J196" s="210">
        <f t="shared" si="20"/>
        <v>0</v>
      </c>
      <c r="K196" s="206" t="s">
        <v>1</v>
      </c>
      <c r="L196" s="40"/>
      <c r="M196" s="211" t="s">
        <v>1</v>
      </c>
      <c r="N196" s="212" t="s">
        <v>48</v>
      </c>
      <c r="O196" s="72"/>
      <c r="P196" s="213">
        <f t="shared" si="21"/>
        <v>0</v>
      </c>
      <c r="Q196" s="213">
        <v>0.0344</v>
      </c>
      <c r="R196" s="213">
        <f t="shared" si="22"/>
        <v>0.8256</v>
      </c>
      <c r="S196" s="213">
        <v>0</v>
      </c>
      <c r="T196" s="214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134</v>
      </c>
      <c r="AT196" s="215" t="s">
        <v>129</v>
      </c>
      <c r="AU196" s="215" t="s">
        <v>92</v>
      </c>
      <c r="AY196" s="17" t="s">
        <v>126</v>
      </c>
      <c r="BE196" s="216">
        <f t="shared" si="24"/>
        <v>0</v>
      </c>
      <c r="BF196" s="216">
        <f t="shared" si="25"/>
        <v>0</v>
      </c>
      <c r="BG196" s="216">
        <f t="shared" si="26"/>
        <v>0</v>
      </c>
      <c r="BH196" s="216">
        <f t="shared" si="27"/>
        <v>0</v>
      </c>
      <c r="BI196" s="216">
        <f t="shared" si="28"/>
        <v>0</v>
      </c>
      <c r="BJ196" s="17" t="s">
        <v>90</v>
      </c>
      <c r="BK196" s="216">
        <f t="shared" si="29"/>
        <v>0</v>
      </c>
      <c r="BL196" s="17" t="s">
        <v>134</v>
      </c>
      <c r="BM196" s="215" t="s">
        <v>382</v>
      </c>
    </row>
    <row r="197" spans="1:65" s="2" customFormat="1" ht="16.5" customHeight="1">
      <c r="A197" s="35"/>
      <c r="B197" s="36"/>
      <c r="C197" s="204" t="s">
        <v>383</v>
      </c>
      <c r="D197" s="204" t="s">
        <v>129</v>
      </c>
      <c r="E197" s="205" t="s">
        <v>384</v>
      </c>
      <c r="F197" s="206" t="s">
        <v>385</v>
      </c>
      <c r="G197" s="207" t="s">
        <v>140</v>
      </c>
      <c r="H197" s="208">
        <v>24</v>
      </c>
      <c r="I197" s="209"/>
      <c r="J197" s="210">
        <f t="shared" si="20"/>
        <v>0</v>
      </c>
      <c r="K197" s="206" t="s">
        <v>1</v>
      </c>
      <c r="L197" s="40"/>
      <c r="M197" s="211" t="s">
        <v>1</v>
      </c>
      <c r="N197" s="212" t="s">
        <v>48</v>
      </c>
      <c r="O197" s="72"/>
      <c r="P197" s="213">
        <f t="shared" si="21"/>
        <v>0</v>
      </c>
      <c r="Q197" s="213">
        <v>0</v>
      </c>
      <c r="R197" s="213">
        <f t="shared" si="22"/>
        <v>0</v>
      </c>
      <c r="S197" s="213">
        <v>0</v>
      </c>
      <c r="T197" s="214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5" t="s">
        <v>134</v>
      </c>
      <c r="AT197" s="215" t="s">
        <v>129</v>
      </c>
      <c r="AU197" s="215" t="s">
        <v>92</v>
      </c>
      <c r="AY197" s="17" t="s">
        <v>126</v>
      </c>
      <c r="BE197" s="216">
        <f t="shared" si="24"/>
        <v>0</v>
      </c>
      <c r="BF197" s="216">
        <f t="shared" si="25"/>
        <v>0</v>
      </c>
      <c r="BG197" s="216">
        <f t="shared" si="26"/>
        <v>0</v>
      </c>
      <c r="BH197" s="216">
        <f t="shared" si="27"/>
        <v>0</v>
      </c>
      <c r="BI197" s="216">
        <f t="shared" si="28"/>
        <v>0</v>
      </c>
      <c r="BJ197" s="17" t="s">
        <v>90</v>
      </c>
      <c r="BK197" s="216">
        <f t="shared" si="29"/>
        <v>0</v>
      </c>
      <c r="BL197" s="17" t="s">
        <v>134</v>
      </c>
      <c r="BM197" s="215" t="s">
        <v>386</v>
      </c>
    </row>
    <row r="198" spans="1:65" s="2" customFormat="1" ht="16.5" customHeight="1">
      <c r="A198" s="35"/>
      <c r="B198" s="36"/>
      <c r="C198" s="204" t="s">
        <v>387</v>
      </c>
      <c r="D198" s="204" t="s">
        <v>129</v>
      </c>
      <c r="E198" s="205" t="s">
        <v>388</v>
      </c>
      <c r="F198" s="206" t="s">
        <v>389</v>
      </c>
      <c r="G198" s="207" t="s">
        <v>140</v>
      </c>
      <c r="H198" s="208">
        <v>24</v>
      </c>
      <c r="I198" s="209"/>
      <c r="J198" s="210">
        <f t="shared" si="20"/>
        <v>0</v>
      </c>
      <c r="K198" s="206" t="s">
        <v>1</v>
      </c>
      <c r="L198" s="40"/>
      <c r="M198" s="211" t="s">
        <v>1</v>
      </c>
      <c r="N198" s="212" t="s">
        <v>48</v>
      </c>
      <c r="O198" s="72"/>
      <c r="P198" s="213">
        <f t="shared" si="21"/>
        <v>0</v>
      </c>
      <c r="Q198" s="213">
        <v>0</v>
      </c>
      <c r="R198" s="213">
        <f t="shared" si="22"/>
        <v>0</v>
      </c>
      <c r="S198" s="213">
        <v>0</v>
      </c>
      <c r="T198" s="214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5" t="s">
        <v>134</v>
      </c>
      <c r="AT198" s="215" t="s">
        <v>129</v>
      </c>
      <c r="AU198" s="215" t="s">
        <v>92</v>
      </c>
      <c r="AY198" s="17" t="s">
        <v>126</v>
      </c>
      <c r="BE198" s="216">
        <f t="shared" si="24"/>
        <v>0</v>
      </c>
      <c r="BF198" s="216">
        <f t="shared" si="25"/>
        <v>0</v>
      </c>
      <c r="BG198" s="216">
        <f t="shared" si="26"/>
        <v>0</v>
      </c>
      <c r="BH198" s="216">
        <f t="shared" si="27"/>
        <v>0</v>
      </c>
      <c r="BI198" s="216">
        <f t="shared" si="28"/>
        <v>0</v>
      </c>
      <c r="BJ198" s="17" t="s">
        <v>90</v>
      </c>
      <c r="BK198" s="216">
        <f t="shared" si="29"/>
        <v>0</v>
      </c>
      <c r="BL198" s="17" t="s">
        <v>134</v>
      </c>
      <c r="BM198" s="215" t="s">
        <v>390</v>
      </c>
    </row>
    <row r="199" spans="1:65" s="2" customFormat="1" ht="16.5" customHeight="1">
      <c r="A199" s="35"/>
      <c r="B199" s="36"/>
      <c r="C199" s="204" t="s">
        <v>391</v>
      </c>
      <c r="D199" s="204" t="s">
        <v>129</v>
      </c>
      <c r="E199" s="205" t="s">
        <v>392</v>
      </c>
      <c r="F199" s="206" t="s">
        <v>393</v>
      </c>
      <c r="G199" s="207" t="s">
        <v>140</v>
      </c>
      <c r="H199" s="208">
        <v>11</v>
      </c>
      <c r="I199" s="209"/>
      <c r="J199" s="210">
        <f t="shared" si="20"/>
        <v>0</v>
      </c>
      <c r="K199" s="206" t="s">
        <v>1</v>
      </c>
      <c r="L199" s="40"/>
      <c r="M199" s="211" t="s">
        <v>1</v>
      </c>
      <c r="N199" s="212" t="s">
        <v>48</v>
      </c>
      <c r="O199" s="72"/>
      <c r="P199" s="213">
        <f t="shared" si="21"/>
        <v>0</v>
      </c>
      <c r="Q199" s="213">
        <v>0.0107</v>
      </c>
      <c r="R199" s="213">
        <f t="shared" si="22"/>
        <v>0.1177</v>
      </c>
      <c r="S199" s="213">
        <v>0</v>
      </c>
      <c r="T199" s="214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134</v>
      </c>
      <c r="AT199" s="215" t="s">
        <v>129</v>
      </c>
      <c r="AU199" s="215" t="s">
        <v>92</v>
      </c>
      <c r="AY199" s="17" t="s">
        <v>126</v>
      </c>
      <c r="BE199" s="216">
        <f t="shared" si="24"/>
        <v>0</v>
      </c>
      <c r="BF199" s="216">
        <f t="shared" si="25"/>
        <v>0</v>
      </c>
      <c r="BG199" s="216">
        <f t="shared" si="26"/>
        <v>0</v>
      </c>
      <c r="BH199" s="216">
        <f t="shared" si="27"/>
        <v>0</v>
      </c>
      <c r="BI199" s="216">
        <f t="shared" si="28"/>
        <v>0</v>
      </c>
      <c r="BJ199" s="17" t="s">
        <v>90</v>
      </c>
      <c r="BK199" s="216">
        <f t="shared" si="29"/>
        <v>0</v>
      </c>
      <c r="BL199" s="17" t="s">
        <v>134</v>
      </c>
      <c r="BM199" s="215" t="s">
        <v>394</v>
      </c>
    </row>
    <row r="200" spans="1:65" s="2" customFormat="1" ht="16.5" customHeight="1">
      <c r="A200" s="35"/>
      <c r="B200" s="36"/>
      <c r="C200" s="204" t="s">
        <v>395</v>
      </c>
      <c r="D200" s="204" t="s">
        <v>129</v>
      </c>
      <c r="E200" s="205" t="s">
        <v>396</v>
      </c>
      <c r="F200" s="206" t="s">
        <v>397</v>
      </c>
      <c r="G200" s="207" t="s">
        <v>140</v>
      </c>
      <c r="H200" s="208">
        <v>11</v>
      </c>
      <c r="I200" s="209"/>
      <c r="J200" s="210">
        <f t="shared" si="20"/>
        <v>0</v>
      </c>
      <c r="K200" s="206" t="s">
        <v>1</v>
      </c>
      <c r="L200" s="40"/>
      <c r="M200" s="211" t="s">
        <v>1</v>
      </c>
      <c r="N200" s="212" t="s">
        <v>48</v>
      </c>
      <c r="O200" s="72"/>
      <c r="P200" s="213">
        <f t="shared" si="21"/>
        <v>0</v>
      </c>
      <c r="Q200" s="213">
        <v>0.03</v>
      </c>
      <c r="R200" s="213">
        <f t="shared" si="22"/>
        <v>0.32999999999999996</v>
      </c>
      <c r="S200" s="213">
        <v>0</v>
      </c>
      <c r="T200" s="214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134</v>
      </c>
      <c r="AT200" s="215" t="s">
        <v>129</v>
      </c>
      <c r="AU200" s="215" t="s">
        <v>92</v>
      </c>
      <c r="AY200" s="17" t="s">
        <v>126</v>
      </c>
      <c r="BE200" s="216">
        <f t="shared" si="24"/>
        <v>0</v>
      </c>
      <c r="BF200" s="216">
        <f t="shared" si="25"/>
        <v>0</v>
      </c>
      <c r="BG200" s="216">
        <f t="shared" si="26"/>
        <v>0</v>
      </c>
      <c r="BH200" s="216">
        <f t="shared" si="27"/>
        <v>0</v>
      </c>
      <c r="BI200" s="216">
        <f t="shared" si="28"/>
        <v>0</v>
      </c>
      <c r="BJ200" s="17" t="s">
        <v>90</v>
      </c>
      <c r="BK200" s="216">
        <f t="shared" si="29"/>
        <v>0</v>
      </c>
      <c r="BL200" s="17" t="s">
        <v>134</v>
      </c>
      <c r="BM200" s="215" t="s">
        <v>398</v>
      </c>
    </row>
    <row r="201" spans="1:65" s="2" customFormat="1" ht="16.5" customHeight="1">
      <c r="A201" s="35"/>
      <c r="B201" s="36"/>
      <c r="C201" s="204" t="s">
        <v>399</v>
      </c>
      <c r="D201" s="204" t="s">
        <v>129</v>
      </c>
      <c r="E201" s="205" t="s">
        <v>400</v>
      </c>
      <c r="F201" s="206" t="s">
        <v>401</v>
      </c>
      <c r="G201" s="207" t="s">
        <v>140</v>
      </c>
      <c r="H201" s="208">
        <v>11</v>
      </c>
      <c r="I201" s="209"/>
      <c r="J201" s="210">
        <f t="shared" si="20"/>
        <v>0</v>
      </c>
      <c r="K201" s="206" t="s">
        <v>1</v>
      </c>
      <c r="L201" s="40"/>
      <c r="M201" s="211" t="s">
        <v>1</v>
      </c>
      <c r="N201" s="212" t="s">
        <v>48</v>
      </c>
      <c r="O201" s="72"/>
      <c r="P201" s="213">
        <f t="shared" si="21"/>
        <v>0</v>
      </c>
      <c r="Q201" s="213">
        <v>0</v>
      </c>
      <c r="R201" s="213">
        <f t="shared" si="22"/>
        <v>0</v>
      </c>
      <c r="S201" s="213">
        <v>0</v>
      </c>
      <c r="T201" s="214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5" t="s">
        <v>134</v>
      </c>
      <c r="AT201" s="215" t="s">
        <v>129</v>
      </c>
      <c r="AU201" s="215" t="s">
        <v>92</v>
      </c>
      <c r="AY201" s="17" t="s">
        <v>126</v>
      </c>
      <c r="BE201" s="216">
        <f t="shared" si="24"/>
        <v>0</v>
      </c>
      <c r="BF201" s="216">
        <f t="shared" si="25"/>
        <v>0</v>
      </c>
      <c r="BG201" s="216">
        <f t="shared" si="26"/>
        <v>0</v>
      </c>
      <c r="BH201" s="216">
        <f t="shared" si="27"/>
        <v>0</v>
      </c>
      <c r="BI201" s="216">
        <f t="shared" si="28"/>
        <v>0</v>
      </c>
      <c r="BJ201" s="17" t="s">
        <v>90</v>
      </c>
      <c r="BK201" s="216">
        <f t="shared" si="29"/>
        <v>0</v>
      </c>
      <c r="BL201" s="17" t="s">
        <v>134</v>
      </c>
      <c r="BM201" s="215" t="s">
        <v>402</v>
      </c>
    </row>
    <row r="202" spans="2:63" s="12" customFormat="1" ht="22.9" customHeight="1">
      <c r="B202" s="188"/>
      <c r="C202" s="189"/>
      <c r="D202" s="190" t="s">
        <v>82</v>
      </c>
      <c r="E202" s="202" t="s">
        <v>171</v>
      </c>
      <c r="F202" s="202" t="s">
        <v>403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P203</f>
        <v>0</v>
      </c>
      <c r="Q202" s="196"/>
      <c r="R202" s="197">
        <f>R203</f>
        <v>0</v>
      </c>
      <c r="S202" s="196"/>
      <c r="T202" s="198">
        <f>T203</f>
        <v>0</v>
      </c>
      <c r="AR202" s="199" t="s">
        <v>90</v>
      </c>
      <c r="AT202" s="200" t="s">
        <v>82</v>
      </c>
      <c r="AU202" s="200" t="s">
        <v>90</v>
      </c>
      <c r="AY202" s="199" t="s">
        <v>126</v>
      </c>
      <c r="BK202" s="201">
        <f>BK203</f>
        <v>0</v>
      </c>
    </row>
    <row r="203" spans="1:65" s="2" customFormat="1" ht="16.5" customHeight="1">
      <c r="A203" s="35"/>
      <c r="B203" s="36"/>
      <c r="C203" s="204" t="s">
        <v>404</v>
      </c>
      <c r="D203" s="204" t="s">
        <v>129</v>
      </c>
      <c r="E203" s="205" t="s">
        <v>405</v>
      </c>
      <c r="F203" s="206" t="s">
        <v>406</v>
      </c>
      <c r="G203" s="207" t="s">
        <v>140</v>
      </c>
      <c r="H203" s="208">
        <v>1</v>
      </c>
      <c r="I203" s="209"/>
      <c r="J203" s="210">
        <f>ROUND(I203*H203,2)</f>
        <v>0</v>
      </c>
      <c r="K203" s="206" t="s">
        <v>1</v>
      </c>
      <c r="L203" s="40"/>
      <c r="M203" s="211" t="s">
        <v>1</v>
      </c>
      <c r="N203" s="212" t="s">
        <v>48</v>
      </c>
      <c r="O203" s="7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134</v>
      </c>
      <c r="AT203" s="215" t="s">
        <v>129</v>
      </c>
      <c r="AU203" s="215" t="s">
        <v>92</v>
      </c>
      <c r="AY203" s="17" t="s">
        <v>126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90</v>
      </c>
      <c r="BK203" s="216">
        <f>ROUND(I203*H203,2)</f>
        <v>0</v>
      </c>
      <c r="BL203" s="17" t="s">
        <v>134</v>
      </c>
      <c r="BM203" s="215" t="s">
        <v>407</v>
      </c>
    </row>
    <row r="204" spans="2:63" s="12" customFormat="1" ht="22.9" customHeight="1">
      <c r="B204" s="188"/>
      <c r="C204" s="189"/>
      <c r="D204" s="190" t="s">
        <v>82</v>
      </c>
      <c r="E204" s="202" t="s">
        <v>408</v>
      </c>
      <c r="F204" s="202" t="s">
        <v>409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SUM(P205:P209)</f>
        <v>0</v>
      </c>
      <c r="Q204" s="196"/>
      <c r="R204" s="197">
        <f>SUM(R205:R209)</f>
        <v>0</v>
      </c>
      <c r="S204" s="196"/>
      <c r="T204" s="198">
        <f>SUM(T205:T209)</f>
        <v>0</v>
      </c>
      <c r="AR204" s="199" t="s">
        <v>90</v>
      </c>
      <c r="AT204" s="200" t="s">
        <v>82</v>
      </c>
      <c r="AU204" s="200" t="s">
        <v>90</v>
      </c>
      <c r="AY204" s="199" t="s">
        <v>126</v>
      </c>
      <c r="BK204" s="201">
        <f>SUM(BK205:BK209)</f>
        <v>0</v>
      </c>
    </row>
    <row r="205" spans="1:65" s="2" customFormat="1" ht="16.5" customHeight="1">
      <c r="A205" s="35"/>
      <c r="B205" s="36"/>
      <c r="C205" s="204" t="s">
        <v>410</v>
      </c>
      <c r="D205" s="204" t="s">
        <v>129</v>
      </c>
      <c r="E205" s="205" t="s">
        <v>411</v>
      </c>
      <c r="F205" s="206" t="s">
        <v>412</v>
      </c>
      <c r="G205" s="207" t="s">
        <v>249</v>
      </c>
      <c r="H205" s="208">
        <v>7.25</v>
      </c>
      <c r="I205" s="209"/>
      <c r="J205" s="210">
        <f>ROUND(I205*H205,2)</f>
        <v>0</v>
      </c>
      <c r="K205" s="206" t="s">
        <v>133</v>
      </c>
      <c r="L205" s="40"/>
      <c r="M205" s="211" t="s">
        <v>1</v>
      </c>
      <c r="N205" s="212" t="s">
        <v>48</v>
      </c>
      <c r="O205" s="7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134</v>
      </c>
      <c r="AT205" s="215" t="s">
        <v>129</v>
      </c>
      <c r="AU205" s="215" t="s">
        <v>92</v>
      </c>
      <c r="AY205" s="17" t="s">
        <v>126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90</v>
      </c>
      <c r="BK205" s="216">
        <f>ROUND(I205*H205,2)</f>
        <v>0</v>
      </c>
      <c r="BL205" s="17" t="s">
        <v>134</v>
      </c>
      <c r="BM205" s="215" t="s">
        <v>413</v>
      </c>
    </row>
    <row r="206" spans="1:65" s="2" customFormat="1" ht="24" customHeight="1">
      <c r="A206" s="35"/>
      <c r="B206" s="36"/>
      <c r="C206" s="204" t="s">
        <v>414</v>
      </c>
      <c r="D206" s="204" t="s">
        <v>129</v>
      </c>
      <c r="E206" s="205" t="s">
        <v>415</v>
      </c>
      <c r="F206" s="206" t="s">
        <v>416</v>
      </c>
      <c r="G206" s="207" t="s">
        <v>249</v>
      </c>
      <c r="H206" s="208">
        <v>137.75</v>
      </c>
      <c r="I206" s="209"/>
      <c r="J206" s="210">
        <f>ROUND(I206*H206,2)</f>
        <v>0</v>
      </c>
      <c r="K206" s="206" t="s">
        <v>133</v>
      </c>
      <c r="L206" s="40"/>
      <c r="M206" s="211" t="s">
        <v>1</v>
      </c>
      <c r="N206" s="212" t="s">
        <v>48</v>
      </c>
      <c r="O206" s="7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134</v>
      </c>
      <c r="AT206" s="215" t="s">
        <v>129</v>
      </c>
      <c r="AU206" s="215" t="s">
        <v>92</v>
      </c>
      <c r="AY206" s="17" t="s">
        <v>126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90</v>
      </c>
      <c r="BK206" s="216">
        <f>ROUND(I206*H206,2)</f>
        <v>0</v>
      </c>
      <c r="BL206" s="17" t="s">
        <v>134</v>
      </c>
      <c r="BM206" s="215" t="s">
        <v>417</v>
      </c>
    </row>
    <row r="207" spans="2:51" s="13" customFormat="1" ht="11.25">
      <c r="B207" s="223"/>
      <c r="C207" s="224"/>
      <c r="D207" s="225" t="s">
        <v>206</v>
      </c>
      <c r="E207" s="226" t="s">
        <v>1</v>
      </c>
      <c r="F207" s="227" t="s">
        <v>418</v>
      </c>
      <c r="G207" s="224"/>
      <c r="H207" s="228">
        <v>137.75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206</v>
      </c>
      <c r="AU207" s="234" t="s">
        <v>92</v>
      </c>
      <c r="AV207" s="13" t="s">
        <v>92</v>
      </c>
      <c r="AW207" s="13" t="s">
        <v>38</v>
      </c>
      <c r="AX207" s="13" t="s">
        <v>90</v>
      </c>
      <c r="AY207" s="234" t="s">
        <v>126</v>
      </c>
    </row>
    <row r="208" spans="1:65" s="2" customFormat="1" ht="24" customHeight="1">
      <c r="A208" s="35"/>
      <c r="B208" s="36"/>
      <c r="C208" s="204" t="s">
        <v>419</v>
      </c>
      <c r="D208" s="204" t="s">
        <v>129</v>
      </c>
      <c r="E208" s="205" t="s">
        <v>420</v>
      </c>
      <c r="F208" s="206" t="s">
        <v>421</v>
      </c>
      <c r="G208" s="207" t="s">
        <v>249</v>
      </c>
      <c r="H208" s="208">
        <v>5.939</v>
      </c>
      <c r="I208" s="209"/>
      <c r="J208" s="210">
        <f>ROUND(I208*H208,2)</f>
        <v>0</v>
      </c>
      <c r="K208" s="206" t="s">
        <v>133</v>
      </c>
      <c r="L208" s="40"/>
      <c r="M208" s="211" t="s">
        <v>1</v>
      </c>
      <c r="N208" s="212" t="s">
        <v>48</v>
      </c>
      <c r="O208" s="7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134</v>
      </c>
      <c r="AT208" s="215" t="s">
        <v>129</v>
      </c>
      <c r="AU208" s="215" t="s">
        <v>92</v>
      </c>
      <c r="AY208" s="17" t="s">
        <v>126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90</v>
      </c>
      <c r="BK208" s="216">
        <f>ROUND(I208*H208,2)</f>
        <v>0</v>
      </c>
      <c r="BL208" s="17" t="s">
        <v>134</v>
      </c>
      <c r="BM208" s="215" t="s">
        <v>422</v>
      </c>
    </row>
    <row r="209" spans="1:65" s="2" customFormat="1" ht="24" customHeight="1">
      <c r="A209" s="35"/>
      <c r="B209" s="36"/>
      <c r="C209" s="204" t="s">
        <v>423</v>
      </c>
      <c r="D209" s="204" t="s">
        <v>129</v>
      </c>
      <c r="E209" s="205" t="s">
        <v>424</v>
      </c>
      <c r="F209" s="206" t="s">
        <v>425</v>
      </c>
      <c r="G209" s="207" t="s">
        <v>249</v>
      </c>
      <c r="H209" s="208">
        <v>1.311</v>
      </c>
      <c r="I209" s="209"/>
      <c r="J209" s="210">
        <f>ROUND(I209*H209,2)</f>
        <v>0</v>
      </c>
      <c r="K209" s="206" t="s">
        <v>133</v>
      </c>
      <c r="L209" s="40"/>
      <c r="M209" s="211" t="s">
        <v>1</v>
      </c>
      <c r="N209" s="212" t="s">
        <v>48</v>
      </c>
      <c r="O209" s="7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134</v>
      </c>
      <c r="AT209" s="215" t="s">
        <v>129</v>
      </c>
      <c r="AU209" s="215" t="s">
        <v>92</v>
      </c>
      <c r="AY209" s="17" t="s">
        <v>126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90</v>
      </c>
      <c r="BK209" s="216">
        <f>ROUND(I209*H209,2)</f>
        <v>0</v>
      </c>
      <c r="BL209" s="17" t="s">
        <v>134</v>
      </c>
      <c r="BM209" s="215" t="s">
        <v>426</v>
      </c>
    </row>
    <row r="210" spans="2:63" s="12" customFormat="1" ht="22.9" customHeight="1">
      <c r="B210" s="188"/>
      <c r="C210" s="189"/>
      <c r="D210" s="190" t="s">
        <v>82</v>
      </c>
      <c r="E210" s="202" t="s">
        <v>427</v>
      </c>
      <c r="F210" s="202" t="s">
        <v>428</v>
      </c>
      <c r="G210" s="189"/>
      <c r="H210" s="189"/>
      <c r="I210" s="192"/>
      <c r="J210" s="203">
        <f>BK210</f>
        <v>0</v>
      </c>
      <c r="K210" s="189"/>
      <c r="L210" s="194"/>
      <c r="M210" s="195"/>
      <c r="N210" s="196"/>
      <c r="O210" s="196"/>
      <c r="P210" s="197">
        <f>P211</f>
        <v>0</v>
      </c>
      <c r="Q210" s="196"/>
      <c r="R210" s="197">
        <f>R211</f>
        <v>0</v>
      </c>
      <c r="S210" s="196"/>
      <c r="T210" s="198">
        <f>T211</f>
        <v>0</v>
      </c>
      <c r="AR210" s="199" t="s">
        <v>90</v>
      </c>
      <c r="AT210" s="200" t="s">
        <v>82</v>
      </c>
      <c r="AU210" s="200" t="s">
        <v>90</v>
      </c>
      <c r="AY210" s="199" t="s">
        <v>126</v>
      </c>
      <c r="BK210" s="201">
        <f>BK211</f>
        <v>0</v>
      </c>
    </row>
    <row r="211" spans="1:65" s="2" customFormat="1" ht="24" customHeight="1">
      <c r="A211" s="35"/>
      <c r="B211" s="36"/>
      <c r="C211" s="204" t="s">
        <v>429</v>
      </c>
      <c r="D211" s="204" t="s">
        <v>129</v>
      </c>
      <c r="E211" s="205" t="s">
        <v>430</v>
      </c>
      <c r="F211" s="206" t="s">
        <v>431</v>
      </c>
      <c r="G211" s="207" t="s">
        <v>249</v>
      </c>
      <c r="H211" s="208">
        <v>905.686</v>
      </c>
      <c r="I211" s="209"/>
      <c r="J211" s="210">
        <f>ROUND(I211*H211,2)</f>
        <v>0</v>
      </c>
      <c r="K211" s="206" t="s">
        <v>133</v>
      </c>
      <c r="L211" s="40"/>
      <c r="M211" s="217" t="s">
        <v>1</v>
      </c>
      <c r="N211" s="218" t="s">
        <v>48</v>
      </c>
      <c r="O211" s="219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134</v>
      </c>
      <c r="AT211" s="215" t="s">
        <v>129</v>
      </c>
      <c r="AU211" s="215" t="s">
        <v>92</v>
      </c>
      <c r="AY211" s="17" t="s">
        <v>126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90</v>
      </c>
      <c r="BK211" s="216">
        <f>ROUND(I211*H211,2)</f>
        <v>0</v>
      </c>
      <c r="BL211" s="17" t="s">
        <v>134</v>
      </c>
      <c r="BM211" s="215" t="s">
        <v>432</v>
      </c>
    </row>
    <row r="212" spans="1:31" s="2" customFormat="1" ht="6.95" customHeight="1">
      <c r="A212" s="35"/>
      <c r="B212" s="55"/>
      <c r="C212" s="56"/>
      <c r="D212" s="56"/>
      <c r="E212" s="56"/>
      <c r="F212" s="56"/>
      <c r="G212" s="56"/>
      <c r="H212" s="56"/>
      <c r="I212" s="153"/>
      <c r="J212" s="56"/>
      <c r="K212" s="56"/>
      <c r="L212" s="40"/>
      <c r="M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</row>
  </sheetData>
  <sheetProtection algorithmName="SHA-512" hashValue="bauDHZ0D/YRiaFfYhGQZ6Ol27+gVUpSoOEAbFKWiMSFVuHPjD8qz8OL/wvJ3hzMKH/9iaXZNPmRfdy5jgJE5OA==" saltValue="QDCogCd1XSBcVIrQuQ1pmJKdw1B0MxzFJyIO6L6BdOPglgiN8FfFzFnP0LSTAmlqM0l+RbC/QcTajQ0/otqxhQ==" spinCount="100000" sheet="1" objects="1" scenarios="1" formatColumns="0" formatRows="0" autoFilter="0"/>
  <autoFilter ref="C122:K21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7" r:id="rId2"/>
  <headerFooter>
    <oddFooter>&amp;CStrana 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Michal_x000d_</dc:creator>
  <cp:keywords/>
  <dc:description/>
  <cp:lastModifiedBy>Jendruscak, Michal</cp:lastModifiedBy>
  <dcterms:created xsi:type="dcterms:W3CDTF">2019-09-18T06:44:39Z</dcterms:created>
  <dcterms:modified xsi:type="dcterms:W3CDTF">2019-09-18T06:47:30Z</dcterms:modified>
  <cp:category/>
  <cp:version/>
  <cp:contentType/>
  <cp:contentStatus/>
</cp:coreProperties>
</file>