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dvornikv\Documents\Akce 2019\VD Pastviny, oprava krytu komunikace\"/>
    </mc:Choice>
  </mc:AlternateContent>
  <bookViews>
    <workbookView xWindow="0" yWindow="0" windowWidth="28770" windowHeight="11655" activeTab="1"/>
  </bookViews>
  <sheets>
    <sheet name="Rekapitulace stavby" sheetId="1" r:id="rId1"/>
    <sheet name="1 - VD Pastviny, oprava k..." sheetId="2" r:id="rId2"/>
  </sheets>
  <definedNames>
    <definedName name="_xlnm._FilterDatabase" localSheetId="1" hidden="1">'1 - VD Pastviny, oprava k...'!$C$122:$K$183</definedName>
    <definedName name="_xlnm.Print_Titles" localSheetId="1">'1 - VD Pastviny, oprava k...'!$122:$122</definedName>
    <definedName name="_xlnm.Print_Titles" localSheetId="0">'Rekapitulace stavby'!$92:$92</definedName>
    <definedName name="_xlnm.Print_Area" localSheetId="1">'1 - VD Pastviny, oprava k...'!$C$4:$J$76,'1 - VD Pastviny, oprava k...'!$C$82:$J$106,'1 - VD Pastviny, oprava k...'!$C$112:$K$183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151" i="2" l="1"/>
  <c r="J35" i="2"/>
  <c r="J34" i="2"/>
  <c r="AY95" i="1"/>
  <c r="J33" i="2"/>
  <c r="AX95" i="1"/>
  <c r="BI182" i="2"/>
  <c r="BH182" i="2"/>
  <c r="BG182" i="2"/>
  <c r="BF182" i="2"/>
  <c r="T182" i="2"/>
  <c r="T180" i="2" s="1"/>
  <c r="T176" i="2" s="1"/>
  <c r="R182" i="2"/>
  <c r="P182" i="2"/>
  <c r="BK182" i="2"/>
  <c r="J182" i="2"/>
  <c r="BE182" i="2"/>
  <c r="BI181" i="2"/>
  <c r="BH181" i="2"/>
  <c r="BG181" i="2"/>
  <c r="BF181" i="2"/>
  <c r="T181" i="2"/>
  <c r="R181" i="2"/>
  <c r="R180" i="2"/>
  <c r="P181" i="2"/>
  <c r="P180" i="2"/>
  <c r="BK181" i="2"/>
  <c r="BK180" i="2"/>
  <c r="J180" i="2" s="1"/>
  <c r="J105" i="2" s="1"/>
  <c r="J181" i="2"/>
  <c r="BE181" i="2"/>
  <c r="BI178" i="2"/>
  <c r="BH178" i="2"/>
  <c r="BG178" i="2"/>
  <c r="BF178" i="2"/>
  <c r="T178" i="2"/>
  <c r="T177" i="2"/>
  <c r="R178" i="2"/>
  <c r="R177" i="2" s="1"/>
  <c r="R176" i="2" s="1"/>
  <c r="P178" i="2"/>
  <c r="P177" i="2"/>
  <c r="P176" i="2" s="1"/>
  <c r="BK178" i="2"/>
  <c r="BK177" i="2"/>
  <c r="BK176" i="2" s="1"/>
  <c r="J176" i="2" s="1"/>
  <c r="J103" i="2" s="1"/>
  <c r="J177" i="2"/>
  <c r="J104" i="2" s="1"/>
  <c r="J178" i="2"/>
  <c r="BE178" i="2"/>
  <c r="BI175" i="2"/>
  <c r="BH175" i="2"/>
  <c r="BG175" i="2"/>
  <c r="BF175" i="2"/>
  <c r="T175" i="2"/>
  <c r="T173" i="2" s="1"/>
  <c r="R175" i="2"/>
  <c r="P175" i="2"/>
  <c r="BK175" i="2"/>
  <c r="J175" i="2"/>
  <c r="BE175" i="2"/>
  <c r="BI174" i="2"/>
  <c r="BH174" i="2"/>
  <c r="BG174" i="2"/>
  <c r="BF174" i="2"/>
  <c r="T174" i="2"/>
  <c r="R174" i="2"/>
  <c r="R173" i="2"/>
  <c r="P174" i="2"/>
  <c r="P173" i="2"/>
  <c r="BK174" i="2"/>
  <c r="BK173" i="2"/>
  <c r="J173" i="2" s="1"/>
  <c r="J102" i="2" s="1"/>
  <c r="J174" i="2"/>
  <c r="BE174" i="2"/>
  <c r="BI172" i="2"/>
  <c r="BH172" i="2"/>
  <c r="BG172" i="2"/>
  <c r="BF172" i="2"/>
  <c r="T172" i="2"/>
  <c r="R172" i="2"/>
  <c r="P172" i="2"/>
  <c r="P169" i="2" s="1"/>
  <c r="BK172" i="2"/>
  <c r="J172" i="2"/>
  <c r="BE172" i="2"/>
  <c r="BI171" i="2"/>
  <c r="BH171" i="2"/>
  <c r="BG171" i="2"/>
  <c r="BF171" i="2"/>
  <c r="T171" i="2"/>
  <c r="T169" i="2" s="1"/>
  <c r="R171" i="2"/>
  <c r="P171" i="2"/>
  <c r="BK171" i="2"/>
  <c r="J171" i="2"/>
  <c r="BE171" i="2"/>
  <c r="BI170" i="2"/>
  <c r="BH170" i="2"/>
  <c r="BG170" i="2"/>
  <c r="BF170" i="2"/>
  <c r="T170" i="2"/>
  <c r="R170" i="2"/>
  <c r="R169" i="2"/>
  <c r="P170" i="2"/>
  <c r="BK170" i="2"/>
  <c r="BK169" i="2"/>
  <c r="J169" i="2" s="1"/>
  <c r="J101" i="2" s="1"/>
  <c r="J170" i="2"/>
  <c r="BE170" i="2"/>
  <c r="BI167" i="2"/>
  <c r="BH167" i="2"/>
  <c r="BG167" i="2"/>
  <c r="BF167" i="2"/>
  <c r="T167" i="2"/>
  <c r="R167" i="2"/>
  <c r="P167" i="2"/>
  <c r="BK167" i="2"/>
  <c r="J167" i="2"/>
  <c r="BE167" i="2"/>
  <c r="BI165" i="2"/>
  <c r="BH165" i="2"/>
  <c r="BG165" i="2"/>
  <c r="BF165" i="2"/>
  <c r="T165" i="2"/>
  <c r="R165" i="2"/>
  <c r="P165" i="2"/>
  <c r="BK165" i="2"/>
  <c r="J165" i="2"/>
  <c r="BE165" i="2"/>
  <c r="BI164" i="2"/>
  <c r="BH164" i="2"/>
  <c r="BG164" i="2"/>
  <c r="BF164" i="2"/>
  <c r="T164" i="2"/>
  <c r="R164" i="2"/>
  <c r="P164" i="2"/>
  <c r="BK164" i="2"/>
  <c r="J164" i="2"/>
  <c r="BE164" i="2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P162" i="2"/>
  <c r="P159" i="2" s="1"/>
  <c r="BK162" i="2"/>
  <c r="J162" i="2"/>
  <c r="BE162" i="2"/>
  <c r="BI161" i="2"/>
  <c r="BH161" i="2"/>
  <c r="BG161" i="2"/>
  <c r="BF161" i="2"/>
  <c r="T161" i="2"/>
  <c r="T159" i="2" s="1"/>
  <c r="R161" i="2"/>
  <c r="P161" i="2"/>
  <c r="BK161" i="2"/>
  <c r="J161" i="2"/>
  <c r="BE161" i="2"/>
  <c r="BI160" i="2"/>
  <c r="BH160" i="2"/>
  <c r="BG160" i="2"/>
  <c r="BF160" i="2"/>
  <c r="T160" i="2"/>
  <c r="R160" i="2"/>
  <c r="R159" i="2"/>
  <c r="P160" i="2"/>
  <c r="BK160" i="2"/>
  <c r="BK159" i="2"/>
  <c r="J159" i="2" s="1"/>
  <c r="J100" i="2" s="1"/>
  <c r="J160" i="2"/>
  <c r="BE160" i="2"/>
  <c r="BI158" i="2"/>
  <c r="BH158" i="2"/>
  <c r="BG158" i="2"/>
  <c r="BF158" i="2"/>
  <c r="T158" i="2"/>
  <c r="R158" i="2"/>
  <c r="P158" i="2"/>
  <c r="BK158" i="2"/>
  <c r="J158" i="2"/>
  <c r="BE158" i="2"/>
  <c r="BI157" i="2"/>
  <c r="BH157" i="2"/>
  <c r="BG157" i="2"/>
  <c r="BF157" i="2"/>
  <c r="T157" i="2"/>
  <c r="R157" i="2"/>
  <c r="P157" i="2"/>
  <c r="BK157" i="2"/>
  <c r="J157" i="2"/>
  <c r="BE157" i="2"/>
  <c r="BI156" i="2"/>
  <c r="BH156" i="2"/>
  <c r="BG156" i="2"/>
  <c r="BF156" i="2"/>
  <c r="T156" i="2"/>
  <c r="R156" i="2"/>
  <c r="P156" i="2"/>
  <c r="BK156" i="2"/>
  <c r="J156" i="2"/>
  <c r="BE156" i="2"/>
  <c r="BI155" i="2"/>
  <c r="BH155" i="2"/>
  <c r="BG155" i="2"/>
  <c r="BF155" i="2"/>
  <c r="T155" i="2"/>
  <c r="R155" i="2"/>
  <c r="R152" i="2" s="1"/>
  <c r="R124" i="2" s="1"/>
  <c r="P155" i="2"/>
  <c r="BK155" i="2"/>
  <c r="J155" i="2"/>
  <c r="BE155" i="2"/>
  <c r="BI154" i="2"/>
  <c r="BH154" i="2"/>
  <c r="BG154" i="2"/>
  <c r="BF154" i="2"/>
  <c r="T154" i="2"/>
  <c r="R154" i="2"/>
  <c r="P154" i="2"/>
  <c r="BK154" i="2"/>
  <c r="BK152" i="2" s="1"/>
  <c r="J152" i="2" s="1"/>
  <c r="J99" i="2" s="1"/>
  <c r="J154" i="2"/>
  <c r="BE154" i="2"/>
  <c r="BI153" i="2"/>
  <c r="BH153" i="2"/>
  <c r="BG153" i="2"/>
  <c r="BF153" i="2"/>
  <c r="T153" i="2"/>
  <c r="T152" i="2"/>
  <c r="R153" i="2"/>
  <c r="P153" i="2"/>
  <c r="P152" i="2"/>
  <c r="BK153" i="2"/>
  <c r="J153" i="2"/>
  <c r="BE153" i="2" s="1"/>
  <c r="J98" i="2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/>
  <c r="BI147" i="2"/>
  <c r="BH147" i="2"/>
  <c r="BG147" i="2"/>
  <c r="BF147" i="2"/>
  <c r="T147" i="2"/>
  <c r="T146" i="2" s="1"/>
  <c r="R147" i="2"/>
  <c r="R146" i="2"/>
  <c r="P147" i="2"/>
  <c r="P146" i="2" s="1"/>
  <c r="BK147" i="2"/>
  <c r="BK146" i="2"/>
  <c r="J146" i="2"/>
  <c r="J97" i="2" s="1"/>
  <c r="J147" i="2"/>
  <c r="BE147" i="2"/>
  <c r="BI145" i="2"/>
  <c r="BH145" i="2"/>
  <c r="BG145" i="2"/>
  <c r="BF145" i="2"/>
  <c r="T145" i="2"/>
  <c r="R145" i="2"/>
  <c r="P145" i="2"/>
  <c r="BK145" i="2"/>
  <c r="J145" i="2"/>
  <c r="BE145" i="2" s="1"/>
  <c r="BI143" i="2"/>
  <c r="BH143" i="2"/>
  <c r="BG143" i="2"/>
  <c r="BF143" i="2"/>
  <c r="T143" i="2"/>
  <c r="R143" i="2"/>
  <c r="P143" i="2"/>
  <c r="BK143" i="2"/>
  <c r="J143" i="2"/>
  <c r="BE143" i="2"/>
  <c r="BI141" i="2"/>
  <c r="BH141" i="2"/>
  <c r="BG141" i="2"/>
  <c r="BF141" i="2"/>
  <c r="T141" i="2"/>
  <c r="R141" i="2"/>
  <c r="P141" i="2"/>
  <c r="BK141" i="2"/>
  <c r="J141" i="2"/>
  <c r="BE141" i="2" s="1"/>
  <c r="BI139" i="2"/>
  <c r="BH139" i="2"/>
  <c r="BG139" i="2"/>
  <c r="BF139" i="2"/>
  <c r="T139" i="2"/>
  <c r="R139" i="2"/>
  <c r="P139" i="2"/>
  <c r="BK139" i="2"/>
  <c r="J139" i="2"/>
  <c r="BE139" i="2"/>
  <c r="BI137" i="2"/>
  <c r="BH137" i="2"/>
  <c r="BG137" i="2"/>
  <c r="BF137" i="2"/>
  <c r="T137" i="2"/>
  <c r="R137" i="2"/>
  <c r="P137" i="2"/>
  <c r="BK137" i="2"/>
  <c r="J137" i="2"/>
  <c r="BE137" i="2" s="1"/>
  <c r="BI135" i="2"/>
  <c r="BH135" i="2"/>
  <c r="BG135" i="2"/>
  <c r="BF135" i="2"/>
  <c r="T135" i="2"/>
  <c r="R135" i="2"/>
  <c r="P135" i="2"/>
  <c r="BK135" i="2"/>
  <c r="J135" i="2"/>
  <c r="BE135" i="2"/>
  <c r="BI133" i="2"/>
  <c r="BH133" i="2"/>
  <c r="BG133" i="2"/>
  <c r="BF133" i="2"/>
  <c r="T133" i="2"/>
  <c r="R133" i="2"/>
  <c r="P133" i="2"/>
  <c r="BK133" i="2"/>
  <c r="J133" i="2"/>
  <c r="BE133" i="2" s="1"/>
  <c r="BI131" i="2"/>
  <c r="BH131" i="2"/>
  <c r="BG131" i="2"/>
  <c r="BF131" i="2"/>
  <c r="T131" i="2"/>
  <c r="R131" i="2"/>
  <c r="P131" i="2"/>
  <c r="BK131" i="2"/>
  <c r="J131" i="2"/>
  <c r="BE131" i="2"/>
  <c r="BI129" i="2"/>
  <c r="BH129" i="2"/>
  <c r="BG129" i="2"/>
  <c r="BF129" i="2"/>
  <c r="J32" i="2" s="1"/>
  <c r="AW95" i="1" s="1"/>
  <c r="T129" i="2"/>
  <c r="T125" i="2" s="1"/>
  <c r="R129" i="2"/>
  <c r="P129" i="2"/>
  <c r="BK129" i="2"/>
  <c r="J129" i="2"/>
  <c r="BE129" i="2" s="1"/>
  <c r="BI128" i="2"/>
  <c r="BH128" i="2"/>
  <c r="BG128" i="2"/>
  <c r="F33" i="2" s="1"/>
  <c r="BB95" i="1" s="1"/>
  <c r="BB94" i="1" s="1"/>
  <c r="BF128" i="2"/>
  <c r="T128" i="2"/>
  <c r="R128" i="2"/>
  <c r="P128" i="2"/>
  <c r="P125" i="2" s="1"/>
  <c r="P124" i="2" s="1"/>
  <c r="P123" i="2" s="1"/>
  <c r="AU95" i="1" s="1"/>
  <c r="AU94" i="1" s="1"/>
  <c r="BK128" i="2"/>
  <c r="J128" i="2"/>
  <c r="BE128" i="2"/>
  <c r="BI126" i="2"/>
  <c r="F35" i="2" s="1"/>
  <c r="BD95" i="1" s="1"/>
  <c r="BD94" i="1" s="1"/>
  <c r="W33" i="1" s="1"/>
  <c r="BH126" i="2"/>
  <c r="F34" i="2"/>
  <c r="BC95" i="1" s="1"/>
  <c r="BC94" i="1" s="1"/>
  <c r="BG126" i="2"/>
  <c r="BF126" i="2"/>
  <c r="F32" i="2"/>
  <c r="BA95" i="1" s="1"/>
  <c r="BA94" i="1" s="1"/>
  <c r="T126" i="2"/>
  <c r="R126" i="2"/>
  <c r="R125" i="2"/>
  <c r="P126" i="2"/>
  <c r="BK126" i="2"/>
  <c r="BK125" i="2"/>
  <c r="J125" i="2" s="1"/>
  <c r="J96" i="2" s="1"/>
  <c r="J126" i="2"/>
  <c r="BE126" i="2"/>
  <c r="F119" i="2"/>
  <c r="F117" i="2"/>
  <c r="E115" i="2"/>
  <c r="F89" i="2"/>
  <c r="F87" i="2"/>
  <c r="E85" i="2"/>
  <c r="J22" i="2"/>
  <c r="E22" i="2"/>
  <c r="J120" i="2" s="1"/>
  <c r="J90" i="2"/>
  <c r="J21" i="2"/>
  <c r="J19" i="2"/>
  <c r="E19" i="2"/>
  <c r="J119" i="2"/>
  <c r="J89" i="2"/>
  <c r="J18" i="2"/>
  <c r="J16" i="2"/>
  <c r="E16" i="2"/>
  <c r="F90" i="2" s="1"/>
  <c r="F120" i="2"/>
  <c r="J15" i="2"/>
  <c r="J10" i="2"/>
  <c r="J87" i="2" s="1"/>
  <c r="J117" i="2"/>
  <c r="AS94" i="1"/>
  <c r="L90" i="1"/>
  <c r="AM90" i="1"/>
  <c r="AM89" i="1"/>
  <c r="L89" i="1"/>
  <c r="AM87" i="1"/>
  <c r="L87" i="1"/>
  <c r="L85" i="1"/>
  <c r="L84" i="1"/>
  <c r="AX94" i="1" l="1"/>
  <c r="W31" i="1"/>
  <c r="W32" i="1"/>
  <c r="AY94" i="1"/>
  <c r="R123" i="2"/>
  <c r="F31" i="2"/>
  <c r="AZ95" i="1" s="1"/>
  <c r="AZ94" i="1" s="1"/>
  <c r="W30" i="1"/>
  <c r="AW94" i="1"/>
  <c r="AK30" i="1" s="1"/>
  <c r="J31" i="2"/>
  <c r="AV95" i="1" s="1"/>
  <c r="AT95" i="1" s="1"/>
  <c r="T124" i="2"/>
  <c r="T123" i="2" s="1"/>
  <c r="BK124" i="2"/>
  <c r="J124" i="2" l="1"/>
  <c r="J95" i="2" s="1"/>
  <c r="BK123" i="2"/>
  <c r="J123" i="2" s="1"/>
  <c r="W29" i="1"/>
  <c r="AV94" i="1"/>
  <c r="AK29" i="1" l="1"/>
  <c r="AT94" i="1"/>
  <c r="J94" i="2"/>
  <c r="J28" i="2"/>
  <c r="J37" i="2" l="1"/>
  <c r="AG95" i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<sst xmlns="http://schemas.openxmlformats.org/spreadsheetml/2006/main" count="870" uniqueCount="294">
  <si>
    <t>Export Komplet</t>
  </si>
  <si>
    <t/>
  </si>
  <si>
    <t>2.0</t>
  </si>
  <si>
    <t>ZAMOK</t>
  </si>
  <si>
    <t>False</t>
  </si>
  <si>
    <t>{56ac89c4-8574-47ea-b1aa-e3174ef343ed}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</si>
  <si>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</si>
  <si>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</si>
  <si>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</si>
  <si>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</si>
  <si>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</si>
  <si>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</si>
  <si>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</si>
  <si>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</si>
  <si>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</si>
  <si>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</si>
  <si>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</si>
  <si>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VD Pastviny, oprava krytu komunikace</t>
  </si>
  <si>
    <t>KSO:</t>
  </si>
  <si>
    <t>CC-CZ:</t>
  </si>
  <si>
    <t>Místo:</t>
  </si>
  <si>
    <t>Pastviny</t>
  </si>
  <si>
    <t>Datum:</t>
  </si>
  <si>
    <t>7.5.2019</t>
  </si>
  <si>
    <t>Zadavatel:</t>
  </si>
  <si>
    <t>IČ:</t>
  </si>
  <si>
    <t>Povodí Labe, s.p.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</si>
  <si>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</si>
  <si>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</si>
  <si>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</si>
  <si>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</si>
  <si>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</si>
  <si>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</si>
  <si>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</si>
  <si>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</si>
  <si>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</si>
  <si>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</si>
  <si>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</si>
  <si>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</si>
  <si>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</si>
  <si>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</si>
  <si>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</si>
  <si>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</si>
  <si>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</si>
  <si>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</si>
  <si>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</si>
  <si>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</si>
  <si>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</si>
  <si>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</si>
  <si>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</si>
  <si>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</si>
  <si>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</si>
  <si>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</si>
  <si>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</si>
  <si>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</si>
  <si>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</si>
  <si>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</si>
  <si>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</si>
  <si>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</si>
  <si>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</si>
  <si>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</si>
  <si>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</si>
  <si>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</si>
  <si>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</si>
  <si>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</si>
  <si>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</si>
  <si>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</si>
  <si>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</si>
  <si>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</si>
  <si>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</si>
  <si>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</si>
  <si>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</si>
  <si>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</si>
  <si>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</si>
  <si>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</si>
  <si>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</si>
  <si>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</si>
  <si>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</si>
  <si>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</si>
  <si>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</si>
  <si>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</si>
  <si>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</si>
  <si>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</si>
  <si>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</si>
  <si>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</si>
  <si>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</si>
  <si>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</si>
  <si>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</si>
  <si>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</si>
  <si>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</si>
  <si>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</si>
  <si>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</si>
  <si>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</si>
  <si>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</si>
  <si>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</si>
  <si>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</si>
  <si>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</si>
  <si>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</si>
  <si>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</si>
  <si>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</si>
  <si>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</si>
  <si>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</si>
  <si>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</si>
  <si>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</si>
  <si>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</si>
  <si>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</si>
  <si>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</si>
  <si>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</si>
  <si>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</si>
  <si>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</si>
  <si>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</si>
  <si>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</si>
  <si>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</si>
  <si>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</si>
  <si>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</si>
  <si>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</si>
  <si>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</si>
  <si>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113107176</t>
  </si>
  <si>
    <t>Odstranění podkladu z betonu vyztuženého sítěmi tl 150 mm strojně pl přes 50 do 200 m2</t>
  </si>
  <si>
    <t>m2</t>
  </si>
  <si>
    <t>4</t>
  </si>
  <si>
    <t>860709308</t>
  </si>
  <si>
    <t>P</t>
  </si>
  <si>
    <t>Poznámka k položce:_x000D_
!Panely pro další použití!_x000D_
Betonové panely 300x2000x150 - 12 ks - 78 m2_x000D_
Rozpadlé panely - 6m2</t>
  </si>
  <si>
    <t>47</t>
  </si>
  <si>
    <t>113107181</t>
  </si>
  <si>
    <t>Odstranění podkladu živičného tl 50 mm strojně pl přes 50 do 200 m2</t>
  </si>
  <si>
    <t>1467313259</t>
  </si>
  <si>
    <t>26</t>
  </si>
  <si>
    <t>113152112</t>
  </si>
  <si>
    <t>Odstranění podkladů zpevněných ploch z kameniva drceného</t>
  </si>
  <si>
    <t>m3</t>
  </si>
  <si>
    <t>-1766650448</t>
  </si>
  <si>
    <t>Poznámka k položce:_x000D_
část příjezdové komunikace - 16m2</t>
  </si>
  <si>
    <t>36</t>
  </si>
  <si>
    <t>113107152</t>
  </si>
  <si>
    <t>Odstranění podkladu z kameniva těženého tl 200 mm strojně pl přes 50 do 200 m2</t>
  </si>
  <si>
    <t>1594902714</t>
  </si>
  <si>
    <t>Poznámka k položce:_x000D_
Odstranění první vrstvy podkladu pod ŽB panely, vrstvu cca 200 mm</t>
  </si>
  <si>
    <t>37</t>
  </si>
  <si>
    <t>113107162</t>
  </si>
  <si>
    <t>Odstranění podkladu z kameniva drceného tl 200 mm strojně pl přes 50 do 200 m2</t>
  </si>
  <si>
    <t>-1168133732</t>
  </si>
  <si>
    <t xml:space="preserve">Poznámka k položce:_x000D_
Odstranění druhé podkladní vrstvy na hloubku - 510 mm </t>
  </si>
  <si>
    <t>28</t>
  </si>
  <si>
    <t>121101101</t>
  </si>
  <si>
    <t>Sejmutí ornice s přemístěním na vzdálenost do 50 m</t>
  </si>
  <si>
    <t>961126901</t>
  </si>
  <si>
    <t>Poznámka k položce:_x000D_
Sejmutí ornice v místě rozšíření nové vozovky do hloubky -510mm</t>
  </si>
  <si>
    <t>16</t>
  </si>
  <si>
    <t>122101101</t>
  </si>
  <si>
    <t>Odkopávky a prokopávky nezapažené v hornině tř. 1 a 2 objem do 100 m3</t>
  </si>
  <si>
    <t>-894323627</t>
  </si>
  <si>
    <t xml:space="preserve">Poznámka k položce:_x000D_
vykopání odvodňovacího žlabu hl.600mm, šířky 350mm a délky 16,5m_x000D_
vykopání drenážní šachty hl.1600mm a pr.1000mm_x000D_
</t>
  </si>
  <si>
    <t>17</t>
  </si>
  <si>
    <t>174102101</t>
  </si>
  <si>
    <t>Zásyp jam, šachet a rýh do 30 m3 sypaninou se zhutněním při překopech inženýrských sítí</t>
  </si>
  <si>
    <t>-1751297493</t>
  </si>
  <si>
    <t>Poznámka k položce:_x000D_
Zásyp odvodňovacího žlabu a vsakovací šachty štěrkem</t>
  </si>
  <si>
    <t>40</t>
  </si>
  <si>
    <t>M</t>
  </si>
  <si>
    <t>58343930</t>
  </si>
  <si>
    <t>kamenivo drcené hrubé frakce 16-32</t>
  </si>
  <si>
    <t>t</t>
  </si>
  <si>
    <t>8</t>
  </si>
  <si>
    <t>2133392238</t>
  </si>
  <si>
    <t>Poznámka k položce:_x000D_
Kamenivo do drenážního trativodu a do šachty</t>
  </si>
  <si>
    <t>32</t>
  </si>
  <si>
    <t>181301103</t>
  </si>
  <si>
    <t>Rozprostření ornice tl vrstvy do 200 mm pl do 500 m2 v rovině nebo ve svahu do 1:5</t>
  </si>
  <si>
    <t>1987643407</t>
  </si>
  <si>
    <t xml:space="preserve">Poznámka k položce:_x000D_
rozprostření ornice a urovnání terénu v místě vykopání drenážního žlabu do šíře cca 2 m_x000D_
</t>
  </si>
  <si>
    <t>50</t>
  </si>
  <si>
    <t>R05</t>
  </si>
  <si>
    <t>Vybourání starého betonového trubkového odvodnění uloženého v asfaltové vrstvě pod betonovými panely</t>
  </si>
  <si>
    <t>m</t>
  </si>
  <si>
    <t>-770247384</t>
  </si>
  <si>
    <t>Zakládání</t>
  </si>
  <si>
    <t>39</t>
  </si>
  <si>
    <t>212755214</t>
  </si>
  <si>
    <t>Trativody z drenážních trubek plastových flexibilních D 100 mm bez lože</t>
  </si>
  <si>
    <t>-1981497375</t>
  </si>
  <si>
    <t>Poznámka k položce:_x000D_
včetně položení geotextilie</t>
  </si>
  <si>
    <t>41</t>
  </si>
  <si>
    <t>28611223</t>
  </si>
  <si>
    <t>trubka PVC drenážní flexibilní D 100mm</t>
  </si>
  <si>
    <t>28369962</t>
  </si>
  <si>
    <t>42</t>
  </si>
  <si>
    <t>69311068.TCT</t>
  </si>
  <si>
    <t>geotextilie netkaná (polypropylen) PK-NONTEX  PP 300</t>
  </si>
  <si>
    <t>-1973163315</t>
  </si>
  <si>
    <t>Vodorovné konstrukce</t>
  </si>
  <si>
    <t>5</t>
  </si>
  <si>
    <t>Komunikace pozemní</t>
  </si>
  <si>
    <t>44</t>
  </si>
  <si>
    <t>564851114</t>
  </si>
  <si>
    <t>Podklad ze štěrkodrtě ŠD tl 180 mm</t>
  </si>
  <si>
    <t>-500191342</t>
  </si>
  <si>
    <t>43</t>
  </si>
  <si>
    <t>564861111</t>
  </si>
  <si>
    <t>Podklad ze štěrkodrtě ŠD tl 200 mm</t>
  </si>
  <si>
    <t>455406221</t>
  </si>
  <si>
    <t>565155111</t>
  </si>
  <si>
    <t>Asfaltový beton vrstva podkladní ACP 16 (obalované kamenivo OKS) tl 70 mm š do 3 m</t>
  </si>
  <si>
    <t>-1576016971</t>
  </si>
  <si>
    <t>45</t>
  </si>
  <si>
    <t>573191111</t>
  </si>
  <si>
    <t>Postřik infiltrační kationaktivní emulzí v množství 1 kg/m2</t>
  </si>
  <si>
    <t>2093848244</t>
  </si>
  <si>
    <t>46</t>
  </si>
  <si>
    <t>573231106</t>
  </si>
  <si>
    <t>Postřik živičný spojovací ze silniční emulze v množství 0,30 kg/m2</t>
  </si>
  <si>
    <t>841997758</t>
  </si>
  <si>
    <t>7</t>
  </si>
  <si>
    <t>577144111</t>
  </si>
  <si>
    <t>Asfaltový beton vrstva obrusná ACO 11 (ABS) tř. I tl 50 mm š do 3 m z nemodifikovaného asfaltu</t>
  </si>
  <si>
    <t>684578607</t>
  </si>
  <si>
    <t>9</t>
  </si>
  <si>
    <t>Ostatní konstrukce a práce, bourání</t>
  </si>
  <si>
    <t>10</t>
  </si>
  <si>
    <t>916131212</t>
  </si>
  <si>
    <t>Osazení silničního obrubníku betonového stojatého bez boční opěry do lože z betonu prostého</t>
  </si>
  <si>
    <t>-1659765323</t>
  </si>
  <si>
    <t>11</t>
  </si>
  <si>
    <t>59217023</t>
  </si>
  <si>
    <t>obrubník betonový chodníkový 100x15x25cm</t>
  </si>
  <si>
    <t>-776045613</t>
  </si>
  <si>
    <t>919112114</t>
  </si>
  <si>
    <t>Řezání dilatačních spár š 4 mm hl do 100 mm příčných nebo podélných v živičném krytu</t>
  </si>
  <si>
    <t>-103230140</t>
  </si>
  <si>
    <t>48</t>
  </si>
  <si>
    <t>935113111</t>
  </si>
  <si>
    <t>Osazení odvodňovacího polymerbetonového žlabu s krycím roštem šířky do 200 mm</t>
  </si>
  <si>
    <t>-771737990</t>
  </si>
  <si>
    <t>49</t>
  </si>
  <si>
    <t>59227006</t>
  </si>
  <si>
    <t>žlab odvodňovací polymerbetonový se spádem dna 0,5%, 1000x130x155/160 mm</t>
  </si>
  <si>
    <t>2110096599</t>
  </si>
  <si>
    <t>33</t>
  </si>
  <si>
    <t>R01</t>
  </si>
  <si>
    <t>Výškové zarovnání stávajícího kanalizačního poklopu</t>
  </si>
  <si>
    <t>kus</t>
  </si>
  <si>
    <t>-1359553266</t>
  </si>
  <si>
    <t xml:space="preserve">Poznámka k položce:_x000D_
Případné výškové zarovnání kanalizačního poklopu, odsekání, usazení atd._x000D_
</t>
  </si>
  <si>
    <t>38</t>
  </si>
  <si>
    <t>R03</t>
  </si>
  <si>
    <t xml:space="preserve">Zhotovení vsakovací šachty - osazení, dodávka šachty a její zaštěrkovaní, skruž betonová pr.1000mm, výšky 1000mm, osazena do hloubky 1500 mm </t>
  </si>
  <si>
    <t>ks</t>
  </si>
  <si>
    <t>-128066184</t>
  </si>
  <si>
    <t>Poznámka k položce:_x000D_
viz. situační výkres</t>
  </si>
  <si>
    <t>997</t>
  </si>
  <si>
    <t>Přesun sutě</t>
  </si>
  <si>
    <t>51</t>
  </si>
  <si>
    <t>997221571</t>
  </si>
  <si>
    <t>Vodorovná doprava vybouraných hmot do 1 km</t>
  </si>
  <si>
    <t>1692998784</t>
  </si>
  <si>
    <t>20</t>
  </si>
  <si>
    <t>997221579</t>
  </si>
  <si>
    <t>Příplatek ZKD 1 km u vodorovné dopravy vybouraných hmot</t>
  </si>
  <si>
    <t>-263991213</t>
  </si>
  <si>
    <t>997221612</t>
  </si>
  <si>
    <t>Nakládání vybouraných hmot na dopravní prostředky pro vodorovnou dopravu</t>
  </si>
  <si>
    <t>-1371471624</t>
  </si>
  <si>
    <t>998</t>
  </si>
  <si>
    <t>Přesun hmot</t>
  </si>
  <si>
    <t>22</t>
  </si>
  <si>
    <t>998225111</t>
  </si>
  <si>
    <t>Přesun hmot pro pozemní komunikace s krytem z kamene, monolitickým betonovým nebo živičným</t>
  </si>
  <si>
    <t>120453869</t>
  </si>
  <si>
    <t>34</t>
  </si>
  <si>
    <t>R02</t>
  </si>
  <si>
    <t>Manipulace s betonovým panelem, naložení na dopravní prostředek, složení  na místo skládky objednatele</t>
  </si>
  <si>
    <t>1412284669</t>
  </si>
  <si>
    <t>VRN</t>
  </si>
  <si>
    <t>Vedlejší rozpočtové náklady</t>
  </si>
  <si>
    <t>VRN1</t>
  </si>
  <si>
    <t>Průzkumné, geodetické a projektové práce</t>
  </si>
  <si>
    <t>35</t>
  </si>
  <si>
    <t>013254000</t>
  </si>
  <si>
    <t>Dokumentace skutečného provedení stavby</t>
  </si>
  <si>
    <t>1024</t>
  </si>
  <si>
    <t>-361416802</t>
  </si>
  <si>
    <t>Poznámka k položce:_x000D_
Vypracování skutečného provedení stavby DSPS - 2x v tištěné podobě a 2x na CD - formát PDF a DWG</t>
  </si>
  <si>
    <t>VRN3</t>
  </si>
  <si>
    <t>Zařízení staveniště</t>
  </si>
  <si>
    <t>23</t>
  </si>
  <si>
    <t>030001000</t>
  </si>
  <si>
    <t>soub.</t>
  </si>
  <si>
    <t>899855806</t>
  </si>
  <si>
    <t>52</t>
  </si>
  <si>
    <t>R04</t>
  </si>
  <si>
    <t>Vytyčení inženýrských sítí</t>
  </si>
  <si>
    <t>-1452005064</t>
  </si>
  <si>
    <t>Poznámka k položce:_x000D_
Vytyčení inženýrských sítí - el. NN, voda a zpěrné předání správci sítí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</si>
</sst>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57" t="s">
        <v>14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19"/>
      <c r="AQ5" s="19"/>
      <c r="AR5" s="17"/>
      <c r="BE5" s="265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59" t="s">
        <v>17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19"/>
      <c r="AQ6" s="19"/>
      <c r="AR6" s="17"/>
      <c r="BE6" s="266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66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66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66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66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66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66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66"/>
      <c r="BS13" s="14" t="s">
        <v>6</v>
      </c>
    </row>
    <row r="14" spans="1:74" ht="12.75">
      <c r="B14" s="18"/>
      <c r="C14" s="19"/>
      <c r="D14" s="19"/>
      <c r="E14" s="260" t="s">
        <v>29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66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66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66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66"/>
      <c r="BS17" s="14" t="s">
        <v>32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66"/>
      <c r="BS18" s="14" t="s">
        <v>6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66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66"/>
      <c r="BS20" s="14" t="s">
        <v>32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66"/>
    </row>
    <row r="22" spans="1:71" s="1" customFormat="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66"/>
    </row>
    <row r="23" spans="1:71" s="1" customFormat="1" ht="16.5" customHeight="1">
      <c r="B23" s="18"/>
      <c r="C23" s="19"/>
      <c r="D23" s="19"/>
      <c r="E23" s="262" t="s">
        <v>1</v>
      </c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19"/>
      <c r="AP23" s="19"/>
      <c r="AQ23" s="19"/>
      <c r="AR23" s="17"/>
      <c r="BE23" s="266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66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66"/>
    </row>
    <row r="26" spans="1:71" s="2" customFormat="1" ht="25.9" customHeight="1">
      <c r="A26" s="31"/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68">
        <f>ROUND(AG94,2)</f>
        <v>0</v>
      </c>
      <c r="AL26" s="269"/>
      <c r="AM26" s="269"/>
      <c r="AN26" s="269"/>
      <c r="AO26" s="269"/>
      <c r="AP26" s="33"/>
      <c r="AQ26" s="33"/>
      <c r="AR26" s="36"/>
      <c r="BE26" s="266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66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3" t="s">
        <v>36</v>
      </c>
      <c r="M28" s="263"/>
      <c r="N28" s="263"/>
      <c r="O28" s="263"/>
      <c r="P28" s="263"/>
      <c r="Q28" s="33"/>
      <c r="R28" s="33"/>
      <c r="S28" s="33"/>
      <c r="T28" s="33"/>
      <c r="U28" s="33"/>
      <c r="V28" s="33"/>
      <c r="W28" s="263" t="s">
        <v>37</v>
      </c>
      <c r="X28" s="263"/>
      <c r="Y28" s="263"/>
      <c r="Z28" s="263"/>
      <c r="AA28" s="263"/>
      <c r="AB28" s="263"/>
      <c r="AC28" s="263"/>
      <c r="AD28" s="263"/>
      <c r="AE28" s="263"/>
      <c r="AF28" s="33"/>
      <c r="AG28" s="33"/>
      <c r="AH28" s="33"/>
      <c r="AI28" s="33"/>
      <c r="AJ28" s="33"/>
      <c r="AK28" s="263" t="s">
        <v>38</v>
      </c>
      <c r="AL28" s="263"/>
      <c r="AM28" s="263"/>
      <c r="AN28" s="263"/>
      <c r="AO28" s="263"/>
      <c r="AP28" s="33"/>
      <c r="AQ28" s="33"/>
      <c r="AR28" s="36"/>
      <c r="BE28" s="266"/>
    </row>
    <row r="29" spans="1:71" s="3" customFormat="1" ht="14.45" customHeight="1">
      <c r="B29" s="37"/>
      <c r="C29" s="38"/>
      <c r="D29" s="26" t="s">
        <v>39</v>
      </c>
      <c r="E29" s="38"/>
      <c r="F29" s="26" t="s">
        <v>40</v>
      </c>
      <c r="G29" s="38"/>
      <c r="H29" s="38"/>
      <c r="I29" s="38"/>
      <c r="J29" s="38"/>
      <c r="K29" s="38"/>
      <c r="L29" s="229">
        <v>0.21</v>
      </c>
      <c r="M29" s="230"/>
      <c r="N29" s="230"/>
      <c r="O29" s="230"/>
      <c r="P29" s="230"/>
      <c r="Q29" s="38"/>
      <c r="R29" s="38"/>
      <c r="S29" s="38"/>
      <c r="T29" s="38"/>
      <c r="U29" s="38"/>
      <c r="V29" s="38"/>
      <c r="W29" s="264">
        <f>ROUND(AZ94, 2)</f>
        <v>0</v>
      </c>
      <c r="X29" s="230"/>
      <c r="Y29" s="230"/>
      <c r="Z29" s="230"/>
      <c r="AA29" s="230"/>
      <c r="AB29" s="230"/>
      <c r="AC29" s="230"/>
      <c r="AD29" s="230"/>
      <c r="AE29" s="230"/>
      <c r="AF29" s="38"/>
      <c r="AG29" s="38"/>
      <c r="AH29" s="38"/>
      <c r="AI29" s="38"/>
      <c r="AJ29" s="38"/>
      <c r="AK29" s="264">
        <f>ROUND(AV94, 2)</f>
        <v>0</v>
      </c>
      <c r="AL29" s="230"/>
      <c r="AM29" s="230"/>
      <c r="AN29" s="230"/>
      <c r="AO29" s="230"/>
      <c r="AP29" s="38"/>
      <c r="AQ29" s="38"/>
      <c r="AR29" s="39"/>
      <c r="BE29" s="267"/>
    </row>
    <row r="30" spans="1:71" s="3" customFormat="1" ht="14.45" customHeight="1">
      <c r="B30" s="37"/>
      <c r="C30" s="38"/>
      <c r="D30" s="38"/>
      <c r="E30" s="38"/>
      <c r="F30" s="26" t="s">
        <v>41</v>
      </c>
      <c r="G30" s="38"/>
      <c r="H30" s="38"/>
      <c r="I30" s="38"/>
      <c r="J30" s="38"/>
      <c r="K30" s="38"/>
      <c r="L30" s="229">
        <v>0.15</v>
      </c>
      <c r="M30" s="230"/>
      <c r="N30" s="230"/>
      <c r="O30" s="230"/>
      <c r="P30" s="230"/>
      <c r="Q30" s="38"/>
      <c r="R30" s="38"/>
      <c r="S30" s="38"/>
      <c r="T30" s="38"/>
      <c r="U30" s="38"/>
      <c r="V30" s="38"/>
      <c r="W30" s="264">
        <f>ROUND(BA94, 2)</f>
        <v>0</v>
      </c>
      <c r="X30" s="230"/>
      <c r="Y30" s="230"/>
      <c r="Z30" s="230"/>
      <c r="AA30" s="230"/>
      <c r="AB30" s="230"/>
      <c r="AC30" s="230"/>
      <c r="AD30" s="230"/>
      <c r="AE30" s="230"/>
      <c r="AF30" s="38"/>
      <c r="AG30" s="38"/>
      <c r="AH30" s="38"/>
      <c r="AI30" s="38"/>
      <c r="AJ30" s="38"/>
      <c r="AK30" s="264">
        <f>ROUND(AW94, 2)</f>
        <v>0</v>
      </c>
      <c r="AL30" s="230"/>
      <c r="AM30" s="230"/>
      <c r="AN30" s="230"/>
      <c r="AO30" s="230"/>
      <c r="AP30" s="38"/>
      <c r="AQ30" s="38"/>
      <c r="AR30" s="39"/>
      <c r="BE30" s="267"/>
    </row>
    <row r="31" spans="1:71" s="3" customFormat="1" ht="14.45" hidden="1" customHeight="1">
      <c r="B31" s="37"/>
      <c r="C31" s="38"/>
      <c r="D31" s="38"/>
      <c r="E31" s="38"/>
      <c r="F31" s="26" t="s">
        <v>42</v>
      </c>
      <c r="G31" s="38"/>
      <c r="H31" s="38"/>
      <c r="I31" s="38"/>
      <c r="J31" s="38"/>
      <c r="K31" s="38"/>
      <c r="L31" s="229">
        <v>0.21</v>
      </c>
      <c r="M31" s="230"/>
      <c r="N31" s="230"/>
      <c r="O31" s="230"/>
      <c r="P31" s="230"/>
      <c r="Q31" s="38"/>
      <c r="R31" s="38"/>
      <c r="S31" s="38"/>
      <c r="T31" s="38"/>
      <c r="U31" s="38"/>
      <c r="V31" s="38"/>
      <c r="W31" s="264">
        <f>ROUND(BB94, 2)</f>
        <v>0</v>
      </c>
      <c r="X31" s="230"/>
      <c r="Y31" s="230"/>
      <c r="Z31" s="230"/>
      <c r="AA31" s="230"/>
      <c r="AB31" s="230"/>
      <c r="AC31" s="230"/>
      <c r="AD31" s="230"/>
      <c r="AE31" s="230"/>
      <c r="AF31" s="38"/>
      <c r="AG31" s="38"/>
      <c r="AH31" s="38"/>
      <c r="AI31" s="38"/>
      <c r="AJ31" s="38"/>
      <c r="AK31" s="264">
        <v>0</v>
      </c>
      <c r="AL31" s="230"/>
      <c r="AM31" s="230"/>
      <c r="AN31" s="230"/>
      <c r="AO31" s="230"/>
      <c r="AP31" s="38"/>
      <c r="AQ31" s="38"/>
      <c r="AR31" s="39"/>
      <c r="BE31" s="267"/>
    </row>
    <row r="32" spans="1:71" s="3" customFormat="1" ht="14.45" hidden="1" customHeight="1">
      <c r="B32" s="37"/>
      <c r="C32" s="38"/>
      <c r="D32" s="38"/>
      <c r="E32" s="38"/>
      <c r="F32" s="26" t="s">
        <v>43</v>
      </c>
      <c r="G32" s="38"/>
      <c r="H32" s="38"/>
      <c r="I32" s="38"/>
      <c r="J32" s="38"/>
      <c r="K32" s="38"/>
      <c r="L32" s="229">
        <v>0.15</v>
      </c>
      <c r="M32" s="230"/>
      <c r="N32" s="230"/>
      <c r="O32" s="230"/>
      <c r="P32" s="230"/>
      <c r="Q32" s="38"/>
      <c r="R32" s="38"/>
      <c r="S32" s="38"/>
      <c r="T32" s="38"/>
      <c r="U32" s="38"/>
      <c r="V32" s="38"/>
      <c r="W32" s="264">
        <f>ROUND(BC94, 2)</f>
        <v>0</v>
      </c>
      <c r="X32" s="230"/>
      <c r="Y32" s="230"/>
      <c r="Z32" s="230"/>
      <c r="AA32" s="230"/>
      <c r="AB32" s="230"/>
      <c r="AC32" s="230"/>
      <c r="AD32" s="230"/>
      <c r="AE32" s="230"/>
      <c r="AF32" s="38"/>
      <c r="AG32" s="38"/>
      <c r="AH32" s="38"/>
      <c r="AI32" s="38"/>
      <c r="AJ32" s="38"/>
      <c r="AK32" s="264">
        <v>0</v>
      </c>
      <c r="AL32" s="230"/>
      <c r="AM32" s="230"/>
      <c r="AN32" s="230"/>
      <c r="AO32" s="230"/>
      <c r="AP32" s="38"/>
      <c r="AQ32" s="38"/>
      <c r="AR32" s="39"/>
      <c r="BE32" s="267"/>
    </row>
    <row r="33" spans="1:57" s="3" customFormat="1" ht="14.45" hidden="1" customHeight="1">
      <c r="B33" s="37"/>
      <c r="C33" s="38"/>
      <c r="D33" s="38"/>
      <c r="E33" s="38"/>
      <c r="F33" s="26" t="s">
        <v>44</v>
      </c>
      <c r="G33" s="38"/>
      <c r="H33" s="38"/>
      <c r="I33" s="38"/>
      <c r="J33" s="38"/>
      <c r="K33" s="38"/>
      <c r="L33" s="229">
        <v>0</v>
      </c>
      <c r="M33" s="230"/>
      <c r="N33" s="230"/>
      <c r="O33" s="230"/>
      <c r="P33" s="230"/>
      <c r="Q33" s="38"/>
      <c r="R33" s="38"/>
      <c r="S33" s="38"/>
      <c r="T33" s="38"/>
      <c r="U33" s="38"/>
      <c r="V33" s="38"/>
      <c r="W33" s="264">
        <f>ROUND(BD94, 2)</f>
        <v>0</v>
      </c>
      <c r="X33" s="230"/>
      <c r="Y33" s="230"/>
      <c r="Z33" s="230"/>
      <c r="AA33" s="230"/>
      <c r="AB33" s="230"/>
      <c r="AC33" s="230"/>
      <c r="AD33" s="230"/>
      <c r="AE33" s="230"/>
      <c r="AF33" s="38"/>
      <c r="AG33" s="38"/>
      <c r="AH33" s="38"/>
      <c r="AI33" s="38"/>
      <c r="AJ33" s="38"/>
      <c r="AK33" s="264">
        <v>0</v>
      </c>
      <c r="AL33" s="230"/>
      <c r="AM33" s="230"/>
      <c r="AN33" s="230"/>
      <c r="AO33" s="230"/>
      <c r="AP33" s="38"/>
      <c r="AQ33" s="38"/>
      <c r="AR33" s="39"/>
      <c r="BE33" s="267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66"/>
    </row>
    <row r="35" spans="1:57" s="2" customFormat="1" ht="25.9" customHeight="1">
      <c r="A35" s="31"/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41" t="s">
        <v>47</v>
      </c>
      <c r="Y35" s="242"/>
      <c r="Z35" s="242"/>
      <c r="AA35" s="242"/>
      <c r="AB35" s="242"/>
      <c r="AC35" s="42"/>
      <c r="AD35" s="42"/>
      <c r="AE35" s="42"/>
      <c r="AF35" s="42"/>
      <c r="AG35" s="42"/>
      <c r="AH35" s="42"/>
      <c r="AI35" s="42"/>
      <c r="AJ35" s="42"/>
      <c r="AK35" s="243">
        <f>SUM(AK26:AK33)</f>
        <v>0</v>
      </c>
      <c r="AL35" s="242"/>
      <c r="AM35" s="242"/>
      <c r="AN35" s="242"/>
      <c r="AO35" s="244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49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50</v>
      </c>
      <c r="AI60" s="35"/>
      <c r="AJ60" s="35"/>
      <c r="AK60" s="35"/>
      <c r="AL60" s="35"/>
      <c r="AM60" s="49" t="s">
        <v>51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53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50</v>
      </c>
      <c r="AI75" s="35"/>
      <c r="AJ75" s="35"/>
      <c r="AK75" s="35"/>
      <c r="AL75" s="35"/>
      <c r="AM75" s="49" t="s">
        <v>51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1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48" t="str">
        <f>K6</f>
        <v>VD Pastviny, oprava krytu komunikace</v>
      </c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49"/>
      <c r="AM85" s="249"/>
      <c r="AN85" s="249"/>
      <c r="AO85" s="249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Pastviny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50" t="str">
        <f>IF(AN8= "","",AN8)</f>
        <v>7.5.2019</v>
      </c>
      <c r="AN87" s="250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Povodí Labe, s.p.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46" t="str">
        <f>IF(E17="","",E17)</f>
        <v xml:space="preserve"> </v>
      </c>
      <c r="AN89" s="247"/>
      <c r="AO89" s="247"/>
      <c r="AP89" s="247"/>
      <c r="AQ89" s="33"/>
      <c r="AR89" s="36"/>
      <c r="AS89" s="251" t="s">
        <v>55</v>
      </c>
      <c r="AT89" s="252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46" t="str">
        <f>IF(E20="","",E20)</f>
        <v xml:space="preserve"> </v>
      </c>
      <c r="AN90" s="247"/>
      <c r="AO90" s="247"/>
      <c r="AP90" s="247"/>
      <c r="AQ90" s="33"/>
      <c r="AR90" s="36"/>
      <c r="AS90" s="253"/>
      <c r="AT90" s="254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5"/>
      <c r="AT91" s="256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31" t="s">
        <v>56</v>
      </c>
      <c r="D92" s="232"/>
      <c r="E92" s="232"/>
      <c r="F92" s="232"/>
      <c r="G92" s="232"/>
      <c r="H92" s="70"/>
      <c r="I92" s="233" t="s">
        <v>57</v>
      </c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4" t="s">
        <v>58</v>
      </c>
      <c r="AH92" s="232"/>
      <c r="AI92" s="232"/>
      <c r="AJ92" s="232"/>
      <c r="AK92" s="232"/>
      <c r="AL92" s="232"/>
      <c r="AM92" s="232"/>
      <c r="AN92" s="233" t="s">
        <v>59</v>
      </c>
      <c r="AO92" s="232"/>
      <c r="AP92" s="235"/>
      <c r="AQ92" s="71" t="s">
        <v>60</v>
      </c>
      <c r="AR92" s="36"/>
      <c r="AS92" s="72" t="s">
        <v>61</v>
      </c>
      <c r="AT92" s="73" t="s">
        <v>62</v>
      </c>
      <c r="AU92" s="73" t="s">
        <v>63</v>
      </c>
      <c r="AV92" s="73" t="s">
        <v>64</v>
      </c>
      <c r="AW92" s="73" t="s">
        <v>65</v>
      </c>
      <c r="AX92" s="73" t="s">
        <v>66</v>
      </c>
      <c r="AY92" s="73" t="s">
        <v>67</v>
      </c>
      <c r="AZ92" s="73" t="s">
        <v>68</v>
      </c>
      <c r="BA92" s="73" t="s">
        <v>69</v>
      </c>
      <c r="BB92" s="73" t="s">
        <v>70</v>
      </c>
      <c r="BC92" s="73" t="s">
        <v>71</v>
      </c>
      <c r="BD92" s="74" t="s">
        <v>72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73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39">
        <f>ROUND(AG95,2)</f>
        <v>0</v>
      </c>
      <c r="AH94" s="239"/>
      <c r="AI94" s="239"/>
      <c r="AJ94" s="239"/>
      <c r="AK94" s="239"/>
      <c r="AL94" s="239"/>
      <c r="AM94" s="239"/>
      <c r="AN94" s="240">
        <f>SUM(AG94,AT94)</f>
        <v>0</v>
      </c>
      <c r="AO94" s="240"/>
      <c r="AP94" s="240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74</v>
      </c>
      <c r="BT94" s="88" t="s">
        <v>75</v>
      </c>
      <c r="BV94" s="88" t="s">
        <v>76</v>
      </c>
      <c r="BW94" s="88" t="s">
        <v>5</v>
      </c>
      <c r="BX94" s="88" t="s">
        <v>77</v>
      </c>
      <c r="CL94" s="88" t="s">
        <v>1</v>
      </c>
    </row>
    <row r="95" spans="1:90" s="7" customFormat="1" ht="16.5" customHeight="1">
      <c r="A95" s="89" t="s">
        <v>78</v>
      </c>
      <c r="B95" s="90"/>
      <c r="C95" s="91"/>
      <c r="D95" s="238" t="s">
        <v>14</v>
      </c>
      <c r="E95" s="238"/>
      <c r="F95" s="238"/>
      <c r="G95" s="238"/>
      <c r="H95" s="238"/>
      <c r="I95" s="92"/>
      <c r="J95" s="238" t="s">
        <v>17</v>
      </c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6">
        <f>'1 - VD Pastviny, oprava k...'!J28</f>
        <v>0</v>
      </c>
      <c r="AH95" s="237"/>
      <c r="AI95" s="237"/>
      <c r="AJ95" s="237"/>
      <c r="AK95" s="237"/>
      <c r="AL95" s="237"/>
      <c r="AM95" s="237"/>
      <c r="AN95" s="236">
        <f>SUM(AG95,AT95)</f>
        <v>0</v>
      </c>
      <c r="AO95" s="237"/>
      <c r="AP95" s="237"/>
      <c r="AQ95" s="93" t="s">
        <v>79</v>
      </c>
      <c r="AR95" s="94"/>
      <c r="AS95" s="95">
        <v>0</v>
      </c>
      <c r="AT95" s="96">
        <f>ROUND(SUM(AV95:AW95),2)</f>
        <v>0</v>
      </c>
      <c r="AU95" s="97">
        <f>'1 - VD Pastviny, oprava k...'!P123</f>
        <v>0</v>
      </c>
      <c r="AV95" s="96">
        <f>'1 - VD Pastviny, oprava k...'!J31</f>
        <v>0</v>
      </c>
      <c r="AW95" s="96">
        <f>'1 - VD Pastviny, oprava k...'!J32</f>
        <v>0</v>
      </c>
      <c r="AX95" s="96">
        <f>'1 - VD Pastviny, oprava k...'!J33</f>
        <v>0</v>
      </c>
      <c r="AY95" s="96">
        <f>'1 - VD Pastviny, oprava k...'!J34</f>
        <v>0</v>
      </c>
      <c r="AZ95" s="96">
        <f>'1 - VD Pastviny, oprava k...'!F31</f>
        <v>0</v>
      </c>
      <c r="BA95" s="96">
        <f>'1 - VD Pastviny, oprava k...'!F32</f>
        <v>0</v>
      </c>
      <c r="BB95" s="96">
        <f>'1 - VD Pastviny, oprava k...'!F33</f>
        <v>0</v>
      </c>
      <c r="BC95" s="96">
        <f>'1 - VD Pastviny, oprava k...'!F34</f>
        <v>0</v>
      </c>
      <c r="BD95" s="98">
        <f>'1 - VD Pastviny, oprava k...'!F35</f>
        <v>0</v>
      </c>
      <c r="BT95" s="99" t="s">
        <v>14</v>
      </c>
      <c r="BU95" s="99" t="s">
        <v>80</v>
      </c>
      <c r="BV95" s="99" t="s">
        <v>76</v>
      </c>
      <c r="BW95" s="99" t="s">
        <v>5</v>
      </c>
      <c r="BX95" s="99" t="s">
        <v>77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SMpbUnZ+gFa+jHPpt1euwclksW5/sPRTmj1U8Sl46GC1DhmK/TV1F/906Q92pOYY4RK/8Od7HMz971oH0jY3kw==" saltValue="/Pvcfd61UEVd0Gn3W1KeLlj1KjuLHU142sD5htr6Gi9PusT/UNwlfUu/MJGFTkj5SFnmYH++8A1gnFgcSHm+lQ==" spinCount="100000" sheet="1" objects="1" scenarios="1" formatColumns="0" formatRows="0"/>
  <mergeCells count="42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30:P30"/>
    <mergeCell ref="L31:P31"/>
    <mergeCell ref="L32:P32"/>
    <mergeCell ref="L33:P33"/>
    <mergeCell ref="C92:G92"/>
    <mergeCell ref="I92:AF92"/>
    <mergeCell ref="X35:AB35"/>
  </mergeCells>
  <hyperlinks>
    <hyperlink ref="A95" location="'1 - VD Pastviny, oprava k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4" t="s">
        <v>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81</v>
      </c>
    </row>
    <row r="4" spans="1:46" s="1" customFormat="1" ht="24.95" customHeight="1">
      <c r="B4" s="17"/>
      <c r="D4" s="104" t="s">
        <v>82</v>
      </c>
      <c r="I4" s="100"/>
      <c r="L4" s="17"/>
      <c r="M4" s="105" t="s">
        <v>10</v>
      </c>
      <c r="AT4" s="14" t="s">
        <v>4</v>
      </c>
    </row>
    <row r="5" spans="1:46" s="1" customFormat="1" ht="6.95" customHeight="1">
      <c r="B5" s="17"/>
      <c r="I5" s="100"/>
      <c r="L5" s="17"/>
    </row>
    <row r="6" spans="1:46" s="2" customFormat="1" ht="12" customHeight="1">
      <c r="A6" s="31"/>
      <c r="B6" s="36"/>
      <c r="C6" s="31"/>
      <c r="D6" s="106" t="s">
        <v>16</v>
      </c>
      <c r="E6" s="31"/>
      <c r="F6" s="31"/>
      <c r="G6" s="31"/>
      <c r="H6" s="31"/>
      <c r="I6" s="107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70" t="s">
        <v>17</v>
      </c>
      <c r="F7" s="271"/>
      <c r="G7" s="271"/>
      <c r="H7" s="271"/>
      <c r="I7" s="107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>
      <c r="A8" s="31"/>
      <c r="B8" s="36"/>
      <c r="C8" s="31"/>
      <c r="D8" s="31"/>
      <c r="E8" s="31"/>
      <c r="F8" s="31"/>
      <c r="G8" s="31"/>
      <c r="H8" s="31"/>
      <c r="I8" s="107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6" t="s">
        <v>18</v>
      </c>
      <c r="E9" s="31"/>
      <c r="F9" s="108" t="s">
        <v>1</v>
      </c>
      <c r="G9" s="31"/>
      <c r="H9" s="31"/>
      <c r="I9" s="109" t="s">
        <v>19</v>
      </c>
      <c r="J9" s="108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6" t="s">
        <v>20</v>
      </c>
      <c r="E10" s="31"/>
      <c r="F10" s="108" t="s">
        <v>21</v>
      </c>
      <c r="G10" s="31"/>
      <c r="H10" s="31"/>
      <c r="I10" s="109" t="s">
        <v>22</v>
      </c>
      <c r="J10" s="110" t="str">
        <f>'Rekapitulace stavby'!AN8</f>
        <v>7.5.2019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107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6" t="s">
        <v>24</v>
      </c>
      <c r="E12" s="31"/>
      <c r="F12" s="31"/>
      <c r="G12" s="31"/>
      <c r="H12" s="31"/>
      <c r="I12" s="109" t="s">
        <v>25</v>
      </c>
      <c r="J12" s="108" t="s">
        <v>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8" t="s">
        <v>26</v>
      </c>
      <c r="F13" s="31"/>
      <c r="G13" s="31"/>
      <c r="H13" s="31"/>
      <c r="I13" s="109" t="s">
        <v>27</v>
      </c>
      <c r="J13" s="108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107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6" t="s">
        <v>28</v>
      </c>
      <c r="E15" s="31"/>
      <c r="F15" s="31"/>
      <c r="G15" s="31"/>
      <c r="H15" s="31"/>
      <c r="I15" s="109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72" t="str">
        <f>'Rekapitulace stavby'!E14</f>
        <v>Vyplň údaj</v>
      </c>
      <c r="F16" s="273"/>
      <c r="G16" s="273"/>
      <c r="H16" s="273"/>
      <c r="I16" s="109" t="s">
        <v>27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107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6" t="s">
        <v>30</v>
      </c>
      <c r="E18" s="31"/>
      <c r="F18" s="31"/>
      <c r="G18" s="31"/>
      <c r="H18" s="31"/>
      <c r="I18" s="109" t="s">
        <v>25</v>
      </c>
      <c r="J18" s="108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8" t="str">
        <f>IF('Rekapitulace stavby'!E17="","",'Rekapitulace stavby'!E17)</f>
        <v xml:space="preserve"> </v>
      </c>
      <c r="F19" s="31"/>
      <c r="G19" s="31"/>
      <c r="H19" s="31"/>
      <c r="I19" s="109" t="s">
        <v>27</v>
      </c>
      <c r="J19" s="108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107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6" t="s">
        <v>33</v>
      </c>
      <c r="E21" s="31"/>
      <c r="F21" s="31"/>
      <c r="G21" s="31"/>
      <c r="H21" s="31"/>
      <c r="I21" s="109" t="s">
        <v>25</v>
      </c>
      <c r="J21" s="108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8" t="str">
        <f>IF('Rekapitulace stavby'!E20="","",'Rekapitulace stavby'!E20)</f>
        <v xml:space="preserve"> </v>
      </c>
      <c r="F22" s="31"/>
      <c r="G22" s="31"/>
      <c r="H22" s="31"/>
      <c r="I22" s="109" t="s">
        <v>27</v>
      </c>
      <c r="J22" s="108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107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6" t="s">
        <v>34</v>
      </c>
      <c r="E24" s="31"/>
      <c r="F24" s="31"/>
      <c r="G24" s="31"/>
      <c r="H24" s="31"/>
      <c r="I24" s="107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11"/>
      <c r="B25" s="112"/>
      <c r="C25" s="111"/>
      <c r="D25" s="111"/>
      <c r="E25" s="274" t="s">
        <v>1</v>
      </c>
      <c r="F25" s="274"/>
      <c r="G25" s="274"/>
      <c r="H25" s="274"/>
      <c r="I25" s="113"/>
      <c r="J25" s="111"/>
      <c r="K25" s="111"/>
      <c r="L25" s="114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107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5"/>
      <c r="E27" s="115"/>
      <c r="F27" s="115"/>
      <c r="G27" s="115"/>
      <c r="H27" s="115"/>
      <c r="I27" s="116"/>
      <c r="J27" s="115"/>
      <c r="K27" s="115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7" t="s">
        <v>35</v>
      </c>
      <c r="E28" s="31"/>
      <c r="F28" s="31"/>
      <c r="G28" s="31"/>
      <c r="H28" s="31"/>
      <c r="I28" s="107"/>
      <c r="J28" s="118">
        <f>ROUND(J123,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6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9" t="s">
        <v>37</v>
      </c>
      <c r="G30" s="31"/>
      <c r="H30" s="31"/>
      <c r="I30" s="120" t="s">
        <v>36</v>
      </c>
      <c r="J30" s="119" t="s">
        <v>38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21" t="s">
        <v>39</v>
      </c>
      <c r="E31" s="106" t="s">
        <v>40</v>
      </c>
      <c r="F31" s="122">
        <f>ROUND((SUM(BE123:BE183)),  2)</f>
        <v>0</v>
      </c>
      <c r="G31" s="31"/>
      <c r="H31" s="31"/>
      <c r="I31" s="123">
        <v>0.21</v>
      </c>
      <c r="J31" s="122">
        <f>ROUND(((SUM(BE123:BE183))*I31),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6" t="s">
        <v>41</v>
      </c>
      <c r="F32" s="122">
        <f>ROUND((SUM(BF123:BF183)),  2)</f>
        <v>0</v>
      </c>
      <c r="G32" s="31"/>
      <c r="H32" s="31"/>
      <c r="I32" s="123">
        <v>0.15</v>
      </c>
      <c r="J32" s="122">
        <f>ROUND(((SUM(BF123:BF183))*I32),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6" t="s">
        <v>42</v>
      </c>
      <c r="F33" s="122">
        <f>ROUND((SUM(BG123:BG183)),  2)</f>
        <v>0</v>
      </c>
      <c r="G33" s="31"/>
      <c r="H33" s="31"/>
      <c r="I33" s="123">
        <v>0.21</v>
      </c>
      <c r="J33" s="122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6" t="s">
        <v>43</v>
      </c>
      <c r="F34" s="122">
        <f>ROUND((SUM(BH123:BH183)),  2)</f>
        <v>0</v>
      </c>
      <c r="G34" s="31"/>
      <c r="H34" s="31"/>
      <c r="I34" s="123">
        <v>0.15</v>
      </c>
      <c r="J34" s="122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6" t="s">
        <v>44</v>
      </c>
      <c r="F35" s="122">
        <f>ROUND((SUM(BI123:BI183)),  2)</f>
        <v>0</v>
      </c>
      <c r="G35" s="31"/>
      <c r="H35" s="31"/>
      <c r="I35" s="123">
        <v>0</v>
      </c>
      <c r="J35" s="122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107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24"/>
      <c r="D37" s="125" t="s">
        <v>45</v>
      </c>
      <c r="E37" s="126"/>
      <c r="F37" s="126"/>
      <c r="G37" s="127" t="s">
        <v>46</v>
      </c>
      <c r="H37" s="128" t="s">
        <v>47</v>
      </c>
      <c r="I37" s="129"/>
      <c r="J37" s="130">
        <f>SUM(J28:J35)</f>
        <v>0</v>
      </c>
      <c r="K37" s="1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107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I39" s="100"/>
      <c r="L39" s="17"/>
    </row>
    <row r="40" spans="1:31" s="1" customFormat="1" ht="14.45" customHeight="1">
      <c r="B40" s="17"/>
      <c r="I40" s="100"/>
      <c r="L40" s="17"/>
    </row>
    <row r="41" spans="1:31" s="1" customFormat="1" ht="14.45" customHeight="1">
      <c r="B41" s="17"/>
      <c r="I41" s="100"/>
      <c r="L41" s="17"/>
    </row>
    <row r="42" spans="1:31" s="1" customFormat="1" ht="14.45" customHeight="1">
      <c r="B42" s="17"/>
      <c r="I42" s="100"/>
      <c r="L42" s="17"/>
    </row>
    <row r="43" spans="1:31" s="1" customFormat="1" ht="14.45" customHeight="1">
      <c r="B43" s="17"/>
      <c r="I43" s="100"/>
      <c r="L43" s="17"/>
    </row>
    <row r="44" spans="1:31" s="1" customFormat="1" ht="14.45" customHeight="1">
      <c r="B44" s="17"/>
      <c r="I44" s="100"/>
      <c r="L44" s="17"/>
    </row>
    <row r="45" spans="1:31" s="1" customFormat="1" ht="14.45" customHeight="1">
      <c r="B45" s="17"/>
      <c r="I45" s="100"/>
      <c r="L45" s="17"/>
    </row>
    <row r="46" spans="1:31" s="1" customFormat="1" ht="14.45" customHeight="1">
      <c r="B46" s="17"/>
      <c r="I46" s="100"/>
      <c r="L46" s="17"/>
    </row>
    <row r="47" spans="1:31" s="1" customFormat="1" ht="14.45" customHeight="1">
      <c r="B47" s="17"/>
      <c r="I47" s="100"/>
      <c r="L47" s="17"/>
    </row>
    <row r="48" spans="1:31" s="1" customFormat="1" ht="14.45" customHeight="1">
      <c r="B48" s="17"/>
      <c r="I48" s="100"/>
      <c r="L48" s="17"/>
    </row>
    <row r="49" spans="1:31" s="1" customFormat="1" ht="14.45" customHeight="1">
      <c r="B49" s="17"/>
      <c r="I49" s="100"/>
      <c r="L49" s="17"/>
    </row>
    <row r="50" spans="1:31" s="2" customFormat="1" ht="14.45" customHeight="1">
      <c r="B50" s="48"/>
      <c r="D50" s="132" t="s">
        <v>48</v>
      </c>
      <c r="E50" s="133"/>
      <c r="F50" s="133"/>
      <c r="G50" s="132" t="s">
        <v>49</v>
      </c>
      <c r="H50" s="133"/>
      <c r="I50" s="134"/>
      <c r="J50" s="133"/>
      <c r="K50" s="133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35" t="s">
        <v>50</v>
      </c>
      <c r="E61" s="136"/>
      <c r="F61" s="137" t="s">
        <v>51</v>
      </c>
      <c r="G61" s="135" t="s">
        <v>50</v>
      </c>
      <c r="H61" s="136"/>
      <c r="I61" s="138"/>
      <c r="J61" s="139" t="s">
        <v>51</v>
      </c>
      <c r="K61" s="136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32" t="s">
        <v>52</v>
      </c>
      <c r="E65" s="140"/>
      <c r="F65" s="140"/>
      <c r="G65" s="132" t="s">
        <v>53</v>
      </c>
      <c r="H65" s="140"/>
      <c r="I65" s="141"/>
      <c r="J65" s="140"/>
      <c r="K65" s="14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35" t="s">
        <v>50</v>
      </c>
      <c r="E76" s="136"/>
      <c r="F76" s="137" t="s">
        <v>51</v>
      </c>
      <c r="G76" s="135" t="s">
        <v>50</v>
      </c>
      <c r="H76" s="136"/>
      <c r="I76" s="138"/>
      <c r="J76" s="139" t="s">
        <v>51</v>
      </c>
      <c r="K76" s="13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83</v>
      </c>
      <c r="D82" s="33"/>
      <c r="E82" s="33"/>
      <c r="F82" s="33"/>
      <c r="G82" s="33"/>
      <c r="H82" s="33"/>
      <c r="I82" s="107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07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07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48" t="str">
        <f>E7</f>
        <v>VD Pastviny, oprava krytu komunikace</v>
      </c>
      <c r="F85" s="275"/>
      <c r="G85" s="275"/>
      <c r="H85" s="275"/>
      <c r="I85" s="107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107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Pastviny</v>
      </c>
      <c r="G87" s="33"/>
      <c r="H87" s="33"/>
      <c r="I87" s="109" t="s">
        <v>22</v>
      </c>
      <c r="J87" s="63" t="str">
        <f>IF(J10="","",J10)</f>
        <v>7.5.2019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07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>Povodí Labe, s.p.</v>
      </c>
      <c r="G89" s="33"/>
      <c r="H89" s="33"/>
      <c r="I89" s="109" t="s">
        <v>30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28</v>
      </c>
      <c r="D90" s="33"/>
      <c r="E90" s="33"/>
      <c r="F90" s="24" t="str">
        <f>IF(E16="","",E16)</f>
        <v>Vyplň údaj</v>
      </c>
      <c r="G90" s="33"/>
      <c r="H90" s="33"/>
      <c r="I90" s="109" t="s">
        <v>33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107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48" t="s">
        <v>84</v>
      </c>
      <c r="D92" s="149"/>
      <c r="E92" s="149"/>
      <c r="F92" s="149"/>
      <c r="G92" s="149"/>
      <c r="H92" s="149"/>
      <c r="I92" s="150"/>
      <c r="J92" s="151" t="s">
        <v>85</v>
      </c>
      <c r="K92" s="149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07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52" t="s">
        <v>86</v>
      </c>
      <c r="D94" s="33"/>
      <c r="E94" s="33"/>
      <c r="F94" s="33"/>
      <c r="G94" s="33"/>
      <c r="H94" s="33"/>
      <c r="I94" s="107"/>
      <c r="J94" s="81">
        <f>J123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87</v>
      </c>
    </row>
    <row r="95" spans="1:47" s="9" customFormat="1" ht="24.95" customHeight="1">
      <c r="B95" s="153"/>
      <c r="C95" s="154"/>
      <c r="D95" s="155" t="s">
        <v>88</v>
      </c>
      <c r="E95" s="156"/>
      <c r="F95" s="156"/>
      <c r="G95" s="156"/>
      <c r="H95" s="156"/>
      <c r="I95" s="157"/>
      <c r="J95" s="158">
        <f>J124</f>
        <v>0</v>
      </c>
      <c r="K95" s="154"/>
      <c r="L95" s="159"/>
    </row>
    <row r="96" spans="1:47" s="10" customFormat="1" ht="19.899999999999999" customHeight="1">
      <c r="B96" s="160"/>
      <c r="C96" s="161"/>
      <c r="D96" s="162" t="s">
        <v>89</v>
      </c>
      <c r="E96" s="163"/>
      <c r="F96" s="163"/>
      <c r="G96" s="163"/>
      <c r="H96" s="163"/>
      <c r="I96" s="164"/>
      <c r="J96" s="165">
        <f>J125</f>
        <v>0</v>
      </c>
      <c r="K96" s="161"/>
      <c r="L96" s="166"/>
    </row>
    <row r="97" spans="1:31" s="10" customFormat="1" ht="19.899999999999999" customHeight="1">
      <c r="B97" s="160"/>
      <c r="C97" s="161"/>
      <c r="D97" s="162" t="s">
        <v>90</v>
      </c>
      <c r="E97" s="163"/>
      <c r="F97" s="163"/>
      <c r="G97" s="163"/>
      <c r="H97" s="163"/>
      <c r="I97" s="164"/>
      <c r="J97" s="165">
        <f>J146</f>
        <v>0</v>
      </c>
      <c r="K97" s="161"/>
      <c r="L97" s="166"/>
    </row>
    <row r="98" spans="1:31" s="10" customFormat="1" ht="19.899999999999999" customHeight="1">
      <c r="B98" s="160"/>
      <c r="C98" s="161"/>
      <c r="D98" s="162" t="s">
        <v>91</v>
      </c>
      <c r="E98" s="163"/>
      <c r="F98" s="163"/>
      <c r="G98" s="163"/>
      <c r="H98" s="163"/>
      <c r="I98" s="164"/>
      <c r="J98" s="165">
        <f>J151</f>
        <v>0</v>
      </c>
      <c r="K98" s="161"/>
      <c r="L98" s="166"/>
    </row>
    <row r="99" spans="1:31" s="10" customFormat="1" ht="19.899999999999999" customHeight="1">
      <c r="B99" s="160"/>
      <c r="C99" s="161"/>
      <c r="D99" s="162" t="s">
        <v>92</v>
      </c>
      <c r="E99" s="163"/>
      <c r="F99" s="163"/>
      <c r="G99" s="163"/>
      <c r="H99" s="163"/>
      <c r="I99" s="164"/>
      <c r="J99" s="165">
        <f>J152</f>
        <v>0</v>
      </c>
      <c r="K99" s="161"/>
      <c r="L99" s="166"/>
    </row>
    <row r="100" spans="1:31" s="10" customFormat="1" ht="19.899999999999999" customHeight="1">
      <c r="B100" s="160"/>
      <c r="C100" s="161"/>
      <c r="D100" s="162" t="s">
        <v>93</v>
      </c>
      <c r="E100" s="163"/>
      <c r="F100" s="163"/>
      <c r="G100" s="163"/>
      <c r="H100" s="163"/>
      <c r="I100" s="164"/>
      <c r="J100" s="165">
        <f>J159</f>
        <v>0</v>
      </c>
      <c r="K100" s="161"/>
      <c r="L100" s="166"/>
    </row>
    <row r="101" spans="1:31" s="10" customFormat="1" ht="19.899999999999999" customHeight="1">
      <c r="B101" s="160"/>
      <c r="C101" s="161"/>
      <c r="D101" s="162" t="s">
        <v>94</v>
      </c>
      <c r="E101" s="163"/>
      <c r="F101" s="163"/>
      <c r="G101" s="163"/>
      <c r="H101" s="163"/>
      <c r="I101" s="164"/>
      <c r="J101" s="165">
        <f>J169</f>
        <v>0</v>
      </c>
      <c r="K101" s="161"/>
      <c r="L101" s="166"/>
    </row>
    <row r="102" spans="1:31" s="10" customFormat="1" ht="19.899999999999999" customHeight="1">
      <c r="B102" s="160"/>
      <c r="C102" s="161"/>
      <c r="D102" s="162" t="s">
        <v>95</v>
      </c>
      <c r="E102" s="163"/>
      <c r="F102" s="163"/>
      <c r="G102" s="163"/>
      <c r="H102" s="163"/>
      <c r="I102" s="164"/>
      <c r="J102" s="165">
        <f>J173</f>
        <v>0</v>
      </c>
      <c r="K102" s="161"/>
      <c r="L102" s="166"/>
    </row>
    <row r="103" spans="1:31" s="9" customFormat="1" ht="24.95" customHeight="1">
      <c r="B103" s="153"/>
      <c r="C103" s="154"/>
      <c r="D103" s="155" t="s">
        <v>96</v>
      </c>
      <c r="E103" s="156"/>
      <c r="F103" s="156"/>
      <c r="G103" s="156"/>
      <c r="H103" s="156"/>
      <c r="I103" s="157"/>
      <c r="J103" s="158">
        <f>J176</f>
        <v>0</v>
      </c>
      <c r="K103" s="154"/>
      <c r="L103" s="159"/>
    </row>
    <row r="104" spans="1:31" s="10" customFormat="1" ht="19.899999999999999" customHeight="1">
      <c r="B104" s="160"/>
      <c r="C104" s="161"/>
      <c r="D104" s="162" t="s">
        <v>97</v>
      </c>
      <c r="E104" s="163"/>
      <c r="F104" s="163"/>
      <c r="G104" s="163"/>
      <c r="H104" s="163"/>
      <c r="I104" s="164"/>
      <c r="J104" s="165">
        <f>J177</f>
        <v>0</v>
      </c>
      <c r="K104" s="161"/>
      <c r="L104" s="166"/>
    </row>
    <row r="105" spans="1:31" s="10" customFormat="1" ht="19.899999999999999" customHeight="1">
      <c r="B105" s="160"/>
      <c r="C105" s="161"/>
      <c r="D105" s="162" t="s">
        <v>98</v>
      </c>
      <c r="E105" s="163"/>
      <c r="F105" s="163"/>
      <c r="G105" s="163"/>
      <c r="H105" s="163"/>
      <c r="I105" s="164"/>
      <c r="J105" s="165">
        <f>J180</f>
        <v>0</v>
      </c>
      <c r="K105" s="161"/>
      <c r="L105" s="166"/>
    </row>
    <row r="106" spans="1:31" s="2" customFormat="1" ht="21.75" customHeight="1">
      <c r="A106" s="31"/>
      <c r="B106" s="32"/>
      <c r="C106" s="33"/>
      <c r="D106" s="33"/>
      <c r="E106" s="33"/>
      <c r="F106" s="33"/>
      <c r="G106" s="33"/>
      <c r="H106" s="33"/>
      <c r="I106" s="107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51"/>
      <c r="C107" s="52"/>
      <c r="D107" s="52"/>
      <c r="E107" s="52"/>
      <c r="F107" s="52"/>
      <c r="G107" s="52"/>
      <c r="H107" s="52"/>
      <c r="I107" s="144"/>
      <c r="J107" s="52"/>
      <c r="K107" s="52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31" s="2" customFormat="1" ht="6.95" customHeight="1">
      <c r="A111" s="31"/>
      <c r="B111" s="53"/>
      <c r="C111" s="54"/>
      <c r="D111" s="54"/>
      <c r="E111" s="54"/>
      <c r="F111" s="54"/>
      <c r="G111" s="54"/>
      <c r="H111" s="54"/>
      <c r="I111" s="147"/>
      <c r="J111" s="54"/>
      <c r="K111" s="54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24.95" customHeight="1">
      <c r="A112" s="31"/>
      <c r="B112" s="32"/>
      <c r="C112" s="20" t="s">
        <v>99</v>
      </c>
      <c r="D112" s="33"/>
      <c r="E112" s="33"/>
      <c r="F112" s="33"/>
      <c r="G112" s="33"/>
      <c r="H112" s="33"/>
      <c r="I112" s="107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107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16</v>
      </c>
      <c r="D114" s="33"/>
      <c r="E114" s="33"/>
      <c r="F114" s="33"/>
      <c r="G114" s="33"/>
      <c r="H114" s="33"/>
      <c r="I114" s="107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48" t="str">
        <f>E7</f>
        <v>VD Pastviny, oprava krytu komunikace</v>
      </c>
      <c r="F115" s="275"/>
      <c r="G115" s="275"/>
      <c r="H115" s="275"/>
      <c r="I115" s="107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107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3"/>
      <c r="E117" s="33"/>
      <c r="F117" s="24" t="str">
        <f>F10</f>
        <v>Pastviny</v>
      </c>
      <c r="G117" s="33"/>
      <c r="H117" s="33"/>
      <c r="I117" s="109" t="s">
        <v>22</v>
      </c>
      <c r="J117" s="63" t="str">
        <f>IF(J10="","",J10)</f>
        <v>7.5.2019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107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24</v>
      </c>
      <c r="D119" s="33"/>
      <c r="E119" s="33"/>
      <c r="F119" s="24" t="str">
        <f>E13</f>
        <v>Povodí Labe, s.p.</v>
      </c>
      <c r="G119" s="33"/>
      <c r="H119" s="33"/>
      <c r="I119" s="109" t="s">
        <v>30</v>
      </c>
      <c r="J119" s="29" t="str">
        <f>E19</f>
        <v xml:space="preserve"> 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28</v>
      </c>
      <c r="D120" s="33"/>
      <c r="E120" s="33"/>
      <c r="F120" s="24" t="str">
        <f>IF(E16="","",E16)</f>
        <v>Vyplň údaj</v>
      </c>
      <c r="G120" s="33"/>
      <c r="H120" s="33"/>
      <c r="I120" s="109" t="s">
        <v>33</v>
      </c>
      <c r="J120" s="29" t="str">
        <f>E22</f>
        <v xml:space="preserve"> 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3"/>
      <c r="D121" s="33"/>
      <c r="E121" s="33"/>
      <c r="F121" s="33"/>
      <c r="G121" s="33"/>
      <c r="H121" s="33"/>
      <c r="I121" s="107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67"/>
      <c r="B122" s="168"/>
      <c r="C122" s="169" t="s">
        <v>100</v>
      </c>
      <c r="D122" s="170" t="s">
        <v>60</v>
      </c>
      <c r="E122" s="170" t="s">
        <v>56</v>
      </c>
      <c r="F122" s="170" t="s">
        <v>57</v>
      </c>
      <c r="G122" s="170" t="s">
        <v>101</v>
      </c>
      <c r="H122" s="170" t="s">
        <v>102</v>
      </c>
      <c r="I122" s="171" t="s">
        <v>103</v>
      </c>
      <c r="J122" s="172" t="s">
        <v>85</v>
      </c>
      <c r="K122" s="173" t="s">
        <v>104</v>
      </c>
      <c r="L122" s="174"/>
      <c r="M122" s="72" t="s">
        <v>1</v>
      </c>
      <c r="N122" s="73" t="s">
        <v>39</v>
      </c>
      <c r="O122" s="73" t="s">
        <v>105</v>
      </c>
      <c r="P122" s="73" t="s">
        <v>106</v>
      </c>
      <c r="Q122" s="73" t="s">
        <v>107</v>
      </c>
      <c r="R122" s="73" t="s">
        <v>108</v>
      </c>
      <c r="S122" s="73" t="s">
        <v>109</v>
      </c>
      <c r="T122" s="74" t="s">
        <v>110</v>
      </c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</row>
    <row r="123" spans="1:65" s="2" customFormat="1" ht="22.9" customHeight="1">
      <c r="A123" s="31"/>
      <c r="B123" s="32"/>
      <c r="C123" s="79" t="s">
        <v>111</v>
      </c>
      <c r="D123" s="33"/>
      <c r="E123" s="33"/>
      <c r="F123" s="33"/>
      <c r="G123" s="33"/>
      <c r="H123" s="33"/>
      <c r="I123" s="107"/>
      <c r="J123" s="175">
        <f>BK123</f>
        <v>0</v>
      </c>
      <c r="K123" s="33"/>
      <c r="L123" s="36"/>
      <c r="M123" s="75"/>
      <c r="N123" s="176"/>
      <c r="O123" s="76"/>
      <c r="P123" s="177">
        <f>P124+P176</f>
        <v>0</v>
      </c>
      <c r="Q123" s="76"/>
      <c r="R123" s="177">
        <f>R124+R176</f>
        <v>18.915096500000004</v>
      </c>
      <c r="S123" s="76"/>
      <c r="T123" s="178">
        <f>T124+T176</f>
        <v>102.342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74</v>
      </c>
      <c r="AU123" s="14" t="s">
        <v>87</v>
      </c>
      <c r="BK123" s="179">
        <f>BK124+BK176</f>
        <v>0</v>
      </c>
    </row>
    <row r="124" spans="1:65" s="12" customFormat="1" ht="25.9" customHeight="1">
      <c r="B124" s="180"/>
      <c r="C124" s="181"/>
      <c r="D124" s="182" t="s">
        <v>74</v>
      </c>
      <c r="E124" s="183" t="s">
        <v>112</v>
      </c>
      <c r="F124" s="183" t="s">
        <v>113</v>
      </c>
      <c r="G124" s="181"/>
      <c r="H124" s="181"/>
      <c r="I124" s="184"/>
      <c r="J124" s="185">
        <f>BK124</f>
        <v>0</v>
      </c>
      <c r="K124" s="181"/>
      <c r="L124" s="186"/>
      <c r="M124" s="187"/>
      <c r="N124" s="188"/>
      <c r="O124" s="188"/>
      <c r="P124" s="189">
        <f>P125+P146+P151+P152+P159+P169+P173</f>
        <v>0</v>
      </c>
      <c r="Q124" s="188"/>
      <c r="R124" s="189">
        <f>R125+R146+R151+R152+R159+R169+R173</f>
        <v>18.915096500000004</v>
      </c>
      <c r="S124" s="188"/>
      <c r="T124" s="190">
        <f>T125+T146+T151+T152+T159+T169+T173</f>
        <v>102.342</v>
      </c>
      <c r="AR124" s="191" t="s">
        <v>14</v>
      </c>
      <c r="AT124" s="192" t="s">
        <v>74</v>
      </c>
      <c r="AU124" s="192" t="s">
        <v>75</v>
      </c>
      <c r="AY124" s="191" t="s">
        <v>114</v>
      </c>
      <c r="BK124" s="193">
        <f>BK125+BK146+BK151+BK152+BK159+BK169+BK173</f>
        <v>0</v>
      </c>
    </row>
    <row r="125" spans="1:65" s="12" customFormat="1" ht="22.9" customHeight="1">
      <c r="B125" s="180"/>
      <c r="C125" s="181"/>
      <c r="D125" s="182" t="s">
        <v>74</v>
      </c>
      <c r="E125" s="194" t="s">
        <v>14</v>
      </c>
      <c r="F125" s="194" t="s">
        <v>115</v>
      </c>
      <c r="G125" s="181"/>
      <c r="H125" s="181"/>
      <c r="I125" s="184"/>
      <c r="J125" s="195">
        <f>BK125</f>
        <v>0</v>
      </c>
      <c r="K125" s="181"/>
      <c r="L125" s="186"/>
      <c r="M125" s="187"/>
      <c r="N125" s="188"/>
      <c r="O125" s="188"/>
      <c r="P125" s="189">
        <f>SUM(P126:P145)</f>
        <v>0</v>
      </c>
      <c r="Q125" s="188"/>
      <c r="R125" s="189">
        <f>SUM(R126:R145)</f>
        <v>9.8000000000000007</v>
      </c>
      <c r="S125" s="188"/>
      <c r="T125" s="190">
        <f>SUM(T126:T145)</f>
        <v>102.342</v>
      </c>
      <c r="AR125" s="191" t="s">
        <v>14</v>
      </c>
      <c r="AT125" s="192" t="s">
        <v>74</v>
      </c>
      <c r="AU125" s="192" t="s">
        <v>14</v>
      </c>
      <c r="AY125" s="191" t="s">
        <v>114</v>
      </c>
      <c r="BK125" s="193">
        <f>SUM(BK126:BK145)</f>
        <v>0</v>
      </c>
    </row>
    <row r="126" spans="1:65" s="2" customFormat="1" ht="24" customHeight="1">
      <c r="A126" s="31"/>
      <c r="B126" s="32"/>
      <c r="C126" s="196" t="s">
        <v>14</v>
      </c>
      <c r="D126" s="196" t="s">
        <v>116</v>
      </c>
      <c r="E126" s="197" t="s">
        <v>117</v>
      </c>
      <c r="F126" s="198" t="s">
        <v>118</v>
      </c>
      <c r="G126" s="199" t="s">
        <v>119</v>
      </c>
      <c r="H126" s="200">
        <v>84</v>
      </c>
      <c r="I126" s="201"/>
      <c r="J126" s="202">
        <f>ROUND(I126*H126,2)</f>
        <v>0</v>
      </c>
      <c r="K126" s="203"/>
      <c r="L126" s="36"/>
      <c r="M126" s="204" t="s">
        <v>1</v>
      </c>
      <c r="N126" s="205" t="s">
        <v>40</v>
      </c>
      <c r="O126" s="68"/>
      <c r="P126" s="206">
        <f>O126*H126</f>
        <v>0</v>
      </c>
      <c r="Q126" s="206">
        <v>0</v>
      </c>
      <c r="R126" s="206">
        <f>Q126*H126</f>
        <v>0</v>
      </c>
      <c r="S126" s="206">
        <v>0.33</v>
      </c>
      <c r="T126" s="207">
        <f>S126*H126</f>
        <v>27.720000000000002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8" t="s">
        <v>120</v>
      </c>
      <c r="AT126" s="208" t="s">
        <v>116</v>
      </c>
      <c r="AU126" s="208" t="s">
        <v>81</v>
      </c>
      <c r="AY126" s="14" t="s">
        <v>114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4" t="s">
        <v>14</v>
      </c>
      <c r="BK126" s="209">
        <f>ROUND(I126*H126,2)</f>
        <v>0</v>
      </c>
      <c r="BL126" s="14" t="s">
        <v>120</v>
      </c>
      <c r="BM126" s="208" t="s">
        <v>121</v>
      </c>
    </row>
    <row r="127" spans="1:65" s="2" customFormat="1" ht="39">
      <c r="A127" s="31"/>
      <c r="B127" s="32"/>
      <c r="C127" s="33"/>
      <c r="D127" s="210" t="s">
        <v>122</v>
      </c>
      <c r="E127" s="33"/>
      <c r="F127" s="211" t="s">
        <v>123</v>
      </c>
      <c r="G127" s="33"/>
      <c r="H127" s="33"/>
      <c r="I127" s="107"/>
      <c r="J127" s="33"/>
      <c r="K127" s="33"/>
      <c r="L127" s="36"/>
      <c r="M127" s="212"/>
      <c r="N127" s="213"/>
      <c r="O127" s="68"/>
      <c r="P127" s="68"/>
      <c r="Q127" s="68"/>
      <c r="R127" s="68"/>
      <c r="S127" s="68"/>
      <c r="T127" s="69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122</v>
      </c>
      <c r="AU127" s="14" t="s">
        <v>81</v>
      </c>
    </row>
    <row r="128" spans="1:65" s="2" customFormat="1" ht="24" customHeight="1">
      <c r="A128" s="31"/>
      <c r="B128" s="32"/>
      <c r="C128" s="196" t="s">
        <v>124</v>
      </c>
      <c r="D128" s="196" t="s">
        <v>116</v>
      </c>
      <c r="E128" s="197" t="s">
        <v>125</v>
      </c>
      <c r="F128" s="198" t="s">
        <v>126</v>
      </c>
      <c r="G128" s="199" t="s">
        <v>119</v>
      </c>
      <c r="H128" s="200">
        <v>84</v>
      </c>
      <c r="I128" s="201"/>
      <c r="J128" s="202">
        <f>ROUND(I128*H128,2)</f>
        <v>0</v>
      </c>
      <c r="K128" s="203"/>
      <c r="L128" s="36"/>
      <c r="M128" s="204" t="s">
        <v>1</v>
      </c>
      <c r="N128" s="205" t="s">
        <v>40</v>
      </c>
      <c r="O128" s="68"/>
      <c r="P128" s="206">
        <f>O128*H128</f>
        <v>0</v>
      </c>
      <c r="Q128" s="206">
        <v>0</v>
      </c>
      <c r="R128" s="206">
        <f>Q128*H128</f>
        <v>0</v>
      </c>
      <c r="S128" s="206">
        <v>9.8000000000000004E-2</v>
      </c>
      <c r="T128" s="207">
        <f>S128*H128</f>
        <v>8.2320000000000011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8" t="s">
        <v>120</v>
      </c>
      <c r="AT128" s="208" t="s">
        <v>116</v>
      </c>
      <c r="AU128" s="208" t="s">
        <v>81</v>
      </c>
      <c r="AY128" s="14" t="s">
        <v>114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4" t="s">
        <v>14</v>
      </c>
      <c r="BK128" s="209">
        <f>ROUND(I128*H128,2)</f>
        <v>0</v>
      </c>
      <c r="BL128" s="14" t="s">
        <v>120</v>
      </c>
      <c r="BM128" s="208" t="s">
        <v>127</v>
      </c>
    </row>
    <row r="129" spans="1:65" s="2" customFormat="1" ht="24" customHeight="1">
      <c r="A129" s="31"/>
      <c r="B129" s="32"/>
      <c r="C129" s="196" t="s">
        <v>128</v>
      </c>
      <c r="D129" s="196" t="s">
        <v>116</v>
      </c>
      <c r="E129" s="197" t="s">
        <v>129</v>
      </c>
      <c r="F129" s="198" t="s">
        <v>130</v>
      </c>
      <c r="G129" s="199" t="s">
        <v>131</v>
      </c>
      <c r="H129" s="200">
        <v>1.6</v>
      </c>
      <c r="I129" s="201"/>
      <c r="J129" s="202">
        <f>ROUND(I129*H129,2)</f>
        <v>0</v>
      </c>
      <c r="K129" s="203"/>
      <c r="L129" s="36"/>
      <c r="M129" s="204" t="s">
        <v>1</v>
      </c>
      <c r="N129" s="205" t="s">
        <v>40</v>
      </c>
      <c r="O129" s="68"/>
      <c r="P129" s="206">
        <f>O129*H129</f>
        <v>0</v>
      </c>
      <c r="Q129" s="206">
        <v>0</v>
      </c>
      <c r="R129" s="206">
        <f>Q129*H129</f>
        <v>0</v>
      </c>
      <c r="S129" s="206">
        <v>1.3</v>
      </c>
      <c r="T129" s="207">
        <f>S129*H129</f>
        <v>2.08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8" t="s">
        <v>120</v>
      </c>
      <c r="AT129" s="208" t="s">
        <v>116</v>
      </c>
      <c r="AU129" s="208" t="s">
        <v>81</v>
      </c>
      <c r="AY129" s="14" t="s">
        <v>114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4" t="s">
        <v>14</v>
      </c>
      <c r="BK129" s="209">
        <f>ROUND(I129*H129,2)</f>
        <v>0</v>
      </c>
      <c r="BL129" s="14" t="s">
        <v>120</v>
      </c>
      <c r="BM129" s="208" t="s">
        <v>132</v>
      </c>
    </row>
    <row r="130" spans="1:65" s="2" customFormat="1" ht="19.5">
      <c r="A130" s="31"/>
      <c r="B130" s="32"/>
      <c r="C130" s="33"/>
      <c r="D130" s="210" t="s">
        <v>122</v>
      </c>
      <c r="E130" s="33"/>
      <c r="F130" s="211" t="s">
        <v>133</v>
      </c>
      <c r="G130" s="33"/>
      <c r="H130" s="33"/>
      <c r="I130" s="107"/>
      <c r="J130" s="33"/>
      <c r="K130" s="33"/>
      <c r="L130" s="36"/>
      <c r="M130" s="212"/>
      <c r="N130" s="213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122</v>
      </c>
      <c r="AU130" s="14" t="s">
        <v>81</v>
      </c>
    </row>
    <row r="131" spans="1:65" s="2" customFormat="1" ht="24" customHeight="1">
      <c r="A131" s="31"/>
      <c r="B131" s="32"/>
      <c r="C131" s="196" t="s">
        <v>134</v>
      </c>
      <c r="D131" s="196" t="s">
        <v>116</v>
      </c>
      <c r="E131" s="197" t="s">
        <v>135</v>
      </c>
      <c r="F131" s="198" t="s">
        <v>136</v>
      </c>
      <c r="G131" s="199" t="s">
        <v>119</v>
      </c>
      <c r="H131" s="200">
        <v>109</v>
      </c>
      <c r="I131" s="201"/>
      <c r="J131" s="202">
        <f>ROUND(I131*H131,2)</f>
        <v>0</v>
      </c>
      <c r="K131" s="203"/>
      <c r="L131" s="36"/>
      <c r="M131" s="204" t="s">
        <v>1</v>
      </c>
      <c r="N131" s="205" t="s">
        <v>40</v>
      </c>
      <c r="O131" s="68"/>
      <c r="P131" s="206">
        <f>O131*H131</f>
        <v>0</v>
      </c>
      <c r="Q131" s="206">
        <v>0</v>
      </c>
      <c r="R131" s="206">
        <f>Q131*H131</f>
        <v>0</v>
      </c>
      <c r="S131" s="206">
        <v>0.3</v>
      </c>
      <c r="T131" s="207">
        <f>S131*H131</f>
        <v>32.699999999999996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8" t="s">
        <v>120</v>
      </c>
      <c r="AT131" s="208" t="s">
        <v>116</v>
      </c>
      <c r="AU131" s="208" t="s">
        <v>81</v>
      </c>
      <c r="AY131" s="14" t="s">
        <v>114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4" t="s">
        <v>14</v>
      </c>
      <c r="BK131" s="209">
        <f>ROUND(I131*H131,2)</f>
        <v>0</v>
      </c>
      <c r="BL131" s="14" t="s">
        <v>120</v>
      </c>
      <c r="BM131" s="208" t="s">
        <v>137</v>
      </c>
    </row>
    <row r="132" spans="1:65" s="2" customFormat="1" ht="19.5">
      <c r="A132" s="31"/>
      <c r="B132" s="32"/>
      <c r="C132" s="33"/>
      <c r="D132" s="210" t="s">
        <v>122</v>
      </c>
      <c r="E132" s="33"/>
      <c r="F132" s="211" t="s">
        <v>138</v>
      </c>
      <c r="G132" s="33"/>
      <c r="H132" s="33"/>
      <c r="I132" s="107"/>
      <c r="J132" s="33"/>
      <c r="K132" s="33"/>
      <c r="L132" s="36"/>
      <c r="M132" s="212"/>
      <c r="N132" s="213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122</v>
      </c>
      <c r="AU132" s="14" t="s">
        <v>81</v>
      </c>
    </row>
    <row r="133" spans="1:65" s="2" customFormat="1" ht="24" customHeight="1">
      <c r="A133" s="31"/>
      <c r="B133" s="32"/>
      <c r="C133" s="196" t="s">
        <v>139</v>
      </c>
      <c r="D133" s="196" t="s">
        <v>116</v>
      </c>
      <c r="E133" s="197" t="s">
        <v>140</v>
      </c>
      <c r="F133" s="198" t="s">
        <v>141</v>
      </c>
      <c r="G133" s="199" t="s">
        <v>119</v>
      </c>
      <c r="H133" s="200">
        <v>109</v>
      </c>
      <c r="I133" s="201"/>
      <c r="J133" s="202">
        <f>ROUND(I133*H133,2)</f>
        <v>0</v>
      </c>
      <c r="K133" s="203"/>
      <c r="L133" s="36"/>
      <c r="M133" s="204" t="s">
        <v>1</v>
      </c>
      <c r="N133" s="205" t="s">
        <v>40</v>
      </c>
      <c r="O133" s="68"/>
      <c r="P133" s="206">
        <f>O133*H133</f>
        <v>0</v>
      </c>
      <c r="Q133" s="206">
        <v>0</v>
      </c>
      <c r="R133" s="206">
        <f>Q133*H133</f>
        <v>0</v>
      </c>
      <c r="S133" s="206">
        <v>0.28999999999999998</v>
      </c>
      <c r="T133" s="207">
        <f>S133*H133</f>
        <v>31.61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8" t="s">
        <v>120</v>
      </c>
      <c r="AT133" s="208" t="s">
        <v>116</v>
      </c>
      <c r="AU133" s="208" t="s">
        <v>81</v>
      </c>
      <c r="AY133" s="14" t="s">
        <v>114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4" t="s">
        <v>14</v>
      </c>
      <c r="BK133" s="209">
        <f>ROUND(I133*H133,2)</f>
        <v>0</v>
      </c>
      <c r="BL133" s="14" t="s">
        <v>120</v>
      </c>
      <c r="BM133" s="208" t="s">
        <v>142</v>
      </c>
    </row>
    <row r="134" spans="1:65" s="2" customFormat="1" ht="19.5">
      <c r="A134" s="31"/>
      <c r="B134" s="32"/>
      <c r="C134" s="33"/>
      <c r="D134" s="210" t="s">
        <v>122</v>
      </c>
      <c r="E134" s="33"/>
      <c r="F134" s="211" t="s">
        <v>143</v>
      </c>
      <c r="G134" s="33"/>
      <c r="H134" s="33"/>
      <c r="I134" s="107"/>
      <c r="J134" s="33"/>
      <c r="K134" s="33"/>
      <c r="L134" s="36"/>
      <c r="M134" s="212"/>
      <c r="N134" s="213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122</v>
      </c>
      <c r="AU134" s="14" t="s">
        <v>81</v>
      </c>
    </row>
    <row r="135" spans="1:65" s="2" customFormat="1" ht="16.5" customHeight="1">
      <c r="A135" s="31"/>
      <c r="B135" s="32"/>
      <c r="C135" s="196" t="s">
        <v>144</v>
      </c>
      <c r="D135" s="196" t="s">
        <v>116</v>
      </c>
      <c r="E135" s="197" t="s">
        <v>145</v>
      </c>
      <c r="F135" s="198" t="s">
        <v>146</v>
      </c>
      <c r="G135" s="199" t="s">
        <v>131</v>
      </c>
      <c r="H135" s="200">
        <v>3.06</v>
      </c>
      <c r="I135" s="201"/>
      <c r="J135" s="202">
        <f>ROUND(I135*H135,2)</f>
        <v>0</v>
      </c>
      <c r="K135" s="203"/>
      <c r="L135" s="36"/>
      <c r="M135" s="204" t="s">
        <v>1</v>
      </c>
      <c r="N135" s="205" t="s">
        <v>40</v>
      </c>
      <c r="O135" s="68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8" t="s">
        <v>120</v>
      </c>
      <c r="AT135" s="208" t="s">
        <v>116</v>
      </c>
      <c r="AU135" s="208" t="s">
        <v>81</v>
      </c>
      <c r="AY135" s="14" t="s">
        <v>114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4" t="s">
        <v>14</v>
      </c>
      <c r="BK135" s="209">
        <f>ROUND(I135*H135,2)</f>
        <v>0</v>
      </c>
      <c r="BL135" s="14" t="s">
        <v>120</v>
      </c>
      <c r="BM135" s="208" t="s">
        <v>147</v>
      </c>
    </row>
    <row r="136" spans="1:65" s="2" customFormat="1" ht="19.5">
      <c r="A136" s="31"/>
      <c r="B136" s="32"/>
      <c r="C136" s="33"/>
      <c r="D136" s="210" t="s">
        <v>122</v>
      </c>
      <c r="E136" s="33"/>
      <c r="F136" s="211" t="s">
        <v>148</v>
      </c>
      <c r="G136" s="33"/>
      <c r="H136" s="33"/>
      <c r="I136" s="107"/>
      <c r="J136" s="33"/>
      <c r="K136" s="33"/>
      <c r="L136" s="36"/>
      <c r="M136" s="212"/>
      <c r="N136" s="213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122</v>
      </c>
      <c r="AU136" s="14" t="s">
        <v>81</v>
      </c>
    </row>
    <row r="137" spans="1:65" s="2" customFormat="1" ht="24" customHeight="1">
      <c r="A137" s="31"/>
      <c r="B137" s="32"/>
      <c r="C137" s="196" t="s">
        <v>149</v>
      </c>
      <c r="D137" s="196" t="s">
        <v>116</v>
      </c>
      <c r="E137" s="197" t="s">
        <v>150</v>
      </c>
      <c r="F137" s="198" t="s">
        <v>151</v>
      </c>
      <c r="G137" s="199" t="s">
        <v>131</v>
      </c>
      <c r="H137" s="200">
        <v>6</v>
      </c>
      <c r="I137" s="201"/>
      <c r="J137" s="202">
        <f>ROUND(I137*H137,2)</f>
        <v>0</v>
      </c>
      <c r="K137" s="203"/>
      <c r="L137" s="36"/>
      <c r="M137" s="204" t="s">
        <v>1</v>
      </c>
      <c r="N137" s="205" t="s">
        <v>40</v>
      </c>
      <c r="O137" s="68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8" t="s">
        <v>120</v>
      </c>
      <c r="AT137" s="208" t="s">
        <v>116</v>
      </c>
      <c r="AU137" s="208" t="s">
        <v>81</v>
      </c>
      <c r="AY137" s="14" t="s">
        <v>114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4" t="s">
        <v>14</v>
      </c>
      <c r="BK137" s="209">
        <f>ROUND(I137*H137,2)</f>
        <v>0</v>
      </c>
      <c r="BL137" s="14" t="s">
        <v>120</v>
      </c>
      <c r="BM137" s="208" t="s">
        <v>152</v>
      </c>
    </row>
    <row r="138" spans="1:65" s="2" customFormat="1" ht="39">
      <c r="A138" s="31"/>
      <c r="B138" s="32"/>
      <c r="C138" s="33"/>
      <c r="D138" s="210" t="s">
        <v>122</v>
      </c>
      <c r="E138" s="33"/>
      <c r="F138" s="211" t="s">
        <v>153</v>
      </c>
      <c r="G138" s="33"/>
      <c r="H138" s="33"/>
      <c r="I138" s="107"/>
      <c r="J138" s="33"/>
      <c r="K138" s="33"/>
      <c r="L138" s="36"/>
      <c r="M138" s="212"/>
      <c r="N138" s="213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122</v>
      </c>
      <c r="AU138" s="14" t="s">
        <v>81</v>
      </c>
    </row>
    <row r="139" spans="1:65" s="2" customFormat="1" ht="24" customHeight="1">
      <c r="A139" s="31"/>
      <c r="B139" s="32"/>
      <c r="C139" s="196" t="s">
        <v>154</v>
      </c>
      <c r="D139" s="196" t="s">
        <v>116</v>
      </c>
      <c r="E139" s="197" t="s">
        <v>155</v>
      </c>
      <c r="F139" s="198" t="s">
        <v>156</v>
      </c>
      <c r="G139" s="199" t="s">
        <v>131</v>
      </c>
      <c r="H139" s="200">
        <v>7</v>
      </c>
      <c r="I139" s="201"/>
      <c r="J139" s="202">
        <f>ROUND(I139*H139,2)</f>
        <v>0</v>
      </c>
      <c r="K139" s="203"/>
      <c r="L139" s="36"/>
      <c r="M139" s="204" t="s">
        <v>1</v>
      </c>
      <c r="N139" s="205" t="s">
        <v>40</v>
      </c>
      <c r="O139" s="68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8" t="s">
        <v>120</v>
      </c>
      <c r="AT139" s="208" t="s">
        <v>116</v>
      </c>
      <c r="AU139" s="208" t="s">
        <v>81</v>
      </c>
      <c r="AY139" s="14" t="s">
        <v>114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4" t="s">
        <v>14</v>
      </c>
      <c r="BK139" s="209">
        <f>ROUND(I139*H139,2)</f>
        <v>0</v>
      </c>
      <c r="BL139" s="14" t="s">
        <v>120</v>
      </c>
      <c r="BM139" s="208" t="s">
        <v>157</v>
      </c>
    </row>
    <row r="140" spans="1:65" s="2" customFormat="1" ht="19.5">
      <c r="A140" s="31"/>
      <c r="B140" s="32"/>
      <c r="C140" s="33"/>
      <c r="D140" s="210" t="s">
        <v>122</v>
      </c>
      <c r="E140" s="33"/>
      <c r="F140" s="211" t="s">
        <v>158</v>
      </c>
      <c r="G140" s="33"/>
      <c r="H140" s="33"/>
      <c r="I140" s="107"/>
      <c r="J140" s="33"/>
      <c r="K140" s="33"/>
      <c r="L140" s="36"/>
      <c r="M140" s="212"/>
      <c r="N140" s="213"/>
      <c r="O140" s="68"/>
      <c r="P140" s="68"/>
      <c r="Q140" s="68"/>
      <c r="R140" s="68"/>
      <c r="S140" s="68"/>
      <c r="T140" s="6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4" t="s">
        <v>122</v>
      </c>
      <c r="AU140" s="14" t="s">
        <v>81</v>
      </c>
    </row>
    <row r="141" spans="1:65" s="2" customFormat="1" ht="16.5" customHeight="1">
      <c r="A141" s="31"/>
      <c r="B141" s="32"/>
      <c r="C141" s="214" t="s">
        <v>159</v>
      </c>
      <c r="D141" s="214" t="s">
        <v>160</v>
      </c>
      <c r="E141" s="215" t="s">
        <v>161</v>
      </c>
      <c r="F141" s="216" t="s">
        <v>162</v>
      </c>
      <c r="G141" s="217" t="s">
        <v>163</v>
      </c>
      <c r="H141" s="218">
        <v>9.8000000000000007</v>
      </c>
      <c r="I141" s="219"/>
      <c r="J141" s="220">
        <f>ROUND(I141*H141,2)</f>
        <v>0</v>
      </c>
      <c r="K141" s="221"/>
      <c r="L141" s="222"/>
      <c r="M141" s="223" t="s">
        <v>1</v>
      </c>
      <c r="N141" s="224" t="s">
        <v>40</v>
      </c>
      <c r="O141" s="68"/>
      <c r="P141" s="206">
        <f>O141*H141</f>
        <v>0</v>
      </c>
      <c r="Q141" s="206">
        <v>1</v>
      </c>
      <c r="R141" s="206">
        <f>Q141*H141</f>
        <v>9.8000000000000007</v>
      </c>
      <c r="S141" s="206">
        <v>0</v>
      </c>
      <c r="T141" s="20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8" t="s">
        <v>164</v>
      </c>
      <c r="AT141" s="208" t="s">
        <v>160</v>
      </c>
      <c r="AU141" s="208" t="s">
        <v>81</v>
      </c>
      <c r="AY141" s="14" t="s">
        <v>114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4" t="s">
        <v>14</v>
      </c>
      <c r="BK141" s="209">
        <f>ROUND(I141*H141,2)</f>
        <v>0</v>
      </c>
      <c r="BL141" s="14" t="s">
        <v>120</v>
      </c>
      <c r="BM141" s="208" t="s">
        <v>165</v>
      </c>
    </row>
    <row r="142" spans="1:65" s="2" customFormat="1" ht="19.5">
      <c r="A142" s="31"/>
      <c r="B142" s="32"/>
      <c r="C142" s="33"/>
      <c r="D142" s="210" t="s">
        <v>122</v>
      </c>
      <c r="E142" s="33"/>
      <c r="F142" s="211" t="s">
        <v>166</v>
      </c>
      <c r="G142" s="33"/>
      <c r="H142" s="33"/>
      <c r="I142" s="107"/>
      <c r="J142" s="33"/>
      <c r="K142" s="33"/>
      <c r="L142" s="36"/>
      <c r="M142" s="212"/>
      <c r="N142" s="213"/>
      <c r="O142" s="68"/>
      <c r="P142" s="68"/>
      <c r="Q142" s="68"/>
      <c r="R142" s="68"/>
      <c r="S142" s="68"/>
      <c r="T142" s="69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4" t="s">
        <v>122</v>
      </c>
      <c r="AU142" s="14" t="s">
        <v>81</v>
      </c>
    </row>
    <row r="143" spans="1:65" s="2" customFormat="1" ht="24" customHeight="1">
      <c r="A143" s="31"/>
      <c r="B143" s="32"/>
      <c r="C143" s="196" t="s">
        <v>167</v>
      </c>
      <c r="D143" s="196" t="s">
        <v>116</v>
      </c>
      <c r="E143" s="197" t="s">
        <v>168</v>
      </c>
      <c r="F143" s="198" t="s">
        <v>169</v>
      </c>
      <c r="G143" s="199" t="s">
        <v>119</v>
      </c>
      <c r="H143" s="200">
        <v>34</v>
      </c>
      <c r="I143" s="201"/>
      <c r="J143" s="202">
        <f>ROUND(I143*H143,2)</f>
        <v>0</v>
      </c>
      <c r="K143" s="203"/>
      <c r="L143" s="36"/>
      <c r="M143" s="204" t="s">
        <v>1</v>
      </c>
      <c r="N143" s="205" t="s">
        <v>40</v>
      </c>
      <c r="O143" s="68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8" t="s">
        <v>120</v>
      </c>
      <c r="AT143" s="208" t="s">
        <v>116</v>
      </c>
      <c r="AU143" s="208" t="s">
        <v>81</v>
      </c>
      <c r="AY143" s="14" t="s">
        <v>114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4" t="s">
        <v>14</v>
      </c>
      <c r="BK143" s="209">
        <f>ROUND(I143*H143,2)</f>
        <v>0</v>
      </c>
      <c r="BL143" s="14" t="s">
        <v>120</v>
      </c>
      <c r="BM143" s="208" t="s">
        <v>170</v>
      </c>
    </row>
    <row r="144" spans="1:65" s="2" customFormat="1" ht="39">
      <c r="A144" s="31"/>
      <c r="B144" s="32"/>
      <c r="C144" s="33"/>
      <c r="D144" s="210" t="s">
        <v>122</v>
      </c>
      <c r="E144" s="33"/>
      <c r="F144" s="211" t="s">
        <v>171</v>
      </c>
      <c r="G144" s="33"/>
      <c r="H144" s="33"/>
      <c r="I144" s="107"/>
      <c r="J144" s="33"/>
      <c r="K144" s="33"/>
      <c r="L144" s="36"/>
      <c r="M144" s="212"/>
      <c r="N144" s="213"/>
      <c r="O144" s="68"/>
      <c r="P144" s="68"/>
      <c r="Q144" s="68"/>
      <c r="R144" s="68"/>
      <c r="S144" s="68"/>
      <c r="T144" s="69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4" t="s">
        <v>122</v>
      </c>
      <c r="AU144" s="14" t="s">
        <v>81</v>
      </c>
    </row>
    <row r="145" spans="1:65" s="2" customFormat="1" ht="24" customHeight="1">
      <c r="A145" s="31"/>
      <c r="B145" s="32"/>
      <c r="C145" s="196" t="s">
        <v>172</v>
      </c>
      <c r="D145" s="196" t="s">
        <v>116</v>
      </c>
      <c r="E145" s="197" t="s">
        <v>173</v>
      </c>
      <c r="F145" s="198" t="s">
        <v>174</v>
      </c>
      <c r="G145" s="199" t="s">
        <v>175</v>
      </c>
      <c r="H145" s="200">
        <v>22</v>
      </c>
      <c r="I145" s="201"/>
      <c r="J145" s="202">
        <f>ROUND(I145*H145,2)</f>
        <v>0</v>
      </c>
      <c r="K145" s="203"/>
      <c r="L145" s="36"/>
      <c r="M145" s="204" t="s">
        <v>1</v>
      </c>
      <c r="N145" s="205" t="s">
        <v>40</v>
      </c>
      <c r="O145" s="68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8" t="s">
        <v>120</v>
      </c>
      <c r="AT145" s="208" t="s">
        <v>116</v>
      </c>
      <c r="AU145" s="208" t="s">
        <v>81</v>
      </c>
      <c r="AY145" s="14" t="s">
        <v>114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4" t="s">
        <v>14</v>
      </c>
      <c r="BK145" s="209">
        <f>ROUND(I145*H145,2)</f>
        <v>0</v>
      </c>
      <c r="BL145" s="14" t="s">
        <v>120</v>
      </c>
      <c r="BM145" s="208" t="s">
        <v>176</v>
      </c>
    </row>
    <row r="146" spans="1:65" s="12" customFormat="1" ht="22.9" customHeight="1">
      <c r="B146" s="180"/>
      <c r="C146" s="181"/>
      <c r="D146" s="182" t="s">
        <v>74</v>
      </c>
      <c r="E146" s="194" t="s">
        <v>81</v>
      </c>
      <c r="F146" s="194" t="s">
        <v>177</v>
      </c>
      <c r="G146" s="181"/>
      <c r="H146" s="181"/>
      <c r="I146" s="184"/>
      <c r="J146" s="195">
        <f>BK146</f>
        <v>0</v>
      </c>
      <c r="K146" s="181"/>
      <c r="L146" s="186"/>
      <c r="M146" s="187"/>
      <c r="N146" s="188"/>
      <c r="O146" s="188"/>
      <c r="P146" s="189">
        <f>SUM(P147:P150)</f>
        <v>0</v>
      </c>
      <c r="Q146" s="188"/>
      <c r="R146" s="189">
        <f>SUM(R147:R150)</f>
        <v>3.1171500000000001E-2</v>
      </c>
      <c r="S146" s="188"/>
      <c r="T146" s="190">
        <f>SUM(T147:T150)</f>
        <v>0</v>
      </c>
      <c r="AR146" s="191" t="s">
        <v>14</v>
      </c>
      <c r="AT146" s="192" t="s">
        <v>74</v>
      </c>
      <c r="AU146" s="192" t="s">
        <v>14</v>
      </c>
      <c r="AY146" s="191" t="s">
        <v>114</v>
      </c>
      <c r="BK146" s="193">
        <f>SUM(BK147:BK150)</f>
        <v>0</v>
      </c>
    </row>
    <row r="147" spans="1:65" s="2" customFormat="1" ht="24" customHeight="1">
      <c r="A147" s="31"/>
      <c r="B147" s="32"/>
      <c r="C147" s="196" t="s">
        <v>178</v>
      </c>
      <c r="D147" s="196" t="s">
        <v>116</v>
      </c>
      <c r="E147" s="197" t="s">
        <v>179</v>
      </c>
      <c r="F147" s="198" t="s">
        <v>180</v>
      </c>
      <c r="G147" s="199" t="s">
        <v>175</v>
      </c>
      <c r="H147" s="200">
        <v>16.350000000000001</v>
      </c>
      <c r="I147" s="201"/>
      <c r="J147" s="202">
        <f>ROUND(I147*H147,2)</f>
        <v>0</v>
      </c>
      <c r="K147" s="203"/>
      <c r="L147" s="36"/>
      <c r="M147" s="204" t="s">
        <v>1</v>
      </c>
      <c r="N147" s="205" t="s">
        <v>40</v>
      </c>
      <c r="O147" s="68"/>
      <c r="P147" s="206">
        <f>O147*H147</f>
        <v>0</v>
      </c>
      <c r="Q147" s="206">
        <v>4.8999999999999998E-4</v>
      </c>
      <c r="R147" s="206">
        <f>Q147*H147</f>
        <v>8.0115000000000013E-3</v>
      </c>
      <c r="S147" s="206">
        <v>0</v>
      </c>
      <c r="T147" s="207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8" t="s">
        <v>120</v>
      </c>
      <c r="AT147" s="208" t="s">
        <v>116</v>
      </c>
      <c r="AU147" s="208" t="s">
        <v>81</v>
      </c>
      <c r="AY147" s="14" t="s">
        <v>114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4" t="s">
        <v>14</v>
      </c>
      <c r="BK147" s="209">
        <f>ROUND(I147*H147,2)</f>
        <v>0</v>
      </c>
      <c r="BL147" s="14" t="s">
        <v>120</v>
      </c>
      <c r="BM147" s="208" t="s">
        <v>181</v>
      </c>
    </row>
    <row r="148" spans="1:65" s="2" customFormat="1" ht="19.5">
      <c r="A148" s="31"/>
      <c r="B148" s="32"/>
      <c r="C148" s="33"/>
      <c r="D148" s="210" t="s">
        <v>122</v>
      </c>
      <c r="E148" s="33"/>
      <c r="F148" s="211" t="s">
        <v>182</v>
      </c>
      <c r="G148" s="33"/>
      <c r="H148" s="33"/>
      <c r="I148" s="107"/>
      <c r="J148" s="33"/>
      <c r="K148" s="33"/>
      <c r="L148" s="36"/>
      <c r="M148" s="212"/>
      <c r="N148" s="213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4" t="s">
        <v>122</v>
      </c>
      <c r="AU148" s="14" t="s">
        <v>81</v>
      </c>
    </row>
    <row r="149" spans="1:65" s="2" customFormat="1" ht="16.5" customHeight="1">
      <c r="A149" s="31"/>
      <c r="B149" s="32"/>
      <c r="C149" s="214" t="s">
        <v>183</v>
      </c>
      <c r="D149" s="214" t="s">
        <v>160</v>
      </c>
      <c r="E149" s="215" t="s">
        <v>184</v>
      </c>
      <c r="F149" s="216" t="s">
        <v>185</v>
      </c>
      <c r="G149" s="217" t="s">
        <v>175</v>
      </c>
      <c r="H149" s="218">
        <v>17</v>
      </c>
      <c r="I149" s="219"/>
      <c r="J149" s="220">
        <f>ROUND(I149*H149,2)</f>
        <v>0</v>
      </c>
      <c r="K149" s="221"/>
      <c r="L149" s="222"/>
      <c r="M149" s="223" t="s">
        <v>1</v>
      </c>
      <c r="N149" s="224" t="s">
        <v>40</v>
      </c>
      <c r="O149" s="68"/>
      <c r="P149" s="206">
        <f>O149*H149</f>
        <v>0</v>
      </c>
      <c r="Q149" s="206">
        <v>4.8000000000000001E-4</v>
      </c>
      <c r="R149" s="206">
        <f>Q149*H149</f>
        <v>8.1600000000000006E-3</v>
      </c>
      <c r="S149" s="206">
        <v>0</v>
      </c>
      <c r="T149" s="207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8" t="s">
        <v>164</v>
      </c>
      <c r="AT149" s="208" t="s">
        <v>160</v>
      </c>
      <c r="AU149" s="208" t="s">
        <v>81</v>
      </c>
      <c r="AY149" s="14" t="s">
        <v>114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4" t="s">
        <v>14</v>
      </c>
      <c r="BK149" s="209">
        <f>ROUND(I149*H149,2)</f>
        <v>0</v>
      </c>
      <c r="BL149" s="14" t="s">
        <v>120</v>
      </c>
      <c r="BM149" s="208" t="s">
        <v>186</v>
      </c>
    </row>
    <row r="150" spans="1:65" s="2" customFormat="1" ht="24" customHeight="1">
      <c r="A150" s="31"/>
      <c r="B150" s="32"/>
      <c r="C150" s="214" t="s">
        <v>187</v>
      </c>
      <c r="D150" s="214" t="s">
        <v>160</v>
      </c>
      <c r="E150" s="215" t="s">
        <v>188</v>
      </c>
      <c r="F150" s="216" t="s">
        <v>189</v>
      </c>
      <c r="G150" s="217" t="s">
        <v>119</v>
      </c>
      <c r="H150" s="218">
        <v>50</v>
      </c>
      <c r="I150" s="219"/>
      <c r="J150" s="220">
        <f>ROUND(I150*H150,2)</f>
        <v>0</v>
      </c>
      <c r="K150" s="221"/>
      <c r="L150" s="222"/>
      <c r="M150" s="223" t="s">
        <v>1</v>
      </c>
      <c r="N150" s="224" t="s">
        <v>40</v>
      </c>
      <c r="O150" s="68"/>
      <c r="P150" s="206">
        <f>O150*H150</f>
        <v>0</v>
      </c>
      <c r="Q150" s="206">
        <v>2.9999999999999997E-4</v>
      </c>
      <c r="R150" s="206">
        <f>Q150*H150</f>
        <v>1.4999999999999999E-2</v>
      </c>
      <c r="S150" s="206">
        <v>0</v>
      </c>
      <c r="T150" s="207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8" t="s">
        <v>164</v>
      </c>
      <c r="AT150" s="208" t="s">
        <v>160</v>
      </c>
      <c r="AU150" s="208" t="s">
        <v>81</v>
      </c>
      <c r="AY150" s="14" t="s">
        <v>114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4" t="s">
        <v>14</v>
      </c>
      <c r="BK150" s="209">
        <f>ROUND(I150*H150,2)</f>
        <v>0</v>
      </c>
      <c r="BL150" s="14" t="s">
        <v>120</v>
      </c>
      <c r="BM150" s="208" t="s">
        <v>190</v>
      </c>
    </row>
    <row r="151" spans="1:65" s="12" customFormat="1" ht="22.9" customHeight="1">
      <c r="B151" s="180"/>
      <c r="C151" s="181"/>
      <c r="D151" s="182" t="s">
        <v>74</v>
      </c>
      <c r="E151" s="194" t="s">
        <v>120</v>
      </c>
      <c r="F151" s="194" t="s">
        <v>191</v>
      </c>
      <c r="G151" s="181"/>
      <c r="H151" s="181"/>
      <c r="I151" s="184"/>
      <c r="J151" s="195">
        <f>BK151</f>
        <v>0</v>
      </c>
      <c r="K151" s="181"/>
      <c r="L151" s="186"/>
      <c r="M151" s="187"/>
      <c r="N151" s="188"/>
      <c r="O151" s="188"/>
      <c r="P151" s="189">
        <v>0</v>
      </c>
      <c r="Q151" s="188"/>
      <c r="R151" s="189">
        <v>0</v>
      </c>
      <c r="S151" s="188"/>
      <c r="T151" s="190">
        <v>0</v>
      </c>
      <c r="AR151" s="191" t="s">
        <v>14</v>
      </c>
      <c r="AT151" s="192" t="s">
        <v>74</v>
      </c>
      <c r="AU151" s="192" t="s">
        <v>14</v>
      </c>
      <c r="AY151" s="191" t="s">
        <v>114</v>
      </c>
      <c r="BK151" s="193">
        <v>0</v>
      </c>
    </row>
    <row r="152" spans="1:65" s="12" customFormat="1" ht="22.9" customHeight="1">
      <c r="B152" s="180"/>
      <c r="C152" s="181"/>
      <c r="D152" s="182" t="s">
        <v>74</v>
      </c>
      <c r="E152" s="194" t="s">
        <v>192</v>
      </c>
      <c r="F152" s="194" t="s">
        <v>193</v>
      </c>
      <c r="G152" s="181"/>
      <c r="H152" s="181"/>
      <c r="I152" s="184"/>
      <c r="J152" s="195">
        <f>BK152</f>
        <v>0</v>
      </c>
      <c r="K152" s="181"/>
      <c r="L152" s="186"/>
      <c r="M152" s="187"/>
      <c r="N152" s="188"/>
      <c r="O152" s="188"/>
      <c r="P152" s="189">
        <f>SUM(P153:P158)</f>
        <v>0</v>
      </c>
      <c r="Q152" s="188"/>
      <c r="R152" s="189">
        <f>SUM(R153:R158)</f>
        <v>0</v>
      </c>
      <c r="S152" s="188"/>
      <c r="T152" s="190">
        <f>SUM(T153:T158)</f>
        <v>0</v>
      </c>
      <c r="AR152" s="191" t="s">
        <v>14</v>
      </c>
      <c r="AT152" s="192" t="s">
        <v>74</v>
      </c>
      <c r="AU152" s="192" t="s">
        <v>14</v>
      </c>
      <c r="AY152" s="191" t="s">
        <v>114</v>
      </c>
      <c r="BK152" s="193">
        <f>SUM(BK153:BK158)</f>
        <v>0</v>
      </c>
    </row>
    <row r="153" spans="1:65" s="2" customFormat="1" ht="16.5" customHeight="1">
      <c r="A153" s="31"/>
      <c r="B153" s="32"/>
      <c r="C153" s="196" t="s">
        <v>194</v>
      </c>
      <c r="D153" s="196" t="s">
        <v>116</v>
      </c>
      <c r="E153" s="197" t="s">
        <v>195</v>
      </c>
      <c r="F153" s="198" t="s">
        <v>196</v>
      </c>
      <c r="G153" s="199" t="s">
        <v>119</v>
      </c>
      <c r="H153" s="200">
        <v>109</v>
      </c>
      <c r="I153" s="201"/>
      <c r="J153" s="202">
        <f t="shared" ref="J153:J158" si="0">ROUND(I153*H153,2)</f>
        <v>0</v>
      </c>
      <c r="K153" s="203"/>
      <c r="L153" s="36"/>
      <c r="M153" s="204" t="s">
        <v>1</v>
      </c>
      <c r="N153" s="205" t="s">
        <v>40</v>
      </c>
      <c r="O153" s="68"/>
      <c r="P153" s="206">
        <f t="shared" ref="P153:P158" si="1">O153*H153</f>
        <v>0</v>
      </c>
      <c r="Q153" s="206">
        <v>0</v>
      </c>
      <c r="R153" s="206">
        <f t="shared" ref="R153:R158" si="2">Q153*H153</f>
        <v>0</v>
      </c>
      <c r="S153" s="206">
        <v>0</v>
      </c>
      <c r="T153" s="207">
        <f t="shared" ref="T153:T158" si="3"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8" t="s">
        <v>120</v>
      </c>
      <c r="AT153" s="208" t="s">
        <v>116</v>
      </c>
      <c r="AU153" s="208" t="s">
        <v>81</v>
      </c>
      <c r="AY153" s="14" t="s">
        <v>114</v>
      </c>
      <c r="BE153" s="209">
        <f t="shared" ref="BE153:BE158" si="4">IF(N153="základní",J153,0)</f>
        <v>0</v>
      </c>
      <c r="BF153" s="209">
        <f t="shared" ref="BF153:BF158" si="5">IF(N153="snížená",J153,0)</f>
        <v>0</v>
      </c>
      <c r="BG153" s="209">
        <f t="shared" ref="BG153:BG158" si="6">IF(N153="zákl. přenesená",J153,0)</f>
        <v>0</v>
      </c>
      <c r="BH153" s="209">
        <f t="shared" ref="BH153:BH158" si="7">IF(N153="sníž. přenesená",J153,0)</f>
        <v>0</v>
      </c>
      <c r="BI153" s="209">
        <f t="shared" ref="BI153:BI158" si="8">IF(N153="nulová",J153,0)</f>
        <v>0</v>
      </c>
      <c r="BJ153" s="14" t="s">
        <v>14</v>
      </c>
      <c r="BK153" s="209">
        <f t="shared" ref="BK153:BK158" si="9">ROUND(I153*H153,2)</f>
        <v>0</v>
      </c>
      <c r="BL153" s="14" t="s">
        <v>120</v>
      </c>
      <c r="BM153" s="208" t="s">
        <v>197</v>
      </c>
    </row>
    <row r="154" spans="1:65" s="2" customFormat="1" ht="16.5" customHeight="1">
      <c r="A154" s="31"/>
      <c r="B154" s="32"/>
      <c r="C154" s="196" t="s">
        <v>198</v>
      </c>
      <c r="D154" s="196" t="s">
        <v>116</v>
      </c>
      <c r="E154" s="197" t="s">
        <v>199</v>
      </c>
      <c r="F154" s="198" t="s">
        <v>200</v>
      </c>
      <c r="G154" s="199" t="s">
        <v>119</v>
      </c>
      <c r="H154" s="200">
        <v>109</v>
      </c>
      <c r="I154" s="201"/>
      <c r="J154" s="202">
        <f t="shared" si="0"/>
        <v>0</v>
      </c>
      <c r="K154" s="203"/>
      <c r="L154" s="36"/>
      <c r="M154" s="204" t="s">
        <v>1</v>
      </c>
      <c r="N154" s="205" t="s">
        <v>40</v>
      </c>
      <c r="O154" s="68"/>
      <c r="P154" s="206">
        <f t="shared" si="1"/>
        <v>0</v>
      </c>
      <c r="Q154" s="206">
        <v>0</v>
      </c>
      <c r="R154" s="206">
        <f t="shared" si="2"/>
        <v>0</v>
      </c>
      <c r="S154" s="206">
        <v>0</v>
      </c>
      <c r="T154" s="207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8" t="s">
        <v>120</v>
      </c>
      <c r="AT154" s="208" t="s">
        <v>116</v>
      </c>
      <c r="AU154" s="208" t="s">
        <v>81</v>
      </c>
      <c r="AY154" s="14" t="s">
        <v>114</v>
      </c>
      <c r="BE154" s="209">
        <f t="shared" si="4"/>
        <v>0</v>
      </c>
      <c r="BF154" s="209">
        <f t="shared" si="5"/>
        <v>0</v>
      </c>
      <c r="BG154" s="209">
        <f t="shared" si="6"/>
        <v>0</v>
      </c>
      <c r="BH154" s="209">
        <f t="shared" si="7"/>
        <v>0</v>
      </c>
      <c r="BI154" s="209">
        <f t="shared" si="8"/>
        <v>0</v>
      </c>
      <c r="BJ154" s="14" t="s">
        <v>14</v>
      </c>
      <c r="BK154" s="209">
        <f t="shared" si="9"/>
        <v>0</v>
      </c>
      <c r="BL154" s="14" t="s">
        <v>120</v>
      </c>
      <c r="BM154" s="208" t="s">
        <v>201</v>
      </c>
    </row>
    <row r="155" spans="1:65" s="2" customFormat="1" ht="24" customHeight="1">
      <c r="A155" s="31"/>
      <c r="B155" s="32"/>
      <c r="C155" s="196" t="s">
        <v>164</v>
      </c>
      <c r="D155" s="196" t="s">
        <v>116</v>
      </c>
      <c r="E155" s="197" t="s">
        <v>202</v>
      </c>
      <c r="F155" s="198" t="s">
        <v>203</v>
      </c>
      <c r="G155" s="199" t="s">
        <v>119</v>
      </c>
      <c r="H155" s="200">
        <v>109</v>
      </c>
      <c r="I155" s="201"/>
      <c r="J155" s="202">
        <f t="shared" si="0"/>
        <v>0</v>
      </c>
      <c r="K155" s="203"/>
      <c r="L155" s="36"/>
      <c r="M155" s="204" t="s">
        <v>1</v>
      </c>
      <c r="N155" s="205" t="s">
        <v>40</v>
      </c>
      <c r="O155" s="68"/>
      <c r="P155" s="206">
        <f t="shared" si="1"/>
        <v>0</v>
      </c>
      <c r="Q155" s="206">
        <v>0</v>
      </c>
      <c r="R155" s="206">
        <f t="shared" si="2"/>
        <v>0</v>
      </c>
      <c r="S155" s="206">
        <v>0</v>
      </c>
      <c r="T155" s="207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8" t="s">
        <v>120</v>
      </c>
      <c r="AT155" s="208" t="s">
        <v>116</v>
      </c>
      <c r="AU155" s="208" t="s">
        <v>81</v>
      </c>
      <c r="AY155" s="14" t="s">
        <v>114</v>
      </c>
      <c r="BE155" s="209">
        <f t="shared" si="4"/>
        <v>0</v>
      </c>
      <c r="BF155" s="209">
        <f t="shared" si="5"/>
        <v>0</v>
      </c>
      <c r="BG155" s="209">
        <f t="shared" si="6"/>
        <v>0</v>
      </c>
      <c r="BH155" s="209">
        <f t="shared" si="7"/>
        <v>0</v>
      </c>
      <c r="BI155" s="209">
        <f t="shared" si="8"/>
        <v>0</v>
      </c>
      <c r="BJ155" s="14" t="s">
        <v>14</v>
      </c>
      <c r="BK155" s="209">
        <f t="shared" si="9"/>
        <v>0</v>
      </c>
      <c r="BL155" s="14" t="s">
        <v>120</v>
      </c>
      <c r="BM155" s="208" t="s">
        <v>204</v>
      </c>
    </row>
    <row r="156" spans="1:65" s="2" customFormat="1" ht="24" customHeight="1">
      <c r="A156" s="31"/>
      <c r="B156" s="32"/>
      <c r="C156" s="196" t="s">
        <v>205</v>
      </c>
      <c r="D156" s="196" t="s">
        <v>116</v>
      </c>
      <c r="E156" s="197" t="s">
        <v>206</v>
      </c>
      <c r="F156" s="198" t="s">
        <v>207</v>
      </c>
      <c r="G156" s="199" t="s">
        <v>119</v>
      </c>
      <c r="H156" s="200">
        <v>109</v>
      </c>
      <c r="I156" s="201"/>
      <c r="J156" s="202">
        <f t="shared" si="0"/>
        <v>0</v>
      </c>
      <c r="K156" s="203"/>
      <c r="L156" s="36"/>
      <c r="M156" s="204" t="s">
        <v>1</v>
      </c>
      <c r="N156" s="205" t="s">
        <v>40</v>
      </c>
      <c r="O156" s="68"/>
      <c r="P156" s="206">
        <f t="shared" si="1"/>
        <v>0</v>
      </c>
      <c r="Q156" s="206">
        <v>0</v>
      </c>
      <c r="R156" s="206">
        <f t="shared" si="2"/>
        <v>0</v>
      </c>
      <c r="S156" s="206">
        <v>0</v>
      </c>
      <c r="T156" s="207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8" t="s">
        <v>120</v>
      </c>
      <c r="AT156" s="208" t="s">
        <v>116</v>
      </c>
      <c r="AU156" s="208" t="s">
        <v>81</v>
      </c>
      <c r="AY156" s="14" t="s">
        <v>114</v>
      </c>
      <c r="BE156" s="209">
        <f t="shared" si="4"/>
        <v>0</v>
      </c>
      <c r="BF156" s="209">
        <f t="shared" si="5"/>
        <v>0</v>
      </c>
      <c r="BG156" s="209">
        <f t="shared" si="6"/>
        <v>0</v>
      </c>
      <c r="BH156" s="209">
        <f t="shared" si="7"/>
        <v>0</v>
      </c>
      <c r="BI156" s="209">
        <f t="shared" si="8"/>
        <v>0</v>
      </c>
      <c r="BJ156" s="14" t="s">
        <v>14</v>
      </c>
      <c r="BK156" s="209">
        <f t="shared" si="9"/>
        <v>0</v>
      </c>
      <c r="BL156" s="14" t="s">
        <v>120</v>
      </c>
      <c r="BM156" s="208" t="s">
        <v>208</v>
      </c>
    </row>
    <row r="157" spans="1:65" s="2" customFormat="1" ht="24" customHeight="1">
      <c r="A157" s="31"/>
      <c r="B157" s="32"/>
      <c r="C157" s="196" t="s">
        <v>209</v>
      </c>
      <c r="D157" s="196" t="s">
        <v>116</v>
      </c>
      <c r="E157" s="197" t="s">
        <v>210</v>
      </c>
      <c r="F157" s="198" t="s">
        <v>211</v>
      </c>
      <c r="G157" s="199" t="s">
        <v>119</v>
      </c>
      <c r="H157" s="200">
        <v>109</v>
      </c>
      <c r="I157" s="201"/>
      <c r="J157" s="202">
        <f t="shared" si="0"/>
        <v>0</v>
      </c>
      <c r="K157" s="203"/>
      <c r="L157" s="36"/>
      <c r="M157" s="204" t="s">
        <v>1</v>
      </c>
      <c r="N157" s="205" t="s">
        <v>40</v>
      </c>
      <c r="O157" s="68"/>
      <c r="P157" s="206">
        <f t="shared" si="1"/>
        <v>0</v>
      </c>
      <c r="Q157" s="206">
        <v>0</v>
      </c>
      <c r="R157" s="206">
        <f t="shared" si="2"/>
        <v>0</v>
      </c>
      <c r="S157" s="206">
        <v>0</v>
      </c>
      <c r="T157" s="207">
        <f t="shared" si="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8" t="s">
        <v>120</v>
      </c>
      <c r="AT157" s="208" t="s">
        <v>116</v>
      </c>
      <c r="AU157" s="208" t="s">
        <v>81</v>
      </c>
      <c r="AY157" s="14" t="s">
        <v>114</v>
      </c>
      <c r="BE157" s="209">
        <f t="shared" si="4"/>
        <v>0</v>
      </c>
      <c r="BF157" s="209">
        <f t="shared" si="5"/>
        <v>0</v>
      </c>
      <c r="BG157" s="209">
        <f t="shared" si="6"/>
        <v>0</v>
      </c>
      <c r="BH157" s="209">
        <f t="shared" si="7"/>
        <v>0</v>
      </c>
      <c r="BI157" s="209">
        <f t="shared" si="8"/>
        <v>0</v>
      </c>
      <c r="BJ157" s="14" t="s">
        <v>14</v>
      </c>
      <c r="BK157" s="209">
        <f t="shared" si="9"/>
        <v>0</v>
      </c>
      <c r="BL157" s="14" t="s">
        <v>120</v>
      </c>
      <c r="BM157" s="208" t="s">
        <v>212</v>
      </c>
    </row>
    <row r="158" spans="1:65" s="2" customFormat="1" ht="24" customHeight="1">
      <c r="A158" s="31"/>
      <c r="B158" s="32"/>
      <c r="C158" s="196" t="s">
        <v>213</v>
      </c>
      <c r="D158" s="196" t="s">
        <v>116</v>
      </c>
      <c r="E158" s="197" t="s">
        <v>214</v>
      </c>
      <c r="F158" s="198" t="s">
        <v>215</v>
      </c>
      <c r="G158" s="199" t="s">
        <v>119</v>
      </c>
      <c r="H158" s="200">
        <v>109</v>
      </c>
      <c r="I158" s="201"/>
      <c r="J158" s="202">
        <f t="shared" si="0"/>
        <v>0</v>
      </c>
      <c r="K158" s="203"/>
      <c r="L158" s="36"/>
      <c r="M158" s="204" t="s">
        <v>1</v>
      </c>
      <c r="N158" s="205" t="s">
        <v>40</v>
      </c>
      <c r="O158" s="68"/>
      <c r="P158" s="206">
        <f t="shared" si="1"/>
        <v>0</v>
      </c>
      <c r="Q158" s="206">
        <v>0</v>
      </c>
      <c r="R158" s="206">
        <f t="shared" si="2"/>
        <v>0</v>
      </c>
      <c r="S158" s="206">
        <v>0</v>
      </c>
      <c r="T158" s="207">
        <f t="shared" si="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8" t="s">
        <v>120</v>
      </c>
      <c r="AT158" s="208" t="s">
        <v>116</v>
      </c>
      <c r="AU158" s="208" t="s">
        <v>81</v>
      </c>
      <c r="AY158" s="14" t="s">
        <v>114</v>
      </c>
      <c r="BE158" s="209">
        <f t="shared" si="4"/>
        <v>0</v>
      </c>
      <c r="BF158" s="209">
        <f t="shared" si="5"/>
        <v>0</v>
      </c>
      <c r="BG158" s="209">
        <f t="shared" si="6"/>
        <v>0</v>
      </c>
      <c r="BH158" s="209">
        <f t="shared" si="7"/>
        <v>0</v>
      </c>
      <c r="BI158" s="209">
        <f t="shared" si="8"/>
        <v>0</v>
      </c>
      <c r="BJ158" s="14" t="s">
        <v>14</v>
      </c>
      <c r="BK158" s="209">
        <f t="shared" si="9"/>
        <v>0</v>
      </c>
      <c r="BL158" s="14" t="s">
        <v>120</v>
      </c>
      <c r="BM158" s="208" t="s">
        <v>216</v>
      </c>
    </row>
    <row r="159" spans="1:65" s="12" customFormat="1" ht="22.9" customHeight="1">
      <c r="B159" s="180"/>
      <c r="C159" s="181"/>
      <c r="D159" s="182" t="s">
        <v>74</v>
      </c>
      <c r="E159" s="194" t="s">
        <v>217</v>
      </c>
      <c r="F159" s="194" t="s">
        <v>218</v>
      </c>
      <c r="G159" s="181"/>
      <c r="H159" s="181"/>
      <c r="I159" s="184"/>
      <c r="J159" s="195">
        <f>BK159</f>
        <v>0</v>
      </c>
      <c r="K159" s="181"/>
      <c r="L159" s="186"/>
      <c r="M159" s="187"/>
      <c r="N159" s="188"/>
      <c r="O159" s="188"/>
      <c r="P159" s="189">
        <f>SUM(P160:P168)</f>
        <v>0</v>
      </c>
      <c r="Q159" s="188"/>
      <c r="R159" s="189">
        <f>SUM(R160:R168)</f>
        <v>9.0839250000000025</v>
      </c>
      <c r="S159" s="188"/>
      <c r="T159" s="190">
        <f>SUM(T160:T168)</f>
        <v>0</v>
      </c>
      <c r="AR159" s="191" t="s">
        <v>14</v>
      </c>
      <c r="AT159" s="192" t="s">
        <v>74</v>
      </c>
      <c r="AU159" s="192" t="s">
        <v>14</v>
      </c>
      <c r="AY159" s="191" t="s">
        <v>114</v>
      </c>
      <c r="BK159" s="193">
        <f>SUM(BK160:BK168)</f>
        <v>0</v>
      </c>
    </row>
    <row r="160" spans="1:65" s="2" customFormat="1" ht="24" customHeight="1">
      <c r="A160" s="31"/>
      <c r="B160" s="32"/>
      <c r="C160" s="196" t="s">
        <v>219</v>
      </c>
      <c r="D160" s="196" t="s">
        <v>116</v>
      </c>
      <c r="E160" s="197" t="s">
        <v>220</v>
      </c>
      <c r="F160" s="198" t="s">
        <v>221</v>
      </c>
      <c r="G160" s="199" t="s">
        <v>175</v>
      </c>
      <c r="H160" s="200">
        <v>30</v>
      </c>
      <c r="I160" s="201"/>
      <c r="J160" s="202">
        <f t="shared" ref="J160:J165" si="10">ROUND(I160*H160,2)</f>
        <v>0</v>
      </c>
      <c r="K160" s="203"/>
      <c r="L160" s="36"/>
      <c r="M160" s="204" t="s">
        <v>1</v>
      </c>
      <c r="N160" s="205" t="s">
        <v>40</v>
      </c>
      <c r="O160" s="68"/>
      <c r="P160" s="206">
        <f t="shared" ref="P160:P165" si="11">O160*H160</f>
        <v>0</v>
      </c>
      <c r="Q160" s="206">
        <v>0.11519</v>
      </c>
      <c r="R160" s="206">
        <f t="shared" ref="R160:R165" si="12">Q160*H160</f>
        <v>3.4557000000000002</v>
      </c>
      <c r="S160" s="206">
        <v>0</v>
      </c>
      <c r="T160" s="207">
        <f t="shared" ref="T160:T165" si="13"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8" t="s">
        <v>120</v>
      </c>
      <c r="AT160" s="208" t="s">
        <v>116</v>
      </c>
      <c r="AU160" s="208" t="s">
        <v>81</v>
      </c>
      <c r="AY160" s="14" t="s">
        <v>114</v>
      </c>
      <c r="BE160" s="209">
        <f t="shared" ref="BE160:BE165" si="14">IF(N160="základní",J160,0)</f>
        <v>0</v>
      </c>
      <c r="BF160" s="209">
        <f t="shared" ref="BF160:BF165" si="15">IF(N160="snížená",J160,0)</f>
        <v>0</v>
      </c>
      <c r="BG160" s="209">
        <f t="shared" ref="BG160:BG165" si="16">IF(N160="zákl. přenesená",J160,0)</f>
        <v>0</v>
      </c>
      <c r="BH160" s="209">
        <f t="shared" ref="BH160:BH165" si="17">IF(N160="sníž. přenesená",J160,0)</f>
        <v>0</v>
      </c>
      <c r="BI160" s="209">
        <f t="shared" ref="BI160:BI165" si="18">IF(N160="nulová",J160,0)</f>
        <v>0</v>
      </c>
      <c r="BJ160" s="14" t="s">
        <v>14</v>
      </c>
      <c r="BK160" s="209">
        <f t="shared" ref="BK160:BK165" si="19">ROUND(I160*H160,2)</f>
        <v>0</v>
      </c>
      <c r="BL160" s="14" t="s">
        <v>120</v>
      </c>
      <c r="BM160" s="208" t="s">
        <v>222</v>
      </c>
    </row>
    <row r="161" spans="1:65" s="2" customFormat="1" ht="16.5" customHeight="1">
      <c r="A161" s="31"/>
      <c r="B161" s="32"/>
      <c r="C161" s="214" t="s">
        <v>223</v>
      </c>
      <c r="D161" s="214" t="s">
        <v>160</v>
      </c>
      <c r="E161" s="215" t="s">
        <v>224</v>
      </c>
      <c r="F161" s="216" t="s">
        <v>225</v>
      </c>
      <c r="G161" s="217" t="s">
        <v>175</v>
      </c>
      <c r="H161" s="218">
        <v>30</v>
      </c>
      <c r="I161" s="219"/>
      <c r="J161" s="220">
        <f t="shared" si="10"/>
        <v>0</v>
      </c>
      <c r="K161" s="221"/>
      <c r="L161" s="222"/>
      <c r="M161" s="223" t="s">
        <v>1</v>
      </c>
      <c r="N161" s="224" t="s">
        <v>40</v>
      </c>
      <c r="O161" s="68"/>
      <c r="P161" s="206">
        <f t="shared" si="11"/>
        <v>0</v>
      </c>
      <c r="Q161" s="206">
        <v>8.5000000000000006E-2</v>
      </c>
      <c r="R161" s="206">
        <f t="shared" si="12"/>
        <v>2.5500000000000003</v>
      </c>
      <c r="S161" s="206">
        <v>0</v>
      </c>
      <c r="T161" s="207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8" t="s">
        <v>164</v>
      </c>
      <c r="AT161" s="208" t="s">
        <v>160</v>
      </c>
      <c r="AU161" s="208" t="s">
        <v>81</v>
      </c>
      <c r="AY161" s="14" t="s">
        <v>114</v>
      </c>
      <c r="BE161" s="209">
        <f t="shared" si="14"/>
        <v>0</v>
      </c>
      <c r="BF161" s="209">
        <f t="shared" si="15"/>
        <v>0</v>
      </c>
      <c r="BG161" s="209">
        <f t="shared" si="16"/>
        <v>0</v>
      </c>
      <c r="BH161" s="209">
        <f t="shared" si="17"/>
        <v>0</v>
      </c>
      <c r="BI161" s="209">
        <f t="shared" si="18"/>
        <v>0</v>
      </c>
      <c r="BJ161" s="14" t="s">
        <v>14</v>
      </c>
      <c r="BK161" s="209">
        <f t="shared" si="19"/>
        <v>0</v>
      </c>
      <c r="BL161" s="14" t="s">
        <v>120</v>
      </c>
      <c r="BM161" s="208" t="s">
        <v>226</v>
      </c>
    </row>
    <row r="162" spans="1:65" s="2" customFormat="1" ht="24" customHeight="1">
      <c r="A162" s="31"/>
      <c r="B162" s="32"/>
      <c r="C162" s="196" t="s">
        <v>192</v>
      </c>
      <c r="D162" s="196" t="s">
        <v>116</v>
      </c>
      <c r="E162" s="197" t="s">
        <v>227</v>
      </c>
      <c r="F162" s="198" t="s">
        <v>228</v>
      </c>
      <c r="G162" s="199" t="s">
        <v>175</v>
      </c>
      <c r="H162" s="200">
        <v>12.5</v>
      </c>
      <c r="I162" s="201"/>
      <c r="J162" s="202">
        <f t="shared" si="10"/>
        <v>0</v>
      </c>
      <c r="K162" s="203"/>
      <c r="L162" s="36"/>
      <c r="M162" s="204" t="s">
        <v>1</v>
      </c>
      <c r="N162" s="205" t="s">
        <v>40</v>
      </c>
      <c r="O162" s="68"/>
      <c r="P162" s="206">
        <f t="shared" si="11"/>
        <v>0</v>
      </c>
      <c r="Q162" s="206">
        <v>1.0000000000000001E-5</v>
      </c>
      <c r="R162" s="206">
        <f t="shared" si="12"/>
        <v>1.25E-4</v>
      </c>
      <c r="S162" s="206">
        <v>0</v>
      </c>
      <c r="T162" s="207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8" t="s">
        <v>120</v>
      </c>
      <c r="AT162" s="208" t="s">
        <v>116</v>
      </c>
      <c r="AU162" s="208" t="s">
        <v>81</v>
      </c>
      <c r="AY162" s="14" t="s">
        <v>114</v>
      </c>
      <c r="BE162" s="209">
        <f t="shared" si="14"/>
        <v>0</v>
      </c>
      <c r="BF162" s="209">
        <f t="shared" si="15"/>
        <v>0</v>
      </c>
      <c r="BG162" s="209">
        <f t="shared" si="16"/>
        <v>0</v>
      </c>
      <c r="BH162" s="209">
        <f t="shared" si="17"/>
        <v>0</v>
      </c>
      <c r="BI162" s="209">
        <f t="shared" si="18"/>
        <v>0</v>
      </c>
      <c r="BJ162" s="14" t="s">
        <v>14</v>
      </c>
      <c r="BK162" s="209">
        <f t="shared" si="19"/>
        <v>0</v>
      </c>
      <c r="BL162" s="14" t="s">
        <v>120</v>
      </c>
      <c r="BM162" s="208" t="s">
        <v>229</v>
      </c>
    </row>
    <row r="163" spans="1:65" s="2" customFormat="1" ht="24" customHeight="1">
      <c r="A163" s="31"/>
      <c r="B163" s="32"/>
      <c r="C163" s="196" t="s">
        <v>230</v>
      </c>
      <c r="D163" s="196" t="s">
        <v>116</v>
      </c>
      <c r="E163" s="197" t="s">
        <v>231</v>
      </c>
      <c r="F163" s="198" t="s">
        <v>232</v>
      </c>
      <c r="G163" s="199" t="s">
        <v>175</v>
      </c>
      <c r="H163" s="200">
        <v>10</v>
      </c>
      <c r="I163" s="201"/>
      <c r="J163" s="202">
        <f t="shared" si="10"/>
        <v>0</v>
      </c>
      <c r="K163" s="203"/>
      <c r="L163" s="36"/>
      <c r="M163" s="204" t="s">
        <v>1</v>
      </c>
      <c r="N163" s="205" t="s">
        <v>40</v>
      </c>
      <c r="O163" s="68"/>
      <c r="P163" s="206">
        <f t="shared" si="11"/>
        <v>0</v>
      </c>
      <c r="Q163" s="206">
        <v>0.29221000000000003</v>
      </c>
      <c r="R163" s="206">
        <f t="shared" si="12"/>
        <v>2.9221000000000004</v>
      </c>
      <c r="S163" s="206">
        <v>0</v>
      </c>
      <c r="T163" s="207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8" t="s">
        <v>120</v>
      </c>
      <c r="AT163" s="208" t="s">
        <v>116</v>
      </c>
      <c r="AU163" s="208" t="s">
        <v>81</v>
      </c>
      <c r="AY163" s="14" t="s">
        <v>114</v>
      </c>
      <c r="BE163" s="209">
        <f t="shared" si="14"/>
        <v>0</v>
      </c>
      <c r="BF163" s="209">
        <f t="shared" si="15"/>
        <v>0</v>
      </c>
      <c r="BG163" s="209">
        <f t="shared" si="16"/>
        <v>0</v>
      </c>
      <c r="BH163" s="209">
        <f t="shared" si="17"/>
        <v>0</v>
      </c>
      <c r="BI163" s="209">
        <f t="shared" si="18"/>
        <v>0</v>
      </c>
      <c r="BJ163" s="14" t="s">
        <v>14</v>
      </c>
      <c r="BK163" s="209">
        <f t="shared" si="19"/>
        <v>0</v>
      </c>
      <c r="BL163" s="14" t="s">
        <v>120</v>
      </c>
      <c r="BM163" s="208" t="s">
        <v>233</v>
      </c>
    </row>
    <row r="164" spans="1:65" s="2" customFormat="1" ht="24" customHeight="1">
      <c r="A164" s="31"/>
      <c r="B164" s="32"/>
      <c r="C164" s="214" t="s">
        <v>234</v>
      </c>
      <c r="D164" s="214" t="s">
        <v>160</v>
      </c>
      <c r="E164" s="215" t="s">
        <v>235</v>
      </c>
      <c r="F164" s="216" t="s">
        <v>236</v>
      </c>
      <c r="G164" s="217" t="s">
        <v>175</v>
      </c>
      <c r="H164" s="218">
        <v>10</v>
      </c>
      <c r="I164" s="219"/>
      <c r="J164" s="220">
        <f t="shared" si="10"/>
        <v>0</v>
      </c>
      <c r="K164" s="221"/>
      <c r="L164" s="222"/>
      <c r="M164" s="223" t="s">
        <v>1</v>
      </c>
      <c r="N164" s="224" t="s">
        <v>40</v>
      </c>
      <c r="O164" s="68"/>
      <c r="P164" s="206">
        <f t="shared" si="11"/>
        <v>0</v>
      </c>
      <c r="Q164" s="206">
        <v>1.5599999999999999E-2</v>
      </c>
      <c r="R164" s="206">
        <f t="shared" si="12"/>
        <v>0.156</v>
      </c>
      <c r="S164" s="206">
        <v>0</v>
      </c>
      <c r="T164" s="207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8" t="s">
        <v>164</v>
      </c>
      <c r="AT164" s="208" t="s">
        <v>160</v>
      </c>
      <c r="AU164" s="208" t="s">
        <v>81</v>
      </c>
      <c r="AY164" s="14" t="s">
        <v>114</v>
      </c>
      <c r="BE164" s="209">
        <f t="shared" si="14"/>
        <v>0</v>
      </c>
      <c r="BF164" s="209">
        <f t="shared" si="15"/>
        <v>0</v>
      </c>
      <c r="BG164" s="209">
        <f t="shared" si="16"/>
        <v>0</v>
      </c>
      <c r="BH164" s="209">
        <f t="shared" si="17"/>
        <v>0</v>
      </c>
      <c r="BI164" s="209">
        <f t="shared" si="18"/>
        <v>0</v>
      </c>
      <c r="BJ164" s="14" t="s">
        <v>14</v>
      </c>
      <c r="BK164" s="209">
        <f t="shared" si="19"/>
        <v>0</v>
      </c>
      <c r="BL164" s="14" t="s">
        <v>120</v>
      </c>
      <c r="BM164" s="208" t="s">
        <v>237</v>
      </c>
    </row>
    <row r="165" spans="1:65" s="2" customFormat="1" ht="16.5" customHeight="1">
      <c r="A165" s="31"/>
      <c r="B165" s="32"/>
      <c r="C165" s="196" t="s">
        <v>238</v>
      </c>
      <c r="D165" s="196" t="s">
        <v>116</v>
      </c>
      <c r="E165" s="197" t="s">
        <v>239</v>
      </c>
      <c r="F165" s="198" t="s">
        <v>240</v>
      </c>
      <c r="G165" s="199" t="s">
        <v>241</v>
      </c>
      <c r="H165" s="200">
        <v>1</v>
      </c>
      <c r="I165" s="201"/>
      <c r="J165" s="202">
        <f t="shared" si="10"/>
        <v>0</v>
      </c>
      <c r="K165" s="203"/>
      <c r="L165" s="36"/>
      <c r="M165" s="204" t="s">
        <v>1</v>
      </c>
      <c r="N165" s="205" t="s">
        <v>40</v>
      </c>
      <c r="O165" s="68"/>
      <c r="P165" s="206">
        <f t="shared" si="11"/>
        <v>0</v>
      </c>
      <c r="Q165" s="206">
        <v>0</v>
      </c>
      <c r="R165" s="206">
        <f t="shared" si="12"/>
        <v>0</v>
      </c>
      <c r="S165" s="206">
        <v>0</v>
      </c>
      <c r="T165" s="207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8" t="s">
        <v>120</v>
      </c>
      <c r="AT165" s="208" t="s">
        <v>116</v>
      </c>
      <c r="AU165" s="208" t="s">
        <v>81</v>
      </c>
      <c r="AY165" s="14" t="s">
        <v>114</v>
      </c>
      <c r="BE165" s="209">
        <f t="shared" si="14"/>
        <v>0</v>
      </c>
      <c r="BF165" s="209">
        <f t="shared" si="15"/>
        <v>0</v>
      </c>
      <c r="BG165" s="209">
        <f t="shared" si="16"/>
        <v>0</v>
      </c>
      <c r="BH165" s="209">
        <f t="shared" si="17"/>
        <v>0</v>
      </c>
      <c r="BI165" s="209">
        <f t="shared" si="18"/>
        <v>0</v>
      </c>
      <c r="BJ165" s="14" t="s">
        <v>14</v>
      </c>
      <c r="BK165" s="209">
        <f t="shared" si="19"/>
        <v>0</v>
      </c>
      <c r="BL165" s="14" t="s">
        <v>120</v>
      </c>
      <c r="BM165" s="208" t="s">
        <v>242</v>
      </c>
    </row>
    <row r="166" spans="1:65" s="2" customFormat="1" ht="39">
      <c r="A166" s="31"/>
      <c r="B166" s="32"/>
      <c r="C166" s="33"/>
      <c r="D166" s="210" t="s">
        <v>122</v>
      </c>
      <c r="E166" s="33"/>
      <c r="F166" s="211" t="s">
        <v>243</v>
      </c>
      <c r="G166" s="33"/>
      <c r="H166" s="33"/>
      <c r="I166" s="107"/>
      <c r="J166" s="33"/>
      <c r="K166" s="33"/>
      <c r="L166" s="36"/>
      <c r="M166" s="212"/>
      <c r="N166" s="213"/>
      <c r="O166" s="68"/>
      <c r="P166" s="68"/>
      <c r="Q166" s="68"/>
      <c r="R166" s="68"/>
      <c r="S166" s="68"/>
      <c r="T166" s="6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4" t="s">
        <v>122</v>
      </c>
      <c r="AU166" s="14" t="s">
        <v>81</v>
      </c>
    </row>
    <row r="167" spans="1:65" s="2" customFormat="1" ht="36" customHeight="1">
      <c r="A167" s="31"/>
      <c r="B167" s="32"/>
      <c r="C167" s="196" t="s">
        <v>244</v>
      </c>
      <c r="D167" s="196" t="s">
        <v>116</v>
      </c>
      <c r="E167" s="197" t="s">
        <v>245</v>
      </c>
      <c r="F167" s="198" t="s">
        <v>246</v>
      </c>
      <c r="G167" s="199" t="s">
        <v>247</v>
      </c>
      <c r="H167" s="200">
        <v>1</v>
      </c>
      <c r="I167" s="201"/>
      <c r="J167" s="202">
        <f>ROUND(I167*H167,2)</f>
        <v>0</v>
      </c>
      <c r="K167" s="203"/>
      <c r="L167" s="36"/>
      <c r="M167" s="204" t="s">
        <v>1</v>
      </c>
      <c r="N167" s="205" t="s">
        <v>40</v>
      </c>
      <c r="O167" s="68"/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8" t="s">
        <v>120</v>
      </c>
      <c r="AT167" s="208" t="s">
        <v>116</v>
      </c>
      <c r="AU167" s="208" t="s">
        <v>81</v>
      </c>
      <c r="AY167" s="14" t="s">
        <v>114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4" t="s">
        <v>14</v>
      </c>
      <c r="BK167" s="209">
        <f>ROUND(I167*H167,2)</f>
        <v>0</v>
      </c>
      <c r="BL167" s="14" t="s">
        <v>120</v>
      </c>
      <c r="BM167" s="208" t="s">
        <v>248</v>
      </c>
    </row>
    <row r="168" spans="1:65" s="2" customFormat="1" ht="19.5">
      <c r="A168" s="31"/>
      <c r="B168" s="32"/>
      <c r="C168" s="33"/>
      <c r="D168" s="210" t="s">
        <v>122</v>
      </c>
      <c r="E168" s="33"/>
      <c r="F168" s="211" t="s">
        <v>249</v>
      </c>
      <c r="G168" s="33"/>
      <c r="H168" s="33"/>
      <c r="I168" s="107"/>
      <c r="J168" s="33"/>
      <c r="K168" s="33"/>
      <c r="L168" s="36"/>
      <c r="M168" s="212"/>
      <c r="N168" s="213"/>
      <c r="O168" s="68"/>
      <c r="P168" s="68"/>
      <c r="Q168" s="68"/>
      <c r="R168" s="68"/>
      <c r="S168" s="68"/>
      <c r="T168" s="69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4" t="s">
        <v>122</v>
      </c>
      <c r="AU168" s="14" t="s">
        <v>81</v>
      </c>
    </row>
    <row r="169" spans="1:65" s="12" customFormat="1" ht="22.9" customHeight="1">
      <c r="B169" s="180"/>
      <c r="C169" s="181"/>
      <c r="D169" s="182" t="s">
        <v>74</v>
      </c>
      <c r="E169" s="194" t="s">
        <v>250</v>
      </c>
      <c r="F169" s="194" t="s">
        <v>251</v>
      </c>
      <c r="G169" s="181"/>
      <c r="H169" s="181"/>
      <c r="I169" s="184"/>
      <c r="J169" s="195">
        <f>BK169</f>
        <v>0</v>
      </c>
      <c r="K169" s="181"/>
      <c r="L169" s="186"/>
      <c r="M169" s="187"/>
      <c r="N169" s="188"/>
      <c r="O169" s="188"/>
      <c r="P169" s="189">
        <f>SUM(P170:P172)</f>
        <v>0</v>
      </c>
      <c r="Q169" s="188"/>
      <c r="R169" s="189">
        <f>SUM(R170:R172)</f>
        <v>0</v>
      </c>
      <c r="S169" s="188"/>
      <c r="T169" s="190">
        <f>SUM(T170:T172)</f>
        <v>0</v>
      </c>
      <c r="AR169" s="191" t="s">
        <v>14</v>
      </c>
      <c r="AT169" s="192" t="s">
        <v>74</v>
      </c>
      <c r="AU169" s="192" t="s">
        <v>14</v>
      </c>
      <c r="AY169" s="191" t="s">
        <v>114</v>
      </c>
      <c r="BK169" s="193">
        <f>SUM(BK170:BK172)</f>
        <v>0</v>
      </c>
    </row>
    <row r="170" spans="1:65" s="2" customFormat="1" ht="16.5" customHeight="1">
      <c r="A170" s="31"/>
      <c r="B170" s="32"/>
      <c r="C170" s="196" t="s">
        <v>252</v>
      </c>
      <c r="D170" s="196" t="s">
        <v>116</v>
      </c>
      <c r="E170" s="197" t="s">
        <v>253</v>
      </c>
      <c r="F170" s="198" t="s">
        <v>254</v>
      </c>
      <c r="G170" s="199" t="s">
        <v>163</v>
      </c>
      <c r="H170" s="200">
        <v>102.342</v>
      </c>
      <c r="I170" s="201"/>
      <c r="J170" s="202">
        <f>ROUND(I170*H170,2)</f>
        <v>0</v>
      </c>
      <c r="K170" s="203"/>
      <c r="L170" s="36"/>
      <c r="M170" s="204" t="s">
        <v>1</v>
      </c>
      <c r="N170" s="205" t="s">
        <v>40</v>
      </c>
      <c r="O170" s="68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8" t="s">
        <v>120</v>
      </c>
      <c r="AT170" s="208" t="s">
        <v>116</v>
      </c>
      <c r="AU170" s="208" t="s">
        <v>81</v>
      </c>
      <c r="AY170" s="14" t="s">
        <v>114</v>
      </c>
      <c r="BE170" s="209">
        <f>IF(N170="základní",J170,0)</f>
        <v>0</v>
      </c>
      <c r="BF170" s="209">
        <f>IF(N170="snížená",J170,0)</f>
        <v>0</v>
      </c>
      <c r="BG170" s="209">
        <f>IF(N170="zákl. přenesená",J170,0)</f>
        <v>0</v>
      </c>
      <c r="BH170" s="209">
        <f>IF(N170="sníž. přenesená",J170,0)</f>
        <v>0</v>
      </c>
      <c r="BI170" s="209">
        <f>IF(N170="nulová",J170,0)</f>
        <v>0</v>
      </c>
      <c r="BJ170" s="14" t="s">
        <v>14</v>
      </c>
      <c r="BK170" s="209">
        <f>ROUND(I170*H170,2)</f>
        <v>0</v>
      </c>
      <c r="BL170" s="14" t="s">
        <v>120</v>
      </c>
      <c r="BM170" s="208" t="s">
        <v>255</v>
      </c>
    </row>
    <row r="171" spans="1:65" s="2" customFormat="1" ht="24" customHeight="1">
      <c r="A171" s="31"/>
      <c r="B171" s="32"/>
      <c r="C171" s="196" t="s">
        <v>256</v>
      </c>
      <c r="D171" s="196" t="s">
        <v>116</v>
      </c>
      <c r="E171" s="197" t="s">
        <v>257</v>
      </c>
      <c r="F171" s="198" t="s">
        <v>258</v>
      </c>
      <c r="G171" s="199" t="s">
        <v>163</v>
      </c>
      <c r="H171" s="200">
        <v>102.342</v>
      </c>
      <c r="I171" s="201"/>
      <c r="J171" s="202">
        <f>ROUND(I171*H171,2)</f>
        <v>0</v>
      </c>
      <c r="K171" s="203"/>
      <c r="L171" s="36"/>
      <c r="M171" s="204" t="s">
        <v>1</v>
      </c>
      <c r="N171" s="205" t="s">
        <v>40</v>
      </c>
      <c r="O171" s="68"/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8" t="s">
        <v>120</v>
      </c>
      <c r="AT171" s="208" t="s">
        <v>116</v>
      </c>
      <c r="AU171" s="208" t="s">
        <v>81</v>
      </c>
      <c r="AY171" s="14" t="s">
        <v>114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4" t="s">
        <v>14</v>
      </c>
      <c r="BK171" s="209">
        <f>ROUND(I171*H171,2)</f>
        <v>0</v>
      </c>
      <c r="BL171" s="14" t="s">
        <v>120</v>
      </c>
      <c r="BM171" s="208" t="s">
        <v>259</v>
      </c>
    </row>
    <row r="172" spans="1:65" s="2" customFormat="1" ht="24" customHeight="1">
      <c r="A172" s="31"/>
      <c r="B172" s="32"/>
      <c r="C172" s="196" t="s">
        <v>7</v>
      </c>
      <c r="D172" s="196" t="s">
        <v>116</v>
      </c>
      <c r="E172" s="197" t="s">
        <v>260</v>
      </c>
      <c r="F172" s="198" t="s">
        <v>261</v>
      </c>
      <c r="G172" s="199" t="s">
        <v>163</v>
      </c>
      <c r="H172" s="200">
        <v>102.342</v>
      </c>
      <c r="I172" s="201"/>
      <c r="J172" s="202">
        <f>ROUND(I172*H172,2)</f>
        <v>0</v>
      </c>
      <c r="K172" s="203"/>
      <c r="L172" s="36"/>
      <c r="M172" s="204" t="s">
        <v>1</v>
      </c>
      <c r="N172" s="205" t="s">
        <v>40</v>
      </c>
      <c r="O172" s="68"/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08" t="s">
        <v>120</v>
      </c>
      <c r="AT172" s="208" t="s">
        <v>116</v>
      </c>
      <c r="AU172" s="208" t="s">
        <v>81</v>
      </c>
      <c r="AY172" s="14" t="s">
        <v>114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4" t="s">
        <v>14</v>
      </c>
      <c r="BK172" s="209">
        <f>ROUND(I172*H172,2)</f>
        <v>0</v>
      </c>
      <c r="BL172" s="14" t="s">
        <v>120</v>
      </c>
      <c r="BM172" s="208" t="s">
        <v>262</v>
      </c>
    </row>
    <row r="173" spans="1:65" s="12" customFormat="1" ht="22.9" customHeight="1">
      <c r="B173" s="180"/>
      <c r="C173" s="181"/>
      <c r="D173" s="182" t="s">
        <v>74</v>
      </c>
      <c r="E173" s="194" t="s">
        <v>263</v>
      </c>
      <c r="F173" s="194" t="s">
        <v>264</v>
      </c>
      <c r="G173" s="181"/>
      <c r="H173" s="181"/>
      <c r="I173" s="184"/>
      <c r="J173" s="195">
        <f>BK173</f>
        <v>0</v>
      </c>
      <c r="K173" s="181"/>
      <c r="L173" s="186"/>
      <c r="M173" s="187"/>
      <c r="N173" s="188"/>
      <c r="O173" s="188"/>
      <c r="P173" s="189">
        <f>SUM(P174:P175)</f>
        <v>0</v>
      </c>
      <c r="Q173" s="188"/>
      <c r="R173" s="189">
        <f>SUM(R174:R175)</f>
        <v>0</v>
      </c>
      <c r="S173" s="188"/>
      <c r="T173" s="190">
        <f>SUM(T174:T175)</f>
        <v>0</v>
      </c>
      <c r="AR173" s="191" t="s">
        <v>14</v>
      </c>
      <c r="AT173" s="192" t="s">
        <v>74</v>
      </c>
      <c r="AU173" s="192" t="s">
        <v>14</v>
      </c>
      <c r="AY173" s="191" t="s">
        <v>114</v>
      </c>
      <c r="BK173" s="193">
        <f>SUM(BK174:BK175)</f>
        <v>0</v>
      </c>
    </row>
    <row r="174" spans="1:65" s="2" customFormat="1" ht="24" customHeight="1">
      <c r="A174" s="31"/>
      <c r="B174" s="32"/>
      <c r="C174" s="196" t="s">
        <v>265</v>
      </c>
      <c r="D174" s="196" t="s">
        <v>116</v>
      </c>
      <c r="E174" s="197" t="s">
        <v>266</v>
      </c>
      <c r="F174" s="198" t="s">
        <v>267</v>
      </c>
      <c r="G174" s="199" t="s">
        <v>163</v>
      </c>
      <c r="H174" s="200">
        <v>18.914999999999999</v>
      </c>
      <c r="I174" s="201"/>
      <c r="J174" s="202">
        <f>ROUND(I174*H174,2)</f>
        <v>0</v>
      </c>
      <c r="K174" s="203"/>
      <c r="L174" s="36"/>
      <c r="M174" s="204" t="s">
        <v>1</v>
      </c>
      <c r="N174" s="205" t="s">
        <v>40</v>
      </c>
      <c r="O174" s="68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8" t="s">
        <v>120</v>
      </c>
      <c r="AT174" s="208" t="s">
        <v>116</v>
      </c>
      <c r="AU174" s="208" t="s">
        <v>81</v>
      </c>
      <c r="AY174" s="14" t="s">
        <v>114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4" t="s">
        <v>14</v>
      </c>
      <c r="BK174" s="209">
        <f>ROUND(I174*H174,2)</f>
        <v>0</v>
      </c>
      <c r="BL174" s="14" t="s">
        <v>120</v>
      </c>
      <c r="BM174" s="208" t="s">
        <v>268</v>
      </c>
    </row>
    <row r="175" spans="1:65" s="2" customFormat="1" ht="36" customHeight="1">
      <c r="A175" s="31"/>
      <c r="B175" s="32"/>
      <c r="C175" s="196" t="s">
        <v>269</v>
      </c>
      <c r="D175" s="196" t="s">
        <v>116</v>
      </c>
      <c r="E175" s="197" t="s">
        <v>270</v>
      </c>
      <c r="F175" s="198" t="s">
        <v>271</v>
      </c>
      <c r="G175" s="199" t="s">
        <v>247</v>
      </c>
      <c r="H175" s="200">
        <v>12</v>
      </c>
      <c r="I175" s="201"/>
      <c r="J175" s="202">
        <f>ROUND(I175*H175,2)</f>
        <v>0</v>
      </c>
      <c r="K175" s="203"/>
      <c r="L175" s="36"/>
      <c r="M175" s="204" t="s">
        <v>1</v>
      </c>
      <c r="N175" s="205" t="s">
        <v>40</v>
      </c>
      <c r="O175" s="68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8" t="s">
        <v>120</v>
      </c>
      <c r="AT175" s="208" t="s">
        <v>116</v>
      </c>
      <c r="AU175" s="208" t="s">
        <v>81</v>
      </c>
      <c r="AY175" s="14" t="s">
        <v>114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4" t="s">
        <v>14</v>
      </c>
      <c r="BK175" s="209">
        <f>ROUND(I175*H175,2)</f>
        <v>0</v>
      </c>
      <c r="BL175" s="14" t="s">
        <v>120</v>
      </c>
      <c r="BM175" s="208" t="s">
        <v>272</v>
      </c>
    </row>
    <row r="176" spans="1:65" s="12" customFormat="1" ht="25.9" customHeight="1">
      <c r="B176" s="180"/>
      <c r="C176" s="181"/>
      <c r="D176" s="182" t="s">
        <v>74</v>
      </c>
      <c r="E176" s="183" t="s">
        <v>273</v>
      </c>
      <c r="F176" s="183" t="s">
        <v>274</v>
      </c>
      <c r="G176" s="181"/>
      <c r="H176" s="181"/>
      <c r="I176" s="184"/>
      <c r="J176" s="185">
        <f>BK176</f>
        <v>0</v>
      </c>
      <c r="K176" s="181"/>
      <c r="L176" s="186"/>
      <c r="M176" s="187"/>
      <c r="N176" s="188"/>
      <c r="O176" s="188"/>
      <c r="P176" s="189">
        <f>P177+P180</f>
        <v>0</v>
      </c>
      <c r="Q176" s="188"/>
      <c r="R176" s="189">
        <f>R177+R180</f>
        <v>0</v>
      </c>
      <c r="S176" s="188"/>
      <c r="T176" s="190">
        <f>T177+T180</f>
        <v>0</v>
      </c>
      <c r="AR176" s="191" t="s">
        <v>192</v>
      </c>
      <c r="AT176" s="192" t="s">
        <v>74</v>
      </c>
      <c r="AU176" s="192" t="s">
        <v>75</v>
      </c>
      <c r="AY176" s="191" t="s">
        <v>114</v>
      </c>
      <c r="BK176" s="193">
        <f>BK177+BK180</f>
        <v>0</v>
      </c>
    </row>
    <row r="177" spans="1:65" s="12" customFormat="1" ht="22.9" customHeight="1">
      <c r="B177" s="180"/>
      <c r="C177" s="181"/>
      <c r="D177" s="182" t="s">
        <v>74</v>
      </c>
      <c r="E177" s="194" t="s">
        <v>275</v>
      </c>
      <c r="F177" s="194" t="s">
        <v>276</v>
      </c>
      <c r="G177" s="181"/>
      <c r="H177" s="181"/>
      <c r="I177" s="184"/>
      <c r="J177" s="195">
        <f>BK177</f>
        <v>0</v>
      </c>
      <c r="K177" s="181"/>
      <c r="L177" s="186"/>
      <c r="M177" s="187"/>
      <c r="N177" s="188"/>
      <c r="O177" s="188"/>
      <c r="P177" s="189">
        <f>SUM(P178:P179)</f>
        <v>0</v>
      </c>
      <c r="Q177" s="188"/>
      <c r="R177" s="189">
        <f>SUM(R178:R179)</f>
        <v>0</v>
      </c>
      <c r="S177" s="188"/>
      <c r="T177" s="190">
        <f>SUM(T178:T179)</f>
        <v>0</v>
      </c>
      <c r="AR177" s="191" t="s">
        <v>192</v>
      </c>
      <c r="AT177" s="192" t="s">
        <v>74</v>
      </c>
      <c r="AU177" s="192" t="s">
        <v>14</v>
      </c>
      <c r="AY177" s="191" t="s">
        <v>114</v>
      </c>
      <c r="BK177" s="193">
        <f>SUM(BK178:BK179)</f>
        <v>0</v>
      </c>
    </row>
    <row r="178" spans="1:65" s="2" customFormat="1" ht="16.5" customHeight="1">
      <c r="A178" s="31"/>
      <c r="B178" s="32"/>
      <c r="C178" s="196" t="s">
        <v>277</v>
      </c>
      <c r="D178" s="196" t="s">
        <v>116</v>
      </c>
      <c r="E178" s="197" t="s">
        <v>278</v>
      </c>
      <c r="F178" s="198" t="s">
        <v>279</v>
      </c>
      <c r="G178" s="199" t="s">
        <v>247</v>
      </c>
      <c r="H178" s="200">
        <v>1</v>
      </c>
      <c r="I178" s="201"/>
      <c r="J178" s="202">
        <f>ROUND(I178*H178,2)</f>
        <v>0</v>
      </c>
      <c r="K178" s="203"/>
      <c r="L178" s="36"/>
      <c r="M178" s="204" t="s">
        <v>1</v>
      </c>
      <c r="N178" s="205" t="s">
        <v>40</v>
      </c>
      <c r="O178" s="68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8" t="s">
        <v>280</v>
      </c>
      <c r="AT178" s="208" t="s">
        <v>116</v>
      </c>
      <c r="AU178" s="208" t="s">
        <v>81</v>
      </c>
      <c r="AY178" s="14" t="s">
        <v>114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4" t="s">
        <v>14</v>
      </c>
      <c r="BK178" s="209">
        <f>ROUND(I178*H178,2)</f>
        <v>0</v>
      </c>
      <c r="BL178" s="14" t="s">
        <v>280</v>
      </c>
      <c r="BM178" s="208" t="s">
        <v>281</v>
      </c>
    </row>
    <row r="179" spans="1:65" s="2" customFormat="1" ht="29.25">
      <c r="A179" s="31"/>
      <c r="B179" s="32"/>
      <c r="C179" s="33"/>
      <c r="D179" s="210" t="s">
        <v>122</v>
      </c>
      <c r="E179" s="33"/>
      <c r="F179" s="211" t="s">
        <v>282</v>
      </c>
      <c r="G179" s="33"/>
      <c r="H179" s="33"/>
      <c r="I179" s="107"/>
      <c r="J179" s="33"/>
      <c r="K179" s="33"/>
      <c r="L179" s="36"/>
      <c r="M179" s="212"/>
      <c r="N179" s="213"/>
      <c r="O179" s="68"/>
      <c r="P179" s="68"/>
      <c r="Q179" s="68"/>
      <c r="R179" s="68"/>
      <c r="S179" s="68"/>
      <c r="T179" s="69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4" t="s">
        <v>122</v>
      </c>
      <c r="AU179" s="14" t="s">
        <v>81</v>
      </c>
    </row>
    <row r="180" spans="1:65" s="12" customFormat="1" ht="22.9" customHeight="1">
      <c r="B180" s="180"/>
      <c r="C180" s="181"/>
      <c r="D180" s="182" t="s">
        <v>74</v>
      </c>
      <c r="E180" s="194" t="s">
        <v>283</v>
      </c>
      <c r="F180" s="194" t="s">
        <v>284</v>
      </c>
      <c r="G180" s="181"/>
      <c r="H180" s="181"/>
      <c r="I180" s="184"/>
      <c r="J180" s="195">
        <f>BK180</f>
        <v>0</v>
      </c>
      <c r="K180" s="181"/>
      <c r="L180" s="186"/>
      <c r="M180" s="187"/>
      <c r="N180" s="188"/>
      <c r="O180" s="188"/>
      <c r="P180" s="189">
        <f>SUM(P181:P183)</f>
        <v>0</v>
      </c>
      <c r="Q180" s="188"/>
      <c r="R180" s="189">
        <f>SUM(R181:R183)</f>
        <v>0</v>
      </c>
      <c r="S180" s="188"/>
      <c r="T180" s="190">
        <f>SUM(T181:T183)</f>
        <v>0</v>
      </c>
      <c r="AR180" s="191" t="s">
        <v>192</v>
      </c>
      <c r="AT180" s="192" t="s">
        <v>74</v>
      </c>
      <c r="AU180" s="192" t="s">
        <v>14</v>
      </c>
      <c r="AY180" s="191" t="s">
        <v>114</v>
      </c>
      <c r="BK180" s="193">
        <f>SUM(BK181:BK183)</f>
        <v>0</v>
      </c>
    </row>
    <row r="181" spans="1:65" s="2" customFormat="1" ht="16.5" customHeight="1">
      <c r="A181" s="31"/>
      <c r="B181" s="32"/>
      <c r="C181" s="196" t="s">
        <v>285</v>
      </c>
      <c r="D181" s="196" t="s">
        <v>116</v>
      </c>
      <c r="E181" s="197" t="s">
        <v>286</v>
      </c>
      <c r="F181" s="198" t="s">
        <v>284</v>
      </c>
      <c r="G181" s="199" t="s">
        <v>287</v>
      </c>
      <c r="H181" s="200">
        <v>1</v>
      </c>
      <c r="I181" s="201"/>
      <c r="J181" s="202">
        <f>ROUND(I181*H181,2)</f>
        <v>0</v>
      </c>
      <c r="K181" s="203"/>
      <c r="L181" s="36"/>
      <c r="M181" s="204" t="s">
        <v>1</v>
      </c>
      <c r="N181" s="205" t="s">
        <v>40</v>
      </c>
      <c r="O181" s="68"/>
      <c r="P181" s="206">
        <f>O181*H181</f>
        <v>0</v>
      </c>
      <c r="Q181" s="206">
        <v>0</v>
      </c>
      <c r="R181" s="206">
        <f>Q181*H181</f>
        <v>0</v>
      </c>
      <c r="S181" s="206">
        <v>0</v>
      </c>
      <c r="T181" s="207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8" t="s">
        <v>280</v>
      </c>
      <c r="AT181" s="208" t="s">
        <v>116</v>
      </c>
      <c r="AU181" s="208" t="s">
        <v>81</v>
      </c>
      <c r="AY181" s="14" t="s">
        <v>114</v>
      </c>
      <c r="BE181" s="209">
        <f>IF(N181="základní",J181,0)</f>
        <v>0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4" t="s">
        <v>14</v>
      </c>
      <c r="BK181" s="209">
        <f>ROUND(I181*H181,2)</f>
        <v>0</v>
      </c>
      <c r="BL181" s="14" t="s">
        <v>280</v>
      </c>
      <c r="BM181" s="208" t="s">
        <v>288</v>
      </c>
    </row>
    <row r="182" spans="1:65" s="2" customFormat="1" ht="16.5" customHeight="1">
      <c r="A182" s="31"/>
      <c r="B182" s="32"/>
      <c r="C182" s="196" t="s">
        <v>289</v>
      </c>
      <c r="D182" s="196" t="s">
        <v>116</v>
      </c>
      <c r="E182" s="197" t="s">
        <v>290</v>
      </c>
      <c r="F182" s="198" t="s">
        <v>291</v>
      </c>
      <c r="G182" s="199" t="s">
        <v>247</v>
      </c>
      <c r="H182" s="200">
        <v>1</v>
      </c>
      <c r="I182" s="201"/>
      <c r="J182" s="202">
        <f>ROUND(I182*H182,2)</f>
        <v>0</v>
      </c>
      <c r="K182" s="203"/>
      <c r="L182" s="36"/>
      <c r="M182" s="204" t="s">
        <v>1</v>
      </c>
      <c r="N182" s="205" t="s">
        <v>40</v>
      </c>
      <c r="O182" s="68"/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8" t="s">
        <v>280</v>
      </c>
      <c r="AT182" s="208" t="s">
        <v>116</v>
      </c>
      <c r="AU182" s="208" t="s">
        <v>81</v>
      </c>
      <c r="AY182" s="14" t="s">
        <v>114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4" t="s">
        <v>14</v>
      </c>
      <c r="BK182" s="209">
        <f>ROUND(I182*H182,2)</f>
        <v>0</v>
      </c>
      <c r="BL182" s="14" t="s">
        <v>280</v>
      </c>
      <c r="BM182" s="208" t="s">
        <v>292</v>
      </c>
    </row>
    <row r="183" spans="1:65" s="2" customFormat="1" ht="29.25">
      <c r="A183" s="31"/>
      <c r="B183" s="32"/>
      <c r="C183" s="33"/>
      <c r="D183" s="210" t="s">
        <v>122</v>
      </c>
      <c r="E183" s="33"/>
      <c r="F183" s="211" t="s">
        <v>293</v>
      </c>
      <c r="G183" s="33"/>
      <c r="H183" s="33"/>
      <c r="I183" s="107"/>
      <c r="J183" s="33"/>
      <c r="K183" s="33"/>
      <c r="L183" s="36"/>
      <c r="M183" s="225"/>
      <c r="N183" s="226"/>
      <c r="O183" s="227"/>
      <c r="P183" s="227"/>
      <c r="Q183" s="227"/>
      <c r="R183" s="227"/>
      <c r="S183" s="227"/>
      <c r="T183" s="228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4" t="s">
        <v>122</v>
      </c>
      <c r="AU183" s="14" t="s">
        <v>81</v>
      </c>
    </row>
    <row r="184" spans="1:65" s="2" customFormat="1" ht="6.95" customHeight="1">
      <c r="A184" s="31"/>
      <c r="B184" s="51"/>
      <c r="C184" s="52"/>
      <c r="D184" s="52"/>
      <c r="E184" s="52"/>
      <c r="F184" s="52"/>
      <c r="G184" s="52"/>
      <c r="H184" s="52"/>
      <c r="I184" s="144"/>
      <c r="J184" s="52"/>
      <c r="K184" s="52"/>
      <c r="L184" s="36"/>
      <c r="M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</row>
  </sheetData>
  <sheetProtection algorithmName="SHA-512" hashValue="B72gfkmctdXMiM1Jv1PcjvDawbpPhnSQKgt/9MvNIi+xBTlK67yezD+mor1hYXplByjrMkG3rSCugvi8FaEISg==" saltValue="+yl+iu2KN+/vtc2kJx7y1A2+3pOKjAQK7s4XLlI0IeSZ1TRyan3c4/siwyQFGr257u0w/U2oG3uCJOVskN8E1Q==" spinCount="100000" sheet="1" objects="1" scenarios="1" formatColumns="0" formatRows="0" autoFilter="0"/>
  <autoFilter ref="C122:K183"/>
  <mergeCells count="6">
    <mergeCell ref="E115:H11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VD Pastviny, oprava k...</vt:lpstr>
      <vt:lpstr>'1 - VD Pastviny, oprava k...'!Názvy_tisku</vt:lpstr>
      <vt:lpstr>'Rekapitulace stavby'!Názvy_tisku</vt:lpstr>
      <vt:lpstr>'1 - VD Pastviny, oprava k...'!Oblast_tisku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Michal Kubík</dc:creator>
  <cp:lastModifiedBy>Ing. Václav Nádvorník</cp:lastModifiedBy>
  <cp:lastPrinted>2019-08-28T09:51:40Z</cp:lastPrinted>
  <dcterms:created xsi:type="dcterms:W3CDTF">2019-08-28T09:48:27Z</dcterms:created>
  <dcterms:modified xsi:type="dcterms:W3CDTF">2019-09-04T10:20:04Z</dcterms:modified>
</cp:coreProperties>
</file>