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1-Ku - IDVT 10171112, Č..." sheetId="2" r:id="rId2"/>
  </sheets>
  <definedNames>
    <definedName name="_xlnm.Print_Area" localSheetId="0">'Rekapitulace stavby'!$D$4:$AO$76,'Rekapitulace stavby'!$C$82:$AQ$96</definedName>
    <definedName name="_xlnm._FilterDatabase" localSheetId="1" hidden="1">'011-Ku - IDVT 10171112, Č...'!$C$114:$K$163</definedName>
    <definedName name="_xlnm.Print_Area" localSheetId="1">'011-Ku - IDVT 10171112, Č...'!$C$4:$J$76,'011-Ku - IDVT 10171112, Č...'!$C$82:$J$98,'011-Ku - IDVT 10171112, Č...'!$C$104:$K$163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<sst xmlns="http://schemas.openxmlformats.org/spreadsheetml/2006/main" count="713" uniqueCount="240">
  <si>
    <t>Export Komplet</t>
  </si>
  <si>
    <t/>
  </si>
  <si>
    <t>2.0</t>
  </si>
  <si>
    <t>ZAMOK</t>
  </si>
  <si>
    <t>False</t>
  </si>
  <si>
    <t>{775dcedc-47bf-45b4-a8c2-2d95366fbb23}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</si>
  <si>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</si>
  <si>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</si>
  <si>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</si>
  <si>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</si>
  <si>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</si>
  <si>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</si>
  <si>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</si>
  <si>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</si>
  <si>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011-Ku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</si>
  <si>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</si>
  <si>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</si>
  <si>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IDVT 10171112, Čermná n. O., odstranění nánosů a porostů z úpravy, ř. km 0,222 – 1,547</t>
  </si>
  <si>
    <t>KSO:</t>
  </si>
  <si>
    <t>CC-CZ:</t>
  </si>
  <si>
    <t>Místo:</t>
  </si>
  <si>
    <t>Čermná nad Orlicí</t>
  </si>
  <si>
    <t>Datum:</t>
  </si>
  <si>
    <t>12.9.2019</t>
  </si>
  <si>
    <t>Zadavatel:</t>
  </si>
  <si>
    <t>IČ:</t>
  </si>
  <si>
    <t>70890005</t>
  </si>
  <si>
    <t>Povodí Labe, s.p.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</si>
  <si>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</si>
  <si>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</si>
  <si>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</si>
  <si>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</si>
  <si>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</si>
  <si>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</si>
  <si>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</si>
  <si>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Kubík, DiS.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</si>
  <si>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</si>
  <si>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</si>
  <si>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</si>
  <si>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</si>
  <si>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</si>
  <si>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</si>
  <si>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</si>
  <si>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</si>
  <si>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</si>
  <si>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</si>
  <si>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</si>
  <si>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</si>
  <si>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</si>
  <si>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</si>
  <si>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</si>
  <si>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</si>
  <si>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</si>
  <si>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</si>
  <si>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</si>
  <si>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</si>
  <si>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</si>
  <si>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</si>
  <si>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</si>
  <si>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</si>
  <si>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</si>
  <si>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</si>
  <si>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</si>
  <si>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</si>
  <si>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</si>
  <si>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</si>
  <si>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</si>
  <si>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</si>
  <si>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</si>
  <si>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</si>
  <si>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</si>
  <si>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</si>
  <si>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</si>
  <si>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</si>
  <si>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</si>
  <si>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</si>
  <si>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</si>
  <si>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</si>
  <si>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</si>
  <si>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</si>
  <si>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</si>
  <si>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</si>
  <si>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</si>
  <si>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</si>
  <si>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</si>
  <si>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</si>
  <si>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</si>
  <si>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</si>
  <si>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</si>
  <si>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</si>
  <si>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</si>
  <si>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</si>
  <si>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</si>
  <si>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</si>
  <si>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</si>
  <si>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</si>
  <si>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</si>
  <si>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</si>
  <si>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</si>
  <si>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</si>
  <si>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</si>
  <si>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</si>
  <si>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</si>
  <si>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</si>
  <si>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</si>
  <si>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</si>
  <si>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</si>
  <si>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</si>
  <si>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</si>
  <si>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</si>
  <si>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</si>
  <si>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30</t>
  </si>
  <si>
    <t>K</t>
  </si>
  <si>
    <t>111101103</t>
  </si>
  <si>
    <t>Odstranění travin z celkové plochy přes 1 ha</t>
  </si>
  <si>
    <t>ha</t>
  </si>
  <si>
    <t>4</t>
  </si>
  <si>
    <t>1873681653</t>
  </si>
  <si>
    <t>31</t>
  </si>
  <si>
    <t>111101104</t>
  </si>
  <si>
    <t>Odstranění rákosu</t>
  </si>
  <si>
    <t>1025905694</t>
  </si>
  <si>
    <t>12</t>
  </si>
  <si>
    <t>111201103</t>
  </si>
  <si>
    <t>Odstranění křovin a stromů průměru kmene do 100 mm i s kořeny z celkové plochy přes 10000 m2</t>
  </si>
  <si>
    <t>m2</t>
  </si>
  <si>
    <t>25002248</t>
  </si>
  <si>
    <t>P</t>
  </si>
  <si>
    <t>Poznámka k položce:
 Odstranění křovin v celé délce úpravy. LB - 1250 m2; PB - 900 m2</t>
  </si>
  <si>
    <t>3</t>
  </si>
  <si>
    <t>112151111</t>
  </si>
  <si>
    <t>Směrové kácení stromů s rozřezáním a odvětvením D kmene do 200 mm</t>
  </si>
  <si>
    <t>kus</t>
  </si>
  <si>
    <t>1000036700</t>
  </si>
  <si>
    <t>112151112</t>
  </si>
  <si>
    <t>Směrové kácení stromů s rozřezáním a odvětvením D kmene do 300 mm</t>
  </si>
  <si>
    <t>503859672</t>
  </si>
  <si>
    <t>5</t>
  </si>
  <si>
    <t>112151113</t>
  </si>
  <si>
    <t>Směrové kácení stromů s rozřezáním a odvětvením D kmene do 400 mm</t>
  </si>
  <si>
    <t>-75673153</t>
  </si>
  <si>
    <t>6</t>
  </si>
  <si>
    <t>112151114</t>
  </si>
  <si>
    <t>Směrové kácení stromů s rozřezáním a odvětvením D kmene do 500 mm</t>
  </si>
  <si>
    <t>-1189326171</t>
  </si>
  <si>
    <t>7</t>
  </si>
  <si>
    <t>112201102</t>
  </si>
  <si>
    <t>Odstranění pařezů D do 500 mm</t>
  </si>
  <si>
    <t>-1709373987</t>
  </si>
  <si>
    <t>Poznámka k položce:
1 ks odstranění pařezu v průtočném profilu</t>
  </si>
  <si>
    <t>19</t>
  </si>
  <si>
    <t>125703303</t>
  </si>
  <si>
    <t>Čištění melioračních kanálů od naplavenin tl do 250 mm dno zpevněné tvárnicemi</t>
  </si>
  <si>
    <t>m3</t>
  </si>
  <si>
    <t>827629659</t>
  </si>
  <si>
    <t>Poznámka k položce:
viz. tabulka těžení sedimentu</t>
  </si>
  <si>
    <t>20</t>
  </si>
  <si>
    <t>125703313</t>
  </si>
  <si>
    <t>Čištění melioračních kanálů od naplavenin tl přes 250 do 500 mm dno zpevněné tvárnicemi</t>
  </si>
  <si>
    <t>39086263</t>
  </si>
  <si>
    <t>125703323</t>
  </si>
  <si>
    <t>Čištění melioračních kanálů od naplavenin tl přes 500 mm dno zpevněné tvárnicemi</t>
  </si>
  <si>
    <t>-1069773236</t>
  </si>
  <si>
    <t>22</t>
  </si>
  <si>
    <t>162201401</t>
  </si>
  <si>
    <t>Vodorovné přemístění větví stromů listnatých do 1 km D kmene do 300 mm</t>
  </si>
  <si>
    <t>-1569140592</t>
  </si>
  <si>
    <t>Poznámka k položce:
Přemístění na mezideponii p.p.č. 3040 v k.ú. Velká Čermná nad Orlicí</t>
  </si>
  <si>
    <t>23</t>
  </si>
  <si>
    <t>162201402</t>
  </si>
  <si>
    <t>Vodorovné přemístění větví stromů listnatých do 1 km D kmene do 500 mm</t>
  </si>
  <si>
    <t>-567847662</t>
  </si>
  <si>
    <t>24</t>
  </si>
  <si>
    <t>162201411</t>
  </si>
  <si>
    <t>Vodorovné přemístění kmenů stromů listnatých do 1 km D kmene do 300 mm</t>
  </si>
  <si>
    <t>-1233985929</t>
  </si>
  <si>
    <t>25</t>
  </si>
  <si>
    <t>162201412</t>
  </si>
  <si>
    <t>Vodorovné přemístění kmenů stromů listnatých do 1 km D kmene do 500 mm</t>
  </si>
  <si>
    <t>1224383208</t>
  </si>
  <si>
    <t>8</t>
  </si>
  <si>
    <t>162701105</t>
  </si>
  <si>
    <t>Vodorovné přemístění do 10000 m výkopku/sypaniny z horniny tř. 1 až 4</t>
  </si>
  <si>
    <t>505517157</t>
  </si>
  <si>
    <t>Poznámka k položce:
Předpoklad uložení na skládku odpadů Choceň - vzdál. 11,4 km</t>
  </si>
  <si>
    <t>9</t>
  </si>
  <si>
    <t>162701109</t>
  </si>
  <si>
    <t>Příplatek k vodorovnému přemístění výkopku/sypaniny z horniny tř. 1 až 4 ZKD 1000 m přes 10000 m</t>
  </si>
  <si>
    <t>388959010</t>
  </si>
  <si>
    <t>10</t>
  </si>
  <si>
    <t>171201201</t>
  </si>
  <si>
    <t>Uložení sypaniny na skládky</t>
  </si>
  <si>
    <t>1618202205</t>
  </si>
  <si>
    <t>11</t>
  </si>
  <si>
    <t>171201211</t>
  </si>
  <si>
    <t>Poplatek za uložení stavebního odpadu - zeminy a kameniva na skládce</t>
  </si>
  <si>
    <t>t</t>
  </si>
  <si>
    <t>2064970550</t>
  </si>
  <si>
    <t>Ostatní konstrukce a práce, bourání</t>
  </si>
  <si>
    <t>29</t>
  </si>
  <si>
    <t>938902442</t>
  </si>
  <si>
    <t>Čištění propustků strojně tlakovou vodou D do 1000 mm při tl nánosu přes 75% DN</t>
  </si>
  <si>
    <t>m</t>
  </si>
  <si>
    <t>1035198168</t>
  </si>
  <si>
    <t>Poznámka k položce:
2 x 10 m propustek = 20 m</t>
  </si>
  <si>
    <t>938909331</t>
  </si>
  <si>
    <t>Čištění vozovek metením ručně podkladu nebo krytu betonového nebo živičného</t>
  </si>
  <si>
    <t>-1720242893</t>
  </si>
  <si>
    <t>Poznámka k položce:
3 x metení vozovky po 1200 m2 (úsek dlouhý 400 m x 3 m šíře pruhu) = 3600 m2</t>
  </si>
  <si>
    <t>16</t>
  </si>
  <si>
    <t>R001</t>
  </si>
  <si>
    <t>manipulace s dřevní hmotou</t>
  </si>
  <si>
    <t>kpl</t>
  </si>
  <si>
    <t>-763176346</t>
  </si>
  <si>
    <t xml:space="preserve">Poznámka k položce:
Položka obsahuje rozmanipulování kmene na délku 4,0 m a větví (průměru nad 10 cm) na hráně o délce 1,0 m. </t>
  </si>
  <si>
    <t>17</t>
  </si>
  <si>
    <t>R002</t>
  </si>
  <si>
    <t>zřízení a odstranění doprovodného dopravního značení</t>
  </si>
  <si>
    <t>-199705935</t>
  </si>
  <si>
    <t>Poznámka k položce:
2 x dopravní značka (výjezd stavebních strojů) na každý směr veřejné komunikace, tj. 4 kusy</t>
  </si>
  <si>
    <t>18</t>
  </si>
  <si>
    <t>R003</t>
  </si>
  <si>
    <t>Likvidace větví a křovin</t>
  </si>
  <si>
    <t>-676334701</t>
  </si>
  <si>
    <t>Poznámka k položce:
např. pálením nebo štěpkováním</t>
  </si>
  <si>
    <t>26</t>
  </si>
  <si>
    <t>R004</t>
  </si>
  <si>
    <t>číselník dřevní hmoty</t>
  </si>
  <si>
    <t>1255079239</t>
  </si>
  <si>
    <t>Poznámka k položce:
vyhotovení číselníku dřevní hmoty s uvedením druhu a objemu.
každý kus popsat průměrem ve středové tloušťce.</t>
  </si>
  <si>
    <t>27</t>
  </si>
  <si>
    <t>R005</t>
  </si>
  <si>
    <t>fotodokumentace</t>
  </si>
  <si>
    <t>1490897558</t>
  </si>
  <si>
    <t>Poznámka k položce:
pořízení fotodokumentace z provádění stavby a příjezdových pozemků a komunikací před započetím prací.</t>
  </si>
  <si>
    <t>28</t>
  </si>
  <si>
    <t>R006</t>
  </si>
  <si>
    <t>zajištění přístupových pozemků</t>
  </si>
  <si>
    <t>1522325335</t>
  </si>
  <si>
    <t xml:space="preserve">Poznámka k položce:
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</si>
</sst>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33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33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41</v>
      </c>
      <c r="E29" s="44"/>
      <c r="F29" s="29" t="s">
        <v>42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43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44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45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46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47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48</v>
      </c>
      <c r="U35" s="51"/>
      <c r="V35" s="51"/>
      <c r="W35" s="51"/>
      <c r="X35" s="53" t="s">
        <v>49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50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51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52</v>
      </c>
      <c r="AI60" s="39"/>
      <c r="AJ60" s="39"/>
      <c r="AK60" s="39"/>
      <c r="AL60" s="39"/>
      <c r="AM60" s="61" t="s">
        <v>53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54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55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52</v>
      </c>
      <c r="AI75" s="39"/>
      <c r="AJ75" s="39"/>
      <c r="AK75" s="39"/>
      <c r="AL75" s="39"/>
      <c r="AM75" s="61" t="s">
        <v>53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011-Ku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IDVT 10171112, Čermná n. O., odstranění nánosů a porostů z úpravy, ř. km 0,222 – 1,547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Čermná nad Orlicí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12.9.2019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Povodí Labe, s.p.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31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57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29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34</v>
      </c>
      <c r="AJ90" s="37"/>
      <c r="AK90" s="37"/>
      <c r="AL90" s="37"/>
      <c r="AM90" s="77" t="str">
        <f>IF(E20="","",E20)</f>
        <v>Michal Kubík, DiS.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58</v>
      </c>
      <c r="D92" s="91"/>
      <c r="E92" s="91"/>
      <c r="F92" s="91"/>
      <c r="G92" s="91"/>
      <c r="H92" s="92"/>
      <c r="I92" s="93" t="s">
        <v>59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60</v>
      </c>
      <c r="AH92" s="91"/>
      <c r="AI92" s="91"/>
      <c r="AJ92" s="91"/>
      <c r="AK92" s="91"/>
      <c r="AL92" s="91"/>
      <c r="AM92" s="91"/>
      <c r="AN92" s="93" t="s">
        <v>61</v>
      </c>
      <c r="AO92" s="91"/>
      <c r="AP92" s="95"/>
      <c r="AQ92" s="96" t="s">
        <v>62</v>
      </c>
      <c r="AR92" s="41"/>
      <c r="AS92" s="97" t="s">
        <v>63</v>
      </c>
      <c r="AT92" s="98" t="s">
        <v>64</v>
      </c>
      <c r="AU92" s="98" t="s">
        <v>65</v>
      </c>
      <c r="AV92" s="98" t="s">
        <v>66</v>
      </c>
      <c r="AW92" s="98" t="s">
        <v>67</v>
      </c>
      <c r="AX92" s="98" t="s">
        <v>68</v>
      </c>
      <c r="AY92" s="98" t="s">
        <v>69</v>
      </c>
      <c r="AZ92" s="98" t="s">
        <v>70</v>
      </c>
      <c r="BA92" s="98" t="s">
        <v>71</v>
      </c>
      <c r="BB92" s="98" t="s">
        <v>72</v>
      </c>
      <c r="BC92" s="98" t="s">
        <v>73</v>
      </c>
      <c r="BD92" s="99" t="s">
        <v>74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75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76</v>
      </c>
      <c r="BT94" s="114" t="s">
        <v>77</v>
      </c>
      <c r="BV94" s="114" t="s">
        <v>78</v>
      </c>
      <c r="BW94" s="114" t="s">
        <v>5</v>
      </c>
      <c r="BX94" s="114" t="s">
        <v>79</v>
      </c>
      <c r="CL94" s="114" t="s">
        <v>1</v>
      </c>
    </row>
    <row r="95" spans="1:90" s="7" customFormat="1" ht="40.5" customHeight="1">
      <c r="A95" s="115" t="s">
        <v>80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'011-Ku - IDVT 10171112, Č...'!J28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81</v>
      </c>
      <c r="AR95" s="122"/>
      <c r="AS95" s="123">
        <v>0</v>
      </c>
      <c r="AT95" s="124">
        <f>ROUND(SUM(AV95:AW95),2)</f>
        <v>0</v>
      </c>
      <c r="AU95" s="125">
        <f>'011-Ku - IDVT 10171112, Č...'!P115</f>
        <v>0</v>
      </c>
      <c r="AV95" s="124">
        <f>'011-Ku - IDVT 10171112, Č...'!J31</f>
        <v>0</v>
      </c>
      <c r="AW95" s="124">
        <f>'011-Ku - IDVT 10171112, Č...'!J32</f>
        <v>0</v>
      </c>
      <c r="AX95" s="124">
        <f>'011-Ku - IDVT 10171112, Č...'!J33</f>
        <v>0</v>
      </c>
      <c r="AY95" s="124">
        <f>'011-Ku - IDVT 10171112, Č...'!J34</f>
        <v>0</v>
      </c>
      <c r="AZ95" s="124">
        <f>'011-Ku - IDVT 10171112, Č...'!F31</f>
        <v>0</v>
      </c>
      <c r="BA95" s="124">
        <f>'011-Ku - IDVT 10171112, Č...'!F32</f>
        <v>0</v>
      </c>
      <c r="BB95" s="124">
        <f>'011-Ku - IDVT 10171112, Č...'!F33</f>
        <v>0</v>
      </c>
      <c r="BC95" s="124">
        <f>'011-Ku - IDVT 10171112, Č...'!F34</f>
        <v>0</v>
      </c>
      <c r="BD95" s="126">
        <f>'011-Ku - IDVT 10171112, Č...'!F35</f>
        <v>0</v>
      </c>
      <c r="BE95" s="7"/>
      <c r="BT95" s="127" t="s">
        <v>82</v>
      </c>
      <c r="BU95" s="127" t="s">
        <v>83</v>
      </c>
      <c r="BV95" s="127" t="s">
        <v>78</v>
      </c>
      <c r="BW95" s="127" t="s">
        <v>5</v>
      </c>
      <c r="BX95" s="127" t="s">
        <v>79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011-Ku - IDVT 10171112, Č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84</v>
      </c>
    </row>
    <row r="4" spans="2:46" s="1" customFormat="1" ht="24.95" customHeight="1">
      <c r="B4" s="17"/>
      <c r="D4" s="132" t="s">
        <v>85</v>
      </c>
      <c r="I4" s="128"/>
      <c r="L4" s="17"/>
      <c r="M4" s="133" t="s">
        <v>10</v>
      </c>
      <c r="AT4" s="14" t="s">
        <v>4</v>
      </c>
    </row>
    <row r="5" spans="2:12" s="1" customFormat="1" ht="6.95" customHeight="1">
      <c r="B5" s="17"/>
      <c r="I5" s="128"/>
      <c r="L5" s="17"/>
    </row>
    <row r="6" spans="1:31" s="2" customFormat="1" ht="12" customHeight="1">
      <c r="A6" s="35"/>
      <c r="B6" s="41"/>
      <c r="C6" s="35"/>
      <c r="D6" s="134" t="s">
        <v>16</v>
      </c>
      <c r="E6" s="35"/>
      <c r="F6" s="35"/>
      <c r="G6" s="35"/>
      <c r="H6" s="35"/>
      <c r="I6" s="1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27" customHeight="1">
      <c r="A7" s="35"/>
      <c r="B7" s="41"/>
      <c r="C7" s="35"/>
      <c r="D7" s="35"/>
      <c r="E7" s="136" t="s">
        <v>17</v>
      </c>
      <c r="F7" s="35"/>
      <c r="G7" s="35"/>
      <c r="H7" s="35"/>
      <c r="I7" s="1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1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4" t="s">
        <v>18</v>
      </c>
      <c r="E9" s="35"/>
      <c r="F9" s="137" t="s">
        <v>1</v>
      </c>
      <c r="G9" s="35"/>
      <c r="H9" s="35"/>
      <c r="I9" s="138" t="s">
        <v>19</v>
      </c>
      <c r="J9" s="137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4" t="s">
        <v>20</v>
      </c>
      <c r="E10" s="35"/>
      <c r="F10" s="137" t="s">
        <v>21</v>
      </c>
      <c r="G10" s="35"/>
      <c r="H10" s="35"/>
      <c r="I10" s="138" t="s">
        <v>22</v>
      </c>
      <c r="J10" s="139" t="str">
        <f>'Rekapitulace stavby'!AN8</f>
        <v>12.9.2019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1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4" t="s">
        <v>24</v>
      </c>
      <c r="E12" s="35"/>
      <c r="F12" s="35"/>
      <c r="G12" s="35"/>
      <c r="H12" s="35"/>
      <c r="I12" s="138" t="s">
        <v>25</v>
      </c>
      <c r="J12" s="137" t="s">
        <v>26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7" t="s">
        <v>27</v>
      </c>
      <c r="F13" s="35"/>
      <c r="G13" s="35"/>
      <c r="H13" s="35"/>
      <c r="I13" s="138" t="s">
        <v>28</v>
      </c>
      <c r="J13" s="137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1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4" t="s">
        <v>29</v>
      </c>
      <c r="E15" s="35"/>
      <c r="F15" s="35"/>
      <c r="G15" s="35"/>
      <c r="H15" s="35"/>
      <c r="I15" s="138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7"/>
      <c r="G16" s="137"/>
      <c r="H16" s="137"/>
      <c r="I16" s="138" t="s">
        <v>28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1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4" t="s">
        <v>31</v>
      </c>
      <c r="E18" s="35"/>
      <c r="F18" s="35"/>
      <c r="G18" s="35"/>
      <c r="H18" s="35"/>
      <c r="I18" s="138" t="s">
        <v>25</v>
      </c>
      <c r="J18" s="137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7" t="str">
        <f>IF('Rekapitulace stavby'!E17="","",'Rekapitulace stavby'!E17)</f>
        <v xml:space="preserve"> </v>
      </c>
      <c r="F19" s="35"/>
      <c r="G19" s="35"/>
      <c r="H19" s="35"/>
      <c r="I19" s="138" t="s">
        <v>28</v>
      </c>
      <c r="J19" s="137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1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4" t="s">
        <v>34</v>
      </c>
      <c r="E21" s="35"/>
      <c r="F21" s="35"/>
      <c r="G21" s="35"/>
      <c r="H21" s="35"/>
      <c r="I21" s="138" t="s">
        <v>25</v>
      </c>
      <c r="J21" s="137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7" t="s">
        <v>35</v>
      </c>
      <c r="F22" s="35"/>
      <c r="G22" s="35"/>
      <c r="H22" s="35"/>
      <c r="I22" s="138" t="s">
        <v>28</v>
      </c>
      <c r="J22" s="137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1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4" t="s">
        <v>36</v>
      </c>
      <c r="E24" s="35"/>
      <c r="F24" s="35"/>
      <c r="G24" s="35"/>
      <c r="H24" s="35"/>
      <c r="I24" s="1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3"/>
      <c r="J25" s="140"/>
      <c r="K25" s="140"/>
      <c r="L25" s="144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1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5"/>
      <c r="E27" s="145"/>
      <c r="F27" s="145"/>
      <c r="G27" s="145"/>
      <c r="H27" s="145"/>
      <c r="I27" s="146"/>
      <c r="J27" s="145"/>
      <c r="K27" s="14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7" t="s">
        <v>37</v>
      </c>
      <c r="E28" s="35"/>
      <c r="F28" s="35"/>
      <c r="G28" s="35"/>
      <c r="H28" s="35"/>
      <c r="I28" s="135"/>
      <c r="J28" s="148">
        <f>ROUND(J115,2)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5"/>
      <c r="E29" s="145"/>
      <c r="F29" s="145"/>
      <c r="G29" s="145"/>
      <c r="H29" s="145"/>
      <c r="I29" s="146"/>
      <c r="J29" s="145"/>
      <c r="K29" s="14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9" t="s">
        <v>39</v>
      </c>
      <c r="G30" s="35"/>
      <c r="H30" s="35"/>
      <c r="I30" s="150" t="s">
        <v>38</v>
      </c>
      <c r="J30" s="149" t="s">
        <v>40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51" t="s">
        <v>41</v>
      </c>
      <c r="E31" s="134" t="s">
        <v>42</v>
      </c>
      <c r="F31" s="152">
        <f>ROUND((SUM(BE115:BE163)),2)</f>
        <v>0</v>
      </c>
      <c r="G31" s="35"/>
      <c r="H31" s="35"/>
      <c r="I31" s="153">
        <v>0.21</v>
      </c>
      <c r="J31" s="152">
        <f>ROUND(((SUM(BE115:BE163))*I31),2)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4" t="s">
        <v>43</v>
      </c>
      <c r="F32" s="152">
        <f>ROUND((SUM(BF115:BF163)),2)</f>
        <v>0</v>
      </c>
      <c r="G32" s="35"/>
      <c r="H32" s="35"/>
      <c r="I32" s="153">
        <v>0.15</v>
      </c>
      <c r="J32" s="152">
        <f>ROUND(((SUM(BF115:BF163))*I32),2)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4" t="s">
        <v>44</v>
      </c>
      <c r="F33" s="152">
        <f>ROUND((SUM(BG115:BG163)),2)</f>
        <v>0</v>
      </c>
      <c r="G33" s="35"/>
      <c r="H33" s="35"/>
      <c r="I33" s="153">
        <v>0.21</v>
      </c>
      <c r="J33" s="152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4" t="s">
        <v>45</v>
      </c>
      <c r="F34" s="152">
        <f>ROUND((SUM(BH115:BH163)),2)</f>
        <v>0</v>
      </c>
      <c r="G34" s="35"/>
      <c r="H34" s="35"/>
      <c r="I34" s="153">
        <v>0.15</v>
      </c>
      <c r="J34" s="152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4" t="s">
        <v>46</v>
      </c>
      <c r="F35" s="152">
        <f>ROUND((SUM(BI115:BI163)),2)</f>
        <v>0</v>
      </c>
      <c r="G35" s="35"/>
      <c r="H35" s="35"/>
      <c r="I35" s="153">
        <v>0</v>
      </c>
      <c r="J35" s="152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1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54"/>
      <c r="D37" s="155" t="s">
        <v>47</v>
      </c>
      <c r="E37" s="156"/>
      <c r="F37" s="156"/>
      <c r="G37" s="157" t="s">
        <v>48</v>
      </c>
      <c r="H37" s="158" t="s">
        <v>49</v>
      </c>
      <c r="I37" s="159"/>
      <c r="J37" s="160">
        <f>SUM(J28:J35)</f>
        <v>0</v>
      </c>
      <c r="K37" s="161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1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I39" s="128"/>
      <c r="L39" s="17"/>
    </row>
    <row r="40" spans="2:12" s="1" customFormat="1" ht="14.4" customHeight="1">
      <c r="B40" s="17"/>
      <c r="I40" s="128"/>
      <c r="L40" s="17"/>
    </row>
    <row r="41" spans="2:12" s="1" customFormat="1" ht="14.4" customHeight="1">
      <c r="B41" s="17"/>
      <c r="I41" s="128"/>
      <c r="L41" s="17"/>
    </row>
    <row r="42" spans="2:12" s="1" customFormat="1" ht="14.4" customHeight="1">
      <c r="B42" s="17"/>
      <c r="I42" s="128"/>
      <c r="L42" s="17"/>
    </row>
    <row r="43" spans="2:12" s="1" customFormat="1" ht="14.4" customHeight="1">
      <c r="B43" s="17"/>
      <c r="I43" s="128"/>
      <c r="L43" s="17"/>
    </row>
    <row r="44" spans="2:12" s="1" customFormat="1" ht="14.4" customHeight="1">
      <c r="B44" s="17"/>
      <c r="I44" s="128"/>
      <c r="L44" s="17"/>
    </row>
    <row r="45" spans="2:12" s="1" customFormat="1" ht="14.4" customHeight="1">
      <c r="B45" s="17"/>
      <c r="I45" s="128"/>
      <c r="L45" s="17"/>
    </row>
    <row r="46" spans="2:12" s="1" customFormat="1" ht="14.4" customHeight="1">
      <c r="B46" s="17"/>
      <c r="I46" s="128"/>
      <c r="L46" s="17"/>
    </row>
    <row r="47" spans="2:12" s="1" customFormat="1" ht="14.4" customHeight="1">
      <c r="B47" s="17"/>
      <c r="I47" s="128"/>
      <c r="L47" s="17"/>
    </row>
    <row r="48" spans="2:12" s="1" customFormat="1" ht="14.4" customHeight="1">
      <c r="B48" s="17"/>
      <c r="I48" s="128"/>
      <c r="L48" s="17"/>
    </row>
    <row r="49" spans="2:12" s="1" customFormat="1" ht="14.4" customHeight="1">
      <c r="B49" s="17"/>
      <c r="I49" s="128"/>
      <c r="L49" s="17"/>
    </row>
    <row r="50" spans="2:12" s="2" customFormat="1" ht="14.4" customHeight="1">
      <c r="B50" s="60"/>
      <c r="D50" s="162" t="s">
        <v>50</v>
      </c>
      <c r="E50" s="163"/>
      <c r="F50" s="163"/>
      <c r="G50" s="162" t="s">
        <v>51</v>
      </c>
      <c r="H50" s="163"/>
      <c r="I50" s="164"/>
      <c r="J50" s="163"/>
      <c r="K50" s="163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5" t="s">
        <v>52</v>
      </c>
      <c r="E61" s="166"/>
      <c r="F61" s="167" t="s">
        <v>53</v>
      </c>
      <c r="G61" s="165" t="s">
        <v>52</v>
      </c>
      <c r="H61" s="166"/>
      <c r="I61" s="168"/>
      <c r="J61" s="169" t="s">
        <v>53</v>
      </c>
      <c r="K61" s="166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2" t="s">
        <v>54</v>
      </c>
      <c r="E65" s="170"/>
      <c r="F65" s="170"/>
      <c r="G65" s="162" t="s">
        <v>55</v>
      </c>
      <c r="H65" s="170"/>
      <c r="I65" s="171"/>
      <c r="J65" s="170"/>
      <c r="K65" s="17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5" t="s">
        <v>52</v>
      </c>
      <c r="E76" s="166"/>
      <c r="F76" s="167" t="s">
        <v>53</v>
      </c>
      <c r="G76" s="165" t="s">
        <v>52</v>
      </c>
      <c r="H76" s="166"/>
      <c r="I76" s="168"/>
      <c r="J76" s="169" t="s">
        <v>53</v>
      </c>
      <c r="K76" s="166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86</v>
      </c>
      <c r="D82" s="37"/>
      <c r="E82" s="37"/>
      <c r="F82" s="37"/>
      <c r="G82" s="37"/>
      <c r="H82" s="37"/>
      <c r="I82" s="135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35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7" customHeight="1">
      <c r="A85" s="35"/>
      <c r="B85" s="36"/>
      <c r="C85" s="37"/>
      <c r="D85" s="37"/>
      <c r="E85" s="73" t="str">
        <f>E7</f>
        <v>IDVT 10171112, Čermná n. O., odstranění nánosů a porostů z úpravy, ř. km 0,222 – 1,547</v>
      </c>
      <c r="F85" s="37"/>
      <c r="G85" s="37"/>
      <c r="H85" s="37"/>
      <c r="I85" s="135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135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>Čermná nad Orlicí</v>
      </c>
      <c r="G87" s="37"/>
      <c r="H87" s="37"/>
      <c r="I87" s="138" t="s">
        <v>22</v>
      </c>
      <c r="J87" s="76" t="str">
        <f>IF(J10="","",J10)</f>
        <v>12.9.2019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>Povodí Labe, s.p.</v>
      </c>
      <c r="G89" s="37"/>
      <c r="H89" s="37"/>
      <c r="I89" s="138" t="s">
        <v>31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29</v>
      </c>
      <c r="D90" s="37"/>
      <c r="E90" s="37"/>
      <c r="F90" s="24" t="str">
        <f>IF(E16="","",E16)</f>
        <v>Vyplň údaj</v>
      </c>
      <c r="G90" s="37"/>
      <c r="H90" s="37"/>
      <c r="I90" s="138" t="s">
        <v>34</v>
      </c>
      <c r="J90" s="33" t="str">
        <f>E22</f>
        <v>Michal Kubík, DiS.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135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78" t="s">
        <v>87</v>
      </c>
      <c r="D92" s="179"/>
      <c r="E92" s="179"/>
      <c r="F92" s="179"/>
      <c r="G92" s="179"/>
      <c r="H92" s="179"/>
      <c r="I92" s="180"/>
      <c r="J92" s="181" t="s">
        <v>88</v>
      </c>
      <c r="K92" s="179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82" t="s">
        <v>89</v>
      </c>
      <c r="D94" s="37"/>
      <c r="E94" s="37"/>
      <c r="F94" s="37"/>
      <c r="G94" s="37"/>
      <c r="H94" s="37"/>
      <c r="I94" s="135"/>
      <c r="J94" s="107">
        <f>J115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90</v>
      </c>
    </row>
    <row r="95" spans="1:31" s="9" customFormat="1" ht="24.95" customHeight="1">
      <c r="A95" s="9"/>
      <c r="B95" s="183"/>
      <c r="C95" s="184"/>
      <c r="D95" s="185" t="s">
        <v>91</v>
      </c>
      <c r="E95" s="186"/>
      <c r="F95" s="186"/>
      <c r="G95" s="186"/>
      <c r="H95" s="186"/>
      <c r="I95" s="187"/>
      <c r="J95" s="188">
        <f>J116</f>
        <v>0</v>
      </c>
      <c r="K95" s="184"/>
      <c r="L95" s="18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0"/>
      <c r="C96" s="191"/>
      <c r="D96" s="192" t="s">
        <v>92</v>
      </c>
      <c r="E96" s="193"/>
      <c r="F96" s="193"/>
      <c r="G96" s="193"/>
      <c r="H96" s="193"/>
      <c r="I96" s="194"/>
      <c r="J96" s="195">
        <f>J117</f>
        <v>0</v>
      </c>
      <c r="K96" s="191"/>
      <c r="L96" s="19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90"/>
      <c r="C97" s="191"/>
      <c r="D97" s="192" t="s">
        <v>93</v>
      </c>
      <c r="E97" s="193"/>
      <c r="F97" s="193"/>
      <c r="G97" s="193"/>
      <c r="H97" s="193"/>
      <c r="I97" s="194"/>
      <c r="J97" s="195">
        <f>J147</f>
        <v>0</v>
      </c>
      <c r="K97" s="191"/>
      <c r="L97" s="19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2" customFormat="1" ht="21.8" customHeight="1">
      <c r="A98" s="35"/>
      <c r="B98" s="36"/>
      <c r="C98" s="37"/>
      <c r="D98" s="37"/>
      <c r="E98" s="37"/>
      <c r="F98" s="37"/>
      <c r="G98" s="37"/>
      <c r="H98" s="37"/>
      <c r="I98" s="135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174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65"/>
      <c r="C103" s="66"/>
      <c r="D103" s="66"/>
      <c r="E103" s="66"/>
      <c r="F103" s="66"/>
      <c r="G103" s="66"/>
      <c r="H103" s="66"/>
      <c r="I103" s="177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94</v>
      </c>
      <c r="D104" s="37"/>
      <c r="E104" s="37"/>
      <c r="F104" s="37"/>
      <c r="G104" s="37"/>
      <c r="H104" s="37"/>
      <c r="I104" s="135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135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135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7" customHeight="1">
      <c r="A107" s="35"/>
      <c r="B107" s="36"/>
      <c r="C107" s="37"/>
      <c r="D107" s="37"/>
      <c r="E107" s="73" t="str">
        <f>E7</f>
        <v>IDVT 10171112, Čermná n. O., odstranění nánosů a porostů z úpravy, ř. km 0,222 – 1,547</v>
      </c>
      <c r="F107" s="37"/>
      <c r="G107" s="37"/>
      <c r="H107" s="37"/>
      <c r="I107" s="135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135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20</v>
      </c>
      <c r="D109" s="37"/>
      <c r="E109" s="37"/>
      <c r="F109" s="24" t="str">
        <f>F10</f>
        <v>Čermná nad Orlicí</v>
      </c>
      <c r="G109" s="37"/>
      <c r="H109" s="37"/>
      <c r="I109" s="138" t="s">
        <v>22</v>
      </c>
      <c r="J109" s="76" t="str">
        <f>IF(J10="","",J10)</f>
        <v>12.9.2019</v>
      </c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35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5.15" customHeight="1">
      <c r="A111" s="35"/>
      <c r="B111" s="36"/>
      <c r="C111" s="29" t="s">
        <v>24</v>
      </c>
      <c r="D111" s="37"/>
      <c r="E111" s="37"/>
      <c r="F111" s="24" t="str">
        <f>E13</f>
        <v>Povodí Labe, s.p.</v>
      </c>
      <c r="G111" s="37"/>
      <c r="H111" s="37"/>
      <c r="I111" s="138" t="s">
        <v>31</v>
      </c>
      <c r="J111" s="33" t="str">
        <f>E19</f>
        <v xml:space="preserve"> 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5.15" customHeight="1">
      <c r="A112" s="35"/>
      <c r="B112" s="36"/>
      <c r="C112" s="29" t="s">
        <v>29</v>
      </c>
      <c r="D112" s="37"/>
      <c r="E112" s="37"/>
      <c r="F112" s="24" t="str">
        <f>IF(E16="","",E16)</f>
        <v>Vyplň údaj</v>
      </c>
      <c r="G112" s="37"/>
      <c r="H112" s="37"/>
      <c r="I112" s="138" t="s">
        <v>34</v>
      </c>
      <c r="J112" s="33" t="str">
        <f>E22</f>
        <v>Michal Kubík, DiS.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0.3" customHeight="1">
      <c r="A113" s="35"/>
      <c r="B113" s="36"/>
      <c r="C113" s="37"/>
      <c r="D113" s="37"/>
      <c r="E113" s="37"/>
      <c r="F113" s="37"/>
      <c r="G113" s="37"/>
      <c r="H113" s="37"/>
      <c r="I113" s="135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11" customFormat="1" ht="29.25" customHeight="1">
      <c r="A114" s="197"/>
      <c r="B114" s="198"/>
      <c r="C114" s="199" t="s">
        <v>95</v>
      </c>
      <c r="D114" s="200" t="s">
        <v>62</v>
      </c>
      <c r="E114" s="200" t="s">
        <v>58</v>
      </c>
      <c r="F114" s="200" t="s">
        <v>59</v>
      </c>
      <c r="G114" s="200" t="s">
        <v>96</v>
      </c>
      <c r="H114" s="200" t="s">
        <v>97</v>
      </c>
      <c r="I114" s="201" t="s">
        <v>98</v>
      </c>
      <c r="J114" s="202" t="s">
        <v>88</v>
      </c>
      <c r="K114" s="203" t="s">
        <v>99</v>
      </c>
      <c r="L114" s="204"/>
      <c r="M114" s="97" t="s">
        <v>1</v>
      </c>
      <c r="N114" s="98" t="s">
        <v>41</v>
      </c>
      <c r="O114" s="98" t="s">
        <v>100</v>
      </c>
      <c r="P114" s="98" t="s">
        <v>101</v>
      </c>
      <c r="Q114" s="98" t="s">
        <v>102</v>
      </c>
      <c r="R114" s="98" t="s">
        <v>103</v>
      </c>
      <c r="S114" s="98" t="s">
        <v>104</v>
      </c>
      <c r="T114" s="99" t="s">
        <v>105</v>
      </c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</row>
    <row r="115" spans="1:63" s="2" customFormat="1" ht="22.8" customHeight="1">
      <c r="A115" s="35"/>
      <c r="B115" s="36"/>
      <c r="C115" s="104" t="s">
        <v>106</v>
      </c>
      <c r="D115" s="37"/>
      <c r="E115" s="37"/>
      <c r="F115" s="37"/>
      <c r="G115" s="37"/>
      <c r="H115" s="37"/>
      <c r="I115" s="135"/>
      <c r="J115" s="205">
        <f>BK115</f>
        <v>0</v>
      </c>
      <c r="K115" s="37"/>
      <c r="L115" s="41"/>
      <c r="M115" s="100"/>
      <c r="N115" s="206"/>
      <c r="O115" s="101"/>
      <c r="P115" s="207">
        <f>P116</f>
        <v>0</v>
      </c>
      <c r="Q115" s="101"/>
      <c r="R115" s="207">
        <f>R116</f>
        <v>5E-05</v>
      </c>
      <c r="S115" s="101"/>
      <c r="T115" s="208">
        <f>T116</f>
        <v>79.76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4" t="s">
        <v>76</v>
      </c>
      <c r="AU115" s="14" t="s">
        <v>90</v>
      </c>
      <c r="BK115" s="209">
        <f>BK116</f>
        <v>0</v>
      </c>
    </row>
    <row r="116" spans="1:63" s="12" customFormat="1" ht="25.9" customHeight="1">
      <c r="A116" s="12"/>
      <c r="B116" s="210"/>
      <c r="C116" s="211"/>
      <c r="D116" s="212" t="s">
        <v>76</v>
      </c>
      <c r="E116" s="213" t="s">
        <v>107</v>
      </c>
      <c r="F116" s="213" t="s">
        <v>108</v>
      </c>
      <c r="G116" s="211"/>
      <c r="H116" s="211"/>
      <c r="I116" s="214"/>
      <c r="J116" s="215">
        <f>BK116</f>
        <v>0</v>
      </c>
      <c r="K116" s="211"/>
      <c r="L116" s="216"/>
      <c r="M116" s="217"/>
      <c r="N116" s="218"/>
      <c r="O116" s="218"/>
      <c r="P116" s="219">
        <f>P117+P147</f>
        <v>0</v>
      </c>
      <c r="Q116" s="218"/>
      <c r="R116" s="219">
        <f>R117+R147</f>
        <v>5E-05</v>
      </c>
      <c r="S116" s="218"/>
      <c r="T116" s="220">
        <f>T117+T147</f>
        <v>79.76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21" t="s">
        <v>82</v>
      </c>
      <c r="AT116" s="222" t="s">
        <v>76</v>
      </c>
      <c r="AU116" s="222" t="s">
        <v>77</v>
      </c>
      <c r="AY116" s="221" t="s">
        <v>109</v>
      </c>
      <c r="BK116" s="223">
        <f>BK117+BK147</f>
        <v>0</v>
      </c>
    </row>
    <row r="117" spans="1:63" s="12" customFormat="1" ht="22.8" customHeight="1">
      <c r="A117" s="12"/>
      <c r="B117" s="210"/>
      <c r="C117" s="211"/>
      <c r="D117" s="212" t="s">
        <v>76</v>
      </c>
      <c r="E117" s="224" t="s">
        <v>82</v>
      </c>
      <c r="F117" s="224" t="s">
        <v>110</v>
      </c>
      <c r="G117" s="211"/>
      <c r="H117" s="211"/>
      <c r="I117" s="214"/>
      <c r="J117" s="225">
        <f>BK117</f>
        <v>0</v>
      </c>
      <c r="K117" s="211"/>
      <c r="L117" s="216"/>
      <c r="M117" s="217"/>
      <c r="N117" s="218"/>
      <c r="O117" s="218"/>
      <c r="P117" s="219">
        <f>SUM(P118:P146)</f>
        <v>0</v>
      </c>
      <c r="Q117" s="218"/>
      <c r="R117" s="219">
        <f>SUM(R118:R146)</f>
        <v>5E-05</v>
      </c>
      <c r="S117" s="218"/>
      <c r="T117" s="220">
        <f>SUM(T118:T146)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21" t="s">
        <v>82</v>
      </c>
      <c r="AT117" s="222" t="s">
        <v>76</v>
      </c>
      <c r="AU117" s="222" t="s">
        <v>82</v>
      </c>
      <c r="AY117" s="221" t="s">
        <v>109</v>
      </c>
      <c r="BK117" s="223">
        <f>SUM(BK118:BK146)</f>
        <v>0</v>
      </c>
    </row>
    <row r="118" spans="1:65" s="2" customFormat="1" ht="16.5" customHeight="1">
      <c r="A118" s="35"/>
      <c r="B118" s="36"/>
      <c r="C118" s="226" t="s">
        <v>111</v>
      </c>
      <c r="D118" s="226" t="s">
        <v>112</v>
      </c>
      <c r="E118" s="227" t="s">
        <v>113</v>
      </c>
      <c r="F118" s="228" t="s">
        <v>114</v>
      </c>
      <c r="G118" s="229" t="s">
        <v>115</v>
      </c>
      <c r="H118" s="230">
        <v>1.44</v>
      </c>
      <c r="I118" s="231"/>
      <c r="J118" s="232">
        <f>ROUND(I118*H118,2)</f>
        <v>0</v>
      </c>
      <c r="K118" s="233"/>
      <c r="L118" s="41"/>
      <c r="M118" s="234" t="s">
        <v>1</v>
      </c>
      <c r="N118" s="235" t="s">
        <v>42</v>
      </c>
      <c r="O118" s="88"/>
      <c r="P118" s="236">
        <f>O118*H118</f>
        <v>0</v>
      </c>
      <c r="Q118" s="236">
        <v>0</v>
      </c>
      <c r="R118" s="236">
        <f>Q118*H118</f>
        <v>0</v>
      </c>
      <c r="S118" s="236">
        <v>0</v>
      </c>
      <c r="T118" s="237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38" t="s">
        <v>116</v>
      </c>
      <c r="AT118" s="238" t="s">
        <v>112</v>
      </c>
      <c r="AU118" s="238" t="s">
        <v>84</v>
      </c>
      <c r="AY118" s="14" t="s">
        <v>109</v>
      </c>
      <c r="BE118" s="239">
        <f>IF(N118="základní",J118,0)</f>
        <v>0</v>
      </c>
      <c r="BF118" s="239">
        <f>IF(N118="snížená",J118,0)</f>
        <v>0</v>
      </c>
      <c r="BG118" s="239">
        <f>IF(N118="zákl. přenesená",J118,0)</f>
        <v>0</v>
      </c>
      <c r="BH118" s="239">
        <f>IF(N118="sníž. přenesená",J118,0)</f>
        <v>0</v>
      </c>
      <c r="BI118" s="239">
        <f>IF(N118="nulová",J118,0)</f>
        <v>0</v>
      </c>
      <c r="BJ118" s="14" t="s">
        <v>82</v>
      </c>
      <c r="BK118" s="239">
        <f>ROUND(I118*H118,2)</f>
        <v>0</v>
      </c>
      <c r="BL118" s="14" t="s">
        <v>116</v>
      </c>
      <c r="BM118" s="238" t="s">
        <v>117</v>
      </c>
    </row>
    <row r="119" spans="1:65" s="2" customFormat="1" ht="16.5" customHeight="1">
      <c r="A119" s="35"/>
      <c r="B119" s="36"/>
      <c r="C119" s="226" t="s">
        <v>118</v>
      </c>
      <c r="D119" s="226" t="s">
        <v>112</v>
      </c>
      <c r="E119" s="227" t="s">
        <v>119</v>
      </c>
      <c r="F119" s="228" t="s">
        <v>120</v>
      </c>
      <c r="G119" s="229" t="s">
        <v>115</v>
      </c>
      <c r="H119" s="230">
        <v>0.2</v>
      </c>
      <c r="I119" s="231"/>
      <c r="J119" s="232">
        <f>ROUND(I119*H119,2)</f>
        <v>0</v>
      </c>
      <c r="K119" s="233"/>
      <c r="L119" s="41"/>
      <c r="M119" s="234" t="s">
        <v>1</v>
      </c>
      <c r="N119" s="235" t="s">
        <v>42</v>
      </c>
      <c r="O119" s="88"/>
      <c r="P119" s="236">
        <f>O119*H119</f>
        <v>0</v>
      </c>
      <c r="Q119" s="236">
        <v>0</v>
      </c>
      <c r="R119" s="236">
        <f>Q119*H119</f>
        <v>0</v>
      </c>
      <c r="S119" s="236">
        <v>0</v>
      </c>
      <c r="T119" s="23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38" t="s">
        <v>116</v>
      </c>
      <c r="AT119" s="238" t="s">
        <v>112</v>
      </c>
      <c r="AU119" s="238" t="s">
        <v>84</v>
      </c>
      <c r="AY119" s="14" t="s">
        <v>109</v>
      </c>
      <c r="BE119" s="239">
        <f>IF(N119="základní",J119,0)</f>
        <v>0</v>
      </c>
      <c r="BF119" s="239">
        <f>IF(N119="snížená",J119,0)</f>
        <v>0</v>
      </c>
      <c r="BG119" s="239">
        <f>IF(N119="zákl. přenesená",J119,0)</f>
        <v>0</v>
      </c>
      <c r="BH119" s="239">
        <f>IF(N119="sníž. přenesená",J119,0)</f>
        <v>0</v>
      </c>
      <c r="BI119" s="239">
        <f>IF(N119="nulová",J119,0)</f>
        <v>0</v>
      </c>
      <c r="BJ119" s="14" t="s">
        <v>82</v>
      </c>
      <c r="BK119" s="239">
        <f>ROUND(I119*H119,2)</f>
        <v>0</v>
      </c>
      <c r="BL119" s="14" t="s">
        <v>116</v>
      </c>
      <c r="BM119" s="238" t="s">
        <v>121</v>
      </c>
    </row>
    <row r="120" spans="1:65" s="2" customFormat="1" ht="24" customHeight="1">
      <c r="A120" s="35"/>
      <c r="B120" s="36"/>
      <c r="C120" s="226" t="s">
        <v>122</v>
      </c>
      <c r="D120" s="226" t="s">
        <v>112</v>
      </c>
      <c r="E120" s="227" t="s">
        <v>123</v>
      </c>
      <c r="F120" s="228" t="s">
        <v>124</v>
      </c>
      <c r="G120" s="229" t="s">
        <v>125</v>
      </c>
      <c r="H120" s="230">
        <v>2150</v>
      </c>
      <c r="I120" s="231"/>
      <c r="J120" s="232">
        <f>ROUND(I120*H120,2)</f>
        <v>0</v>
      </c>
      <c r="K120" s="233"/>
      <c r="L120" s="41"/>
      <c r="M120" s="234" t="s">
        <v>1</v>
      </c>
      <c r="N120" s="235" t="s">
        <v>42</v>
      </c>
      <c r="O120" s="88"/>
      <c r="P120" s="236">
        <f>O120*H120</f>
        <v>0</v>
      </c>
      <c r="Q120" s="236">
        <v>0</v>
      </c>
      <c r="R120" s="236">
        <f>Q120*H120</f>
        <v>0</v>
      </c>
      <c r="S120" s="236">
        <v>0</v>
      </c>
      <c r="T120" s="237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38" t="s">
        <v>116</v>
      </c>
      <c r="AT120" s="238" t="s">
        <v>112</v>
      </c>
      <c r="AU120" s="238" t="s">
        <v>84</v>
      </c>
      <c r="AY120" s="14" t="s">
        <v>109</v>
      </c>
      <c r="BE120" s="239">
        <f>IF(N120="základní",J120,0)</f>
        <v>0</v>
      </c>
      <c r="BF120" s="239">
        <f>IF(N120="snížená",J120,0)</f>
        <v>0</v>
      </c>
      <c r="BG120" s="239">
        <f>IF(N120="zákl. přenesená",J120,0)</f>
        <v>0</v>
      </c>
      <c r="BH120" s="239">
        <f>IF(N120="sníž. přenesená",J120,0)</f>
        <v>0</v>
      </c>
      <c r="BI120" s="239">
        <f>IF(N120="nulová",J120,0)</f>
        <v>0</v>
      </c>
      <c r="BJ120" s="14" t="s">
        <v>82</v>
      </c>
      <c r="BK120" s="239">
        <f>ROUND(I120*H120,2)</f>
        <v>0</v>
      </c>
      <c r="BL120" s="14" t="s">
        <v>116</v>
      </c>
      <c r="BM120" s="238" t="s">
        <v>126</v>
      </c>
    </row>
    <row r="121" spans="1:47" s="2" customFormat="1" ht="12">
      <c r="A121" s="35"/>
      <c r="B121" s="36"/>
      <c r="C121" s="37"/>
      <c r="D121" s="240" t="s">
        <v>127</v>
      </c>
      <c r="E121" s="37"/>
      <c r="F121" s="241" t="s">
        <v>128</v>
      </c>
      <c r="G121" s="37"/>
      <c r="H121" s="37"/>
      <c r="I121" s="135"/>
      <c r="J121" s="37"/>
      <c r="K121" s="37"/>
      <c r="L121" s="41"/>
      <c r="M121" s="242"/>
      <c r="N121" s="243"/>
      <c r="O121" s="88"/>
      <c r="P121" s="88"/>
      <c r="Q121" s="88"/>
      <c r="R121" s="88"/>
      <c r="S121" s="88"/>
      <c r="T121" s="89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127</v>
      </c>
      <c r="AU121" s="14" t="s">
        <v>84</v>
      </c>
    </row>
    <row r="122" spans="1:65" s="2" customFormat="1" ht="24" customHeight="1">
      <c r="A122" s="35"/>
      <c r="B122" s="36"/>
      <c r="C122" s="226" t="s">
        <v>129</v>
      </c>
      <c r="D122" s="226" t="s">
        <v>112</v>
      </c>
      <c r="E122" s="227" t="s">
        <v>130</v>
      </c>
      <c r="F122" s="228" t="s">
        <v>131</v>
      </c>
      <c r="G122" s="229" t="s">
        <v>132</v>
      </c>
      <c r="H122" s="230">
        <v>79</v>
      </c>
      <c r="I122" s="231"/>
      <c r="J122" s="232">
        <f>ROUND(I122*H122,2)</f>
        <v>0</v>
      </c>
      <c r="K122" s="233"/>
      <c r="L122" s="41"/>
      <c r="M122" s="234" t="s">
        <v>1</v>
      </c>
      <c r="N122" s="235" t="s">
        <v>42</v>
      </c>
      <c r="O122" s="88"/>
      <c r="P122" s="236">
        <f>O122*H122</f>
        <v>0</v>
      </c>
      <c r="Q122" s="236">
        <v>0</v>
      </c>
      <c r="R122" s="236">
        <f>Q122*H122</f>
        <v>0</v>
      </c>
      <c r="S122" s="236">
        <v>0</v>
      </c>
      <c r="T122" s="23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38" t="s">
        <v>116</v>
      </c>
      <c r="AT122" s="238" t="s">
        <v>112</v>
      </c>
      <c r="AU122" s="238" t="s">
        <v>84</v>
      </c>
      <c r="AY122" s="14" t="s">
        <v>109</v>
      </c>
      <c r="BE122" s="239">
        <f>IF(N122="základní",J122,0)</f>
        <v>0</v>
      </c>
      <c r="BF122" s="239">
        <f>IF(N122="snížená",J122,0)</f>
        <v>0</v>
      </c>
      <c r="BG122" s="239">
        <f>IF(N122="zákl. přenesená",J122,0)</f>
        <v>0</v>
      </c>
      <c r="BH122" s="239">
        <f>IF(N122="sníž. přenesená",J122,0)</f>
        <v>0</v>
      </c>
      <c r="BI122" s="239">
        <f>IF(N122="nulová",J122,0)</f>
        <v>0</v>
      </c>
      <c r="BJ122" s="14" t="s">
        <v>82</v>
      </c>
      <c r="BK122" s="239">
        <f>ROUND(I122*H122,2)</f>
        <v>0</v>
      </c>
      <c r="BL122" s="14" t="s">
        <v>116</v>
      </c>
      <c r="BM122" s="238" t="s">
        <v>133</v>
      </c>
    </row>
    <row r="123" spans="1:65" s="2" customFormat="1" ht="24" customHeight="1">
      <c r="A123" s="35"/>
      <c r="B123" s="36"/>
      <c r="C123" s="226" t="s">
        <v>116</v>
      </c>
      <c r="D123" s="226" t="s">
        <v>112</v>
      </c>
      <c r="E123" s="227" t="s">
        <v>134</v>
      </c>
      <c r="F123" s="228" t="s">
        <v>135</v>
      </c>
      <c r="G123" s="229" t="s">
        <v>132</v>
      </c>
      <c r="H123" s="230">
        <v>18</v>
      </c>
      <c r="I123" s="231"/>
      <c r="J123" s="232">
        <f>ROUND(I123*H123,2)</f>
        <v>0</v>
      </c>
      <c r="K123" s="233"/>
      <c r="L123" s="41"/>
      <c r="M123" s="234" t="s">
        <v>1</v>
      </c>
      <c r="N123" s="235" t="s">
        <v>42</v>
      </c>
      <c r="O123" s="88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8" t="s">
        <v>116</v>
      </c>
      <c r="AT123" s="238" t="s">
        <v>112</v>
      </c>
      <c r="AU123" s="238" t="s">
        <v>84</v>
      </c>
      <c r="AY123" s="14" t="s">
        <v>109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4" t="s">
        <v>82</v>
      </c>
      <c r="BK123" s="239">
        <f>ROUND(I123*H123,2)</f>
        <v>0</v>
      </c>
      <c r="BL123" s="14" t="s">
        <v>116</v>
      </c>
      <c r="BM123" s="238" t="s">
        <v>136</v>
      </c>
    </row>
    <row r="124" spans="1:65" s="2" customFormat="1" ht="24" customHeight="1">
      <c r="A124" s="35"/>
      <c r="B124" s="36"/>
      <c r="C124" s="226" t="s">
        <v>137</v>
      </c>
      <c r="D124" s="226" t="s">
        <v>112</v>
      </c>
      <c r="E124" s="227" t="s">
        <v>138</v>
      </c>
      <c r="F124" s="228" t="s">
        <v>139</v>
      </c>
      <c r="G124" s="229" t="s">
        <v>132</v>
      </c>
      <c r="H124" s="230">
        <v>4</v>
      </c>
      <c r="I124" s="231"/>
      <c r="J124" s="232">
        <f>ROUND(I124*H124,2)</f>
        <v>0</v>
      </c>
      <c r="K124" s="233"/>
      <c r="L124" s="41"/>
      <c r="M124" s="234" t="s">
        <v>1</v>
      </c>
      <c r="N124" s="235" t="s">
        <v>42</v>
      </c>
      <c r="O124" s="88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8" t="s">
        <v>116</v>
      </c>
      <c r="AT124" s="238" t="s">
        <v>112</v>
      </c>
      <c r="AU124" s="238" t="s">
        <v>84</v>
      </c>
      <c r="AY124" s="14" t="s">
        <v>109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14" t="s">
        <v>82</v>
      </c>
      <c r="BK124" s="239">
        <f>ROUND(I124*H124,2)</f>
        <v>0</v>
      </c>
      <c r="BL124" s="14" t="s">
        <v>116</v>
      </c>
      <c r="BM124" s="238" t="s">
        <v>140</v>
      </c>
    </row>
    <row r="125" spans="1:65" s="2" customFormat="1" ht="24" customHeight="1">
      <c r="A125" s="35"/>
      <c r="B125" s="36"/>
      <c r="C125" s="226" t="s">
        <v>141</v>
      </c>
      <c r="D125" s="226" t="s">
        <v>112</v>
      </c>
      <c r="E125" s="227" t="s">
        <v>142</v>
      </c>
      <c r="F125" s="228" t="s">
        <v>143</v>
      </c>
      <c r="G125" s="229" t="s">
        <v>132</v>
      </c>
      <c r="H125" s="230">
        <v>1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42</v>
      </c>
      <c r="O125" s="88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116</v>
      </c>
      <c r="AT125" s="238" t="s">
        <v>112</v>
      </c>
      <c r="AU125" s="238" t="s">
        <v>84</v>
      </c>
      <c r="AY125" s="14" t="s">
        <v>109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4" t="s">
        <v>82</v>
      </c>
      <c r="BK125" s="239">
        <f>ROUND(I125*H125,2)</f>
        <v>0</v>
      </c>
      <c r="BL125" s="14" t="s">
        <v>116</v>
      </c>
      <c r="BM125" s="238" t="s">
        <v>144</v>
      </c>
    </row>
    <row r="126" spans="1:65" s="2" customFormat="1" ht="16.5" customHeight="1">
      <c r="A126" s="35"/>
      <c r="B126" s="36"/>
      <c r="C126" s="226" t="s">
        <v>145</v>
      </c>
      <c r="D126" s="226" t="s">
        <v>112</v>
      </c>
      <c r="E126" s="227" t="s">
        <v>146</v>
      </c>
      <c r="F126" s="228" t="s">
        <v>147</v>
      </c>
      <c r="G126" s="229" t="s">
        <v>132</v>
      </c>
      <c r="H126" s="230">
        <v>1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42</v>
      </c>
      <c r="O126" s="88"/>
      <c r="P126" s="236">
        <f>O126*H126</f>
        <v>0</v>
      </c>
      <c r="Q126" s="236">
        <v>5E-05</v>
      </c>
      <c r="R126" s="236">
        <f>Q126*H126</f>
        <v>5E-05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116</v>
      </c>
      <c r="AT126" s="238" t="s">
        <v>112</v>
      </c>
      <c r="AU126" s="238" t="s">
        <v>84</v>
      </c>
      <c r="AY126" s="14" t="s">
        <v>109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4" t="s">
        <v>82</v>
      </c>
      <c r="BK126" s="239">
        <f>ROUND(I126*H126,2)</f>
        <v>0</v>
      </c>
      <c r="BL126" s="14" t="s">
        <v>116</v>
      </c>
      <c r="BM126" s="238" t="s">
        <v>148</v>
      </c>
    </row>
    <row r="127" spans="1:47" s="2" customFormat="1" ht="12">
      <c r="A127" s="35"/>
      <c r="B127" s="36"/>
      <c r="C127" s="37"/>
      <c r="D127" s="240" t="s">
        <v>127</v>
      </c>
      <c r="E127" s="37"/>
      <c r="F127" s="241" t="s">
        <v>149</v>
      </c>
      <c r="G127" s="37"/>
      <c r="H127" s="37"/>
      <c r="I127" s="135"/>
      <c r="J127" s="37"/>
      <c r="K127" s="37"/>
      <c r="L127" s="41"/>
      <c r="M127" s="242"/>
      <c r="N127" s="243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127</v>
      </c>
      <c r="AU127" s="14" t="s">
        <v>84</v>
      </c>
    </row>
    <row r="128" spans="1:65" s="2" customFormat="1" ht="24" customHeight="1">
      <c r="A128" s="35"/>
      <c r="B128" s="36"/>
      <c r="C128" s="226" t="s">
        <v>150</v>
      </c>
      <c r="D128" s="226" t="s">
        <v>112</v>
      </c>
      <c r="E128" s="227" t="s">
        <v>151</v>
      </c>
      <c r="F128" s="228" t="s">
        <v>152</v>
      </c>
      <c r="G128" s="229" t="s">
        <v>153</v>
      </c>
      <c r="H128" s="230">
        <v>13.875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42</v>
      </c>
      <c r="O128" s="88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116</v>
      </c>
      <c r="AT128" s="238" t="s">
        <v>112</v>
      </c>
      <c r="AU128" s="238" t="s">
        <v>84</v>
      </c>
      <c r="AY128" s="14" t="s">
        <v>109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4" t="s">
        <v>82</v>
      </c>
      <c r="BK128" s="239">
        <f>ROUND(I128*H128,2)</f>
        <v>0</v>
      </c>
      <c r="BL128" s="14" t="s">
        <v>116</v>
      </c>
      <c r="BM128" s="238" t="s">
        <v>154</v>
      </c>
    </row>
    <row r="129" spans="1:47" s="2" customFormat="1" ht="12">
      <c r="A129" s="35"/>
      <c r="B129" s="36"/>
      <c r="C129" s="37"/>
      <c r="D129" s="240" t="s">
        <v>127</v>
      </c>
      <c r="E129" s="37"/>
      <c r="F129" s="241" t="s">
        <v>155</v>
      </c>
      <c r="G129" s="37"/>
      <c r="H129" s="37"/>
      <c r="I129" s="135"/>
      <c r="J129" s="37"/>
      <c r="K129" s="37"/>
      <c r="L129" s="41"/>
      <c r="M129" s="242"/>
      <c r="N129" s="243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127</v>
      </c>
      <c r="AU129" s="14" t="s">
        <v>84</v>
      </c>
    </row>
    <row r="130" spans="1:65" s="2" customFormat="1" ht="24" customHeight="1">
      <c r="A130" s="35"/>
      <c r="B130" s="36"/>
      <c r="C130" s="226" t="s">
        <v>156</v>
      </c>
      <c r="D130" s="226" t="s">
        <v>112</v>
      </c>
      <c r="E130" s="227" t="s">
        <v>157</v>
      </c>
      <c r="F130" s="228" t="s">
        <v>158</v>
      </c>
      <c r="G130" s="229" t="s">
        <v>153</v>
      </c>
      <c r="H130" s="230">
        <v>62.25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42</v>
      </c>
      <c r="O130" s="88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116</v>
      </c>
      <c r="AT130" s="238" t="s">
        <v>112</v>
      </c>
      <c r="AU130" s="238" t="s">
        <v>84</v>
      </c>
      <c r="AY130" s="14" t="s">
        <v>109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4" t="s">
        <v>82</v>
      </c>
      <c r="BK130" s="239">
        <f>ROUND(I130*H130,2)</f>
        <v>0</v>
      </c>
      <c r="BL130" s="14" t="s">
        <v>116</v>
      </c>
      <c r="BM130" s="238" t="s">
        <v>159</v>
      </c>
    </row>
    <row r="131" spans="1:47" s="2" customFormat="1" ht="12">
      <c r="A131" s="35"/>
      <c r="B131" s="36"/>
      <c r="C131" s="37"/>
      <c r="D131" s="240" t="s">
        <v>127</v>
      </c>
      <c r="E131" s="37"/>
      <c r="F131" s="241" t="s">
        <v>155</v>
      </c>
      <c r="G131" s="37"/>
      <c r="H131" s="37"/>
      <c r="I131" s="135"/>
      <c r="J131" s="37"/>
      <c r="K131" s="37"/>
      <c r="L131" s="41"/>
      <c r="M131" s="242"/>
      <c r="N131" s="243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127</v>
      </c>
      <c r="AU131" s="14" t="s">
        <v>84</v>
      </c>
    </row>
    <row r="132" spans="1:65" s="2" customFormat="1" ht="24" customHeight="1">
      <c r="A132" s="35"/>
      <c r="B132" s="36"/>
      <c r="C132" s="226" t="s">
        <v>7</v>
      </c>
      <c r="D132" s="226" t="s">
        <v>112</v>
      </c>
      <c r="E132" s="227" t="s">
        <v>160</v>
      </c>
      <c r="F132" s="228" t="s">
        <v>161</v>
      </c>
      <c r="G132" s="229" t="s">
        <v>153</v>
      </c>
      <c r="H132" s="230">
        <v>439.075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42</v>
      </c>
      <c r="O132" s="88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116</v>
      </c>
      <c r="AT132" s="238" t="s">
        <v>112</v>
      </c>
      <c r="AU132" s="238" t="s">
        <v>84</v>
      </c>
      <c r="AY132" s="14" t="s">
        <v>109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4" t="s">
        <v>82</v>
      </c>
      <c r="BK132" s="239">
        <f>ROUND(I132*H132,2)</f>
        <v>0</v>
      </c>
      <c r="BL132" s="14" t="s">
        <v>116</v>
      </c>
      <c r="BM132" s="238" t="s">
        <v>162</v>
      </c>
    </row>
    <row r="133" spans="1:47" s="2" customFormat="1" ht="12">
      <c r="A133" s="35"/>
      <c r="B133" s="36"/>
      <c r="C133" s="37"/>
      <c r="D133" s="240" t="s">
        <v>127</v>
      </c>
      <c r="E133" s="37"/>
      <c r="F133" s="241" t="s">
        <v>155</v>
      </c>
      <c r="G133" s="37"/>
      <c r="H133" s="37"/>
      <c r="I133" s="135"/>
      <c r="J133" s="37"/>
      <c r="K133" s="37"/>
      <c r="L133" s="41"/>
      <c r="M133" s="242"/>
      <c r="N133" s="243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127</v>
      </c>
      <c r="AU133" s="14" t="s">
        <v>84</v>
      </c>
    </row>
    <row r="134" spans="1:65" s="2" customFormat="1" ht="24" customHeight="1">
      <c r="A134" s="35"/>
      <c r="B134" s="36"/>
      <c r="C134" s="226" t="s">
        <v>163</v>
      </c>
      <c r="D134" s="226" t="s">
        <v>112</v>
      </c>
      <c r="E134" s="227" t="s">
        <v>164</v>
      </c>
      <c r="F134" s="228" t="s">
        <v>165</v>
      </c>
      <c r="G134" s="229" t="s">
        <v>132</v>
      </c>
      <c r="H134" s="230">
        <v>97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42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116</v>
      </c>
      <c r="AT134" s="238" t="s">
        <v>112</v>
      </c>
      <c r="AU134" s="238" t="s">
        <v>84</v>
      </c>
      <c r="AY134" s="14" t="s">
        <v>109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82</v>
      </c>
      <c r="BK134" s="239">
        <f>ROUND(I134*H134,2)</f>
        <v>0</v>
      </c>
      <c r="BL134" s="14" t="s">
        <v>116</v>
      </c>
      <c r="BM134" s="238" t="s">
        <v>166</v>
      </c>
    </row>
    <row r="135" spans="1:47" s="2" customFormat="1" ht="12">
      <c r="A135" s="35"/>
      <c r="B135" s="36"/>
      <c r="C135" s="37"/>
      <c r="D135" s="240" t="s">
        <v>127</v>
      </c>
      <c r="E135" s="37"/>
      <c r="F135" s="241" t="s">
        <v>167</v>
      </c>
      <c r="G135" s="37"/>
      <c r="H135" s="37"/>
      <c r="I135" s="135"/>
      <c r="J135" s="37"/>
      <c r="K135" s="37"/>
      <c r="L135" s="41"/>
      <c r="M135" s="242"/>
      <c r="N135" s="243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127</v>
      </c>
      <c r="AU135" s="14" t="s">
        <v>84</v>
      </c>
    </row>
    <row r="136" spans="1:65" s="2" customFormat="1" ht="24" customHeight="1">
      <c r="A136" s="35"/>
      <c r="B136" s="36"/>
      <c r="C136" s="226" t="s">
        <v>168</v>
      </c>
      <c r="D136" s="226" t="s">
        <v>112</v>
      </c>
      <c r="E136" s="227" t="s">
        <v>169</v>
      </c>
      <c r="F136" s="228" t="s">
        <v>170</v>
      </c>
      <c r="G136" s="229" t="s">
        <v>132</v>
      </c>
      <c r="H136" s="230">
        <v>5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42</v>
      </c>
      <c r="O136" s="88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116</v>
      </c>
      <c r="AT136" s="238" t="s">
        <v>112</v>
      </c>
      <c r="AU136" s="238" t="s">
        <v>84</v>
      </c>
      <c r="AY136" s="14" t="s">
        <v>109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82</v>
      </c>
      <c r="BK136" s="239">
        <f>ROUND(I136*H136,2)</f>
        <v>0</v>
      </c>
      <c r="BL136" s="14" t="s">
        <v>116</v>
      </c>
      <c r="BM136" s="238" t="s">
        <v>171</v>
      </c>
    </row>
    <row r="137" spans="1:47" s="2" customFormat="1" ht="12">
      <c r="A137" s="35"/>
      <c r="B137" s="36"/>
      <c r="C137" s="37"/>
      <c r="D137" s="240" t="s">
        <v>127</v>
      </c>
      <c r="E137" s="37"/>
      <c r="F137" s="241" t="s">
        <v>167</v>
      </c>
      <c r="G137" s="37"/>
      <c r="H137" s="37"/>
      <c r="I137" s="135"/>
      <c r="J137" s="37"/>
      <c r="K137" s="37"/>
      <c r="L137" s="41"/>
      <c r="M137" s="242"/>
      <c r="N137" s="243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127</v>
      </c>
      <c r="AU137" s="14" t="s">
        <v>84</v>
      </c>
    </row>
    <row r="138" spans="1:65" s="2" customFormat="1" ht="24" customHeight="1">
      <c r="A138" s="35"/>
      <c r="B138" s="36"/>
      <c r="C138" s="226" t="s">
        <v>172</v>
      </c>
      <c r="D138" s="226" t="s">
        <v>112</v>
      </c>
      <c r="E138" s="227" t="s">
        <v>173</v>
      </c>
      <c r="F138" s="228" t="s">
        <v>174</v>
      </c>
      <c r="G138" s="229" t="s">
        <v>132</v>
      </c>
      <c r="H138" s="230">
        <v>97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42</v>
      </c>
      <c r="O138" s="88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116</v>
      </c>
      <c r="AT138" s="238" t="s">
        <v>112</v>
      </c>
      <c r="AU138" s="238" t="s">
        <v>84</v>
      </c>
      <c r="AY138" s="14" t="s">
        <v>109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82</v>
      </c>
      <c r="BK138" s="239">
        <f>ROUND(I138*H138,2)</f>
        <v>0</v>
      </c>
      <c r="BL138" s="14" t="s">
        <v>116</v>
      </c>
      <c r="BM138" s="238" t="s">
        <v>175</v>
      </c>
    </row>
    <row r="139" spans="1:47" s="2" customFormat="1" ht="12">
      <c r="A139" s="35"/>
      <c r="B139" s="36"/>
      <c r="C139" s="37"/>
      <c r="D139" s="240" t="s">
        <v>127</v>
      </c>
      <c r="E139" s="37"/>
      <c r="F139" s="241" t="s">
        <v>167</v>
      </c>
      <c r="G139" s="37"/>
      <c r="H139" s="37"/>
      <c r="I139" s="135"/>
      <c r="J139" s="37"/>
      <c r="K139" s="37"/>
      <c r="L139" s="41"/>
      <c r="M139" s="242"/>
      <c r="N139" s="243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127</v>
      </c>
      <c r="AU139" s="14" t="s">
        <v>84</v>
      </c>
    </row>
    <row r="140" spans="1:65" s="2" customFormat="1" ht="24" customHeight="1">
      <c r="A140" s="35"/>
      <c r="B140" s="36"/>
      <c r="C140" s="226" t="s">
        <v>176</v>
      </c>
      <c r="D140" s="226" t="s">
        <v>112</v>
      </c>
      <c r="E140" s="227" t="s">
        <v>177</v>
      </c>
      <c r="F140" s="228" t="s">
        <v>178</v>
      </c>
      <c r="G140" s="229" t="s">
        <v>132</v>
      </c>
      <c r="H140" s="230">
        <v>5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42</v>
      </c>
      <c r="O140" s="88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116</v>
      </c>
      <c r="AT140" s="238" t="s">
        <v>112</v>
      </c>
      <c r="AU140" s="238" t="s">
        <v>84</v>
      </c>
      <c r="AY140" s="14" t="s">
        <v>109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4" t="s">
        <v>82</v>
      </c>
      <c r="BK140" s="239">
        <f>ROUND(I140*H140,2)</f>
        <v>0</v>
      </c>
      <c r="BL140" s="14" t="s">
        <v>116</v>
      </c>
      <c r="BM140" s="238" t="s">
        <v>179</v>
      </c>
    </row>
    <row r="141" spans="1:47" s="2" customFormat="1" ht="12">
      <c r="A141" s="35"/>
      <c r="B141" s="36"/>
      <c r="C141" s="37"/>
      <c r="D141" s="240" t="s">
        <v>127</v>
      </c>
      <c r="E141" s="37"/>
      <c r="F141" s="241" t="s">
        <v>167</v>
      </c>
      <c r="G141" s="37"/>
      <c r="H141" s="37"/>
      <c r="I141" s="135"/>
      <c r="J141" s="37"/>
      <c r="K141" s="37"/>
      <c r="L141" s="41"/>
      <c r="M141" s="242"/>
      <c r="N141" s="243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127</v>
      </c>
      <c r="AU141" s="14" t="s">
        <v>84</v>
      </c>
    </row>
    <row r="142" spans="1:65" s="2" customFormat="1" ht="24" customHeight="1">
      <c r="A142" s="35"/>
      <c r="B142" s="36"/>
      <c r="C142" s="226" t="s">
        <v>180</v>
      </c>
      <c r="D142" s="226" t="s">
        <v>112</v>
      </c>
      <c r="E142" s="227" t="s">
        <v>181</v>
      </c>
      <c r="F142" s="228" t="s">
        <v>182</v>
      </c>
      <c r="G142" s="229" t="s">
        <v>153</v>
      </c>
      <c r="H142" s="230">
        <v>515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42</v>
      </c>
      <c r="O142" s="88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116</v>
      </c>
      <c r="AT142" s="238" t="s">
        <v>112</v>
      </c>
      <c r="AU142" s="238" t="s">
        <v>84</v>
      </c>
      <c r="AY142" s="14" t="s">
        <v>109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4" t="s">
        <v>82</v>
      </c>
      <c r="BK142" s="239">
        <f>ROUND(I142*H142,2)</f>
        <v>0</v>
      </c>
      <c r="BL142" s="14" t="s">
        <v>116</v>
      </c>
      <c r="BM142" s="238" t="s">
        <v>183</v>
      </c>
    </row>
    <row r="143" spans="1:47" s="2" customFormat="1" ht="12">
      <c r="A143" s="35"/>
      <c r="B143" s="36"/>
      <c r="C143" s="37"/>
      <c r="D143" s="240" t="s">
        <v>127</v>
      </c>
      <c r="E143" s="37"/>
      <c r="F143" s="241" t="s">
        <v>184</v>
      </c>
      <c r="G143" s="37"/>
      <c r="H143" s="37"/>
      <c r="I143" s="135"/>
      <c r="J143" s="37"/>
      <c r="K143" s="37"/>
      <c r="L143" s="41"/>
      <c r="M143" s="242"/>
      <c r="N143" s="243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127</v>
      </c>
      <c r="AU143" s="14" t="s">
        <v>84</v>
      </c>
    </row>
    <row r="144" spans="1:65" s="2" customFormat="1" ht="24" customHeight="1">
      <c r="A144" s="35"/>
      <c r="B144" s="36"/>
      <c r="C144" s="226" t="s">
        <v>185</v>
      </c>
      <c r="D144" s="226" t="s">
        <v>112</v>
      </c>
      <c r="E144" s="227" t="s">
        <v>186</v>
      </c>
      <c r="F144" s="228" t="s">
        <v>187</v>
      </c>
      <c r="G144" s="229" t="s">
        <v>153</v>
      </c>
      <c r="H144" s="230">
        <v>1030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42</v>
      </c>
      <c r="O144" s="88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116</v>
      </c>
      <c r="AT144" s="238" t="s">
        <v>112</v>
      </c>
      <c r="AU144" s="238" t="s">
        <v>84</v>
      </c>
      <c r="AY144" s="14" t="s">
        <v>109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4" t="s">
        <v>82</v>
      </c>
      <c r="BK144" s="239">
        <f>ROUND(I144*H144,2)</f>
        <v>0</v>
      </c>
      <c r="BL144" s="14" t="s">
        <v>116</v>
      </c>
      <c r="BM144" s="238" t="s">
        <v>188</v>
      </c>
    </row>
    <row r="145" spans="1:65" s="2" customFormat="1" ht="16.5" customHeight="1">
      <c r="A145" s="35"/>
      <c r="B145" s="36"/>
      <c r="C145" s="226" t="s">
        <v>189</v>
      </c>
      <c r="D145" s="226" t="s">
        <v>112</v>
      </c>
      <c r="E145" s="227" t="s">
        <v>190</v>
      </c>
      <c r="F145" s="228" t="s">
        <v>191</v>
      </c>
      <c r="G145" s="229" t="s">
        <v>153</v>
      </c>
      <c r="H145" s="230">
        <v>515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42</v>
      </c>
      <c r="O145" s="88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116</v>
      </c>
      <c r="AT145" s="238" t="s">
        <v>112</v>
      </c>
      <c r="AU145" s="238" t="s">
        <v>84</v>
      </c>
      <c r="AY145" s="14" t="s">
        <v>109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82</v>
      </c>
      <c r="BK145" s="239">
        <f>ROUND(I145*H145,2)</f>
        <v>0</v>
      </c>
      <c r="BL145" s="14" t="s">
        <v>116</v>
      </c>
      <c r="BM145" s="238" t="s">
        <v>192</v>
      </c>
    </row>
    <row r="146" spans="1:65" s="2" customFormat="1" ht="24" customHeight="1">
      <c r="A146" s="35"/>
      <c r="B146" s="36"/>
      <c r="C146" s="226" t="s">
        <v>193</v>
      </c>
      <c r="D146" s="226" t="s">
        <v>112</v>
      </c>
      <c r="E146" s="227" t="s">
        <v>194</v>
      </c>
      <c r="F146" s="228" t="s">
        <v>195</v>
      </c>
      <c r="G146" s="229" t="s">
        <v>196</v>
      </c>
      <c r="H146" s="230">
        <v>978.5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42</v>
      </c>
      <c r="O146" s="88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116</v>
      </c>
      <c r="AT146" s="238" t="s">
        <v>112</v>
      </c>
      <c r="AU146" s="238" t="s">
        <v>84</v>
      </c>
      <c r="AY146" s="14" t="s">
        <v>109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4" t="s">
        <v>82</v>
      </c>
      <c r="BK146" s="239">
        <f>ROUND(I146*H146,2)</f>
        <v>0</v>
      </c>
      <c r="BL146" s="14" t="s">
        <v>116</v>
      </c>
      <c r="BM146" s="238" t="s">
        <v>197</v>
      </c>
    </row>
    <row r="147" spans="1:63" s="12" customFormat="1" ht="22.8" customHeight="1">
      <c r="A147" s="12"/>
      <c r="B147" s="210"/>
      <c r="C147" s="211"/>
      <c r="D147" s="212" t="s">
        <v>76</v>
      </c>
      <c r="E147" s="224" t="s">
        <v>185</v>
      </c>
      <c r="F147" s="224" t="s">
        <v>198</v>
      </c>
      <c r="G147" s="211"/>
      <c r="H147" s="211"/>
      <c r="I147" s="214"/>
      <c r="J147" s="225">
        <f>BK147</f>
        <v>0</v>
      </c>
      <c r="K147" s="211"/>
      <c r="L147" s="216"/>
      <c r="M147" s="217"/>
      <c r="N147" s="218"/>
      <c r="O147" s="218"/>
      <c r="P147" s="219">
        <f>SUM(P148:P163)</f>
        <v>0</v>
      </c>
      <c r="Q147" s="218"/>
      <c r="R147" s="219">
        <f>SUM(R148:R163)</f>
        <v>0</v>
      </c>
      <c r="S147" s="218"/>
      <c r="T147" s="220">
        <f>SUM(T148:T163)</f>
        <v>79.76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1" t="s">
        <v>82</v>
      </c>
      <c r="AT147" s="222" t="s">
        <v>76</v>
      </c>
      <c r="AU147" s="222" t="s">
        <v>82</v>
      </c>
      <c r="AY147" s="221" t="s">
        <v>109</v>
      </c>
      <c r="BK147" s="223">
        <f>SUM(BK148:BK163)</f>
        <v>0</v>
      </c>
    </row>
    <row r="148" spans="1:65" s="2" customFormat="1" ht="24" customHeight="1">
      <c r="A148" s="35"/>
      <c r="B148" s="36"/>
      <c r="C148" s="226" t="s">
        <v>199</v>
      </c>
      <c r="D148" s="226" t="s">
        <v>112</v>
      </c>
      <c r="E148" s="227" t="s">
        <v>200</v>
      </c>
      <c r="F148" s="228" t="s">
        <v>201</v>
      </c>
      <c r="G148" s="229" t="s">
        <v>202</v>
      </c>
      <c r="H148" s="230">
        <v>20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42</v>
      </c>
      <c r="O148" s="88"/>
      <c r="P148" s="236">
        <f>O148*H148</f>
        <v>0</v>
      </c>
      <c r="Q148" s="236">
        <v>0</v>
      </c>
      <c r="R148" s="236">
        <f>Q148*H148</f>
        <v>0</v>
      </c>
      <c r="S148" s="236">
        <v>0.388</v>
      </c>
      <c r="T148" s="237">
        <f>S148*H148</f>
        <v>7.76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116</v>
      </c>
      <c r="AT148" s="238" t="s">
        <v>112</v>
      </c>
      <c r="AU148" s="238" t="s">
        <v>84</v>
      </c>
      <c r="AY148" s="14" t="s">
        <v>109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4" t="s">
        <v>82</v>
      </c>
      <c r="BK148" s="239">
        <f>ROUND(I148*H148,2)</f>
        <v>0</v>
      </c>
      <c r="BL148" s="14" t="s">
        <v>116</v>
      </c>
      <c r="BM148" s="238" t="s">
        <v>203</v>
      </c>
    </row>
    <row r="149" spans="1:47" s="2" customFormat="1" ht="12">
      <c r="A149" s="35"/>
      <c r="B149" s="36"/>
      <c r="C149" s="37"/>
      <c r="D149" s="240" t="s">
        <v>127</v>
      </c>
      <c r="E149" s="37"/>
      <c r="F149" s="241" t="s">
        <v>204</v>
      </c>
      <c r="G149" s="37"/>
      <c r="H149" s="37"/>
      <c r="I149" s="135"/>
      <c r="J149" s="37"/>
      <c r="K149" s="37"/>
      <c r="L149" s="41"/>
      <c r="M149" s="242"/>
      <c r="N149" s="243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127</v>
      </c>
      <c r="AU149" s="14" t="s">
        <v>84</v>
      </c>
    </row>
    <row r="150" spans="1:65" s="2" customFormat="1" ht="24" customHeight="1">
      <c r="A150" s="35"/>
      <c r="B150" s="36"/>
      <c r="C150" s="226" t="s">
        <v>8</v>
      </c>
      <c r="D150" s="226" t="s">
        <v>112</v>
      </c>
      <c r="E150" s="227" t="s">
        <v>205</v>
      </c>
      <c r="F150" s="228" t="s">
        <v>206</v>
      </c>
      <c r="G150" s="229" t="s">
        <v>125</v>
      </c>
      <c r="H150" s="230">
        <v>3600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42</v>
      </c>
      <c r="O150" s="88"/>
      <c r="P150" s="236">
        <f>O150*H150</f>
        <v>0</v>
      </c>
      <c r="Q150" s="236">
        <v>0</v>
      </c>
      <c r="R150" s="236">
        <f>Q150*H150</f>
        <v>0</v>
      </c>
      <c r="S150" s="236">
        <v>0.02</v>
      </c>
      <c r="T150" s="237">
        <f>S150*H150</f>
        <v>72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116</v>
      </c>
      <c r="AT150" s="238" t="s">
        <v>112</v>
      </c>
      <c r="AU150" s="238" t="s">
        <v>84</v>
      </c>
      <c r="AY150" s="14" t="s">
        <v>109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4" t="s">
        <v>82</v>
      </c>
      <c r="BK150" s="239">
        <f>ROUND(I150*H150,2)</f>
        <v>0</v>
      </c>
      <c r="BL150" s="14" t="s">
        <v>116</v>
      </c>
      <c r="BM150" s="238" t="s">
        <v>207</v>
      </c>
    </row>
    <row r="151" spans="1:47" s="2" customFormat="1" ht="12">
      <c r="A151" s="35"/>
      <c r="B151" s="36"/>
      <c r="C151" s="37"/>
      <c r="D151" s="240" t="s">
        <v>127</v>
      </c>
      <c r="E151" s="37"/>
      <c r="F151" s="241" t="s">
        <v>208</v>
      </c>
      <c r="G151" s="37"/>
      <c r="H151" s="37"/>
      <c r="I151" s="135"/>
      <c r="J151" s="37"/>
      <c r="K151" s="37"/>
      <c r="L151" s="41"/>
      <c r="M151" s="242"/>
      <c r="N151" s="243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127</v>
      </c>
      <c r="AU151" s="14" t="s">
        <v>84</v>
      </c>
    </row>
    <row r="152" spans="1:65" s="2" customFormat="1" ht="16.5" customHeight="1">
      <c r="A152" s="35"/>
      <c r="B152" s="36"/>
      <c r="C152" s="226" t="s">
        <v>209</v>
      </c>
      <c r="D152" s="226" t="s">
        <v>112</v>
      </c>
      <c r="E152" s="227" t="s">
        <v>210</v>
      </c>
      <c r="F152" s="228" t="s">
        <v>211</v>
      </c>
      <c r="G152" s="229" t="s">
        <v>212</v>
      </c>
      <c r="H152" s="230">
        <v>1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42</v>
      </c>
      <c r="O152" s="88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116</v>
      </c>
      <c r="AT152" s="238" t="s">
        <v>112</v>
      </c>
      <c r="AU152" s="238" t="s">
        <v>84</v>
      </c>
      <c r="AY152" s="14" t="s">
        <v>109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4" t="s">
        <v>82</v>
      </c>
      <c r="BK152" s="239">
        <f>ROUND(I152*H152,2)</f>
        <v>0</v>
      </c>
      <c r="BL152" s="14" t="s">
        <v>116</v>
      </c>
      <c r="BM152" s="238" t="s">
        <v>213</v>
      </c>
    </row>
    <row r="153" spans="1:47" s="2" customFormat="1" ht="12">
      <c r="A153" s="35"/>
      <c r="B153" s="36"/>
      <c r="C153" s="37"/>
      <c r="D153" s="240" t="s">
        <v>127</v>
      </c>
      <c r="E153" s="37"/>
      <c r="F153" s="241" t="s">
        <v>214</v>
      </c>
      <c r="G153" s="37"/>
      <c r="H153" s="37"/>
      <c r="I153" s="135"/>
      <c r="J153" s="37"/>
      <c r="K153" s="37"/>
      <c r="L153" s="41"/>
      <c r="M153" s="242"/>
      <c r="N153" s="243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127</v>
      </c>
      <c r="AU153" s="14" t="s">
        <v>84</v>
      </c>
    </row>
    <row r="154" spans="1:65" s="2" customFormat="1" ht="16.5" customHeight="1">
      <c r="A154" s="35"/>
      <c r="B154" s="36"/>
      <c r="C154" s="226" t="s">
        <v>215</v>
      </c>
      <c r="D154" s="226" t="s">
        <v>112</v>
      </c>
      <c r="E154" s="227" t="s">
        <v>216</v>
      </c>
      <c r="F154" s="228" t="s">
        <v>217</v>
      </c>
      <c r="G154" s="229" t="s">
        <v>132</v>
      </c>
      <c r="H154" s="230">
        <v>4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42</v>
      </c>
      <c r="O154" s="88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116</v>
      </c>
      <c r="AT154" s="238" t="s">
        <v>112</v>
      </c>
      <c r="AU154" s="238" t="s">
        <v>84</v>
      </c>
      <c r="AY154" s="14" t="s">
        <v>109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4" t="s">
        <v>82</v>
      </c>
      <c r="BK154" s="239">
        <f>ROUND(I154*H154,2)</f>
        <v>0</v>
      </c>
      <c r="BL154" s="14" t="s">
        <v>116</v>
      </c>
      <c r="BM154" s="238" t="s">
        <v>218</v>
      </c>
    </row>
    <row r="155" spans="1:47" s="2" customFormat="1" ht="12">
      <c r="A155" s="35"/>
      <c r="B155" s="36"/>
      <c r="C155" s="37"/>
      <c r="D155" s="240" t="s">
        <v>127</v>
      </c>
      <c r="E155" s="37"/>
      <c r="F155" s="241" t="s">
        <v>219</v>
      </c>
      <c r="G155" s="37"/>
      <c r="H155" s="37"/>
      <c r="I155" s="135"/>
      <c r="J155" s="37"/>
      <c r="K155" s="37"/>
      <c r="L155" s="41"/>
      <c r="M155" s="242"/>
      <c r="N155" s="243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127</v>
      </c>
      <c r="AU155" s="14" t="s">
        <v>84</v>
      </c>
    </row>
    <row r="156" spans="1:65" s="2" customFormat="1" ht="16.5" customHeight="1">
      <c r="A156" s="35"/>
      <c r="B156" s="36"/>
      <c r="C156" s="226" t="s">
        <v>220</v>
      </c>
      <c r="D156" s="226" t="s">
        <v>112</v>
      </c>
      <c r="E156" s="227" t="s">
        <v>221</v>
      </c>
      <c r="F156" s="228" t="s">
        <v>222</v>
      </c>
      <c r="G156" s="229" t="s">
        <v>212</v>
      </c>
      <c r="H156" s="230">
        <v>1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42</v>
      </c>
      <c r="O156" s="88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116</v>
      </c>
      <c r="AT156" s="238" t="s">
        <v>112</v>
      </c>
      <c r="AU156" s="238" t="s">
        <v>84</v>
      </c>
      <c r="AY156" s="14" t="s">
        <v>109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4" t="s">
        <v>82</v>
      </c>
      <c r="BK156" s="239">
        <f>ROUND(I156*H156,2)</f>
        <v>0</v>
      </c>
      <c r="BL156" s="14" t="s">
        <v>116</v>
      </c>
      <c r="BM156" s="238" t="s">
        <v>223</v>
      </c>
    </row>
    <row r="157" spans="1:47" s="2" customFormat="1" ht="12">
      <c r="A157" s="35"/>
      <c r="B157" s="36"/>
      <c r="C157" s="37"/>
      <c r="D157" s="240" t="s">
        <v>127</v>
      </c>
      <c r="E157" s="37"/>
      <c r="F157" s="241" t="s">
        <v>224</v>
      </c>
      <c r="G157" s="37"/>
      <c r="H157" s="37"/>
      <c r="I157" s="135"/>
      <c r="J157" s="37"/>
      <c r="K157" s="37"/>
      <c r="L157" s="41"/>
      <c r="M157" s="242"/>
      <c r="N157" s="243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127</v>
      </c>
      <c r="AU157" s="14" t="s">
        <v>84</v>
      </c>
    </row>
    <row r="158" spans="1:65" s="2" customFormat="1" ht="16.5" customHeight="1">
      <c r="A158" s="35"/>
      <c r="B158" s="36"/>
      <c r="C158" s="226" t="s">
        <v>225</v>
      </c>
      <c r="D158" s="226" t="s">
        <v>112</v>
      </c>
      <c r="E158" s="227" t="s">
        <v>226</v>
      </c>
      <c r="F158" s="228" t="s">
        <v>227</v>
      </c>
      <c r="G158" s="229" t="s">
        <v>212</v>
      </c>
      <c r="H158" s="230">
        <v>1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42</v>
      </c>
      <c r="O158" s="88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116</v>
      </c>
      <c r="AT158" s="238" t="s">
        <v>112</v>
      </c>
      <c r="AU158" s="238" t="s">
        <v>84</v>
      </c>
      <c r="AY158" s="14" t="s">
        <v>109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4" t="s">
        <v>82</v>
      </c>
      <c r="BK158" s="239">
        <f>ROUND(I158*H158,2)</f>
        <v>0</v>
      </c>
      <c r="BL158" s="14" t="s">
        <v>116</v>
      </c>
      <c r="BM158" s="238" t="s">
        <v>228</v>
      </c>
    </row>
    <row r="159" spans="1:47" s="2" customFormat="1" ht="12">
      <c r="A159" s="35"/>
      <c r="B159" s="36"/>
      <c r="C159" s="37"/>
      <c r="D159" s="240" t="s">
        <v>127</v>
      </c>
      <c r="E159" s="37"/>
      <c r="F159" s="241" t="s">
        <v>229</v>
      </c>
      <c r="G159" s="37"/>
      <c r="H159" s="37"/>
      <c r="I159" s="135"/>
      <c r="J159" s="37"/>
      <c r="K159" s="37"/>
      <c r="L159" s="41"/>
      <c r="M159" s="242"/>
      <c r="N159" s="243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127</v>
      </c>
      <c r="AU159" s="14" t="s">
        <v>84</v>
      </c>
    </row>
    <row r="160" spans="1:65" s="2" customFormat="1" ht="16.5" customHeight="1">
      <c r="A160" s="35"/>
      <c r="B160" s="36"/>
      <c r="C160" s="226" t="s">
        <v>230</v>
      </c>
      <c r="D160" s="226" t="s">
        <v>112</v>
      </c>
      <c r="E160" s="227" t="s">
        <v>231</v>
      </c>
      <c r="F160" s="228" t="s">
        <v>232</v>
      </c>
      <c r="G160" s="229" t="s">
        <v>212</v>
      </c>
      <c r="H160" s="230">
        <v>1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42</v>
      </c>
      <c r="O160" s="88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116</v>
      </c>
      <c r="AT160" s="238" t="s">
        <v>112</v>
      </c>
      <c r="AU160" s="238" t="s">
        <v>84</v>
      </c>
      <c r="AY160" s="14" t="s">
        <v>109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4" t="s">
        <v>82</v>
      </c>
      <c r="BK160" s="239">
        <f>ROUND(I160*H160,2)</f>
        <v>0</v>
      </c>
      <c r="BL160" s="14" t="s">
        <v>116</v>
      </c>
      <c r="BM160" s="238" t="s">
        <v>233</v>
      </c>
    </row>
    <row r="161" spans="1:47" s="2" customFormat="1" ht="12">
      <c r="A161" s="35"/>
      <c r="B161" s="36"/>
      <c r="C161" s="37"/>
      <c r="D161" s="240" t="s">
        <v>127</v>
      </c>
      <c r="E161" s="37"/>
      <c r="F161" s="241" t="s">
        <v>234</v>
      </c>
      <c r="G161" s="37"/>
      <c r="H161" s="37"/>
      <c r="I161" s="135"/>
      <c r="J161" s="37"/>
      <c r="K161" s="37"/>
      <c r="L161" s="41"/>
      <c r="M161" s="242"/>
      <c r="N161" s="243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127</v>
      </c>
      <c r="AU161" s="14" t="s">
        <v>84</v>
      </c>
    </row>
    <row r="162" spans="1:65" s="2" customFormat="1" ht="16.5" customHeight="1">
      <c r="A162" s="35"/>
      <c r="B162" s="36"/>
      <c r="C162" s="226" t="s">
        <v>235</v>
      </c>
      <c r="D162" s="226" t="s">
        <v>112</v>
      </c>
      <c r="E162" s="227" t="s">
        <v>236</v>
      </c>
      <c r="F162" s="228" t="s">
        <v>237</v>
      </c>
      <c r="G162" s="229" t="s">
        <v>212</v>
      </c>
      <c r="H162" s="230">
        <v>1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42</v>
      </c>
      <c r="O162" s="88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116</v>
      </c>
      <c r="AT162" s="238" t="s">
        <v>112</v>
      </c>
      <c r="AU162" s="238" t="s">
        <v>84</v>
      </c>
      <c r="AY162" s="14" t="s">
        <v>109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4" t="s">
        <v>82</v>
      </c>
      <c r="BK162" s="239">
        <f>ROUND(I162*H162,2)</f>
        <v>0</v>
      </c>
      <c r="BL162" s="14" t="s">
        <v>116</v>
      </c>
      <c r="BM162" s="238" t="s">
        <v>238</v>
      </c>
    </row>
    <row r="163" spans="1:47" s="2" customFormat="1" ht="12">
      <c r="A163" s="35"/>
      <c r="B163" s="36"/>
      <c r="C163" s="37"/>
      <c r="D163" s="240" t="s">
        <v>127</v>
      </c>
      <c r="E163" s="37"/>
      <c r="F163" s="241" t="s">
        <v>239</v>
      </c>
      <c r="G163" s="37"/>
      <c r="H163" s="37"/>
      <c r="I163" s="135"/>
      <c r="J163" s="37"/>
      <c r="K163" s="37"/>
      <c r="L163" s="41"/>
      <c r="M163" s="244"/>
      <c r="N163" s="245"/>
      <c r="O163" s="246"/>
      <c r="P163" s="246"/>
      <c r="Q163" s="246"/>
      <c r="R163" s="246"/>
      <c r="S163" s="246"/>
      <c r="T163" s="247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127</v>
      </c>
      <c r="AU163" s="14" t="s">
        <v>84</v>
      </c>
    </row>
    <row r="164" spans="1:31" s="2" customFormat="1" ht="6.95" customHeight="1">
      <c r="A164" s="35"/>
      <c r="B164" s="63"/>
      <c r="C164" s="64"/>
      <c r="D164" s="64"/>
      <c r="E164" s="64"/>
      <c r="F164" s="64"/>
      <c r="G164" s="64"/>
      <c r="H164" s="64"/>
      <c r="I164" s="174"/>
      <c r="J164" s="64"/>
      <c r="K164" s="64"/>
      <c r="L164" s="41"/>
      <c r="M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</row>
  </sheetData>
  <sheetProtection password="CC35" sheet="1" objects="1" scenarios="1" formatColumns="0" formatRows="0" autoFilter="0"/>
  <autoFilter ref="C114:K163"/>
  <mergeCells count="6">
    <mergeCell ref="E7:H7"/>
    <mergeCell ref="E16:H16"/>
    <mergeCell ref="E25:H25"/>
    <mergeCell ref="E85:H85"/>
    <mergeCell ref="E107:H10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Michal Kubík</dc:creator>
  <cp:keywords/>
  <dc:description/>
  <cp:lastModifiedBy>DiS. Michal Kubík</cp:lastModifiedBy>
  <dcterms:created xsi:type="dcterms:W3CDTF">2019-10-30T11:56:52Z</dcterms:created>
  <dcterms:modified xsi:type="dcterms:W3CDTF">2019-10-30T11:56:53Z</dcterms:modified>
  <cp:category/>
  <cp:version/>
  <cp:contentType/>
  <cp:contentStatus/>
</cp:coreProperties>
</file>