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LCH3-2020 - Divoká Orlice..." sheetId="2" r:id="rId2"/>
  </sheets>
  <definedNames>
    <definedName name="_xlnm.Print_Area" localSheetId="0">'Rekapitulace stavby'!$D$4:$AO$76,'Rekapitulace stavby'!$C$82:$AQ$96</definedName>
    <definedName name="_xlnm._FilterDatabase" localSheetId="1" hidden="1">'LCH3-2020 - Divoká Orlice...'!$C$120:$K$268</definedName>
    <definedName name="_xlnm.Print_Area" localSheetId="1">'LCH3-2020 - Divoká Orlice...'!$C$4:$J$76,'LCH3-2020 - Divoká Orlice...'!$C$82:$J$104,'LCH3-2020 - Divoká Orlice...'!$C$110:$K$268</definedName>
    <definedName name="_xlnm.Print_Titles" localSheetId="0">'Rekapitulace stavby'!$92:$92</definedName>
    <definedName name="_xlnm.Print_Titles" localSheetId="1">'LCH3-2020 - Divoká Orlice...'!$120:$120</definedName>
  </definedNames>
  <calcPr fullCalcOnLoad="1"/>
</workbook>
</file>

<file path=xl/sharedStrings.xml><?xml version="1.0" encoding="utf-8"?>
<sst xmlns="http://schemas.openxmlformats.org/spreadsheetml/2006/main" count="1453" uniqueCount="351">
  <si>
    <t>Export Komplet</t>
  </si>
  <si>
    <t/>
  </si>
  <si>
    <t>2.0</t>
  </si>
  <si>
    <t>ZAMOK</t>
  </si>
  <si>
    <t>False</t>
  </si>
  <si>
    <t>{7544547d-717c-40e4-bc24-96cf09e434eb}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</si>
  <si>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</si>
  <si>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</si>
  <si>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</si>
  <si>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</si>
  <si>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</si>
  <si>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</si>
  <si>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</si>
  <si>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</si>
  <si>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LCH3/2020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</si>
  <si>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</si>
  <si>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</si>
  <si>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Divoká Orlice, Lípa, náhradní výsadba s následnou péčí, ř.km 38,000 - 38,800</t>
  </si>
  <si>
    <t>KSO:</t>
  </si>
  <si>
    <t>CC-CZ:</t>
  </si>
  <si>
    <t>Místo:</t>
  </si>
  <si>
    <t>Lípa nad Orlicí</t>
  </si>
  <si>
    <t>Datum:</t>
  </si>
  <si>
    <t>8.1.2020</t>
  </si>
  <si>
    <t>Zadavatel:</t>
  </si>
  <si>
    <t>IČ:</t>
  </si>
  <si>
    <t>Povodí Labe, státní podnik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</si>
  <si>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</si>
  <si>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</si>
  <si>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</si>
  <si>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</si>
  <si>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</si>
  <si>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</si>
  <si>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</si>
  <si>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Ladislav Chleboun, DiS.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</si>
  <si>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</si>
  <si>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</si>
  <si>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</si>
  <si>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</si>
  <si>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</si>
  <si>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</si>
  <si>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</si>
  <si>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</si>
  <si>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</si>
  <si>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</si>
  <si>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</si>
  <si>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</si>
  <si>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</si>
  <si>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</si>
  <si>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</si>
  <si>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</si>
  <si>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</si>
  <si>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</si>
  <si>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</si>
  <si>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</si>
  <si>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</si>
  <si>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</si>
  <si>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</si>
  <si>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</si>
  <si>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</si>
  <si>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</si>
  <si>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</si>
  <si>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</si>
  <si>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</si>
  <si>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</si>
  <si>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</si>
  <si>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</si>
  <si>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</si>
  <si>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</si>
  <si>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</si>
  <si>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</si>
  <si>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</si>
  <si>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</si>
  <si>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</si>
  <si>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</si>
  <si>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</si>
  <si>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</si>
  <si>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</si>
  <si>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</si>
  <si>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</si>
  <si>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</si>
  <si>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</si>
  <si>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</si>
  <si>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</si>
  <si>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</si>
  <si>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</si>
  <si>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</si>
  <si>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</si>
  <si>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</si>
  <si>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</si>
  <si>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</si>
  <si>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</si>
  <si>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998 - Přesun hmot</t>
  </si>
  <si>
    <t>Ostatní - Ostatní</t>
  </si>
  <si>
    <t xml:space="preserve">    R1 - Následná péče 1.rok</t>
  </si>
  <si>
    <t xml:space="preserve">    R2 - Následná péče 2.rok</t>
  </si>
  <si>
    <t xml:space="preserve">    R3 - Následná péče 3.rok</t>
  </si>
  <si>
    <t xml:space="preserve">    R4 - Následná péče 4.rok</t>
  </si>
  <si>
    <t xml:space="preserve">    R5 - Následná péče 5.rok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</si>
  <si>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</si>
  <si>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</si>
  <si>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</si>
  <si>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</si>
  <si>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</si>
  <si>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</si>
  <si>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</si>
  <si>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</si>
  <si>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</si>
  <si>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</si>
  <si>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</si>
  <si>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</si>
  <si>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</si>
  <si>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</si>
  <si>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</si>
  <si>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</si>
  <si>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</si>
  <si>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</si>
  <si>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111103213</t>
  </si>
  <si>
    <t>Kosení ve vegetačním období divokého porostu hustého</t>
  </si>
  <si>
    <t>ha</t>
  </si>
  <si>
    <t>4</t>
  </si>
  <si>
    <t>1113266392</t>
  </si>
  <si>
    <t>PP</t>
  </si>
  <si>
    <t>Kosení travin a vodních rostlin ve vegetačním období divokého porostu hustého</t>
  </si>
  <si>
    <t>P</t>
  </si>
  <si>
    <t>Poznámka k položce:
Kosení před zahájením výsadby - plocha kosení pro 1 ks - 4m2</t>
  </si>
  <si>
    <t>183101215</t>
  </si>
  <si>
    <t>Jamky pro výsadbu s výměnou 50 % půdy zeminy tř 1 až 4 objem do 0,4 m3 v rovině a svahu do 1:5</t>
  </si>
  <si>
    <t>kus</t>
  </si>
  <si>
    <t>-342024349</t>
  </si>
  <si>
    <t>Hloubení jamek pro vysazování rostlin v zemině tř.1 až 4 s výměnou půdy z 50% v rovině nebo na svahu do 1:5, objemu přes 0,125 do 0,40 m3</t>
  </si>
  <si>
    <t>Poznámka k položce:
pro stromky</t>
  </si>
  <si>
    <t>61</t>
  </si>
  <si>
    <t>184102114</t>
  </si>
  <si>
    <t>Výsadba dřeviny s balem D do 0,5 m do jamky se zalitím v rovině a svahu do 1:5</t>
  </si>
  <si>
    <t>-1174988593</t>
  </si>
  <si>
    <t>Výsadba dřeviny s balem do předem vyhloubené jamky se zalitím  v rovině nebo na svahu do 1:5, při průměru balu přes 400 do 500 mm</t>
  </si>
  <si>
    <t>3</t>
  </si>
  <si>
    <t>M</t>
  </si>
  <si>
    <t>10364101</t>
  </si>
  <si>
    <t>zemina pro terénní úpravy -  ornice</t>
  </si>
  <si>
    <t>t</t>
  </si>
  <si>
    <t>8</t>
  </si>
  <si>
    <t>676938908</t>
  </si>
  <si>
    <t>02650461R</t>
  </si>
  <si>
    <t>Dub letní /Quercus robur/ 10-12cm</t>
  </si>
  <si>
    <t>-1382516607</t>
  </si>
  <si>
    <t>Dub letní /Quercus robur/ 150-200cm</t>
  </si>
  <si>
    <t>Poznámka k položce:
obvod kmínku musí být 10-12 cm</t>
  </si>
  <si>
    <t>5</t>
  </si>
  <si>
    <t>026504R1</t>
  </si>
  <si>
    <t>Jilm habrolistý obvod kmínku 10-12 cm</t>
  </si>
  <si>
    <t>708689273</t>
  </si>
  <si>
    <t>6</t>
  </si>
  <si>
    <t>026504R2</t>
  </si>
  <si>
    <t>Olše šedá obvod kmínku 10-12 cm</t>
  </si>
  <si>
    <t>-1464274621</t>
  </si>
  <si>
    <t>7</t>
  </si>
  <si>
    <t>026504R3</t>
  </si>
  <si>
    <t>Javor mléč obvod kmínku 10-12 cm</t>
  </si>
  <si>
    <t>-2144621139</t>
  </si>
  <si>
    <t>10</t>
  </si>
  <si>
    <t>026504R4</t>
  </si>
  <si>
    <t>Topol černý obvod kmínku 10-12 cm</t>
  </si>
  <si>
    <t>2145136485</t>
  </si>
  <si>
    <t>Topolčerná obvod kmínku 10-12 cm</t>
  </si>
  <si>
    <t>11</t>
  </si>
  <si>
    <t>184215133</t>
  </si>
  <si>
    <t>Ukotvení kmene dřevin třemi kůly D do 0,1 m délky do 3 m</t>
  </si>
  <si>
    <t>1677179938</t>
  </si>
  <si>
    <t>Ukotvení dřeviny kůly třemi kůly, délky přes 2 do 3 m</t>
  </si>
  <si>
    <t>Poznámka k položce:
výška konstrukce minimílně 2 metry</t>
  </si>
  <si>
    <t>12</t>
  </si>
  <si>
    <t>60591255</t>
  </si>
  <si>
    <t>kůl vyvazovací dřevěný impregnovaný D 8cm dl 2,5m</t>
  </si>
  <si>
    <t>-1686497030</t>
  </si>
  <si>
    <t>13</t>
  </si>
  <si>
    <t>184215412</t>
  </si>
  <si>
    <t>Zhotovení závlahové mísy dřevin D do 1,0 m v rovině nebo na svahu do 1:5</t>
  </si>
  <si>
    <t>820532696</t>
  </si>
  <si>
    <t>Zhotovení závlahové mísy u solitérních dřevin v rovině nebo na svahu do 1:5, o průměru mísy přes 0,5 do 1 m</t>
  </si>
  <si>
    <t>14</t>
  </si>
  <si>
    <t>58331200</t>
  </si>
  <si>
    <t>štěrkopísek netříděný zásypový</t>
  </si>
  <si>
    <t>-1691750495</t>
  </si>
  <si>
    <t>184501141</t>
  </si>
  <si>
    <t>Zhotovení obalu z rákosové nebo kokosové rohože v rovině a svahu do 1:5</t>
  </si>
  <si>
    <t>m2</t>
  </si>
  <si>
    <t>118055854</t>
  </si>
  <si>
    <t>Zhotovení obalu kmene z rákosové nebo kokosové rohože v rovině nebo na svahu do 1:5</t>
  </si>
  <si>
    <t>16</t>
  </si>
  <si>
    <t>61894010</t>
  </si>
  <si>
    <t>síť kokosová (400 g/m2) 2x50m</t>
  </si>
  <si>
    <t>1652118241</t>
  </si>
  <si>
    <t>18</t>
  </si>
  <si>
    <t>184813134</t>
  </si>
  <si>
    <t>Ochrana listnatých dřevin přes 70 cm před okusem chemickým nátěrem v rovině a svahu do 1:5</t>
  </si>
  <si>
    <t>100 kus</t>
  </si>
  <si>
    <t>-307175023</t>
  </si>
  <si>
    <t>Ochrana dřevin před okusem zvěří chemicky nátěrem, v rovině nebo ve svahu do 1:5 listnatých, výšky přes 70 cm</t>
  </si>
  <si>
    <t>19</t>
  </si>
  <si>
    <t>184816111</t>
  </si>
  <si>
    <t>Hnojení sazenic průmyslovými hnojivy do 0,25 kg k jedné sazenici</t>
  </si>
  <si>
    <t>894840143</t>
  </si>
  <si>
    <t>Hnojení sazenic  průmyslovými hnojivy v množství do 0,25 kg k jedné sazenici</t>
  </si>
  <si>
    <t>20</t>
  </si>
  <si>
    <t>R001</t>
  </si>
  <si>
    <t>Hnojivo Silvamix Forte - tablety 5 ks na 1 jamku</t>
  </si>
  <si>
    <t>-1985172891</t>
  </si>
  <si>
    <t>185803105</t>
  </si>
  <si>
    <t>Shrabání a odvoz pokoseného travního porostu do 20 km</t>
  </si>
  <si>
    <t>-900140539</t>
  </si>
  <si>
    <t>Shrabání a odvoz pokoseného porostu a organických naplavenin travního porostu</t>
  </si>
  <si>
    <t>Poznámka k položce:
včetně likvidace</t>
  </si>
  <si>
    <t>22</t>
  </si>
  <si>
    <t>185804311</t>
  </si>
  <si>
    <t>Zalití rostlin vodou plocha do 20 m2</t>
  </si>
  <si>
    <t>m3</t>
  </si>
  <si>
    <t>168129735</t>
  </si>
  <si>
    <t>Zalití rostlin vodou plochy záhonů jednotlivě do 20 m2</t>
  </si>
  <si>
    <t>Poznámka k položce:
zalití 14x 50l po výsadbě k 1 stromku za jedno vegetační období</t>
  </si>
  <si>
    <t>17</t>
  </si>
  <si>
    <t>185804513</t>
  </si>
  <si>
    <t>Odplevelení dřevin soliterních v rovině a svahu do 1:5</t>
  </si>
  <si>
    <t>193334835</t>
  </si>
  <si>
    <t>Odplevelení výsadeb v rovině nebo na svahu do 1:5 dřevin solitérních</t>
  </si>
  <si>
    <t>Poznámka k položce:
před zahájením výsadby v dostatečném předstihu</t>
  </si>
  <si>
    <t>998</t>
  </si>
  <si>
    <t>Přesun hmot</t>
  </si>
  <si>
    <t>23</t>
  </si>
  <si>
    <t>998231311</t>
  </si>
  <si>
    <t>Přesun hmot pro sadovnické a krajinářské úpravy vodorovně do 5000 m</t>
  </si>
  <si>
    <t>-312143294</t>
  </si>
  <si>
    <t>Přesun hmot pro sadovnické a krajinářské úpravy - strojně dopravní vzdálenost do 5000 m</t>
  </si>
  <si>
    <t>Ostatní</t>
  </si>
  <si>
    <t>R1</t>
  </si>
  <si>
    <t>Následná péče 1.rok</t>
  </si>
  <si>
    <t>24</t>
  </si>
  <si>
    <t>512</t>
  </si>
  <si>
    <t>1432818095</t>
  </si>
  <si>
    <t>25</t>
  </si>
  <si>
    <t>1098680128</t>
  </si>
  <si>
    <t>26</t>
  </si>
  <si>
    <t>184818111</t>
  </si>
  <si>
    <t>Vyvětvení a tvarový ořez dřevin v do 3 m s odnesením odpadu do 200 m a spálením</t>
  </si>
  <si>
    <t>296904790</t>
  </si>
  <si>
    <t>Vyvětvení a tvarový ořez dřevin s úpravou koruny  při výšce stromu do 3 m</t>
  </si>
  <si>
    <t>27</t>
  </si>
  <si>
    <t>184911111</t>
  </si>
  <si>
    <t>Znovuuvázání dřeviny ke kůlům</t>
  </si>
  <si>
    <t>-1792658074</t>
  </si>
  <si>
    <t>Znovuuvázání dřeviny jedním úvazkem ke stávajícímu kůlu</t>
  </si>
  <si>
    <t>Poznámka k položce:
převázání stromků</t>
  </si>
  <si>
    <t>28</t>
  </si>
  <si>
    <t>185804213</t>
  </si>
  <si>
    <t>Vypletí záhonu dřevin soliterních s naložením a odvozem odpadu do 20 km v rovině a svahu do 1:5</t>
  </si>
  <si>
    <t>1613688477</t>
  </si>
  <si>
    <t>Vypletí v rovině nebo na svahu do 1:5 dřevin solitérních</t>
  </si>
  <si>
    <t>Poznámka k položce:
včetně likvidace odpadu</t>
  </si>
  <si>
    <t>29</t>
  </si>
  <si>
    <t>1728322199</t>
  </si>
  <si>
    <t>Poznámka k položce:
každý stromek 14x ve vegetačním období</t>
  </si>
  <si>
    <t>30</t>
  </si>
  <si>
    <t>R101</t>
  </si>
  <si>
    <t>Doprava a režie pro následnou péči 1.rok</t>
  </si>
  <si>
    <t>1532080346</t>
  </si>
  <si>
    <t>R2</t>
  </si>
  <si>
    <t>Následná péče 2.rok</t>
  </si>
  <si>
    <t>31</t>
  </si>
  <si>
    <t>-702828315</t>
  </si>
  <si>
    <t>32</t>
  </si>
  <si>
    <t>729877093</t>
  </si>
  <si>
    <t>33</t>
  </si>
  <si>
    <t>-734025704</t>
  </si>
  <si>
    <t>34</t>
  </si>
  <si>
    <t>1868570573</t>
  </si>
  <si>
    <t>35</t>
  </si>
  <si>
    <t>1669153188</t>
  </si>
  <si>
    <t>36</t>
  </si>
  <si>
    <t>1970225872</t>
  </si>
  <si>
    <t>37</t>
  </si>
  <si>
    <t>-441851657</t>
  </si>
  <si>
    <t>Poznámka k položce:
10x za 1 vegetační období každý stromek</t>
  </si>
  <si>
    <t>38</t>
  </si>
  <si>
    <t>R102</t>
  </si>
  <si>
    <t>Doprava a režie pro následnou péči 2.rok</t>
  </si>
  <si>
    <t>1297842020</t>
  </si>
  <si>
    <t>R3</t>
  </si>
  <si>
    <t>Následná péče 3.rok</t>
  </si>
  <si>
    <t>39</t>
  </si>
  <si>
    <t>184215173</t>
  </si>
  <si>
    <t>Odstranění ukotvení kmene dřevin třemi kůly D do 0,1 m délky do 3 m</t>
  </si>
  <si>
    <t>1160107066</t>
  </si>
  <si>
    <t>Odstranění ukotvení dřeviny kůly třemi kůly, délky přes 2 do 3 m</t>
  </si>
  <si>
    <t>40</t>
  </si>
  <si>
    <t>2031855914</t>
  </si>
  <si>
    <t>41</t>
  </si>
  <si>
    <t>423882380</t>
  </si>
  <si>
    <t>42</t>
  </si>
  <si>
    <t>1019432102</t>
  </si>
  <si>
    <t>43</t>
  </si>
  <si>
    <t>774614978</t>
  </si>
  <si>
    <t>44</t>
  </si>
  <si>
    <t>-1519387913</t>
  </si>
  <si>
    <t>Poznámka k položce:
6x za 1 vegetační období každý stromek</t>
  </si>
  <si>
    <t>45</t>
  </si>
  <si>
    <t>R103</t>
  </si>
  <si>
    <t>Doprava a režie pro následnou péči 3.rok</t>
  </si>
  <si>
    <t>1656390309</t>
  </si>
  <si>
    <t>R4</t>
  </si>
  <si>
    <t>Následná péče 4.rok</t>
  </si>
  <si>
    <t>46</t>
  </si>
  <si>
    <t>1723737020</t>
  </si>
  <si>
    <t>47</t>
  </si>
  <si>
    <t>1950477574</t>
  </si>
  <si>
    <t>48</t>
  </si>
  <si>
    <t>715956286</t>
  </si>
  <si>
    <t>49</t>
  </si>
  <si>
    <t>927587578</t>
  </si>
  <si>
    <t>56</t>
  </si>
  <si>
    <t>1389948124</t>
  </si>
  <si>
    <t>50</t>
  </si>
  <si>
    <t>239271535</t>
  </si>
  <si>
    <t>Poznámka k položce:
6x za 1 vegetační období</t>
  </si>
  <si>
    <t>51</t>
  </si>
  <si>
    <t>R104</t>
  </si>
  <si>
    <t>Doprava a režie pro následnou péči 4.rok</t>
  </si>
  <si>
    <t>396734197</t>
  </si>
  <si>
    <t>R5</t>
  </si>
  <si>
    <t>Následná péče 5.rok</t>
  </si>
  <si>
    <t>52</t>
  </si>
  <si>
    <t>184501181</t>
  </si>
  <si>
    <t>Odstranění obalu z rákosové nebo kokosové rohože v rovině a svahu do 1:5</t>
  </si>
  <si>
    <t>-1065541809</t>
  </si>
  <si>
    <t>Odstranění obalu kmene z rákosové nebo kokosové rohože v rovině nebo na svahu do 1:5</t>
  </si>
  <si>
    <t>53</t>
  </si>
  <si>
    <t>1387780353</t>
  </si>
  <si>
    <t>54</t>
  </si>
  <si>
    <t>305723011</t>
  </si>
  <si>
    <t>55</t>
  </si>
  <si>
    <t>-1513871113</t>
  </si>
  <si>
    <t>58</t>
  </si>
  <si>
    <t>1188540706</t>
  </si>
  <si>
    <t>57</t>
  </si>
  <si>
    <t>1243958150</t>
  </si>
  <si>
    <t>59</t>
  </si>
  <si>
    <t>-1755200556</t>
  </si>
  <si>
    <t>60</t>
  </si>
  <si>
    <t>R105</t>
  </si>
  <si>
    <t>Doprava a režie pro následnou péči 5.rok</t>
  </si>
  <si>
    <t>1135408901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</si>
</sst>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40</v>
      </c>
      <c r="E29" s="44"/>
      <c r="F29" s="29" t="s">
        <v>41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42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43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44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50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51</v>
      </c>
      <c r="AI60" s="39"/>
      <c r="AJ60" s="39"/>
      <c r="AK60" s="39"/>
      <c r="AL60" s="39"/>
      <c r="AM60" s="61" t="s">
        <v>52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53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54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51</v>
      </c>
      <c r="AI75" s="39"/>
      <c r="AJ75" s="39"/>
      <c r="AK75" s="39"/>
      <c r="AL75" s="39"/>
      <c r="AM75" s="61" t="s">
        <v>52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LCH3/2020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Divoká Orlice, Lípa, náhradní výsadba s následnou péčí, ř.km 38,000 - 38,800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Lípa nad Orlicí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8.1.2020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Povodí Labe, státní podnik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56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77" t="str">
        <f>IF(E20="","",E20)</f>
        <v>Ladislav Chleboun, DiS.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57</v>
      </c>
      <c r="D92" s="91"/>
      <c r="E92" s="91"/>
      <c r="F92" s="91"/>
      <c r="G92" s="91"/>
      <c r="H92" s="92"/>
      <c r="I92" s="93" t="s">
        <v>58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59</v>
      </c>
      <c r="AH92" s="91"/>
      <c r="AI92" s="91"/>
      <c r="AJ92" s="91"/>
      <c r="AK92" s="91"/>
      <c r="AL92" s="91"/>
      <c r="AM92" s="91"/>
      <c r="AN92" s="93" t="s">
        <v>60</v>
      </c>
      <c r="AO92" s="91"/>
      <c r="AP92" s="95"/>
      <c r="AQ92" s="96" t="s">
        <v>61</v>
      </c>
      <c r="AR92" s="41"/>
      <c r="AS92" s="97" t="s">
        <v>62</v>
      </c>
      <c r="AT92" s="98" t="s">
        <v>63</v>
      </c>
      <c r="AU92" s="98" t="s">
        <v>64</v>
      </c>
      <c r="AV92" s="98" t="s">
        <v>65</v>
      </c>
      <c r="AW92" s="98" t="s">
        <v>66</v>
      </c>
      <c r="AX92" s="98" t="s">
        <v>67</v>
      </c>
      <c r="AY92" s="98" t="s">
        <v>68</v>
      </c>
      <c r="AZ92" s="98" t="s">
        <v>69</v>
      </c>
      <c r="BA92" s="98" t="s">
        <v>70</v>
      </c>
      <c r="BB92" s="98" t="s">
        <v>71</v>
      </c>
      <c r="BC92" s="98" t="s">
        <v>72</v>
      </c>
      <c r="BD92" s="99" t="s">
        <v>73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74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75</v>
      </c>
      <c r="BT94" s="114" t="s">
        <v>76</v>
      </c>
      <c r="BV94" s="114" t="s">
        <v>77</v>
      </c>
      <c r="BW94" s="114" t="s">
        <v>5</v>
      </c>
      <c r="BX94" s="114" t="s">
        <v>78</v>
      </c>
      <c r="CL94" s="114" t="s">
        <v>1</v>
      </c>
    </row>
    <row r="95" spans="1:90" s="7" customFormat="1" ht="27" customHeight="1">
      <c r="A95" s="115" t="s">
        <v>79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'LCH3-2020 - Divoká Orlice...'!J28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80</v>
      </c>
      <c r="AR95" s="122"/>
      <c r="AS95" s="123">
        <v>0</v>
      </c>
      <c r="AT95" s="124">
        <f>ROUND(SUM(AV95:AW95),2)</f>
        <v>0</v>
      </c>
      <c r="AU95" s="125">
        <f>'LCH3-2020 - Divoká Orlice...'!P121</f>
        <v>0</v>
      </c>
      <c r="AV95" s="124">
        <f>'LCH3-2020 - Divoká Orlice...'!J31</f>
        <v>0</v>
      </c>
      <c r="AW95" s="124">
        <f>'LCH3-2020 - Divoká Orlice...'!J32</f>
        <v>0</v>
      </c>
      <c r="AX95" s="124">
        <f>'LCH3-2020 - Divoká Orlice...'!J33</f>
        <v>0</v>
      </c>
      <c r="AY95" s="124">
        <f>'LCH3-2020 - Divoká Orlice...'!J34</f>
        <v>0</v>
      </c>
      <c r="AZ95" s="124">
        <f>'LCH3-2020 - Divoká Orlice...'!F31</f>
        <v>0</v>
      </c>
      <c r="BA95" s="124">
        <f>'LCH3-2020 - Divoká Orlice...'!F32</f>
        <v>0</v>
      </c>
      <c r="BB95" s="124">
        <f>'LCH3-2020 - Divoká Orlice...'!F33</f>
        <v>0</v>
      </c>
      <c r="BC95" s="124">
        <f>'LCH3-2020 - Divoká Orlice...'!F34</f>
        <v>0</v>
      </c>
      <c r="BD95" s="126">
        <f>'LCH3-2020 - Divoká Orlice...'!F35</f>
        <v>0</v>
      </c>
      <c r="BE95" s="7"/>
      <c r="BT95" s="127" t="s">
        <v>81</v>
      </c>
      <c r="BU95" s="127" t="s">
        <v>82</v>
      </c>
      <c r="BV95" s="127" t="s">
        <v>77</v>
      </c>
      <c r="BW95" s="127" t="s">
        <v>5</v>
      </c>
      <c r="BX95" s="127" t="s">
        <v>78</v>
      </c>
      <c r="CL95" s="127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LCH3-2020 - Divoká Orlic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7"/>
      <c r="AT3" s="14" t="s">
        <v>83</v>
      </c>
    </row>
    <row r="4" spans="2:46" s="1" customFormat="1" ht="24.95" customHeight="1">
      <c r="B4" s="17"/>
      <c r="D4" s="132" t="s">
        <v>84</v>
      </c>
      <c r="I4" s="128"/>
      <c r="L4" s="17"/>
      <c r="M4" s="133" t="s">
        <v>10</v>
      </c>
      <c r="AT4" s="14" t="s">
        <v>4</v>
      </c>
    </row>
    <row r="5" spans="2:12" s="1" customFormat="1" ht="6.95" customHeight="1">
      <c r="B5" s="17"/>
      <c r="I5" s="128"/>
      <c r="L5" s="17"/>
    </row>
    <row r="6" spans="1:31" s="2" customFormat="1" ht="12" customHeight="1">
      <c r="A6" s="35"/>
      <c r="B6" s="41"/>
      <c r="C6" s="35"/>
      <c r="D6" s="134" t="s">
        <v>16</v>
      </c>
      <c r="E6" s="35"/>
      <c r="F6" s="35"/>
      <c r="G6" s="35"/>
      <c r="H6" s="35"/>
      <c r="I6" s="1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27" customHeight="1">
      <c r="A7" s="35"/>
      <c r="B7" s="41"/>
      <c r="C7" s="35"/>
      <c r="D7" s="35"/>
      <c r="E7" s="136" t="s">
        <v>17</v>
      </c>
      <c r="F7" s="35"/>
      <c r="G7" s="35"/>
      <c r="H7" s="35"/>
      <c r="I7" s="1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41"/>
      <c r="C8" s="35"/>
      <c r="D8" s="35"/>
      <c r="E8" s="35"/>
      <c r="F8" s="35"/>
      <c r="G8" s="35"/>
      <c r="H8" s="35"/>
      <c r="I8" s="1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1"/>
      <c r="C9" s="35"/>
      <c r="D9" s="134" t="s">
        <v>18</v>
      </c>
      <c r="E9" s="35"/>
      <c r="F9" s="137" t="s">
        <v>1</v>
      </c>
      <c r="G9" s="35"/>
      <c r="H9" s="35"/>
      <c r="I9" s="138" t="s">
        <v>19</v>
      </c>
      <c r="J9" s="137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34" t="s">
        <v>20</v>
      </c>
      <c r="E10" s="35"/>
      <c r="F10" s="137" t="s">
        <v>21</v>
      </c>
      <c r="G10" s="35"/>
      <c r="H10" s="35"/>
      <c r="I10" s="138" t="s">
        <v>22</v>
      </c>
      <c r="J10" s="139" t="str">
        <f>'Rekapitulace stavby'!AN8</f>
        <v>8.1.2020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1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4" t="s">
        <v>24</v>
      </c>
      <c r="E12" s="35"/>
      <c r="F12" s="35"/>
      <c r="G12" s="35"/>
      <c r="H12" s="35"/>
      <c r="I12" s="138" t="s">
        <v>25</v>
      </c>
      <c r="J12" s="137" t="s">
        <v>1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1"/>
      <c r="C13" s="35"/>
      <c r="D13" s="35"/>
      <c r="E13" s="137" t="s">
        <v>26</v>
      </c>
      <c r="F13" s="35"/>
      <c r="G13" s="35"/>
      <c r="H13" s="35"/>
      <c r="I13" s="138" t="s">
        <v>27</v>
      </c>
      <c r="J13" s="137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1"/>
      <c r="C14" s="35"/>
      <c r="D14" s="35"/>
      <c r="E14" s="35"/>
      <c r="F14" s="35"/>
      <c r="G14" s="35"/>
      <c r="H14" s="35"/>
      <c r="I14" s="1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1"/>
      <c r="C15" s="35"/>
      <c r="D15" s="134" t="s">
        <v>28</v>
      </c>
      <c r="E15" s="35"/>
      <c r="F15" s="35"/>
      <c r="G15" s="35"/>
      <c r="H15" s="35"/>
      <c r="I15" s="138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7"/>
      <c r="G16" s="137"/>
      <c r="H16" s="137"/>
      <c r="I16" s="138" t="s">
        <v>27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1"/>
      <c r="C17" s="35"/>
      <c r="D17" s="35"/>
      <c r="E17" s="35"/>
      <c r="F17" s="35"/>
      <c r="G17" s="35"/>
      <c r="H17" s="35"/>
      <c r="I17" s="1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1"/>
      <c r="C18" s="35"/>
      <c r="D18" s="134" t="s">
        <v>30</v>
      </c>
      <c r="E18" s="35"/>
      <c r="F18" s="35"/>
      <c r="G18" s="35"/>
      <c r="H18" s="35"/>
      <c r="I18" s="138" t="s">
        <v>25</v>
      </c>
      <c r="J18" s="137" t="str">
        <f>IF('Rekapitulace stavby'!AN16="","",'Rekapitulace stavby'!AN16)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1"/>
      <c r="C19" s="35"/>
      <c r="D19" s="35"/>
      <c r="E19" s="137" t="str">
        <f>IF('Rekapitulace stavby'!E17="","",'Rekapitulace stavby'!E17)</f>
        <v xml:space="preserve"> </v>
      </c>
      <c r="F19" s="35"/>
      <c r="G19" s="35"/>
      <c r="H19" s="35"/>
      <c r="I19" s="138" t="s">
        <v>27</v>
      </c>
      <c r="J19" s="137" t="str">
        <f>IF('Rekapitulace stavby'!AN17="","",'Rekapitulace stavby'!AN17)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1"/>
      <c r="C20" s="35"/>
      <c r="D20" s="35"/>
      <c r="E20" s="35"/>
      <c r="F20" s="35"/>
      <c r="G20" s="35"/>
      <c r="H20" s="35"/>
      <c r="I20" s="1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1"/>
      <c r="C21" s="35"/>
      <c r="D21" s="134" t="s">
        <v>33</v>
      </c>
      <c r="E21" s="35"/>
      <c r="F21" s="35"/>
      <c r="G21" s="35"/>
      <c r="H21" s="35"/>
      <c r="I21" s="138" t="s">
        <v>25</v>
      </c>
      <c r="J21" s="137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1"/>
      <c r="C22" s="35"/>
      <c r="D22" s="35"/>
      <c r="E22" s="137" t="s">
        <v>34</v>
      </c>
      <c r="F22" s="35"/>
      <c r="G22" s="35"/>
      <c r="H22" s="35"/>
      <c r="I22" s="138" t="s">
        <v>27</v>
      </c>
      <c r="J22" s="137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1"/>
      <c r="C23" s="35"/>
      <c r="D23" s="35"/>
      <c r="E23" s="35"/>
      <c r="F23" s="35"/>
      <c r="G23" s="35"/>
      <c r="H23" s="35"/>
      <c r="I23" s="1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1"/>
      <c r="C24" s="35"/>
      <c r="D24" s="134" t="s">
        <v>35</v>
      </c>
      <c r="E24" s="35"/>
      <c r="F24" s="35"/>
      <c r="G24" s="35"/>
      <c r="H24" s="35"/>
      <c r="I24" s="1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>
      <c r="A25" s="140"/>
      <c r="B25" s="141"/>
      <c r="C25" s="140"/>
      <c r="D25" s="140"/>
      <c r="E25" s="142" t="s">
        <v>1</v>
      </c>
      <c r="F25" s="142"/>
      <c r="G25" s="142"/>
      <c r="H25" s="142"/>
      <c r="I25" s="143"/>
      <c r="J25" s="140"/>
      <c r="K25" s="140"/>
      <c r="L25" s="144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pans="1:31" s="2" customFormat="1" ht="6.95" customHeight="1">
      <c r="A26" s="35"/>
      <c r="B26" s="41"/>
      <c r="C26" s="35"/>
      <c r="D26" s="35"/>
      <c r="E26" s="35"/>
      <c r="F26" s="35"/>
      <c r="G26" s="35"/>
      <c r="H26" s="35"/>
      <c r="I26" s="1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145"/>
      <c r="E27" s="145"/>
      <c r="F27" s="145"/>
      <c r="G27" s="145"/>
      <c r="H27" s="145"/>
      <c r="I27" s="146"/>
      <c r="J27" s="145"/>
      <c r="K27" s="14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41"/>
      <c r="C28" s="35"/>
      <c r="D28" s="147" t="s">
        <v>36</v>
      </c>
      <c r="E28" s="35"/>
      <c r="F28" s="35"/>
      <c r="G28" s="35"/>
      <c r="H28" s="35"/>
      <c r="I28" s="135"/>
      <c r="J28" s="148">
        <f>ROUND(J121,2)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5"/>
      <c r="E29" s="145"/>
      <c r="F29" s="145"/>
      <c r="G29" s="145"/>
      <c r="H29" s="145"/>
      <c r="I29" s="146"/>
      <c r="J29" s="145"/>
      <c r="K29" s="14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41"/>
      <c r="C30" s="35"/>
      <c r="D30" s="35"/>
      <c r="E30" s="35"/>
      <c r="F30" s="149" t="s">
        <v>38</v>
      </c>
      <c r="G30" s="35"/>
      <c r="H30" s="35"/>
      <c r="I30" s="150" t="s">
        <v>37</v>
      </c>
      <c r="J30" s="149" t="s">
        <v>39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41"/>
      <c r="C31" s="35"/>
      <c r="D31" s="151" t="s">
        <v>40</v>
      </c>
      <c r="E31" s="134" t="s">
        <v>41</v>
      </c>
      <c r="F31" s="152">
        <f>ROUND((SUM(BE121:BE268)),2)</f>
        <v>0</v>
      </c>
      <c r="G31" s="35"/>
      <c r="H31" s="35"/>
      <c r="I31" s="153">
        <v>0.21</v>
      </c>
      <c r="J31" s="152">
        <f>ROUND(((SUM(BE121:BE268))*I31),2)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134" t="s">
        <v>42</v>
      </c>
      <c r="F32" s="152">
        <f>ROUND((SUM(BF121:BF268)),2)</f>
        <v>0</v>
      </c>
      <c r="G32" s="35"/>
      <c r="H32" s="35"/>
      <c r="I32" s="153">
        <v>0.15</v>
      </c>
      <c r="J32" s="152">
        <f>ROUND(((SUM(BF121:BF268))*I32),2)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34" t="s">
        <v>43</v>
      </c>
      <c r="F33" s="152">
        <f>ROUND((SUM(BG121:BG268)),2)</f>
        <v>0</v>
      </c>
      <c r="G33" s="35"/>
      <c r="H33" s="35"/>
      <c r="I33" s="153">
        <v>0.21</v>
      </c>
      <c r="J33" s="152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4" t="s">
        <v>44</v>
      </c>
      <c r="F34" s="152">
        <f>ROUND((SUM(BH121:BH268)),2)</f>
        <v>0</v>
      </c>
      <c r="G34" s="35"/>
      <c r="H34" s="35"/>
      <c r="I34" s="153">
        <v>0.15</v>
      </c>
      <c r="J34" s="152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4" t="s">
        <v>45</v>
      </c>
      <c r="F35" s="152">
        <f>ROUND((SUM(BI121:BI268)),2)</f>
        <v>0</v>
      </c>
      <c r="G35" s="35"/>
      <c r="H35" s="35"/>
      <c r="I35" s="153">
        <v>0</v>
      </c>
      <c r="J35" s="152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1"/>
      <c r="C36" s="35"/>
      <c r="D36" s="35"/>
      <c r="E36" s="35"/>
      <c r="F36" s="35"/>
      <c r="G36" s="35"/>
      <c r="H36" s="35"/>
      <c r="I36" s="1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41"/>
      <c r="C37" s="154"/>
      <c r="D37" s="155" t="s">
        <v>46</v>
      </c>
      <c r="E37" s="156"/>
      <c r="F37" s="156"/>
      <c r="G37" s="157" t="s">
        <v>47</v>
      </c>
      <c r="H37" s="158" t="s">
        <v>48</v>
      </c>
      <c r="I37" s="159"/>
      <c r="J37" s="160">
        <f>SUM(J28:J35)</f>
        <v>0</v>
      </c>
      <c r="K37" s="161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1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17"/>
      <c r="I39" s="128"/>
      <c r="L39" s="17"/>
    </row>
    <row r="40" spans="2:12" s="1" customFormat="1" ht="14.4" customHeight="1">
      <c r="B40" s="17"/>
      <c r="I40" s="128"/>
      <c r="L40" s="17"/>
    </row>
    <row r="41" spans="2:12" s="1" customFormat="1" ht="14.4" customHeight="1">
      <c r="B41" s="17"/>
      <c r="I41" s="128"/>
      <c r="L41" s="17"/>
    </row>
    <row r="42" spans="2:12" s="1" customFormat="1" ht="14.4" customHeight="1">
      <c r="B42" s="17"/>
      <c r="I42" s="128"/>
      <c r="L42" s="17"/>
    </row>
    <row r="43" spans="2:12" s="1" customFormat="1" ht="14.4" customHeight="1">
      <c r="B43" s="17"/>
      <c r="I43" s="128"/>
      <c r="L43" s="17"/>
    </row>
    <row r="44" spans="2:12" s="1" customFormat="1" ht="14.4" customHeight="1">
      <c r="B44" s="17"/>
      <c r="I44" s="128"/>
      <c r="L44" s="17"/>
    </row>
    <row r="45" spans="2:12" s="1" customFormat="1" ht="14.4" customHeight="1">
      <c r="B45" s="17"/>
      <c r="I45" s="128"/>
      <c r="L45" s="17"/>
    </row>
    <row r="46" spans="2:12" s="1" customFormat="1" ht="14.4" customHeight="1">
      <c r="B46" s="17"/>
      <c r="I46" s="128"/>
      <c r="L46" s="17"/>
    </row>
    <row r="47" spans="2:12" s="1" customFormat="1" ht="14.4" customHeight="1">
      <c r="B47" s="17"/>
      <c r="I47" s="128"/>
      <c r="L47" s="17"/>
    </row>
    <row r="48" spans="2:12" s="1" customFormat="1" ht="14.4" customHeight="1">
      <c r="B48" s="17"/>
      <c r="I48" s="128"/>
      <c r="L48" s="17"/>
    </row>
    <row r="49" spans="2:12" s="1" customFormat="1" ht="14.4" customHeight="1">
      <c r="B49" s="17"/>
      <c r="I49" s="128"/>
      <c r="L49" s="17"/>
    </row>
    <row r="50" spans="2:12" s="2" customFormat="1" ht="14.4" customHeight="1">
      <c r="B50" s="60"/>
      <c r="D50" s="162" t="s">
        <v>49</v>
      </c>
      <c r="E50" s="163"/>
      <c r="F50" s="163"/>
      <c r="G50" s="162" t="s">
        <v>50</v>
      </c>
      <c r="H50" s="163"/>
      <c r="I50" s="164"/>
      <c r="J50" s="163"/>
      <c r="K50" s="163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5" t="s">
        <v>51</v>
      </c>
      <c r="E61" s="166"/>
      <c r="F61" s="167" t="s">
        <v>52</v>
      </c>
      <c r="G61" s="165" t="s">
        <v>51</v>
      </c>
      <c r="H61" s="166"/>
      <c r="I61" s="168"/>
      <c r="J61" s="169" t="s">
        <v>52</v>
      </c>
      <c r="K61" s="166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2" t="s">
        <v>53</v>
      </c>
      <c r="E65" s="170"/>
      <c r="F65" s="170"/>
      <c r="G65" s="162" t="s">
        <v>54</v>
      </c>
      <c r="H65" s="170"/>
      <c r="I65" s="171"/>
      <c r="J65" s="170"/>
      <c r="K65" s="17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5" t="s">
        <v>51</v>
      </c>
      <c r="E76" s="166"/>
      <c r="F76" s="167" t="s">
        <v>52</v>
      </c>
      <c r="G76" s="165" t="s">
        <v>51</v>
      </c>
      <c r="H76" s="166"/>
      <c r="I76" s="168"/>
      <c r="J76" s="169" t="s">
        <v>52</v>
      </c>
      <c r="K76" s="166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2"/>
      <c r="C77" s="173"/>
      <c r="D77" s="173"/>
      <c r="E77" s="173"/>
      <c r="F77" s="173"/>
      <c r="G77" s="173"/>
      <c r="H77" s="173"/>
      <c r="I77" s="174"/>
      <c r="J77" s="173"/>
      <c r="K77" s="173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5"/>
      <c r="C81" s="176"/>
      <c r="D81" s="176"/>
      <c r="E81" s="176"/>
      <c r="F81" s="176"/>
      <c r="G81" s="176"/>
      <c r="H81" s="176"/>
      <c r="I81" s="177"/>
      <c r="J81" s="176"/>
      <c r="K81" s="17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85</v>
      </c>
      <c r="D82" s="37"/>
      <c r="E82" s="37"/>
      <c r="F82" s="37"/>
      <c r="G82" s="37"/>
      <c r="H82" s="37"/>
      <c r="I82" s="135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35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35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7" customHeight="1">
      <c r="A85" s="35"/>
      <c r="B85" s="36"/>
      <c r="C85" s="37"/>
      <c r="D85" s="37"/>
      <c r="E85" s="73" t="str">
        <f>E7</f>
        <v>Divoká Orlice, Lípa, náhradní výsadba s následnou péčí, ř.km 38,000 - 38,800</v>
      </c>
      <c r="F85" s="37"/>
      <c r="G85" s="37"/>
      <c r="H85" s="37"/>
      <c r="I85" s="135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135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7"/>
      <c r="E87" s="37"/>
      <c r="F87" s="24" t="str">
        <f>F10</f>
        <v>Lípa nad Orlicí</v>
      </c>
      <c r="G87" s="37"/>
      <c r="H87" s="37"/>
      <c r="I87" s="138" t="s">
        <v>22</v>
      </c>
      <c r="J87" s="76" t="str">
        <f>IF(J10="","",J10)</f>
        <v>8.1.2020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35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>Povodí Labe, státní podnik</v>
      </c>
      <c r="G89" s="37"/>
      <c r="H89" s="37"/>
      <c r="I89" s="138" t="s">
        <v>30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27.9" customHeight="1">
      <c r="A90" s="35"/>
      <c r="B90" s="36"/>
      <c r="C90" s="29" t="s">
        <v>28</v>
      </c>
      <c r="D90" s="37"/>
      <c r="E90" s="37"/>
      <c r="F90" s="24" t="str">
        <f>IF(E16="","",E16)</f>
        <v>Vyplň údaj</v>
      </c>
      <c r="G90" s="37"/>
      <c r="H90" s="37"/>
      <c r="I90" s="138" t="s">
        <v>33</v>
      </c>
      <c r="J90" s="33" t="str">
        <f>E22</f>
        <v>Ladislav Chleboun, DiS.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7"/>
      <c r="D91" s="37"/>
      <c r="E91" s="37"/>
      <c r="F91" s="37"/>
      <c r="G91" s="37"/>
      <c r="H91" s="37"/>
      <c r="I91" s="135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78" t="s">
        <v>86</v>
      </c>
      <c r="D92" s="179"/>
      <c r="E92" s="179"/>
      <c r="F92" s="179"/>
      <c r="G92" s="179"/>
      <c r="H92" s="179"/>
      <c r="I92" s="180"/>
      <c r="J92" s="181" t="s">
        <v>87</v>
      </c>
      <c r="K92" s="179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35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82" t="s">
        <v>88</v>
      </c>
      <c r="D94" s="37"/>
      <c r="E94" s="37"/>
      <c r="F94" s="37"/>
      <c r="G94" s="37"/>
      <c r="H94" s="37"/>
      <c r="I94" s="135"/>
      <c r="J94" s="107">
        <f>J121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89</v>
      </c>
    </row>
    <row r="95" spans="1:31" s="9" customFormat="1" ht="24.95" customHeight="1">
      <c r="A95" s="9"/>
      <c r="B95" s="183"/>
      <c r="C95" s="184"/>
      <c r="D95" s="185" t="s">
        <v>90</v>
      </c>
      <c r="E95" s="186"/>
      <c r="F95" s="186"/>
      <c r="G95" s="186"/>
      <c r="H95" s="186"/>
      <c r="I95" s="187"/>
      <c r="J95" s="188">
        <f>J122</f>
        <v>0</v>
      </c>
      <c r="K95" s="184"/>
      <c r="L95" s="18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90"/>
      <c r="C96" s="191"/>
      <c r="D96" s="192" t="s">
        <v>91</v>
      </c>
      <c r="E96" s="193"/>
      <c r="F96" s="193"/>
      <c r="G96" s="193"/>
      <c r="H96" s="193"/>
      <c r="I96" s="194"/>
      <c r="J96" s="195">
        <f>J123</f>
        <v>0</v>
      </c>
      <c r="K96" s="191"/>
      <c r="L96" s="196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90"/>
      <c r="C97" s="191"/>
      <c r="D97" s="192" t="s">
        <v>92</v>
      </c>
      <c r="E97" s="193"/>
      <c r="F97" s="193"/>
      <c r="G97" s="193"/>
      <c r="H97" s="193"/>
      <c r="I97" s="194"/>
      <c r="J97" s="195">
        <f>J175</f>
        <v>0</v>
      </c>
      <c r="K97" s="191"/>
      <c r="L97" s="19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9" customFormat="1" ht="24.95" customHeight="1">
      <c r="A98" s="9"/>
      <c r="B98" s="183"/>
      <c r="C98" s="184"/>
      <c r="D98" s="185" t="s">
        <v>93</v>
      </c>
      <c r="E98" s="186"/>
      <c r="F98" s="186"/>
      <c r="G98" s="186"/>
      <c r="H98" s="186"/>
      <c r="I98" s="187"/>
      <c r="J98" s="188">
        <f>J178</f>
        <v>0</v>
      </c>
      <c r="K98" s="184"/>
      <c r="L98" s="18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190"/>
      <c r="C99" s="191"/>
      <c r="D99" s="192" t="s">
        <v>94</v>
      </c>
      <c r="E99" s="193"/>
      <c r="F99" s="193"/>
      <c r="G99" s="193"/>
      <c r="H99" s="193"/>
      <c r="I99" s="194"/>
      <c r="J99" s="195">
        <f>J179</f>
        <v>0</v>
      </c>
      <c r="K99" s="191"/>
      <c r="L99" s="19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0"/>
      <c r="C100" s="191"/>
      <c r="D100" s="192" t="s">
        <v>95</v>
      </c>
      <c r="E100" s="193"/>
      <c r="F100" s="193"/>
      <c r="G100" s="193"/>
      <c r="H100" s="193"/>
      <c r="I100" s="194"/>
      <c r="J100" s="195">
        <f>J197</f>
        <v>0</v>
      </c>
      <c r="K100" s="191"/>
      <c r="L100" s="19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0"/>
      <c r="C101" s="191"/>
      <c r="D101" s="192" t="s">
        <v>96</v>
      </c>
      <c r="E101" s="193"/>
      <c r="F101" s="193"/>
      <c r="G101" s="193"/>
      <c r="H101" s="193"/>
      <c r="I101" s="194"/>
      <c r="J101" s="195">
        <f>J217</f>
        <v>0</v>
      </c>
      <c r="K101" s="191"/>
      <c r="L101" s="19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0"/>
      <c r="C102" s="191"/>
      <c r="D102" s="192" t="s">
        <v>97</v>
      </c>
      <c r="E102" s="193"/>
      <c r="F102" s="193"/>
      <c r="G102" s="193"/>
      <c r="H102" s="193"/>
      <c r="I102" s="194"/>
      <c r="J102" s="195">
        <f>J234</f>
        <v>0</v>
      </c>
      <c r="K102" s="191"/>
      <c r="L102" s="19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0"/>
      <c r="C103" s="191"/>
      <c r="D103" s="192" t="s">
        <v>98</v>
      </c>
      <c r="E103" s="193"/>
      <c r="F103" s="193"/>
      <c r="G103" s="193"/>
      <c r="H103" s="193"/>
      <c r="I103" s="194"/>
      <c r="J103" s="195">
        <f>J251</f>
        <v>0</v>
      </c>
      <c r="K103" s="191"/>
      <c r="L103" s="19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5"/>
      <c r="B104" s="36"/>
      <c r="C104" s="37"/>
      <c r="D104" s="37"/>
      <c r="E104" s="37"/>
      <c r="F104" s="37"/>
      <c r="G104" s="37"/>
      <c r="H104" s="37"/>
      <c r="I104" s="135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63"/>
      <c r="C105" s="64"/>
      <c r="D105" s="64"/>
      <c r="E105" s="64"/>
      <c r="F105" s="64"/>
      <c r="G105" s="64"/>
      <c r="H105" s="64"/>
      <c r="I105" s="174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65"/>
      <c r="C109" s="66"/>
      <c r="D109" s="66"/>
      <c r="E109" s="66"/>
      <c r="F109" s="66"/>
      <c r="G109" s="66"/>
      <c r="H109" s="66"/>
      <c r="I109" s="177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0" t="s">
        <v>99</v>
      </c>
      <c r="D110" s="37"/>
      <c r="E110" s="37"/>
      <c r="F110" s="37"/>
      <c r="G110" s="37"/>
      <c r="H110" s="37"/>
      <c r="I110" s="135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35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135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7" customHeight="1">
      <c r="A113" s="35"/>
      <c r="B113" s="36"/>
      <c r="C113" s="37"/>
      <c r="D113" s="37"/>
      <c r="E113" s="73" t="str">
        <f>E7</f>
        <v>Divoká Orlice, Lípa, náhradní výsadba s následnou péčí, ř.km 38,000 - 38,800</v>
      </c>
      <c r="F113" s="37"/>
      <c r="G113" s="37"/>
      <c r="H113" s="37"/>
      <c r="I113" s="135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135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20</v>
      </c>
      <c r="D115" s="37"/>
      <c r="E115" s="37"/>
      <c r="F115" s="24" t="str">
        <f>F10</f>
        <v>Lípa nad Orlicí</v>
      </c>
      <c r="G115" s="37"/>
      <c r="H115" s="37"/>
      <c r="I115" s="138" t="s">
        <v>22</v>
      </c>
      <c r="J115" s="76" t="str">
        <f>IF(J10="","",J10)</f>
        <v>8.1.2020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35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24</v>
      </c>
      <c r="D117" s="37"/>
      <c r="E117" s="37"/>
      <c r="F117" s="24" t="str">
        <f>E13</f>
        <v>Povodí Labe, státní podnik</v>
      </c>
      <c r="G117" s="37"/>
      <c r="H117" s="37"/>
      <c r="I117" s="138" t="s">
        <v>30</v>
      </c>
      <c r="J117" s="33" t="str">
        <f>E19</f>
        <v xml:space="preserve"> 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7.9" customHeight="1">
      <c r="A118" s="35"/>
      <c r="B118" s="36"/>
      <c r="C118" s="29" t="s">
        <v>28</v>
      </c>
      <c r="D118" s="37"/>
      <c r="E118" s="37"/>
      <c r="F118" s="24" t="str">
        <f>IF(E16="","",E16)</f>
        <v>Vyplň údaj</v>
      </c>
      <c r="G118" s="37"/>
      <c r="H118" s="37"/>
      <c r="I118" s="138" t="s">
        <v>33</v>
      </c>
      <c r="J118" s="33" t="str">
        <f>E22</f>
        <v>Ladislav Chleboun, DiS.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" customHeight="1">
      <c r="A119" s="35"/>
      <c r="B119" s="36"/>
      <c r="C119" s="37"/>
      <c r="D119" s="37"/>
      <c r="E119" s="37"/>
      <c r="F119" s="37"/>
      <c r="G119" s="37"/>
      <c r="H119" s="37"/>
      <c r="I119" s="135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1" customFormat="1" ht="29.25" customHeight="1">
      <c r="A120" s="197"/>
      <c r="B120" s="198"/>
      <c r="C120" s="199" t="s">
        <v>100</v>
      </c>
      <c r="D120" s="200" t="s">
        <v>61</v>
      </c>
      <c r="E120" s="200" t="s">
        <v>57</v>
      </c>
      <c r="F120" s="200" t="s">
        <v>58</v>
      </c>
      <c r="G120" s="200" t="s">
        <v>101</v>
      </c>
      <c r="H120" s="200" t="s">
        <v>102</v>
      </c>
      <c r="I120" s="201" t="s">
        <v>103</v>
      </c>
      <c r="J120" s="202" t="s">
        <v>87</v>
      </c>
      <c r="K120" s="203" t="s">
        <v>104</v>
      </c>
      <c r="L120" s="204"/>
      <c r="M120" s="97" t="s">
        <v>1</v>
      </c>
      <c r="N120" s="98" t="s">
        <v>40</v>
      </c>
      <c r="O120" s="98" t="s">
        <v>105</v>
      </c>
      <c r="P120" s="98" t="s">
        <v>106</v>
      </c>
      <c r="Q120" s="98" t="s">
        <v>107</v>
      </c>
      <c r="R120" s="98" t="s">
        <v>108</v>
      </c>
      <c r="S120" s="98" t="s">
        <v>109</v>
      </c>
      <c r="T120" s="99" t="s">
        <v>110</v>
      </c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</row>
    <row r="121" spans="1:63" s="2" customFormat="1" ht="22.8" customHeight="1">
      <c r="A121" s="35"/>
      <c r="B121" s="36"/>
      <c r="C121" s="104" t="s">
        <v>111</v>
      </c>
      <c r="D121" s="37"/>
      <c r="E121" s="37"/>
      <c r="F121" s="37"/>
      <c r="G121" s="37"/>
      <c r="H121" s="37"/>
      <c r="I121" s="135"/>
      <c r="J121" s="205">
        <f>BK121</f>
        <v>0</v>
      </c>
      <c r="K121" s="37"/>
      <c r="L121" s="41"/>
      <c r="M121" s="100"/>
      <c r="N121" s="206"/>
      <c r="O121" s="101"/>
      <c r="P121" s="207">
        <f>P122+P178</f>
        <v>0</v>
      </c>
      <c r="Q121" s="101"/>
      <c r="R121" s="207">
        <f>R122+R178</f>
        <v>17.1196</v>
      </c>
      <c r="S121" s="101"/>
      <c r="T121" s="208">
        <f>T122+T178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75</v>
      </c>
      <c r="AU121" s="14" t="s">
        <v>89</v>
      </c>
      <c r="BK121" s="209">
        <f>BK122+BK178</f>
        <v>0</v>
      </c>
    </row>
    <row r="122" spans="1:63" s="12" customFormat="1" ht="25.9" customHeight="1">
      <c r="A122" s="12"/>
      <c r="B122" s="210"/>
      <c r="C122" s="211"/>
      <c r="D122" s="212" t="s">
        <v>75</v>
      </c>
      <c r="E122" s="213" t="s">
        <v>112</v>
      </c>
      <c r="F122" s="213" t="s">
        <v>113</v>
      </c>
      <c r="G122" s="211"/>
      <c r="H122" s="211"/>
      <c r="I122" s="214"/>
      <c r="J122" s="215">
        <f>BK122</f>
        <v>0</v>
      </c>
      <c r="K122" s="211"/>
      <c r="L122" s="216"/>
      <c r="M122" s="217"/>
      <c r="N122" s="218"/>
      <c r="O122" s="218"/>
      <c r="P122" s="219">
        <f>P123+P175</f>
        <v>0</v>
      </c>
      <c r="Q122" s="218"/>
      <c r="R122" s="219">
        <f>R123+R175</f>
        <v>17.1176</v>
      </c>
      <c r="S122" s="218"/>
      <c r="T122" s="220">
        <f>T123+T175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1" t="s">
        <v>81</v>
      </c>
      <c r="AT122" s="222" t="s">
        <v>75</v>
      </c>
      <c r="AU122" s="222" t="s">
        <v>76</v>
      </c>
      <c r="AY122" s="221" t="s">
        <v>114</v>
      </c>
      <c r="BK122" s="223">
        <f>BK123+BK175</f>
        <v>0</v>
      </c>
    </row>
    <row r="123" spans="1:63" s="12" customFormat="1" ht="22.8" customHeight="1">
      <c r="A123" s="12"/>
      <c r="B123" s="210"/>
      <c r="C123" s="211"/>
      <c r="D123" s="212" t="s">
        <v>75</v>
      </c>
      <c r="E123" s="224" t="s">
        <v>81</v>
      </c>
      <c r="F123" s="224" t="s">
        <v>115</v>
      </c>
      <c r="G123" s="211"/>
      <c r="H123" s="211"/>
      <c r="I123" s="214"/>
      <c r="J123" s="225">
        <f>BK123</f>
        <v>0</v>
      </c>
      <c r="K123" s="211"/>
      <c r="L123" s="216"/>
      <c r="M123" s="217"/>
      <c r="N123" s="218"/>
      <c r="O123" s="218"/>
      <c r="P123" s="219">
        <f>SUM(P124:P174)</f>
        <v>0</v>
      </c>
      <c r="Q123" s="218"/>
      <c r="R123" s="219">
        <f>SUM(R124:R174)</f>
        <v>17.1176</v>
      </c>
      <c r="S123" s="218"/>
      <c r="T123" s="220">
        <f>SUM(T124:T174)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81</v>
      </c>
      <c r="AT123" s="222" t="s">
        <v>75</v>
      </c>
      <c r="AU123" s="222" t="s">
        <v>81</v>
      </c>
      <c r="AY123" s="221" t="s">
        <v>114</v>
      </c>
      <c r="BK123" s="223">
        <f>SUM(BK124:BK174)</f>
        <v>0</v>
      </c>
    </row>
    <row r="124" spans="1:65" s="2" customFormat="1" ht="24" customHeight="1">
      <c r="A124" s="35"/>
      <c r="B124" s="36"/>
      <c r="C124" s="226" t="s">
        <v>81</v>
      </c>
      <c r="D124" s="226" t="s">
        <v>116</v>
      </c>
      <c r="E124" s="227" t="s">
        <v>117</v>
      </c>
      <c r="F124" s="228" t="s">
        <v>118</v>
      </c>
      <c r="G124" s="229" t="s">
        <v>119</v>
      </c>
      <c r="H124" s="230">
        <v>0.02</v>
      </c>
      <c r="I124" s="231"/>
      <c r="J124" s="232">
        <f>ROUND(I124*H124,2)</f>
        <v>0</v>
      </c>
      <c r="K124" s="233"/>
      <c r="L124" s="41"/>
      <c r="M124" s="234" t="s">
        <v>1</v>
      </c>
      <c r="N124" s="235" t="s">
        <v>41</v>
      </c>
      <c r="O124" s="88"/>
      <c r="P124" s="236">
        <f>O124*H124</f>
        <v>0</v>
      </c>
      <c r="Q124" s="236">
        <v>0</v>
      </c>
      <c r="R124" s="236">
        <f>Q124*H124</f>
        <v>0</v>
      </c>
      <c r="S124" s="236">
        <v>0</v>
      </c>
      <c r="T124" s="23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8" t="s">
        <v>120</v>
      </c>
      <c r="AT124" s="238" t="s">
        <v>116</v>
      </c>
      <c r="AU124" s="238" t="s">
        <v>83</v>
      </c>
      <c r="AY124" s="14" t="s">
        <v>114</v>
      </c>
      <c r="BE124" s="239">
        <f>IF(N124="základní",J124,0)</f>
        <v>0</v>
      </c>
      <c r="BF124" s="239">
        <f>IF(N124="snížená",J124,0)</f>
        <v>0</v>
      </c>
      <c r="BG124" s="239">
        <f>IF(N124="zákl. přenesená",J124,0)</f>
        <v>0</v>
      </c>
      <c r="BH124" s="239">
        <f>IF(N124="sníž. přenesená",J124,0)</f>
        <v>0</v>
      </c>
      <c r="BI124" s="239">
        <f>IF(N124="nulová",J124,0)</f>
        <v>0</v>
      </c>
      <c r="BJ124" s="14" t="s">
        <v>81</v>
      </c>
      <c r="BK124" s="239">
        <f>ROUND(I124*H124,2)</f>
        <v>0</v>
      </c>
      <c r="BL124" s="14" t="s">
        <v>120</v>
      </c>
      <c r="BM124" s="238" t="s">
        <v>121</v>
      </c>
    </row>
    <row r="125" spans="1:47" s="2" customFormat="1" ht="12">
      <c r="A125" s="35"/>
      <c r="B125" s="36"/>
      <c r="C125" s="37"/>
      <c r="D125" s="240" t="s">
        <v>122</v>
      </c>
      <c r="E125" s="37"/>
      <c r="F125" s="241" t="s">
        <v>123</v>
      </c>
      <c r="G125" s="37"/>
      <c r="H125" s="37"/>
      <c r="I125" s="135"/>
      <c r="J125" s="37"/>
      <c r="K125" s="37"/>
      <c r="L125" s="41"/>
      <c r="M125" s="242"/>
      <c r="N125" s="243"/>
      <c r="O125" s="88"/>
      <c r="P125" s="88"/>
      <c r="Q125" s="88"/>
      <c r="R125" s="88"/>
      <c r="S125" s="88"/>
      <c r="T125" s="89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122</v>
      </c>
      <c r="AU125" s="14" t="s">
        <v>83</v>
      </c>
    </row>
    <row r="126" spans="1:47" s="2" customFormat="1" ht="12">
      <c r="A126" s="35"/>
      <c r="B126" s="36"/>
      <c r="C126" s="37"/>
      <c r="D126" s="240" t="s">
        <v>124</v>
      </c>
      <c r="E126" s="37"/>
      <c r="F126" s="244" t="s">
        <v>125</v>
      </c>
      <c r="G126" s="37"/>
      <c r="H126" s="37"/>
      <c r="I126" s="135"/>
      <c r="J126" s="37"/>
      <c r="K126" s="37"/>
      <c r="L126" s="41"/>
      <c r="M126" s="242"/>
      <c r="N126" s="243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124</v>
      </c>
      <c r="AU126" s="14" t="s">
        <v>83</v>
      </c>
    </row>
    <row r="127" spans="1:65" s="2" customFormat="1" ht="24" customHeight="1">
      <c r="A127" s="35"/>
      <c r="B127" s="36"/>
      <c r="C127" s="226" t="s">
        <v>83</v>
      </c>
      <c r="D127" s="226" t="s">
        <v>116</v>
      </c>
      <c r="E127" s="227" t="s">
        <v>126</v>
      </c>
      <c r="F127" s="228" t="s">
        <v>127</v>
      </c>
      <c r="G127" s="229" t="s">
        <v>128</v>
      </c>
      <c r="H127" s="230">
        <v>50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41</v>
      </c>
      <c r="O127" s="88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120</v>
      </c>
      <c r="AT127" s="238" t="s">
        <v>116</v>
      </c>
      <c r="AU127" s="238" t="s">
        <v>83</v>
      </c>
      <c r="AY127" s="14" t="s">
        <v>114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4" t="s">
        <v>81</v>
      </c>
      <c r="BK127" s="239">
        <f>ROUND(I127*H127,2)</f>
        <v>0</v>
      </c>
      <c r="BL127" s="14" t="s">
        <v>120</v>
      </c>
      <c r="BM127" s="238" t="s">
        <v>129</v>
      </c>
    </row>
    <row r="128" spans="1:47" s="2" customFormat="1" ht="12">
      <c r="A128" s="35"/>
      <c r="B128" s="36"/>
      <c r="C128" s="37"/>
      <c r="D128" s="240" t="s">
        <v>122</v>
      </c>
      <c r="E128" s="37"/>
      <c r="F128" s="241" t="s">
        <v>130</v>
      </c>
      <c r="G128" s="37"/>
      <c r="H128" s="37"/>
      <c r="I128" s="135"/>
      <c r="J128" s="37"/>
      <c r="K128" s="37"/>
      <c r="L128" s="41"/>
      <c r="M128" s="242"/>
      <c r="N128" s="243"/>
      <c r="O128" s="88"/>
      <c r="P128" s="88"/>
      <c r="Q128" s="88"/>
      <c r="R128" s="88"/>
      <c r="S128" s="88"/>
      <c r="T128" s="8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122</v>
      </c>
      <c r="AU128" s="14" t="s">
        <v>83</v>
      </c>
    </row>
    <row r="129" spans="1:47" s="2" customFormat="1" ht="12">
      <c r="A129" s="35"/>
      <c r="B129" s="36"/>
      <c r="C129" s="37"/>
      <c r="D129" s="240" t="s">
        <v>124</v>
      </c>
      <c r="E129" s="37"/>
      <c r="F129" s="244" t="s">
        <v>131</v>
      </c>
      <c r="G129" s="37"/>
      <c r="H129" s="37"/>
      <c r="I129" s="135"/>
      <c r="J129" s="37"/>
      <c r="K129" s="37"/>
      <c r="L129" s="41"/>
      <c r="M129" s="242"/>
      <c r="N129" s="243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124</v>
      </c>
      <c r="AU129" s="14" t="s">
        <v>83</v>
      </c>
    </row>
    <row r="130" spans="1:65" s="2" customFormat="1" ht="24" customHeight="1">
      <c r="A130" s="35"/>
      <c r="B130" s="36"/>
      <c r="C130" s="226" t="s">
        <v>132</v>
      </c>
      <c r="D130" s="226" t="s">
        <v>116</v>
      </c>
      <c r="E130" s="227" t="s">
        <v>133</v>
      </c>
      <c r="F130" s="228" t="s">
        <v>134</v>
      </c>
      <c r="G130" s="229" t="s">
        <v>128</v>
      </c>
      <c r="H130" s="230">
        <v>50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41</v>
      </c>
      <c r="O130" s="88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120</v>
      </c>
      <c r="AT130" s="238" t="s">
        <v>116</v>
      </c>
      <c r="AU130" s="238" t="s">
        <v>83</v>
      </c>
      <c r="AY130" s="14" t="s">
        <v>114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4" t="s">
        <v>81</v>
      </c>
      <c r="BK130" s="239">
        <f>ROUND(I130*H130,2)</f>
        <v>0</v>
      </c>
      <c r="BL130" s="14" t="s">
        <v>120</v>
      </c>
      <c r="BM130" s="238" t="s">
        <v>135</v>
      </c>
    </row>
    <row r="131" spans="1:47" s="2" customFormat="1" ht="12">
      <c r="A131" s="35"/>
      <c r="B131" s="36"/>
      <c r="C131" s="37"/>
      <c r="D131" s="240" t="s">
        <v>122</v>
      </c>
      <c r="E131" s="37"/>
      <c r="F131" s="241" t="s">
        <v>136</v>
      </c>
      <c r="G131" s="37"/>
      <c r="H131" s="37"/>
      <c r="I131" s="135"/>
      <c r="J131" s="37"/>
      <c r="K131" s="37"/>
      <c r="L131" s="41"/>
      <c r="M131" s="242"/>
      <c r="N131" s="243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122</v>
      </c>
      <c r="AU131" s="14" t="s">
        <v>83</v>
      </c>
    </row>
    <row r="132" spans="1:65" s="2" customFormat="1" ht="16.5" customHeight="1">
      <c r="A132" s="35"/>
      <c r="B132" s="36"/>
      <c r="C132" s="245" t="s">
        <v>137</v>
      </c>
      <c r="D132" s="245" t="s">
        <v>138</v>
      </c>
      <c r="E132" s="246" t="s">
        <v>139</v>
      </c>
      <c r="F132" s="247" t="s">
        <v>140</v>
      </c>
      <c r="G132" s="248" t="s">
        <v>141</v>
      </c>
      <c r="H132" s="249">
        <v>16</v>
      </c>
      <c r="I132" s="250"/>
      <c r="J132" s="251">
        <f>ROUND(I132*H132,2)</f>
        <v>0</v>
      </c>
      <c r="K132" s="252"/>
      <c r="L132" s="253"/>
      <c r="M132" s="254" t="s">
        <v>1</v>
      </c>
      <c r="N132" s="255" t="s">
        <v>41</v>
      </c>
      <c r="O132" s="88"/>
      <c r="P132" s="236">
        <f>O132*H132</f>
        <v>0</v>
      </c>
      <c r="Q132" s="236">
        <v>1</v>
      </c>
      <c r="R132" s="236">
        <f>Q132*H132</f>
        <v>16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142</v>
      </c>
      <c r="AT132" s="238" t="s">
        <v>138</v>
      </c>
      <c r="AU132" s="238" t="s">
        <v>83</v>
      </c>
      <c r="AY132" s="14" t="s">
        <v>114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4" t="s">
        <v>81</v>
      </c>
      <c r="BK132" s="239">
        <f>ROUND(I132*H132,2)</f>
        <v>0</v>
      </c>
      <c r="BL132" s="14" t="s">
        <v>120</v>
      </c>
      <c r="BM132" s="238" t="s">
        <v>143</v>
      </c>
    </row>
    <row r="133" spans="1:47" s="2" customFormat="1" ht="12">
      <c r="A133" s="35"/>
      <c r="B133" s="36"/>
      <c r="C133" s="37"/>
      <c r="D133" s="240" t="s">
        <v>122</v>
      </c>
      <c r="E133" s="37"/>
      <c r="F133" s="241" t="s">
        <v>140</v>
      </c>
      <c r="G133" s="37"/>
      <c r="H133" s="37"/>
      <c r="I133" s="135"/>
      <c r="J133" s="37"/>
      <c r="K133" s="37"/>
      <c r="L133" s="41"/>
      <c r="M133" s="242"/>
      <c r="N133" s="243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122</v>
      </c>
      <c r="AU133" s="14" t="s">
        <v>83</v>
      </c>
    </row>
    <row r="134" spans="1:47" s="2" customFormat="1" ht="12">
      <c r="A134" s="35"/>
      <c r="B134" s="36"/>
      <c r="C134" s="37"/>
      <c r="D134" s="240" t="s">
        <v>124</v>
      </c>
      <c r="E134" s="37"/>
      <c r="F134" s="244" t="s">
        <v>131</v>
      </c>
      <c r="G134" s="37"/>
      <c r="H134" s="37"/>
      <c r="I134" s="135"/>
      <c r="J134" s="37"/>
      <c r="K134" s="37"/>
      <c r="L134" s="41"/>
      <c r="M134" s="242"/>
      <c r="N134" s="243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124</v>
      </c>
      <c r="AU134" s="14" t="s">
        <v>83</v>
      </c>
    </row>
    <row r="135" spans="1:65" s="2" customFormat="1" ht="16.5" customHeight="1">
      <c r="A135" s="35"/>
      <c r="B135" s="36"/>
      <c r="C135" s="245" t="s">
        <v>120</v>
      </c>
      <c r="D135" s="245" t="s">
        <v>138</v>
      </c>
      <c r="E135" s="246" t="s">
        <v>144</v>
      </c>
      <c r="F135" s="247" t="s">
        <v>145</v>
      </c>
      <c r="G135" s="248" t="s">
        <v>128</v>
      </c>
      <c r="H135" s="249">
        <v>8</v>
      </c>
      <c r="I135" s="250"/>
      <c r="J135" s="251">
        <f>ROUND(I135*H135,2)</f>
        <v>0</v>
      </c>
      <c r="K135" s="252"/>
      <c r="L135" s="253"/>
      <c r="M135" s="254" t="s">
        <v>1</v>
      </c>
      <c r="N135" s="255" t="s">
        <v>41</v>
      </c>
      <c r="O135" s="88"/>
      <c r="P135" s="236">
        <f>O135*H135</f>
        <v>0</v>
      </c>
      <c r="Q135" s="236">
        <v>0.027</v>
      </c>
      <c r="R135" s="236">
        <f>Q135*H135</f>
        <v>0.216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142</v>
      </c>
      <c r="AT135" s="238" t="s">
        <v>138</v>
      </c>
      <c r="AU135" s="238" t="s">
        <v>83</v>
      </c>
      <c r="AY135" s="14" t="s">
        <v>114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4" t="s">
        <v>81</v>
      </c>
      <c r="BK135" s="239">
        <f>ROUND(I135*H135,2)</f>
        <v>0</v>
      </c>
      <c r="BL135" s="14" t="s">
        <v>120</v>
      </c>
      <c r="BM135" s="238" t="s">
        <v>146</v>
      </c>
    </row>
    <row r="136" spans="1:47" s="2" customFormat="1" ht="12">
      <c r="A136" s="35"/>
      <c r="B136" s="36"/>
      <c r="C136" s="37"/>
      <c r="D136" s="240" t="s">
        <v>122</v>
      </c>
      <c r="E136" s="37"/>
      <c r="F136" s="241" t="s">
        <v>147</v>
      </c>
      <c r="G136" s="37"/>
      <c r="H136" s="37"/>
      <c r="I136" s="135"/>
      <c r="J136" s="37"/>
      <c r="K136" s="37"/>
      <c r="L136" s="41"/>
      <c r="M136" s="242"/>
      <c r="N136" s="243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122</v>
      </c>
      <c r="AU136" s="14" t="s">
        <v>83</v>
      </c>
    </row>
    <row r="137" spans="1:47" s="2" customFormat="1" ht="12">
      <c r="A137" s="35"/>
      <c r="B137" s="36"/>
      <c r="C137" s="37"/>
      <c r="D137" s="240" t="s">
        <v>124</v>
      </c>
      <c r="E137" s="37"/>
      <c r="F137" s="244" t="s">
        <v>148</v>
      </c>
      <c r="G137" s="37"/>
      <c r="H137" s="37"/>
      <c r="I137" s="135"/>
      <c r="J137" s="37"/>
      <c r="K137" s="37"/>
      <c r="L137" s="41"/>
      <c r="M137" s="242"/>
      <c r="N137" s="243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124</v>
      </c>
      <c r="AU137" s="14" t="s">
        <v>83</v>
      </c>
    </row>
    <row r="138" spans="1:65" s="2" customFormat="1" ht="16.5" customHeight="1">
      <c r="A138" s="35"/>
      <c r="B138" s="36"/>
      <c r="C138" s="245" t="s">
        <v>149</v>
      </c>
      <c r="D138" s="245" t="s">
        <v>138</v>
      </c>
      <c r="E138" s="246" t="s">
        <v>150</v>
      </c>
      <c r="F138" s="247" t="s">
        <v>151</v>
      </c>
      <c r="G138" s="248" t="s">
        <v>128</v>
      </c>
      <c r="H138" s="249">
        <v>18</v>
      </c>
      <c r="I138" s="250"/>
      <c r="J138" s="251">
        <f>ROUND(I138*H138,2)</f>
        <v>0</v>
      </c>
      <c r="K138" s="252"/>
      <c r="L138" s="253"/>
      <c r="M138" s="254" t="s">
        <v>1</v>
      </c>
      <c r="N138" s="255" t="s">
        <v>41</v>
      </c>
      <c r="O138" s="88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142</v>
      </c>
      <c r="AT138" s="238" t="s">
        <v>138</v>
      </c>
      <c r="AU138" s="238" t="s">
        <v>83</v>
      </c>
      <c r="AY138" s="14" t="s">
        <v>114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4" t="s">
        <v>81</v>
      </c>
      <c r="BK138" s="239">
        <f>ROUND(I138*H138,2)</f>
        <v>0</v>
      </c>
      <c r="BL138" s="14" t="s">
        <v>120</v>
      </c>
      <c r="BM138" s="238" t="s">
        <v>152</v>
      </c>
    </row>
    <row r="139" spans="1:47" s="2" customFormat="1" ht="12">
      <c r="A139" s="35"/>
      <c r="B139" s="36"/>
      <c r="C139" s="37"/>
      <c r="D139" s="240" t="s">
        <v>122</v>
      </c>
      <c r="E139" s="37"/>
      <c r="F139" s="241" t="s">
        <v>151</v>
      </c>
      <c r="G139" s="37"/>
      <c r="H139" s="37"/>
      <c r="I139" s="135"/>
      <c r="J139" s="37"/>
      <c r="K139" s="37"/>
      <c r="L139" s="41"/>
      <c r="M139" s="242"/>
      <c r="N139" s="243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122</v>
      </c>
      <c r="AU139" s="14" t="s">
        <v>83</v>
      </c>
    </row>
    <row r="140" spans="1:65" s="2" customFormat="1" ht="16.5" customHeight="1">
      <c r="A140" s="35"/>
      <c r="B140" s="36"/>
      <c r="C140" s="245" t="s">
        <v>153</v>
      </c>
      <c r="D140" s="245" t="s">
        <v>138</v>
      </c>
      <c r="E140" s="246" t="s">
        <v>154</v>
      </c>
      <c r="F140" s="247" t="s">
        <v>155</v>
      </c>
      <c r="G140" s="248" t="s">
        <v>128</v>
      </c>
      <c r="H140" s="249">
        <v>18</v>
      </c>
      <c r="I140" s="250"/>
      <c r="J140" s="251">
        <f>ROUND(I140*H140,2)</f>
        <v>0</v>
      </c>
      <c r="K140" s="252"/>
      <c r="L140" s="253"/>
      <c r="M140" s="254" t="s">
        <v>1</v>
      </c>
      <c r="N140" s="255" t="s">
        <v>41</v>
      </c>
      <c r="O140" s="88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142</v>
      </c>
      <c r="AT140" s="238" t="s">
        <v>138</v>
      </c>
      <c r="AU140" s="238" t="s">
        <v>83</v>
      </c>
      <c r="AY140" s="14" t="s">
        <v>114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4" t="s">
        <v>81</v>
      </c>
      <c r="BK140" s="239">
        <f>ROUND(I140*H140,2)</f>
        <v>0</v>
      </c>
      <c r="BL140" s="14" t="s">
        <v>120</v>
      </c>
      <c r="BM140" s="238" t="s">
        <v>156</v>
      </c>
    </row>
    <row r="141" spans="1:47" s="2" customFormat="1" ht="12">
      <c r="A141" s="35"/>
      <c r="B141" s="36"/>
      <c r="C141" s="37"/>
      <c r="D141" s="240" t="s">
        <v>122</v>
      </c>
      <c r="E141" s="37"/>
      <c r="F141" s="241" t="s">
        <v>155</v>
      </c>
      <c r="G141" s="37"/>
      <c r="H141" s="37"/>
      <c r="I141" s="135"/>
      <c r="J141" s="37"/>
      <c r="K141" s="37"/>
      <c r="L141" s="41"/>
      <c r="M141" s="242"/>
      <c r="N141" s="243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122</v>
      </c>
      <c r="AU141" s="14" t="s">
        <v>83</v>
      </c>
    </row>
    <row r="142" spans="1:65" s="2" customFormat="1" ht="16.5" customHeight="1">
      <c r="A142" s="35"/>
      <c r="B142" s="36"/>
      <c r="C142" s="245" t="s">
        <v>157</v>
      </c>
      <c r="D142" s="245" t="s">
        <v>138</v>
      </c>
      <c r="E142" s="246" t="s">
        <v>158</v>
      </c>
      <c r="F142" s="247" t="s">
        <v>159</v>
      </c>
      <c r="G142" s="248" t="s">
        <v>128</v>
      </c>
      <c r="H142" s="249">
        <v>3</v>
      </c>
      <c r="I142" s="250"/>
      <c r="J142" s="251">
        <f>ROUND(I142*H142,2)</f>
        <v>0</v>
      </c>
      <c r="K142" s="252"/>
      <c r="L142" s="253"/>
      <c r="M142" s="254" t="s">
        <v>1</v>
      </c>
      <c r="N142" s="255" t="s">
        <v>41</v>
      </c>
      <c r="O142" s="88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142</v>
      </c>
      <c r="AT142" s="238" t="s">
        <v>138</v>
      </c>
      <c r="AU142" s="238" t="s">
        <v>83</v>
      </c>
      <c r="AY142" s="14" t="s">
        <v>114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4" t="s">
        <v>81</v>
      </c>
      <c r="BK142" s="239">
        <f>ROUND(I142*H142,2)</f>
        <v>0</v>
      </c>
      <c r="BL142" s="14" t="s">
        <v>120</v>
      </c>
      <c r="BM142" s="238" t="s">
        <v>160</v>
      </c>
    </row>
    <row r="143" spans="1:47" s="2" customFormat="1" ht="12">
      <c r="A143" s="35"/>
      <c r="B143" s="36"/>
      <c r="C143" s="37"/>
      <c r="D143" s="240" t="s">
        <v>122</v>
      </c>
      <c r="E143" s="37"/>
      <c r="F143" s="241" t="s">
        <v>159</v>
      </c>
      <c r="G143" s="37"/>
      <c r="H143" s="37"/>
      <c r="I143" s="135"/>
      <c r="J143" s="37"/>
      <c r="K143" s="37"/>
      <c r="L143" s="41"/>
      <c r="M143" s="242"/>
      <c r="N143" s="243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122</v>
      </c>
      <c r="AU143" s="14" t="s">
        <v>83</v>
      </c>
    </row>
    <row r="144" spans="1:65" s="2" customFormat="1" ht="16.5" customHeight="1">
      <c r="A144" s="35"/>
      <c r="B144" s="36"/>
      <c r="C144" s="245" t="s">
        <v>161</v>
      </c>
      <c r="D144" s="245" t="s">
        <v>138</v>
      </c>
      <c r="E144" s="246" t="s">
        <v>162</v>
      </c>
      <c r="F144" s="247" t="s">
        <v>163</v>
      </c>
      <c r="G144" s="248" t="s">
        <v>128</v>
      </c>
      <c r="H144" s="249">
        <v>3</v>
      </c>
      <c r="I144" s="250"/>
      <c r="J144" s="251">
        <f>ROUND(I144*H144,2)</f>
        <v>0</v>
      </c>
      <c r="K144" s="252"/>
      <c r="L144" s="253"/>
      <c r="M144" s="254" t="s">
        <v>1</v>
      </c>
      <c r="N144" s="255" t="s">
        <v>41</v>
      </c>
      <c r="O144" s="88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142</v>
      </c>
      <c r="AT144" s="238" t="s">
        <v>138</v>
      </c>
      <c r="AU144" s="238" t="s">
        <v>83</v>
      </c>
      <c r="AY144" s="14" t="s">
        <v>114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4" t="s">
        <v>81</v>
      </c>
      <c r="BK144" s="239">
        <f>ROUND(I144*H144,2)</f>
        <v>0</v>
      </c>
      <c r="BL144" s="14" t="s">
        <v>120</v>
      </c>
      <c r="BM144" s="238" t="s">
        <v>164</v>
      </c>
    </row>
    <row r="145" spans="1:47" s="2" customFormat="1" ht="12">
      <c r="A145" s="35"/>
      <c r="B145" s="36"/>
      <c r="C145" s="37"/>
      <c r="D145" s="240" t="s">
        <v>122</v>
      </c>
      <c r="E145" s="37"/>
      <c r="F145" s="241" t="s">
        <v>165</v>
      </c>
      <c r="G145" s="37"/>
      <c r="H145" s="37"/>
      <c r="I145" s="135"/>
      <c r="J145" s="37"/>
      <c r="K145" s="37"/>
      <c r="L145" s="41"/>
      <c r="M145" s="242"/>
      <c r="N145" s="243"/>
      <c r="O145" s="88"/>
      <c r="P145" s="88"/>
      <c r="Q145" s="88"/>
      <c r="R145" s="88"/>
      <c r="S145" s="88"/>
      <c r="T145" s="89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4" t="s">
        <v>122</v>
      </c>
      <c r="AU145" s="14" t="s">
        <v>83</v>
      </c>
    </row>
    <row r="146" spans="1:65" s="2" customFormat="1" ht="24" customHeight="1">
      <c r="A146" s="35"/>
      <c r="B146" s="36"/>
      <c r="C146" s="226" t="s">
        <v>166</v>
      </c>
      <c r="D146" s="226" t="s">
        <v>116</v>
      </c>
      <c r="E146" s="227" t="s">
        <v>167</v>
      </c>
      <c r="F146" s="228" t="s">
        <v>168</v>
      </c>
      <c r="G146" s="229" t="s">
        <v>128</v>
      </c>
      <c r="H146" s="230">
        <v>50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41</v>
      </c>
      <c r="O146" s="88"/>
      <c r="P146" s="236">
        <f>O146*H146</f>
        <v>0</v>
      </c>
      <c r="Q146" s="236">
        <v>6E-05</v>
      </c>
      <c r="R146" s="236">
        <f>Q146*H146</f>
        <v>0.003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120</v>
      </c>
      <c r="AT146" s="238" t="s">
        <v>116</v>
      </c>
      <c r="AU146" s="238" t="s">
        <v>83</v>
      </c>
      <c r="AY146" s="14" t="s">
        <v>114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4" t="s">
        <v>81</v>
      </c>
      <c r="BK146" s="239">
        <f>ROUND(I146*H146,2)</f>
        <v>0</v>
      </c>
      <c r="BL146" s="14" t="s">
        <v>120</v>
      </c>
      <c r="BM146" s="238" t="s">
        <v>169</v>
      </c>
    </row>
    <row r="147" spans="1:47" s="2" customFormat="1" ht="12">
      <c r="A147" s="35"/>
      <c r="B147" s="36"/>
      <c r="C147" s="37"/>
      <c r="D147" s="240" t="s">
        <v>122</v>
      </c>
      <c r="E147" s="37"/>
      <c r="F147" s="241" t="s">
        <v>170</v>
      </c>
      <c r="G147" s="37"/>
      <c r="H147" s="37"/>
      <c r="I147" s="135"/>
      <c r="J147" s="37"/>
      <c r="K147" s="37"/>
      <c r="L147" s="41"/>
      <c r="M147" s="242"/>
      <c r="N147" s="243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122</v>
      </c>
      <c r="AU147" s="14" t="s">
        <v>83</v>
      </c>
    </row>
    <row r="148" spans="1:47" s="2" customFormat="1" ht="12">
      <c r="A148" s="35"/>
      <c r="B148" s="36"/>
      <c r="C148" s="37"/>
      <c r="D148" s="240" t="s">
        <v>124</v>
      </c>
      <c r="E148" s="37"/>
      <c r="F148" s="244" t="s">
        <v>171</v>
      </c>
      <c r="G148" s="37"/>
      <c r="H148" s="37"/>
      <c r="I148" s="135"/>
      <c r="J148" s="37"/>
      <c r="K148" s="37"/>
      <c r="L148" s="41"/>
      <c r="M148" s="242"/>
      <c r="N148" s="243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124</v>
      </c>
      <c r="AU148" s="14" t="s">
        <v>83</v>
      </c>
    </row>
    <row r="149" spans="1:65" s="2" customFormat="1" ht="16.5" customHeight="1">
      <c r="A149" s="35"/>
      <c r="B149" s="36"/>
      <c r="C149" s="245" t="s">
        <v>172</v>
      </c>
      <c r="D149" s="245" t="s">
        <v>138</v>
      </c>
      <c r="E149" s="246" t="s">
        <v>173</v>
      </c>
      <c r="F149" s="247" t="s">
        <v>174</v>
      </c>
      <c r="G149" s="248" t="s">
        <v>128</v>
      </c>
      <c r="H149" s="249">
        <v>150</v>
      </c>
      <c r="I149" s="250"/>
      <c r="J149" s="251">
        <f>ROUND(I149*H149,2)</f>
        <v>0</v>
      </c>
      <c r="K149" s="252"/>
      <c r="L149" s="253"/>
      <c r="M149" s="254" t="s">
        <v>1</v>
      </c>
      <c r="N149" s="255" t="s">
        <v>41</v>
      </c>
      <c r="O149" s="88"/>
      <c r="P149" s="236">
        <f>O149*H149</f>
        <v>0</v>
      </c>
      <c r="Q149" s="236">
        <v>0.0059</v>
      </c>
      <c r="R149" s="236">
        <f>Q149*H149</f>
        <v>0.885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142</v>
      </c>
      <c r="AT149" s="238" t="s">
        <v>138</v>
      </c>
      <c r="AU149" s="238" t="s">
        <v>83</v>
      </c>
      <c r="AY149" s="14" t="s">
        <v>114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4" t="s">
        <v>81</v>
      </c>
      <c r="BK149" s="239">
        <f>ROUND(I149*H149,2)</f>
        <v>0</v>
      </c>
      <c r="BL149" s="14" t="s">
        <v>120</v>
      </c>
      <c r="BM149" s="238" t="s">
        <v>175</v>
      </c>
    </row>
    <row r="150" spans="1:47" s="2" customFormat="1" ht="12">
      <c r="A150" s="35"/>
      <c r="B150" s="36"/>
      <c r="C150" s="37"/>
      <c r="D150" s="240" t="s">
        <v>122</v>
      </c>
      <c r="E150" s="37"/>
      <c r="F150" s="241" t="s">
        <v>174</v>
      </c>
      <c r="G150" s="37"/>
      <c r="H150" s="37"/>
      <c r="I150" s="135"/>
      <c r="J150" s="37"/>
      <c r="K150" s="37"/>
      <c r="L150" s="41"/>
      <c r="M150" s="242"/>
      <c r="N150" s="243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122</v>
      </c>
      <c r="AU150" s="14" t="s">
        <v>83</v>
      </c>
    </row>
    <row r="151" spans="1:65" s="2" customFormat="1" ht="24" customHeight="1">
      <c r="A151" s="35"/>
      <c r="B151" s="36"/>
      <c r="C151" s="226" t="s">
        <v>176</v>
      </c>
      <c r="D151" s="226" t="s">
        <v>116</v>
      </c>
      <c r="E151" s="227" t="s">
        <v>177</v>
      </c>
      <c r="F151" s="228" t="s">
        <v>178</v>
      </c>
      <c r="G151" s="229" t="s">
        <v>128</v>
      </c>
      <c r="H151" s="230">
        <v>50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41</v>
      </c>
      <c r="O151" s="88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120</v>
      </c>
      <c r="AT151" s="238" t="s">
        <v>116</v>
      </c>
      <c r="AU151" s="238" t="s">
        <v>83</v>
      </c>
      <c r="AY151" s="14" t="s">
        <v>114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4" t="s">
        <v>81</v>
      </c>
      <c r="BK151" s="239">
        <f>ROUND(I151*H151,2)</f>
        <v>0</v>
      </c>
      <c r="BL151" s="14" t="s">
        <v>120</v>
      </c>
      <c r="BM151" s="238" t="s">
        <v>179</v>
      </c>
    </row>
    <row r="152" spans="1:47" s="2" customFormat="1" ht="12">
      <c r="A152" s="35"/>
      <c r="B152" s="36"/>
      <c r="C152" s="37"/>
      <c r="D152" s="240" t="s">
        <v>122</v>
      </c>
      <c r="E152" s="37"/>
      <c r="F152" s="241" t="s">
        <v>180</v>
      </c>
      <c r="G152" s="37"/>
      <c r="H152" s="37"/>
      <c r="I152" s="135"/>
      <c r="J152" s="37"/>
      <c r="K152" s="37"/>
      <c r="L152" s="41"/>
      <c r="M152" s="242"/>
      <c r="N152" s="243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122</v>
      </c>
      <c r="AU152" s="14" t="s">
        <v>83</v>
      </c>
    </row>
    <row r="153" spans="1:47" s="2" customFormat="1" ht="12">
      <c r="A153" s="35"/>
      <c r="B153" s="36"/>
      <c r="C153" s="37"/>
      <c r="D153" s="240" t="s">
        <v>124</v>
      </c>
      <c r="E153" s="37"/>
      <c r="F153" s="244" t="s">
        <v>131</v>
      </c>
      <c r="G153" s="37"/>
      <c r="H153" s="37"/>
      <c r="I153" s="135"/>
      <c r="J153" s="37"/>
      <c r="K153" s="37"/>
      <c r="L153" s="41"/>
      <c r="M153" s="242"/>
      <c r="N153" s="243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124</v>
      </c>
      <c r="AU153" s="14" t="s">
        <v>83</v>
      </c>
    </row>
    <row r="154" spans="1:65" s="2" customFormat="1" ht="16.5" customHeight="1">
      <c r="A154" s="35"/>
      <c r="B154" s="36"/>
      <c r="C154" s="245" t="s">
        <v>181</v>
      </c>
      <c r="D154" s="245" t="s">
        <v>138</v>
      </c>
      <c r="E154" s="246" t="s">
        <v>182</v>
      </c>
      <c r="F154" s="247" t="s">
        <v>183</v>
      </c>
      <c r="G154" s="248" t="s">
        <v>141</v>
      </c>
      <c r="H154" s="249">
        <v>0.005</v>
      </c>
      <c r="I154" s="250"/>
      <c r="J154" s="251">
        <f>ROUND(I154*H154,2)</f>
        <v>0</v>
      </c>
      <c r="K154" s="252"/>
      <c r="L154" s="253"/>
      <c r="M154" s="254" t="s">
        <v>1</v>
      </c>
      <c r="N154" s="255" t="s">
        <v>41</v>
      </c>
      <c r="O154" s="88"/>
      <c r="P154" s="236">
        <f>O154*H154</f>
        <v>0</v>
      </c>
      <c r="Q154" s="236">
        <v>1</v>
      </c>
      <c r="R154" s="236">
        <f>Q154*H154</f>
        <v>0.005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142</v>
      </c>
      <c r="AT154" s="238" t="s">
        <v>138</v>
      </c>
      <c r="AU154" s="238" t="s">
        <v>83</v>
      </c>
      <c r="AY154" s="14" t="s">
        <v>114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4" t="s">
        <v>81</v>
      </c>
      <c r="BK154" s="239">
        <f>ROUND(I154*H154,2)</f>
        <v>0</v>
      </c>
      <c r="BL154" s="14" t="s">
        <v>120</v>
      </c>
      <c r="BM154" s="238" t="s">
        <v>184</v>
      </c>
    </row>
    <row r="155" spans="1:47" s="2" customFormat="1" ht="12">
      <c r="A155" s="35"/>
      <c r="B155" s="36"/>
      <c r="C155" s="37"/>
      <c r="D155" s="240" t="s">
        <v>122</v>
      </c>
      <c r="E155" s="37"/>
      <c r="F155" s="241" t="s">
        <v>183</v>
      </c>
      <c r="G155" s="37"/>
      <c r="H155" s="37"/>
      <c r="I155" s="135"/>
      <c r="J155" s="37"/>
      <c r="K155" s="37"/>
      <c r="L155" s="41"/>
      <c r="M155" s="242"/>
      <c r="N155" s="243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122</v>
      </c>
      <c r="AU155" s="14" t="s">
        <v>83</v>
      </c>
    </row>
    <row r="156" spans="1:65" s="2" customFormat="1" ht="24" customHeight="1">
      <c r="A156" s="35"/>
      <c r="B156" s="36"/>
      <c r="C156" s="226" t="s">
        <v>8</v>
      </c>
      <c r="D156" s="226" t="s">
        <v>116</v>
      </c>
      <c r="E156" s="227" t="s">
        <v>185</v>
      </c>
      <c r="F156" s="228" t="s">
        <v>186</v>
      </c>
      <c r="G156" s="229" t="s">
        <v>187</v>
      </c>
      <c r="H156" s="230">
        <v>20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41</v>
      </c>
      <c r="O156" s="88"/>
      <c r="P156" s="236">
        <f>O156*H156</f>
        <v>0</v>
      </c>
      <c r="Q156" s="236">
        <v>3E-05</v>
      </c>
      <c r="R156" s="236">
        <f>Q156*H156</f>
        <v>0.0006000000000000001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120</v>
      </c>
      <c r="AT156" s="238" t="s">
        <v>116</v>
      </c>
      <c r="AU156" s="238" t="s">
        <v>83</v>
      </c>
      <c r="AY156" s="14" t="s">
        <v>114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4" t="s">
        <v>81</v>
      </c>
      <c r="BK156" s="239">
        <f>ROUND(I156*H156,2)</f>
        <v>0</v>
      </c>
      <c r="BL156" s="14" t="s">
        <v>120</v>
      </c>
      <c r="BM156" s="238" t="s">
        <v>188</v>
      </c>
    </row>
    <row r="157" spans="1:47" s="2" customFormat="1" ht="12">
      <c r="A157" s="35"/>
      <c r="B157" s="36"/>
      <c r="C157" s="37"/>
      <c r="D157" s="240" t="s">
        <v>122</v>
      </c>
      <c r="E157" s="37"/>
      <c r="F157" s="241" t="s">
        <v>189</v>
      </c>
      <c r="G157" s="37"/>
      <c r="H157" s="37"/>
      <c r="I157" s="135"/>
      <c r="J157" s="37"/>
      <c r="K157" s="37"/>
      <c r="L157" s="41"/>
      <c r="M157" s="242"/>
      <c r="N157" s="243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122</v>
      </c>
      <c r="AU157" s="14" t="s">
        <v>83</v>
      </c>
    </row>
    <row r="158" spans="1:65" s="2" customFormat="1" ht="16.5" customHeight="1">
      <c r="A158" s="35"/>
      <c r="B158" s="36"/>
      <c r="C158" s="245" t="s">
        <v>190</v>
      </c>
      <c r="D158" s="245" t="s">
        <v>138</v>
      </c>
      <c r="E158" s="246" t="s">
        <v>191</v>
      </c>
      <c r="F158" s="247" t="s">
        <v>192</v>
      </c>
      <c r="G158" s="248" t="s">
        <v>187</v>
      </c>
      <c r="H158" s="249">
        <v>20</v>
      </c>
      <c r="I158" s="250"/>
      <c r="J158" s="251">
        <f>ROUND(I158*H158,2)</f>
        <v>0</v>
      </c>
      <c r="K158" s="252"/>
      <c r="L158" s="253"/>
      <c r="M158" s="254" t="s">
        <v>1</v>
      </c>
      <c r="N158" s="255" t="s">
        <v>41</v>
      </c>
      <c r="O158" s="88"/>
      <c r="P158" s="236">
        <f>O158*H158</f>
        <v>0</v>
      </c>
      <c r="Q158" s="236">
        <v>0.0004</v>
      </c>
      <c r="R158" s="236">
        <f>Q158*H158</f>
        <v>0.008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142</v>
      </c>
      <c r="AT158" s="238" t="s">
        <v>138</v>
      </c>
      <c r="AU158" s="238" t="s">
        <v>83</v>
      </c>
      <c r="AY158" s="14" t="s">
        <v>114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4" t="s">
        <v>81</v>
      </c>
      <c r="BK158" s="239">
        <f>ROUND(I158*H158,2)</f>
        <v>0</v>
      </c>
      <c r="BL158" s="14" t="s">
        <v>120</v>
      </c>
      <c r="BM158" s="238" t="s">
        <v>193</v>
      </c>
    </row>
    <row r="159" spans="1:47" s="2" customFormat="1" ht="12">
      <c r="A159" s="35"/>
      <c r="B159" s="36"/>
      <c r="C159" s="37"/>
      <c r="D159" s="240" t="s">
        <v>122</v>
      </c>
      <c r="E159" s="37"/>
      <c r="F159" s="241" t="s">
        <v>192</v>
      </c>
      <c r="G159" s="37"/>
      <c r="H159" s="37"/>
      <c r="I159" s="135"/>
      <c r="J159" s="37"/>
      <c r="K159" s="37"/>
      <c r="L159" s="41"/>
      <c r="M159" s="242"/>
      <c r="N159" s="243"/>
      <c r="O159" s="88"/>
      <c r="P159" s="88"/>
      <c r="Q159" s="88"/>
      <c r="R159" s="88"/>
      <c r="S159" s="88"/>
      <c r="T159" s="89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4" t="s">
        <v>122</v>
      </c>
      <c r="AU159" s="14" t="s">
        <v>83</v>
      </c>
    </row>
    <row r="160" spans="1:65" s="2" customFormat="1" ht="24" customHeight="1">
      <c r="A160" s="35"/>
      <c r="B160" s="36"/>
      <c r="C160" s="226" t="s">
        <v>194</v>
      </c>
      <c r="D160" s="226" t="s">
        <v>116</v>
      </c>
      <c r="E160" s="227" t="s">
        <v>195</v>
      </c>
      <c r="F160" s="228" t="s">
        <v>196</v>
      </c>
      <c r="G160" s="229" t="s">
        <v>197</v>
      </c>
      <c r="H160" s="230">
        <v>0.5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41</v>
      </c>
      <c r="O160" s="88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120</v>
      </c>
      <c r="AT160" s="238" t="s">
        <v>116</v>
      </c>
      <c r="AU160" s="238" t="s">
        <v>83</v>
      </c>
      <c r="AY160" s="14" t="s">
        <v>114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4" t="s">
        <v>81</v>
      </c>
      <c r="BK160" s="239">
        <f>ROUND(I160*H160,2)</f>
        <v>0</v>
      </c>
      <c r="BL160" s="14" t="s">
        <v>120</v>
      </c>
      <c r="BM160" s="238" t="s">
        <v>198</v>
      </c>
    </row>
    <row r="161" spans="1:47" s="2" customFormat="1" ht="12">
      <c r="A161" s="35"/>
      <c r="B161" s="36"/>
      <c r="C161" s="37"/>
      <c r="D161" s="240" t="s">
        <v>122</v>
      </c>
      <c r="E161" s="37"/>
      <c r="F161" s="241" t="s">
        <v>199</v>
      </c>
      <c r="G161" s="37"/>
      <c r="H161" s="37"/>
      <c r="I161" s="135"/>
      <c r="J161" s="37"/>
      <c r="K161" s="37"/>
      <c r="L161" s="41"/>
      <c r="M161" s="242"/>
      <c r="N161" s="243"/>
      <c r="O161" s="88"/>
      <c r="P161" s="88"/>
      <c r="Q161" s="88"/>
      <c r="R161" s="88"/>
      <c r="S161" s="88"/>
      <c r="T161" s="89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122</v>
      </c>
      <c r="AU161" s="14" t="s">
        <v>83</v>
      </c>
    </row>
    <row r="162" spans="1:65" s="2" customFormat="1" ht="24" customHeight="1">
      <c r="A162" s="35"/>
      <c r="B162" s="36"/>
      <c r="C162" s="226" t="s">
        <v>200</v>
      </c>
      <c r="D162" s="226" t="s">
        <v>116</v>
      </c>
      <c r="E162" s="227" t="s">
        <v>201</v>
      </c>
      <c r="F162" s="228" t="s">
        <v>202</v>
      </c>
      <c r="G162" s="229" t="s">
        <v>128</v>
      </c>
      <c r="H162" s="230">
        <v>50</v>
      </c>
      <c r="I162" s="231"/>
      <c r="J162" s="232">
        <f>ROUND(I162*H162,2)</f>
        <v>0</v>
      </c>
      <c r="K162" s="233"/>
      <c r="L162" s="41"/>
      <c r="M162" s="234" t="s">
        <v>1</v>
      </c>
      <c r="N162" s="235" t="s">
        <v>41</v>
      </c>
      <c r="O162" s="88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120</v>
      </c>
      <c r="AT162" s="238" t="s">
        <v>116</v>
      </c>
      <c r="AU162" s="238" t="s">
        <v>83</v>
      </c>
      <c r="AY162" s="14" t="s">
        <v>114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4" t="s">
        <v>81</v>
      </c>
      <c r="BK162" s="239">
        <f>ROUND(I162*H162,2)</f>
        <v>0</v>
      </c>
      <c r="BL162" s="14" t="s">
        <v>120</v>
      </c>
      <c r="BM162" s="238" t="s">
        <v>203</v>
      </c>
    </row>
    <row r="163" spans="1:47" s="2" customFormat="1" ht="12">
      <c r="A163" s="35"/>
      <c r="B163" s="36"/>
      <c r="C163" s="37"/>
      <c r="D163" s="240" t="s">
        <v>122</v>
      </c>
      <c r="E163" s="37"/>
      <c r="F163" s="241" t="s">
        <v>204</v>
      </c>
      <c r="G163" s="37"/>
      <c r="H163" s="37"/>
      <c r="I163" s="135"/>
      <c r="J163" s="37"/>
      <c r="K163" s="37"/>
      <c r="L163" s="41"/>
      <c r="M163" s="242"/>
      <c r="N163" s="243"/>
      <c r="O163" s="88"/>
      <c r="P163" s="88"/>
      <c r="Q163" s="88"/>
      <c r="R163" s="88"/>
      <c r="S163" s="88"/>
      <c r="T163" s="89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4" t="s">
        <v>122</v>
      </c>
      <c r="AU163" s="14" t="s">
        <v>83</v>
      </c>
    </row>
    <row r="164" spans="1:65" s="2" customFormat="1" ht="16.5" customHeight="1">
      <c r="A164" s="35"/>
      <c r="B164" s="36"/>
      <c r="C164" s="245" t="s">
        <v>205</v>
      </c>
      <c r="D164" s="245" t="s">
        <v>138</v>
      </c>
      <c r="E164" s="246" t="s">
        <v>206</v>
      </c>
      <c r="F164" s="247" t="s">
        <v>207</v>
      </c>
      <c r="G164" s="248" t="s">
        <v>128</v>
      </c>
      <c r="H164" s="249">
        <v>150</v>
      </c>
      <c r="I164" s="250"/>
      <c r="J164" s="251">
        <f>ROUND(I164*H164,2)</f>
        <v>0</v>
      </c>
      <c r="K164" s="252"/>
      <c r="L164" s="253"/>
      <c r="M164" s="254" t="s">
        <v>1</v>
      </c>
      <c r="N164" s="255" t="s">
        <v>41</v>
      </c>
      <c r="O164" s="88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142</v>
      </c>
      <c r="AT164" s="238" t="s">
        <v>138</v>
      </c>
      <c r="AU164" s="238" t="s">
        <v>83</v>
      </c>
      <c r="AY164" s="14" t="s">
        <v>114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4" t="s">
        <v>81</v>
      </c>
      <c r="BK164" s="239">
        <f>ROUND(I164*H164,2)</f>
        <v>0</v>
      </c>
      <c r="BL164" s="14" t="s">
        <v>120</v>
      </c>
      <c r="BM164" s="238" t="s">
        <v>208</v>
      </c>
    </row>
    <row r="165" spans="1:47" s="2" customFormat="1" ht="12">
      <c r="A165" s="35"/>
      <c r="B165" s="36"/>
      <c r="C165" s="37"/>
      <c r="D165" s="240" t="s">
        <v>122</v>
      </c>
      <c r="E165" s="37"/>
      <c r="F165" s="241" t="s">
        <v>207</v>
      </c>
      <c r="G165" s="37"/>
      <c r="H165" s="37"/>
      <c r="I165" s="135"/>
      <c r="J165" s="37"/>
      <c r="K165" s="37"/>
      <c r="L165" s="41"/>
      <c r="M165" s="242"/>
      <c r="N165" s="243"/>
      <c r="O165" s="88"/>
      <c r="P165" s="88"/>
      <c r="Q165" s="88"/>
      <c r="R165" s="88"/>
      <c r="S165" s="88"/>
      <c r="T165" s="89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4" t="s">
        <v>122</v>
      </c>
      <c r="AU165" s="14" t="s">
        <v>83</v>
      </c>
    </row>
    <row r="166" spans="1:65" s="2" customFormat="1" ht="24" customHeight="1">
      <c r="A166" s="35"/>
      <c r="B166" s="36"/>
      <c r="C166" s="226" t="s">
        <v>7</v>
      </c>
      <c r="D166" s="226" t="s">
        <v>116</v>
      </c>
      <c r="E166" s="227" t="s">
        <v>209</v>
      </c>
      <c r="F166" s="228" t="s">
        <v>210</v>
      </c>
      <c r="G166" s="229" t="s">
        <v>119</v>
      </c>
      <c r="H166" s="230">
        <v>0.02</v>
      </c>
      <c r="I166" s="231"/>
      <c r="J166" s="232">
        <f>ROUND(I166*H166,2)</f>
        <v>0</v>
      </c>
      <c r="K166" s="233"/>
      <c r="L166" s="41"/>
      <c r="M166" s="234" t="s">
        <v>1</v>
      </c>
      <c r="N166" s="235" t="s">
        <v>41</v>
      </c>
      <c r="O166" s="88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120</v>
      </c>
      <c r="AT166" s="238" t="s">
        <v>116</v>
      </c>
      <c r="AU166" s="238" t="s">
        <v>83</v>
      </c>
      <c r="AY166" s="14" t="s">
        <v>114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4" t="s">
        <v>81</v>
      </c>
      <c r="BK166" s="239">
        <f>ROUND(I166*H166,2)</f>
        <v>0</v>
      </c>
      <c r="BL166" s="14" t="s">
        <v>120</v>
      </c>
      <c r="BM166" s="238" t="s">
        <v>211</v>
      </c>
    </row>
    <row r="167" spans="1:47" s="2" customFormat="1" ht="12">
      <c r="A167" s="35"/>
      <c r="B167" s="36"/>
      <c r="C167" s="37"/>
      <c r="D167" s="240" t="s">
        <v>122</v>
      </c>
      <c r="E167" s="37"/>
      <c r="F167" s="241" t="s">
        <v>212</v>
      </c>
      <c r="G167" s="37"/>
      <c r="H167" s="37"/>
      <c r="I167" s="135"/>
      <c r="J167" s="37"/>
      <c r="K167" s="37"/>
      <c r="L167" s="41"/>
      <c r="M167" s="242"/>
      <c r="N167" s="243"/>
      <c r="O167" s="88"/>
      <c r="P167" s="88"/>
      <c r="Q167" s="88"/>
      <c r="R167" s="88"/>
      <c r="S167" s="88"/>
      <c r="T167" s="89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4" t="s">
        <v>122</v>
      </c>
      <c r="AU167" s="14" t="s">
        <v>83</v>
      </c>
    </row>
    <row r="168" spans="1:47" s="2" customFormat="1" ht="12">
      <c r="A168" s="35"/>
      <c r="B168" s="36"/>
      <c r="C168" s="37"/>
      <c r="D168" s="240" t="s">
        <v>124</v>
      </c>
      <c r="E168" s="37"/>
      <c r="F168" s="244" t="s">
        <v>213</v>
      </c>
      <c r="G168" s="37"/>
      <c r="H168" s="37"/>
      <c r="I168" s="135"/>
      <c r="J168" s="37"/>
      <c r="K168" s="37"/>
      <c r="L168" s="41"/>
      <c r="M168" s="242"/>
      <c r="N168" s="243"/>
      <c r="O168" s="88"/>
      <c r="P168" s="88"/>
      <c r="Q168" s="88"/>
      <c r="R168" s="88"/>
      <c r="S168" s="88"/>
      <c r="T168" s="89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124</v>
      </c>
      <c r="AU168" s="14" t="s">
        <v>83</v>
      </c>
    </row>
    <row r="169" spans="1:65" s="2" customFormat="1" ht="16.5" customHeight="1">
      <c r="A169" s="35"/>
      <c r="B169" s="36"/>
      <c r="C169" s="226" t="s">
        <v>214</v>
      </c>
      <c r="D169" s="226" t="s">
        <v>116</v>
      </c>
      <c r="E169" s="227" t="s">
        <v>215</v>
      </c>
      <c r="F169" s="228" t="s">
        <v>216</v>
      </c>
      <c r="G169" s="229" t="s">
        <v>217</v>
      </c>
      <c r="H169" s="230">
        <v>35</v>
      </c>
      <c r="I169" s="231"/>
      <c r="J169" s="232">
        <f>ROUND(I169*H169,2)</f>
        <v>0</v>
      </c>
      <c r="K169" s="233"/>
      <c r="L169" s="41"/>
      <c r="M169" s="234" t="s">
        <v>1</v>
      </c>
      <c r="N169" s="235" t="s">
        <v>41</v>
      </c>
      <c r="O169" s="88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120</v>
      </c>
      <c r="AT169" s="238" t="s">
        <v>116</v>
      </c>
      <c r="AU169" s="238" t="s">
        <v>83</v>
      </c>
      <c r="AY169" s="14" t="s">
        <v>114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4" t="s">
        <v>81</v>
      </c>
      <c r="BK169" s="239">
        <f>ROUND(I169*H169,2)</f>
        <v>0</v>
      </c>
      <c r="BL169" s="14" t="s">
        <v>120</v>
      </c>
      <c r="BM169" s="238" t="s">
        <v>218</v>
      </c>
    </row>
    <row r="170" spans="1:47" s="2" customFormat="1" ht="12">
      <c r="A170" s="35"/>
      <c r="B170" s="36"/>
      <c r="C170" s="37"/>
      <c r="D170" s="240" t="s">
        <v>122</v>
      </c>
      <c r="E170" s="37"/>
      <c r="F170" s="241" t="s">
        <v>219</v>
      </c>
      <c r="G170" s="37"/>
      <c r="H170" s="37"/>
      <c r="I170" s="135"/>
      <c r="J170" s="37"/>
      <c r="K170" s="37"/>
      <c r="L170" s="41"/>
      <c r="M170" s="242"/>
      <c r="N170" s="243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122</v>
      </c>
      <c r="AU170" s="14" t="s">
        <v>83</v>
      </c>
    </row>
    <row r="171" spans="1:47" s="2" customFormat="1" ht="12">
      <c r="A171" s="35"/>
      <c r="B171" s="36"/>
      <c r="C171" s="37"/>
      <c r="D171" s="240" t="s">
        <v>124</v>
      </c>
      <c r="E171" s="37"/>
      <c r="F171" s="244" t="s">
        <v>220</v>
      </c>
      <c r="G171" s="37"/>
      <c r="H171" s="37"/>
      <c r="I171" s="135"/>
      <c r="J171" s="37"/>
      <c r="K171" s="37"/>
      <c r="L171" s="41"/>
      <c r="M171" s="242"/>
      <c r="N171" s="243"/>
      <c r="O171" s="88"/>
      <c r="P171" s="88"/>
      <c r="Q171" s="88"/>
      <c r="R171" s="88"/>
      <c r="S171" s="88"/>
      <c r="T171" s="89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4" t="s">
        <v>124</v>
      </c>
      <c r="AU171" s="14" t="s">
        <v>83</v>
      </c>
    </row>
    <row r="172" spans="1:65" s="2" customFormat="1" ht="16.5" customHeight="1">
      <c r="A172" s="35"/>
      <c r="B172" s="36"/>
      <c r="C172" s="226" t="s">
        <v>221</v>
      </c>
      <c r="D172" s="226" t="s">
        <v>116</v>
      </c>
      <c r="E172" s="227" t="s">
        <v>222</v>
      </c>
      <c r="F172" s="228" t="s">
        <v>223</v>
      </c>
      <c r="G172" s="229" t="s">
        <v>187</v>
      </c>
      <c r="H172" s="230">
        <v>50</v>
      </c>
      <c r="I172" s="231"/>
      <c r="J172" s="232">
        <f>ROUND(I172*H172,2)</f>
        <v>0</v>
      </c>
      <c r="K172" s="233"/>
      <c r="L172" s="41"/>
      <c r="M172" s="234" t="s">
        <v>1</v>
      </c>
      <c r="N172" s="235" t="s">
        <v>41</v>
      </c>
      <c r="O172" s="88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120</v>
      </c>
      <c r="AT172" s="238" t="s">
        <v>116</v>
      </c>
      <c r="AU172" s="238" t="s">
        <v>83</v>
      </c>
      <c r="AY172" s="14" t="s">
        <v>114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4" t="s">
        <v>81</v>
      </c>
      <c r="BK172" s="239">
        <f>ROUND(I172*H172,2)</f>
        <v>0</v>
      </c>
      <c r="BL172" s="14" t="s">
        <v>120</v>
      </c>
      <c r="BM172" s="238" t="s">
        <v>224</v>
      </c>
    </row>
    <row r="173" spans="1:47" s="2" customFormat="1" ht="12">
      <c r="A173" s="35"/>
      <c r="B173" s="36"/>
      <c r="C173" s="37"/>
      <c r="D173" s="240" t="s">
        <v>122</v>
      </c>
      <c r="E173" s="37"/>
      <c r="F173" s="241" t="s">
        <v>225</v>
      </c>
      <c r="G173" s="37"/>
      <c r="H173" s="37"/>
      <c r="I173" s="135"/>
      <c r="J173" s="37"/>
      <c r="K173" s="37"/>
      <c r="L173" s="41"/>
      <c r="M173" s="242"/>
      <c r="N173" s="243"/>
      <c r="O173" s="88"/>
      <c r="P173" s="88"/>
      <c r="Q173" s="88"/>
      <c r="R173" s="88"/>
      <c r="S173" s="88"/>
      <c r="T173" s="89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122</v>
      </c>
      <c r="AU173" s="14" t="s">
        <v>83</v>
      </c>
    </row>
    <row r="174" spans="1:47" s="2" customFormat="1" ht="12">
      <c r="A174" s="35"/>
      <c r="B174" s="36"/>
      <c r="C174" s="37"/>
      <c r="D174" s="240" t="s">
        <v>124</v>
      </c>
      <c r="E174" s="37"/>
      <c r="F174" s="244" t="s">
        <v>226</v>
      </c>
      <c r="G174" s="37"/>
      <c r="H174" s="37"/>
      <c r="I174" s="135"/>
      <c r="J174" s="37"/>
      <c r="K174" s="37"/>
      <c r="L174" s="41"/>
      <c r="M174" s="242"/>
      <c r="N174" s="243"/>
      <c r="O174" s="88"/>
      <c r="P174" s="88"/>
      <c r="Q174" s="88"/>
      <c r="R174" s="88"/>
      <c r="S174" s="88"/>
      <c r="T174" s="89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124</v>
      </c>
      <c r="AU174" s="14" t="s">
        <v>83</v>
      </c>
    </row>
    <row r="175" spans="1:63" s="12" customFormat="1" ht="22.8" customHeight="1">
      <c r="A175" s="12"/>
      <c r="B175" s="210"/>
      <c r="C175" s="211"/>
      <c r="D175" s="212" t="s">
        <v>75</v>
      </c>
      <c r="E175" s="224" t="s">
        <v>227</v>
      </c>
      <c r="F175" s="224" t="s">
        <v>228</v>
      </c>
      <c r="G175" s="211"/>
      <c r="H175" s="211"/>
      <c r="I175" s="214"/>
      <c r="J175" s="225">
        <f>BK175</f>
        <v>0</v>
      </c>
      <c r="K175" s="211"/>
      <c r="L175" s="216"/>
      <c r="M175" s="217"/>
      <c r="N175" s="218"/>
      <c r="O175" s="218"/>
      <c r="P175" s="219">
        <f>SUM(P176:P177)</f>
        <v>0</v>
      </c>
      <c r="Q175" s="218"/>
      <c r="R175" s="219">
        <f>SUM(R176:R177)</f>
        <v>0</v>
      </c>
      <c r="S175" s="218"/>
      <c r="T175" s="220">
        <f>SUM(T176:T177)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1" t="s">
        <v>81</v>
      </c>
      <c r="AT175" s="222" t="s">
        <v>75</v>
      </c>
      <c r="AU175" s="222" t="s">
        <v>81</v>
      </c>
      <c r="AY175" s="221" t="s">
        <v>114</v>
      </c>
      <c r="BK175" s="223">
        <f>SUM(BK176:BK177)</f>
        <v>0</v>
      </c>
    </row>
    <row r="176" spans="1:65" s="2" customFormat="1" ht="24" customHeight="1">
      <c r="A176" s="35"/>
      <c r="B176" s="36"/>
      <c r="C176" s="226" t="s">
        <v>229</v>
      </c>
      <c r="D176" s="226" t="s">
        <v>116</v>
      </c>
      <c r="E176" s="227" t="s">
        <v>230</v>
      </c>
      <c r="F176" s="228" t="s">
        <v>231</v>
      </c>
      <c r="G176" s="229" t="s">
        <v>141</v>
      </c>
      <c r="H176" s="230">
        <v>17.12</v>
      </c>
      <c r="I176" s="231"/>
      <c r="J176" s="232">
        <f>ROUND(I176*H176,2)</f>
        <v>0</v>
      </c>
      <c r="K176" s="233"/>
      <c r="L176" s="41"/>
      <c r="M176" s="234" t="s">
        <v>1</v>
      </c>
      <c r="N176" s="235" t="s">
        <v>41</v>
      </c>
      <c r="O176" s="88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120</v>
      </c>
      <c r="AT176" s="238" t="s">
        <v>116</v>
      </c>
      <c r="AU176" s="238" t="s">
        <v>83</v>
      </c>
      <c r="AY176" s="14" t="s">
        <v>114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4" t="s">
        <v>81</v>
      </c>
      <c r="BK176" s="239">
        <f>ROUND(I176*H176,2)</f>
        <v>0</v>
      </c>
      <c r="BL176" s="14" t="s">
        <v>120</v>
      </c>
      <c r="BM176" s="238" t="s">
        <v>232</v>
      </c>
    </row>
    <row r="177" spans="1:47" s="2" customFormat="1" ht="12">
      <c r="A177" s="35"/>
      <c r="B177" s="36"/>
      <c r="C177" s="37"/>
      <c r="D177" s="240" t="s">
        <v>122</v>
      </c>
      <c r="E177" s="37"/>
      <c r="F177" s="241" t="s">
        <v>233</v>
      </c>
      <c r="G177" s="37"/>
      <c r="H177" s="37"/>
      <c r="I177" s="135"/>
      <c r="J177" s="37"/>
      <c r="K177" s="37"/>
      <c r="L177" s="41"/>
      <c r="M177" s="242"/>
      <c r="N177" s="243"/>
      <c r="O177" s="88"/>
      <c r="P177" s="88"/>
      <c r="Q177" s="88"/>
      <c r="R177" s="88"/>
      <c r="S177" s="88"/>
      <c r="T177" s="89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4" t="s">
        <v>122</v>
      </c>
      <c r="AU177" s="14" t="s">
        <v>83</v>
      </c>
    </row>
    <row r="178" spans="1:63" s="12" customFormat="1" ht="25.9" customHeight="1">
      <c r="A178" s="12"/>
      <c r="B178" s="210"/>
      <c r="C178" s="211"/>
      <c r="D178" s="212" t="s">
        <v>75</v>
      </c>
      <c r="E178" s="213" t="s">
        <v>234</v>
      </c>
      <c r="F178" s="213" t="s">
        <v>234</v>
      </c>
      <c r="G178" s="211"/>
      <c r="H178" s="211"/>
      <c r="I178" s="214"/>
      <c r="J178" s="215">
        <f>BK178</f>
        <v>0</v>
      </c>
      <c r="K178" s="211"/>
      <c r="L178" s="216"/>
      <c r="M178" s="217"/>
      <c r="N178" s="218"/>
      <c r="O178" s="218"/>
      <c r="P178" s="219">
        <f>P179+P197+P217+P234+P251</f>
        <v>0</v>
      </c>
      <c r="Q178" s="218"/>
      <c r="R178" s="219">
        <f>R179+R197+R217+R234+R251</f>
        <v>0.002</v>
      </c>
      <c r="S178" s="218"/>
      <c r="T178" s="220">
        <f>T179+T197+T217+T234+T251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1" t="s">
        <v>120</v>
      </c>
      <c r="AT178" s="222" t="s">
        <v>75</v>
      </c>
      <c r="AU178" s="222" t="s">
        <v>76</v>
      </c>
      <c r="AY178" s="221" t="s">
        <v>114</v>
      </c>
      <c r="BK178" s="223">
        <f>BK179+BK197+BK217+BK234+BK251</f>
        <v>0</v>
      </c>
    </row>
    <row r="179" spans="1:63" s="12" customFormat="1" ht="22.8" customHeight="1">
      <c r="A179" s="12"/>
      <c r="B179" s="210"/>
      <c r="C179" s="211"/>
      <c r="D179" s="212" t="s">
        <v>75</v>
      </c>
      <c r="E179" s="224" t="s">
        <v>235</v>
      </c>
      <c r="F179" s="224" t="s">
        <v>236</v>
      </c>
      <c r="G179" s="211"/>
      <c r="H179" s="211"/>
      <c r="I179" s="214"/>
      <c r="J179" s="225">
        <f>BK179</f>
        <v>0</v>
      </c>
      <c r="K179" s="211"/>
      <c r="L179" s="216"/>
      <c r="M179" s="217"/>
      <c r="N179" s="218"/>
      <c r="O179" s="218"/>
      <c r="P179" s="219">
        <f>SUM(P180:P196)</f>
        <v>0</v>
      </c>
      <c r="Q179" s="218"/>
      <c r="R179" s="219">
        <f>SUM(R180:R196)</f>
        <v>0.001</v>
      </c>
      <c r="S179" s="218"/>
      <c r="T179" s="220">
        <f>SUM(T180:T196)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21" t="s">
        <v>120</v>
      </c>
      <c r="AT179" s="222" t="s">
        <v>75</v>
      </c>
      <c r="AU179" s="222" t="s">
        <v>81</v>
      </c>
      <c r="AY179" s="221" t="s">
        <v>114</v>
      </c>
      <c r="BK179" s="223">
        <f>SUM(BK180:BK196)</f>
        <v>0</v>
      </c>
    </row>
    <row r="180" spans="1:65" s="2" customFormat="1" ht="24" customHeight="1">
      <c r="A180" s="35"/>
      <c r="B180" s="36"/>
      <c r="C180" s="226" t="s">
        <v>237</v>
      </c>
      <c r="D180" s="226" t="s">
        <v>116</v>
      </c>
      <c r="E180" s="227" t="s">
        <v>201</v>
      </c>
      <c r="F180" s="228" t="s">
        <v>202</v>
      </c>
      <c r="G180" s="229" t="s">
        <v>128</v>
      </c>
      <c r="H180" s="230">
        <v>50</v>
      </c>
      <c r="I180" s="231"/>
      <c r="J180" s="232">
        <f>ROUND(I180*H180,2)</f>
        <v>0</v>
      </c>
      <c r="K180" s="233"/>
      <c r="L180" s="41"/>
      <c r="M180" s="234" t="s">
        <v>1</v>
      </c>
      <c r="N180" s="235" t="s">
        <v>41</v>
      </c>
      <c r="O180" s="88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8" t="s">
        <v>238</v>
      </c>
      <c r="AT180" s="238" t="s">
        <v>116</v>
      </c>
      <c r="AU180" s="238" t="s">
        <v>83</v>
      </c>
      <c r="AY180" s="14" t="s">
        <v>114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4" t="s">
        <v>81</v>
      </c>
      <c r="BK180" s="239">
        <f>ROUND(I180*H180,2)</f>
        <v>0</v>
      </c>
      <c r="BL180" s="14" t="s">
        <v>238</v>
      </c>
      <c r="BM180" s="238" t="s">
        <v>239</v>
      </c>
    </row>
    <row r="181" spans="1:47" s="2" customFormat="1" ht="12">
      <c r="A181" s="35"/>
      <c r="B181" s="36"/>
      <c r="C181" s="37"/>
      <c r="D181" s="240" t="s">
        <v>122</v>
      </c>
      <c r="E181" s="37"/>
      <c r="F181" s="241" t="s">
        <v>204</v>
      </c>
      <c r="G181" s="37"/>
      <c r="H181" s="37"/>
      <c r="I181" s="135"/>
      <c r="J181" s="37"/>
      <c r="K181" s="37"/>
      <c r="L181" s="41"/>
      <c r="M181" s="242"/>
      <c r="N181" s="243"/>
      <c r="O181" s="88"/>
      <c r="P181" s="88"/>
      <c r="Q181" s="88"/>
      <c r="R181" s="88"/>
      <c r="S181" s="88"/>
      <c r="T181" s="89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4" t="s">
        <v>122</v>
      </c>
      <c r="AU181" s="14" t="s">
        <v>83</v>
      </c>
    </row>
    <row r="182" spans="1:65" s="2" customFormat="1" ht="16.5" customHeight="1">
      <c r="A182" s="35"/>
      <c r="B182" s="36"/>
      <c r="C182" s="245" t="s">
        <v>240</v>
      </c>
      <c r="D182" s="245" t="s">
        <v>138</v>
      </c>
      <c r="E182" s="246" t="s">
        <v>206</v>
      </c>
      <c r="F182" s="247" t="s">
        <v>207</v>
      </c>
      <c r="G182" s="248" t="s">
        <v>128</v>
      </c>
      <c r="H182" s="249">
        <v>150</v>
      </c>
      <c r="I182" s="250"/>
      <c r="J182" s="251">
        <f>ROUND(I182*H182,2)</f>
        <v>0</v>
      </c>
      <c r="K182" s="252"/>
      <c r="L182" s="253"/>
      <c r="M182" s="254" t="s">
        <v>1</v>
      </c>
      <c r="N182" s="255" t="s">
        <v>41</v>
      </c>
      <c r="O182" s="88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8" t="s">
        <v>142</v>
      </c>
      <c r="AT182" s="238" t="s">
        <v>138</v>
      </c>
      <c r="AU182" s="238" t="s">
        <v>83</v>
      </c>
      <c r="AY182" s="14" t="s">
        <v>114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4" t="s">
        <v>81</v>
      </c>
      <c r="BK182" s="239">
        <f>ROUND(I182*H182,2)</f>
        <v>0</v>
      </c>
      <c r="BL182" s="14" t="s">
        <v>120</v>
      </c>
      <c r="BM182" s="238" t="s">
        <v>241</v>
      </c>
    </row>
    <row r="183" spans="1:47" s="2" customFormat="1" ht="12">
      <c r="A183" s="35"/>
      <c r="B183" s="36"/>
      <c r="C183" s="37"/>
      <c r="D183" s="240" t="s">
        <v>122</v>
      </c>
      <c r="E183" s="37"/>
      <c r="F183" s="241" t="s">
        <v>207</v>
      </c>
      <c r="G183" s="37"/>
      <c r="H183" s="37"/>
      <c r="I183" s="135"/>
      <c r="J183" s="37"/>
      <c r="K183" s="37"/>
      <c r="L183" s="41"/>
      <c r="M183" s="242"/>
      <c r="N183" s="243"/>
      <c r="O183" s="88"/>
      <c r="P183" s="88"/>
      <c r="Q183" s="88"/>
      <c r="R183" s="88"/>
      <c r="S183" s="88"/>
      <c r="T183" s="89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4" t="s">
        <v>122</v>
      </c>
      <c r="AU183" s="14" t="s">
        <v>83</v>
      </c>
    </row>
    <row r="184" spans="1:65" s="2" customFormat="1" ht="24" customHeight="1">
      <c r="A184" s="35"/>
      <c r="B184" s="36"/>
      <c r="C184" s="226" t="s">
        <v>242</v>
      </c>
      <c r="D184" s="226" t="s">
        <v>116</v>
      </c>
      <c r="E184" s="227" t="s">
        <v>243</v>
      </c>
      <c r="F184" s="228" t="s">
        <v>244</v>
      </c>
      <c r="G184" s="229" t="s">
        <v>128</v>
      </c>
      <c r="H184" s="230">
        <v>50</v>
      </c>
      <c r="I184" s="231"/>
      <c r="J184" s="232">
        <f>ROUND(I184*H184,2)</f>
        <v>0</v>
      </c>
      <c r="K184" s="233"/>
      <c r="L184" s="41"/>
      <c r="M184" s="234" t="s">
        <v>1</v>
      </c>
      <c r="N184" s="235" t="s">
        <v>41</v>
      </c>
      <c r="O184" s="88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8" t="s">
        <v>120</v>
      </c>
      <c r="AT184" s="238" t="s">
        <v>116</v>
      </c>
      <c r="AU184" s="238" t="s">
        <v>83</v>
      </c>
      <c r="AY184" s="14" t="s">
        <v>114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4" t="s">
        <v>81</v>
      </c>
      <c r="BK184" s="239">
        <f>ROUND(I184*H184,2)</f>
        <v>0</v>
      </c>
      <c r="BL184" s="14" t="s">
        <v>120</v>
      </c>
      <c r="BM184" s="238" t="s">
        <v>245</v>
      </c>
    </row>
    <row r="185" spans="1:47" s="2" customFormat="1" ht="12">
      <c r="A185" s="35"/>
      <c r="B185" s="36"/>
      <c r="C185" s="37"/>
      <c r="D185" s="240" t="s">
        <v>122</v>
      </c>
      <c r="E185" s="37"/>
      <c r="F185" s="241" t="s">
        <v>246</v>
      </c>
      <c r="G185" s="37"/>
      <c r="H185" s="37"/>
      <c r="I185" s="135"/>
      <c r="J185" s="37"/>
      <c r="K185" s="37"/>
      <c r="L185" s="41"/>
      <c r="M185" s="242"/>
      <c r="N185" s="243"/>
      <c r="O185" s="88"/>
      <c r="P185" s="88"/>
      <c r="Q185" s="88"/>
      <c r="R185" s="88"/>
      <c r="S185" s="88"/>
      <c r="T185" s="89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4" t="s">
        <v>122</v>
      </c>
      <c r="AU185" s="14" t="s">
        <v>83</v>
      </c>
    </row>
    <row r="186" spans="1:65" s="2" customFormat="1" ht="16.5" customHeight="1">
      <c r="A186" s="35"/>
      <c r="B186" s="36"/>
      <c r="C186" s="226" t="s">
        <v>247</v>
      </c>
      <c r="D186" s="226" t="s">
        <v>116</v>
      </c>
      <c r="E186" s="227" t="s">
        <v>248</v>
      </c>
      <c r="F186" s="228" t="s">
        <v>249</v>
      </c>
      <c r="G186" s="229" t="s">
        <v>128</v>
      </c>
      <c r="H186" s="230">
        <v>50</v>
      </c>
      <c r="I186" s="231"/>
      <c r="J186" s="232">
        <f>ROUND(I186*H186,2)</f>
        <v>0</v>
      </c>
      <c r="K186" s="233"/>
      <c r="L186" s="41"/>
      <c r="M186" s="234" t="s">
        <v>1</v>
      </c>
      <c r="N186" s="235" t="s">
        <v>41</v>
      </c>
      <c r="O186" s="88"/>
      <c r="P186" s="236">
        <f>O186*H186</f>
        <v>0</v>
      </c>
      <c r="Q186" s="236">
        <v>2E-05</v>
      </c>
      <c r="R186" s="236">
        <f>Q186*H186</f>
        <v>0.001</v>
      </c>
      <c r="S186" s="236">
        <v>0</v>
      </c>
      <c r="T186" s="23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8" t="s">
        <v>120</v>
      </c>
      <c r="AT186" s="238" t="s">
        <v>116</v>
      </c>
      <c r="AU186" s="238" t="s">
        <v>83</v>
      </c>
      <c r="AY186" s="14" t="s">
        <v>114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4" t="s">
        <v>81</v>
      </c>
      <c r="BK186" s="239">
        <f>ROUND(I186*H186,2)</f>
        <v>0</v>
      </c>
      <c r="BL186" s="14" t="s">
        <v>120</v>
      </c>
      <c r="BM186" s="238" t="s">
        <v>250</v>
      </c>
    </row>
    <row r="187" spans="1:47" s="2" customFormat="1" ht="12">
      <c r="A187" s="35"/>
      <c r="B187" s="36"/>
      <c r="C187" s="37"/>
      <c r="D187" s="240" t="s">
        <v>122</v>
      </c>
      <c r="E187" s="37"/>
      <c r="F187" s="241" t="s">
        <v>251</v>
      </c>
      <c r="G187" s="37"/>
      <c r="H187" s="37"/>
      <c r="I187" s="135"/>
      <c r="J187" s="37"/>
      <c r="K187" s="37"/>
      <c r="L187" s="41"/>
      <c r="M187" s="242"/>
      <c r="N187" s="243"/>
      <c r="O187" s="88"/>
      <c r="P187" s="88"/>
      <c r="Q187" s="88"/>
      <c r="R187" s="88"/>
      <c r="S187" s="88"/>
      <c r="T187" s="89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4" t="s">
        <v>122</v>
      </c>
      <c r="AU187" s="14" t="s">
        <v>83</v>
      </c>
    </row>
    <row r="188" spans="1:47" s="2" customFormat="1" ht="12">
      <c r="A188" s="35"/>
      <c r="B188" s="36"/>
      <c r="C188" s="37"/>
      <c r="D188" s="240" t="s">
        <v>124</v>
      </c>
      <c r="E188" s="37"/>
      <c r="F188" s="244" t="s">
        <v>252</v>
      </c>
      <c r="G188" s="37"/>
      <c r="H188" s="37"/>
      <c r="I188" s="135"/>
      <c r="J188" s="37"/>
      <c r="K188" s="37"/>
      <c r="L188" s="41"/>
      <c r="M188" s="242"/>
      <c r="N188" s="243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124</v>
      </c>
      <c r="AU188" s="14" t="s">
        <v>83</v>
      </c>
    </row>
    <row r="189" spans="1:65" s="2" customFormat="1" ht="24" customHeight="1">
      <c r="A189" s="35"/>
      <c r="B189" s="36"/>
      <c r="C189" s="226" t="s">
        <v>253</v>
      </c>
      <c r="D189" s="226" t="s">
        <v>116</v>
      </c>
      <c r="E189" s="227" t="s">
        <v>254</v>
      </c>
      <c r="F189" s="228" t="s">
        <v>255</v>
      </c>
      <c r="G189" s="229" t="s">
        <v>187</v>
      </c>
      <c r="H189" s="230">
        <v>50</v>
      </c>
      <c r="I189" s="231"/>
      <c r="J189" s="232">
        <f>ROUND(I189*H189,2)</f>
        <v>0</v>
      </c>
      <c r="K189" s="233"/>
      <c r="L189" s="41"/>
      <c r="M189" s="234" t="s">
        <v>1</v>
      </c>
      <c r="N189" s="235" t="s">
        <v>41</v>
      </c>
      <c r="O189" s="88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8" t="s">
        <v>120</v>
      </c>
      <c r="AT189" s="238" t="s">
        <v>116</v>
      </c>
      <c r="AU189" s="238" t="s">
        <v>83</v>
      </c>
      <c r="AY189" s="14" t="s">
        <v>114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4" t="s">
        <v>81</v>
      </c>
      <c r="BK189" s="239">
        <f>ROUND(I189*H189,2)</f>
        <v>0</v>
      </c>
      <c r="BL189" s="14" t="s">
        <v>120</v>
      </c>
      <c r="BM189" s="238" t="s">
        <v>256</v>
      </c>
    </row>
    <row r="190" spans="1:47" s="2" customFormat="1" ht="12">
      <c r="A190" s="35"/>
      <c r="B190" s="36"/>
      <c r="C190" s="37"/>
      <c r="D190" s="240" t="s">
        <v>122</v>
      </c>
      <c r="E190" s="37"/>
      <c r="F190" s="241" t="s">
        <v>257</v>
      </c>
      <c r="G190" s="37"/>
      <c r="H190" s="37"/>
      <c r="I190" s="135"/>
      <c r="J190" s="37"/>
      <c r="K190" s="37"/>
      <c r="L190" s="41"/>
      <c r="M190" s="242"/>
      <c r="N190" s="243"/>
      <c r="O190" s="88"/>
      <c r="P190" s="88"/>
      <c r="Q190" s="88"/>
      <c r="R190" s="88"/>
      <c r="S190" s="88"/>
      <c r="T190" s="89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4" t="s">
        <v>122</v>
      </c>
      <c r="AU190" s="14" t="s">
        <v>83</v>
      </c>
    </row>
    <row r="191" spans="1:47" s="2" customFormat="1" ht="12">
      <c r="A191" s="35"/>
      <c r="B191" s="36"/>
      <c r="C191" s="37"/>
      <c r="D191" s="240" t="s">
        <v>124</v>
      </c>
      <c r="E191" s="37"/>
      <c r="F191" s="244" t="s">
        <v>258</v>
      </c>
      <c r="G191" s="37"/>
      <c r="H191" s="37"/>
      <c r="I191" s="135"/>
      <c r="J191" s="37"/>
      <c r="K191" s="37"/>
      <c r="L191" s="41"/>
      <c r="M191" s="242"/>
      <c r="N191" s="243"/>
      <c r="O191" s="88"/>
      <c r="P191" s="88"/>
      <c r="Q191" s="88"/>
      <c r="R191" s="88"/>
      <c r="S191" s="88"/>
      <c r="T191" s="89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4" t="s">
        <v>124</v>
      </c>
      <c r="AU191" s="14" t="s">
        <v>83</v>
      </c>
    </row>
    <row r="192" spans="1:65" s="2" customFormat="1" ht="16.5" customHeight="1">
      <c r="A192" s="35"/>
      <c r="B192" s="36"/>
      <c r="C192" s="226" t="s">
        <v>259</v>
      </c>
      <c r="D192" s="226" t="s">
        <v>116</v>
      </c>
      <c r="E192" s="227" t="s">
        <v>215</v>
      </c>
      <c r="F192" s="228" t="s">
        <v>216</v>
      </c>
      <c r="G192" s="229" t="s">
        <v>217</v>
      </c>
      <c r="H192" s="230">
        <v>35</v>
      </c>
      <c r="I192" s="231"/>
      <c r="J192" s="232">
        <f>ROUND(I192*H192,2)</f>
        <v>0</v>
      </c>
      <c r="K192" s="233"/>
      <c r="L192" s="41"/>
      <c r="M192" s="234" t="s">
        <v>1</v>
      </c>
      <c r="N192" s="235" t="s">
        <v>41</v>
      </c>
      <c r="O192" s="88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8" t="s">
        <v>120</v>
      </c>
      <c r="AT192" s="238" t="s">
        <v>116</v>
      </c>
      <c r="AU192" s="238" t="s">
        <v>83</v>
      </c>
      <c r="AY192" s="14" t="s">
        <v>114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4" t="s">
        <v>81</v>
      </c>
      <c r="BK192" s="239">
        <f>ROUND(I192*H192,2)</f>
        <v>0</v>
      </c>
      <c r="BL192" s="14" t="s">
        <v>120</v>
      </c>
      <c r="BM192" s="238" t="s">
        <v>260</v>
      </c>
    </row>
    <row r="193" spans="1:47" s="2" customFormat="1" ht="12">
      <c r="A193" s="35"/>
      <c r="B193" s="36"/>
      <c r="C193" s="37"/>
      <c r="D193" s="240" t="s">
        <v>122</v>
      </c>
      <c r="E193" s="37"/>
      <c r="F193" s="241" t="s">
        <v>219</v>
      </c>
      <c r="G193" s="37"/>
      <c r="H193" s="37"/>
      <c r="I193" s="135"/>
      <c r="J193" s="37"/>
      <c r="K193" s="37"/>
      <c r="L193" s="41"/>
      <c r="M193" s="242"/>
      <c r="N193" s="243"/>
      <c r="O193" s="88"/>
      <c r="P193" s="88"/>
      <c r="Q193" s="88"/>
      <c r="R193" s="88"/>
      <c r="S193" s="88"/>
      <c r="T193" s="89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4" t="s">
        <v>122</v>
      </c>
      <c r="AU193" s="14" t="s">
        <v>83</v>
      </c>
    </row>
    <row r="194" spans="1:47" s="2" customFormat="1" ht="12">
      <c r="A194" s="35"/>
      <c r="B194" s="36"/>
      <c r="C194" s="37"/>
      <c r="D194" s="240" t="s">
        <v>124</v>
      </c>
      <c r="E194" s="37"/>
      <c r="F194" s="244" t="s">
        <v>261</v>
      </c>
      <c r="G194" s="37"/>
      <c r="H194" s="37"/>
      <c r="I194" s="135"/>
      <c r="J194" s="37"/>
      <c r="K194" s="37"/>
      <c r="L194" s="41"/>
      <c r="M194" s="242"/>
      <c r="N194" s="243"/>
      <c r="O194" s="88"/>
      <c r="P194" s="88"/>
      <c r="Q194" s="88"/>
      <c r="R194" s="88"/>
      <c r="S194" s="88"/>
      <c r="T194" s="89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4" t="s">
        <v>124</v>
      </c>
      <c r="AU194" s="14" t="s">
        <v>83</v>
      </c>
    </row>
    <row r="195" spans="1:65" s="2" customFormat="1" ht="16.5" customHeight="1">
      <c r="A195" s="35"/>
      <c r="B195" s="36"/>
      <c r="C195" s="226" t="s">
        <v>262</v>
      </c>
      <c r="D195" s="226" t="s">
        <v>116</v>
      </c>
      <c r="E195" s="227" t="s">
        <v>263</v>
      </c>
      <c r="F195" s="228" t="s">
        <v>264</v>
      </c>
      <c r="G195" s="229" t="s">
        <v>128</v>
      </c>
      <c r="H195" s="230">
        <v>1</v>
      </c>
      <c r="I195" s="231"/>
      <c r="J195" s="232">
        <f>ROUND(I195*H195,2)</f>
        <v>0</v>
      </c>
      <c r="K195" s="233"/>
      <c r="L195" s="41"/>
      <c r="M195" s="234" t="s">
        <v>1</v>
      </c>
      <c r="N195" s="235" t="s">
        <v>41</v>
      </c>
      <c r="O195" s="88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8" t="s">
        <v>120</v>
      </c>
      <c r="AT195" s="238" t="s">
        <v>116</v>
      </c>
      <c r="AU195" s="238" t="s">
        <v>83</v>
      </c>
      <c r="AY195" s="14" t="s">
        <v>114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4" t="s">
        <v>81</v>
      </c>
      <c r="BK195" s="239">
        <f>ROUND(I195*H195,2)</f>
        <v>0</v>
      </c>
      <c r="BL195" s="14" t="s">
        <v>120</v>
      </c>
      <c r="BM195" s="238" t="s">
        <v>265</v>
      </c>
    </row>
    <row r="196" spans="1:47" s="2" customFormat="1" ht="12">
      <c r="A196" s="35"/>
      <c r="B196" s="36"/>
      <c r="C196" s="37"/>
      <c r="D196" s="240" t="s">
        <v>122</v>
      </c>
      <c r="E196" s="37"/>
      <c r="F196" s="241" t="s">
        <v>264</v>
      </c>
      <c r="G196" s="37"/>
      <c r="H196" s="37"/>
      <c r="I196" s="135"/>
      <c r="J196" s="37"/>
      <c r="K196" s="37"/>
      <c r="L196" s="41"/>
      <c r="M196" s="242"/>
      <c r="N196" s="243"/>
      <c r="O196" s="88"/>
      <c r="P196" s="88"/>
      <c r="Q196" s="88"/>
      <c r="R196" s="88"/>
      <c r="S196" s="88"/>
      <c r="T196" s="89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4" t="s">
        <v>122</v>
      </c>
      <c r="AU196" s="14" t="s">
        <v>83</v>
      </c>
    </row>
    <row r="197" spans="1:63" s="12" customFormat="1" ht="22.8" customHeight="1">
      <c r="A197" s="12"/>
      <c r="B197" s="210"/>
      <c r="C197" s="211"/>
      <c r="D197" s="212" t="s">
        <v>75</v>
      </c>
      <c r="E197" s="224" t="s">
        <v>266</v>
      </c>
      <c r="F197" s="224" t="s">
        <v>267</v>
      </c>
      <c r="G197" s="211"/>
      <c r="H197" s="211"/>
      <c r="I197" s="214"/>
      <c r="J197" s="225">
        <f>BK197</f>
        <v>0</v>
      </c>
      <c r="K197" s="211"/>
      <c r="L197" s="216"/>
      <c r="M197" s="217"/>
      <c r="N197" s="218"/>
      <c r="O197" s="218"/>
      <c r="P197" s="219">
        <f>SUM(P198:P216)</f>
        <v>0</v>
      </c>
      <c r="Q197" s="218"/>
      <c r="R197" s="219">
        <f>SUM(R198:R216)</f>
        <v>0.001</v>
      </c>
      <c r="S197" s="218"/>
      <c r="T197" s="220">
        <f>SUM(T198:T216)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1" t="s">
        <v>120</v>
      </c>
      <c r="AT197" s="222" t="s">
        <v>75</v>
      </c>
      <c r="AU197" s="222" t="s">
        <v>81</v>
      </c>
      <c r="AY197" s="221" t="s">
        <v>114</v>
      </c>
      <c r="BK197" s="223">
        <f>SUM(BK198:BK216)</f>
        <v>0</v>
      </c>
    </row>
    <row r="198" spans="1:65" s="2" customFormat="1" ht="24" customHeight="1">
      <c r="A198" s="35"/>
      <c r="B198" s="36"/>
      <c r="C198" s="226" t="s">
        <v>268</v>
      </c>
      <c r="D198" s="226" t="s">
        <v>116</v>
      </c>
      <c r="E198" s="227" t="s">
        <v>195</v>
      </c>
      <c r="F198" s="228" t="s">
        <v>196</v>
      </c>
      <c r="G198" s="229" t="s">
        <v>197</v>
      </c>
      <c r="H198" s="230">
        <v>0.5</v>
      </c>
      <c r="I198" s="231"/>
      <c r="J198" s="232">
        <f>ROUND(I198*H198,2)</f>
        <v>0</v>
      </c>
      <c r="K198" s="233"/>
      <c r="L198" s="41"/>
      <c r="M198" s="234" t="s">
        <v>1</v>
      </c>
      <c r="N198" s="235" t="s">
        <v>41</v>
      </c>
      <c r="O198" s="88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8" t="s">
        <v>120</v>
      </c>
      <c r="AT198" s="238" t="s">
        <v>116</v>
      </c>
      <c r="AU198" s="238" t="s">
        <v>83</v>
      </c>
      <c r="AY198" s="14" t="s">
        <v>114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4" t="s">
        <v>81</v>
      </c>
      <c r="BK198" s="239">
        <f>ROUND(I198*H198,2)</f>
        <v>0</v>
      </c>
      <c r="BL198" s="14" t="s">
        <v>120</v>
      </c>
      <c r="BM198" s="238" t="s">
        <v>269</v>
      </c>
    </row>
    <row r="199" spans="1:47" s="2" customFormat="1" ht="12">
      <c r="A199" s="35"/>
      <c r="B199" s="36"/>
      <c r="C199" s="37"/>
      <c r="D199" s="240" t="s">
        <v>122</v>
      </c>
      <c r="E199" s="37"/>
      <c r="F199" s="241" t="s">
        <v>199</v>
      </c>
      <c r="G199" s="37"/>
      <c r="H199" s="37"/>
      <c r="I199" s="135"/>
      <c r="J199" s="37"/>
      <c r="K199" s="37"/>
      <c r="L199" s="41"/>
      <c r="M199" s="242"/>
      <c r="N199" s="243"/>
      <c r="O199" s="88"/>
      <c r="P199" s="88"/>
      <c r="Q199" s="88"/>
      <c r="R199" s="88"/>
      <c r="S199" s="88"/>
      <c r="T199" s="89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4" t="s">
        <v>122</v>
      </c>
      <c r="AU199" s="14" t="s">
        <v>83</v>
      </c>
    </row>
    <row r="200" spans="1:65" s="2" customFormat="1" ht="24" customHeight="1">
      <c r="A200" s="35"/>
      <c r="B200" s="36"/>
      <c r="C200" s="226" t="s">
        <v>270</v>
      </c>
      <c r="D200" s="226" t="s">
        <v>116</v>
      </c>
      <c r="E200" s="227" t="s">
        <v>201</v>
      </c>
      <c r="F200" s="228" t="s">
        <v>202</v>
      </c>
      <c r="G200" s="229" t="s">
        <v>128</v>
      </c>
      <c r="H200" s="230">
        <v>50</v>
      </c>
      <c r="I200" s="231"/>
      <c r="J200" s="232">
        <f>ROUND(I200*H200,2)</f>
        <v>0</v>
      </c>
      <c r="K200" s="233"/>
      <c r="L200" s="41"/>
      <c r="M200" s="234" t="s">
        <v>1</v>
      </c>
      <c r="N200" s="235" t="s">
        <v>41</v>
      </c>
      <c r="O200" s="88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8" t="s">
        <v>238</v>
      </c>
      <c r="AT200" s="238" t="s">
        <v>116</v>
      </c>
      <c r="AU200" s="238" t="s">
        <v>83</v>
      </c>
      <c r="AY200" s="14" t="s">
        <v>114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4" t="s">
        <v>81</v>
      </c>
      <c r="BK200" s="239">
        <f>ROUND(I200*H200,2)</f>
        <v>0</v>
      </c>
      <c r="BL200" s="14" t="s">
        <v>238</v>
      </c>
      <c r="BM200" s="238" t="s">
        <v>271</v>
      </c>
    </row>
    <row r="201" spans="1:47" s="2" customFormat="1" ht="12">
      <c r="A201" s="35"/>
      <c r="B201" s="36"/>
      <c r="C201" s="37"/>
      <c r="D201" s="240" t="s">
        <v>122</v>
      </c>
      <c r="E201" s="37"/>
      <c r="F201" s="241" t="s">
        <v>204</v>
      </c>
      <c r="G201" s="37"/>
      <c r="H201" s="37"/>
      <c r="I201" s="135"/>
      <c r="J201" s="37"/>
      <c r="K201" s="37"/>
      <c r="L201" s="41"/>
      <c r="M201" s="242"/>
      <c r="N201" s="243"/>
      <c r="O201" s="88"/>
      <c r="P201" s="88"/>
      <c r="Q201" s="88"/>
      <c r="R201" s="88"/>
      <c r="S201" s="88"/>
      <c r="T201" s="89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4" t="s">
        <v>122</v>
      </c>
      <c r="AU201" s="14" t="s">
        <v>83</v>
      </c>
    </row>
    <row r="202" spans="1:65" s="2" customFormat="1" ht="16.5" customHeight="1">
      <c r="A202" s="35"/>
      <c r="B202" s="36"/>
      <c r="C202" s="245" t="s">
        <v>272</v>
      </c>
      <c r="D202" s="245" t="s">
        <v>138</v>
      </c>
      <c r="E202" s="246" t="s">
        <v>206</v>
      </c>
      <c r="F202" s="247" t="s">
        <v>207</v>
      </c>
      <c r="G202" s="248" t="s">
        <v>128</v>
      </c>
      <c r="H202" s="249">
        <v>150</v>
      </c>
      <c r="I202" s="250"/>
      <c r="J202" s="251">
        <f>ROUND(I202*H202,2)</f>
        <v>0</v>
      </c>
      <c r="K202" s="252"/>
      <c r="L202" s="253"/>
      <c r="M202" s="254" t="s">
        <v>1</v>
      </c>
      <c r="N202" s="255" t="s">
        <v>41</v>
      </c>
      <c r="O202" s="88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8" t="s">
        <v>142</v>
      </c>
      <c r="AT202" s="238" t="s">
        <v>138</v>
      </c>
      <c r="AU202" s="238" t="s">
        <v>83</v>
      </c>
      <c r="AY202" s="14" t="s">
        <v>114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4" t="s">
        <v>81</v>
      </c>
      <c r="BK202" s="239">
        <f>ROUND(I202*H202,2)</f>
        <v>0</v>
      </c>
      <c r="BL202" s="14" t="s">
        <v>120</v>
      </c>
      <c r="BM202" s="238" t="s">
        <v>273</v>
      </c>
    </row>
    <row r="203" spans="1:47" s="2" customFormat="1" ht="12">
      <c r="A203" s="35"/>
      <c r="B203" s="36"/>
      <c r="C203" s="37"/>
      <c r="D203" s="240" t="s">
        <v>122</v>
      </c>
      <c r="E203" s="37"/>
      <c r="F203" s="241" t="s">
        <v>207</v>
      </c>
      <c r="G203" s="37"/>
      <c r="H203" s="37"/>
      <c r="I203" s="135"/>
      <c r="J203" s="37"/>
      <c r="K203" s="37"/>
      <c r="L203" s="41"/>
      <c r="M203" s="242"/>
      <c r="N203" s="243"/>
      <c r="O203" s="88"/>
      <c r="P203" s="88"/>
      <c r="Q203" s="88"/>
      <c r="R203" s="88"/>
      <c r="S203" s="88"/>
      <c r="T203" s="89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4" t="s">
        <v>122</v>
      </c>
      <c r="AU203" s="14" t="s">
        <v>83</v>
      </c>
    </row>
    <row r="204" spans="1:65" s="2" customFormat="1" ht="24" customHeight="1">
      <c r="A204" s="35"/>
      <c r="B204" s="36"/>
      <c r="C204" s="226" t="s">
        <v>274</v>
      </c>
      <c r="D204" s="226" t="s">
        <v>116</v>
      </c>
      <c r="E204" s="227" t="s">
        <v>243</v>
      </c>
      <c r="F204" s="228" t="s">
        <v>244</v>
      </c>
      <c r="G204" s="229" t="s">
        <v>128</v>
      </c>
      <c r="H204" s="230">
        <v>50</v>
      </c>
      <c r="I204" s="231"/>
      <c r="J204" s="232">
        <f>ROUND(I204*H204,2)</f>
        <v>0</v>
      </c>
      <c r="K204" s="233"/>
      <c r="L204" s="41"/>
      <c r="M204" s="234" t="s">
        <v>1</v>
      </c>
      <c r="N204" s="235" t="s">
        <v>41</v>
      </c>
      <c r="O204" s="88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8" t="s">
        <v>120</v>
      </c>
      <c r="AT204" s="238" t="s">
        <v>116</v>
      </c>
      <c r="AU204" s="238" t="s">
        <v>83</v>
      </c>
      <c r="AY204" s="14" t="s">
        <v>114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4" t="s">
        <v>81</v>
      </c>
      <c r="BK204" s="239">
        <f>ROUND(I204*H204,2)</f>
        <v>0</v>
      </c>
      <c r="BL204" s="14" t="s">
        <v>120</v>
      </c>
      <c r="BM204" s="238" t="s">
        <v>275</v>
      </c>
    </row>
    <row r="205" spans="1:47" s="2" customFormat="1" ht="12">
      <c r="A205" s="35"/>
      <c r="B205" s="36"/>
      <c r="C205" s="37"/>
      <c r="D205" s="240" t="s">
        <v>122</v>
      </c>
      <c r="E205" s="37"/>
      <c r="F205" s="241" t="s">
        <v>246</v>
      </c>
      <c r="G205" s="37"/>
      <c r="H205" s="37"/>
      <c r="I205" s="135"/>
      <c r="J205" s="37"/>
      <c r="K205" s="37"/>
      <c r="L205" s="41"/>
      <c r="M205" s="242"/>
      <c r="N205" s="243"/>
      <c r="O205" s="88"/>
      <c r="P205" s="88"/>
      <c r="Q205" s="88"/>
      <c r="R205" s="88"/>
      <c r="S205" s="88"/>
      <c r="T205" s="89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4" t="s">
        <v>122</v>
      </c>
      <c r="AU205" s="14" t="s">
        <v>83</v>
      </c>
    </row>
    <row r="206" spans="1:65" s="2" customFormat="1" ht="16.5" customHeight="1">
      <c r="A206" s="35"/>
      <c r="B206" s="36"/>
      <c r="C206" s="226" t="s">
        <v>276</v>
      </c>
      <c r="D206" s="226" t="s">
        <v>116</v>
      </c>
      <c r="E206" s="227" t="s">
        <v>248</v>
      </c>
      <c r="F206" s="228" t="s">
        <v>249</v>
      </c>
      <c r="G206" s="229" t="s">
        <v>128</v>
      </c>
      <c r="H206" s="230">
        <v>50</v>
      </c>
      <c r="I206" s="231"/>
      <c r="J206" s="232">
        <f>ROUND(I206*H206,2)</f>
        <v>0</v>
      </c>
      <c r="K206" s="233"/>
      <c r="L206" s="41"/>
      <c r="M206" s="234" t="s">
        <v>1</v>
      </c>
      <c r="N206" s="235" t="s">
        <v>41</v>
      </c>
      <c r="O206" s="88"/>
      <c r="P206" s="236">
        <f>O206*H206</f>
        <v>0</v>
      </c>
      <c r="Q206" s="236">
        <v>2E-05</v>
      </c>
      <c r="R206" s="236">
        <f>Q206*H206</f>
        <v>0.001</v>
      </c>
      <c r="S206" s="236">
        <v>0</v>
      </c>
      <c r="T206" s="23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8" t="s">
        <v>120</v>
      </c>
      <c r="AT206" s="238" t="s">
        <v>116</v>
      </c>
      <c r="AU206" s="238" t="s">
        <v>83</v>
      </c>
      <c r="AY206" s="14" t="s">
        <v>114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4" t="s">
        <v>81</v>
      </c>
      <c r="BK206" s="239">
        <f>ROUND(I206*H206,2)</f>
        <v>0</v>
      </c>
      <c r="BL206" s="14" t="s">
        <v>120</v>
      </c>
      <c r="BM206" s="238" t="s">
        <v>277</v>
      </c>
    </row>
    <row r="207" spans="1:47" s="2" customFormat="1" ht="12">
      <c r="A207" s="35"/>
      <c r="B207" s="36"/>
      <c r="C207" s="37"/>
      <c r="D207" s="240" t="s">
        <v>122</v>
      </c>
      <c r="E207" s="37"/>
      <c r="F207" s="241" t="s">
        <v>251</v>
      </c>
      <c r="G207" s="37"/>
      <c r="H207" s="37"/>
      <c r="I207" s="135"/>
      <c r="J207" s="37"/>
      <c r="K207" s="37"/>
      <c r="L207" s="41"/>
      <c r="M207" s="242"/>
      <c r="N207" s="243"/>
      <c r="O207" s="88"/>
      <c r="P207" s="88"/>
      <c r="Q207" s="88"/>
      <c r="R207" s="88"/>
      <c r="S207" s="88"/>
      <c r="T207" s="89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4" t="s">
        <v>122</v>
      </c>
      <c r="AU207" s="14" t="s">
        <v>83</v>
      </c>
    </row>
    <row r="208" spans="1:47" s="2" customFormat="1" ht="12">
      <c r="A208" s="35"/>
      <c r="B208" s="36"/>
      <c r="C208" s="37"/>
      <c r="D208" s="240" t="s">
        <v>124</v>
      </c>
      <c r="E208" s="37"/>
      <c r="F208" s="244" t="s">
        <v>252</v>
      </c>
      <c r="G208" s="37"/>
      <c r="H208" s="37"/>
      <c r="I208" s="135"/>
      <c r="J208" s="37"/>
      <c r="K208" s="37"/>
      <c r="L208" s="41"/>
      <c r="M208" s="242"/>
      <c r="N208" s="243"/>
      <c r="O208" s="88"/>
      <c r="P208" s="88"/>
      <c r="Q208" s="88"/>
      <c r="R208" s="88"/>
      <c r="S208" s="88"/>
      <c r="T208" s="89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4" t="s">
        <v>124</v>
      </c>
      <c r="AU208" s="14" t="s">
        <v>83</v>
      </c>
    </row>
    <row r="209" spans="1:65" s="2" customFormat="1" ht="24" customHeight="1">
      <c r="A209" s="35"/>
      <c r="B209" s="36"/>
      <c r="C209" s="226" t="s">
        <v>278</v>
      </c>
      <c r="D209" s="226" t="s">
        <v>116</v>
      </c>
      <c r="E209" s="227" t="s">
        <v>254</v>
      </c>
      <c r="F209" s="228" t="s">
        <v>255</v>
      </c>
      <c r="G209" s="229" t="s">
        <v>187</v>
      </c>
      <c r="H209" s="230">
        <v>50</v>
      </c>
      <c r="I209" s="231"/>
      <c r="J209" s="232">
        <f>ROUND(I209*H209,2)</f>
        <v>0</v>
      </c>
      <c r="K209" s="233"/>
      <c r="L209" s="41"/>
      <c r="M209" s="234" t="s">
        <v>1</v>
      </c>
      <c r="N209" s="235" t="s">
        <v>41</v>
      </c>
      <c r="O209" s="88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8" t="s">
        <v>120</v>
      </c>
      <c r="AT209" s="238" t="s">
        <v>116</v>
      </c>
      <c r="AU209" s="238" t="s">
        <v>83</v>
      </c>
      <c r="AY209" s="14" t="s">
        <v>114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4" t="s">
        <v>81</v>
      </c>
      <c r="BK209" s="239">
        <f>ROUND(I209*H209,2)</f>
        <v>0</v>
      </c>
      <c r="BL209" s="14" t="s">
        <v>120</v>
      </c>
      <c r="BM209" s="238" t="s">
        <v>279</v>
      </c>
    </row>
    <row r="210" spans="1:47" s="2" customFormat="1" ht="12">
      <c r="A210" s="35"/>
      <c r="B210" s="36"/>
      <c r="C210" s="37"/>
      <c r="D210" s="240" t="s">
        <v>122</v>
      </c>
      <c r="E210" s="37"/>
      <c r="F210" s="241" t="s">
        <v>257</v>
      </c>
      <c r="G210" s="37"/>
      <c r="H210" s="37"/>
      <c r="I210" s="135"/>
      <c r="J210" s="37"/>
      <c r="K210" s="37"/>
      <c r="L210" s="41"/>
      <c r="M210" s="242"/>
      <c r="N210" s="243"/>
      <c r="O210" s="88"/>
      <c r="P210" s="88"/>
      <c r="Q210" s="88"/>
      <c r="R210" s="88"/>
      <c r="S210" s="88"/>
      <c r="T210" s="89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4" t="s">
        <v>122</v>
      </c>
      <c r="AU210" s="14" t="s">
        <v>83</v>
      </c>
    </row>
    <row r="211" spans="1:47" s="2" customFormat="1" ht="12">
      <c r="A211" s="35"/>
      <c r="B211" s="36"/>
      <c r="C211" s="37"/>
      <c r="D211" s="240" t="s">
        <v>124</v>
      </c>
      <c r="E211" s="37"/>
      <c r="F211" s="244" t="s">
        <v>258</v>
      </c>
      <c r="G211" s="37"/>
      <c r="H211" s="37"/>
      <c r="I211" s="135"/>
      <c r="J211" s="37"/>
      <c r="K211" s="37"/>
      <c r="L211" s="41"/>
      <c r="M211" s="242"/>
      <c r="N211" s="243"/>
      <c r="O211" s="88"/>
      <c r="P211" s="88"/>
      <c r="Q211" s="88"/>
      <c r="R211" s="88"/>
      <c r="S211" s="88"/>
      <c r="T211" s="89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4" t="s">
        <v>124</v>
      </c>
      <c r="AU211" s="14" t="s">
        <v>83</v>
      </c>
    </row>
    <row r="212" spans="1:65" s="2" customFormat="1" ht="16.5" customHeight="1">
      <c r="A212" s="35"/>
      <c r="B212" s="36"/>
      <c r="C212" s="226" t="s">
        <v>280</v>
      </c>
      <c r="D212" s="226" t="s">
        <v>116</v>
      </c>
      <c r="E212" s="227" t="s">
        <v>215</v>
      </c>
      <c r="F212" s="228" t="s">
        <v>216</v>
      </c>
      <c r="G212" s="229" t="s">
        <v>217</v>
      </c>
      <c r="H212" s="230">
        <v>25</v>
      </c>
      <c r="I212" s="231"/>
      <c r="J212" s="232">
        <f>ROUND(I212*H212,2)</f>
        <v>0</v>
      </c>
      <c r="K212" s="233"/>
      <c r="L212" s="41"/>
      <c r="M212" s="234" t="s">
        <v>1</v>
      </c>
      <c r="N212" s="235" t="s">
        <v>41</v>
      </c>
      <c r="O212" s="88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8" t="s">
        <v>120</v>
      </c>
      <c r="AT212" s="238" t="s">
        <v>116</v>
      </c>
      <c r="AU212" s="238" t="s">
        <v>83</v>
      </c>
      <c r="AY212" s="14" t="s">
        <v>114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4" t="s">
        <v>81</v>
      </c>
      <c r="BK212" s="239">
        <f>ROUND(I212*H212,2)</f>
        <v>0</v>
      </c>
      <c r="BL212" s="14" t="s">
        <v>120</v>
      </c>
      <c r="BM212" s="238" t="s">
        <v>281</v>
      </c>
    </row>
    <row r="213" spans="1:47" s="2" customFormat="1" ht="12">
      <c r="A213" s="35"/>
      <c r="B213" s="36"/>
      <c r="C213" s="37"/>
      <c r="D213" s="240" t="s">
        <v>122</v>
      </c>
      <c r="E213" s="37"/>
      <c r="F213" s="241" t="s">
        <v>219</v>
      </c>
      <c r="G213" s="37"/>
      <c r="H213" s="37"/>
      <c r="I213" s="135"/>
      <c r="J213" s="37"/>
      <c r="K213" s="37"/>
      <c r="L213" s="41"/>
      <c r="M213" s="242"/>
      <c r="N213" s="243"/>
      <c r="O213" s="88"/>
      <c r="P213" s="88"/>
      <c r="Q213" s="88"/>
      <c r="R213" s="88"/>
      <c r="S213" s="88"/>
      <c r="T213" s="89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4" t="s">
        <v>122</v>
      </c>
      <c r="AU213" s="14" t="s">
        <v>83</v>
      </c>
    </row>
    <row r="214" spans="1:47" s="2" customFormat="1" ht="12">
      <c r="A214" s="35"/>
      <c r="B214" s="36"/>
      <c r="C214" s="37"/>
      <c r="D214" s="240" t="s">
        <v>124</v>
      </c>
      <c r="E214" s="37"/>
      <c r="F214" s="244" t="s">
        <v>282</v>
      </c>
      <c r="G214" s="37"/>
      <c r="H214" s="37"/>
      <c r="I214" s="135"/>
      <c r="J214" s="37"/>
      <c r="K214" s="37"/>
      <c r="L214" s="41"/>
      <c r="M214" s="242"/>
      <c r="N214" s="243"/>
      <c r="O214" s="88"/>
      <c r="P214" s="88"/>
      <c r="Q214" s="88"/>
      <c r="R214" s="88"/>
      <c r="S214" s="88"/>
      <c r="T214" s="89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4" t="s">
        <v>124</v>
      </c>
      <c r="AU214" s="14" t="s">
        <v>83</v>
      </c>
    </row>
    <row r="215" spans="1:65" s="2" customFormat="1" ht="16.5" customHeight="1">
      <c r="A215" s="35"/>
      <c r="B215" s="36"/>
      <c r="C215" s="226" t="s">
        <v>283</v>
      </c>
      <c r="D215" s="226" t="s">
        <v>116</v>
      </c>
      <c r="E215" s="227" t="s">
        <v>284</v>
      </c>
      <c r="F215" s="228" t="s">
        <v>285</v>
      </c>
      <c r="G215" s="229" t="s">
        <v>128</v>
      </c>
      <c r="H215" s="230">
        <v>1</v>
      </c>
      <c r="I215" s="231"/>
      <c r="J215" s="232">
        <f>ROUND(I215*H215,2)</f>
        <v>0</v>
      </c>
      <c r="K215" s="233"/>
      <c r="L215" s="41"/>
      <c r="M215" s="234" t="s">
        <v>1</v>
      </c>
      <c r="N215" s="235" t="s">
        <v>41</v>
      </c>
      <c r="O215" s="88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8" t="s">
        <v>120</v>
      </c>
      <c r="AT215" s="238" t="s">
        <v>116</v>
      </c>
      <c r="AU215" s="238" t="s">
        <v>83</v>
      </c>
      <c r="AY215" s="14" t="s">
        <v>114</v>
      </c>
      <c r="BE215" s="239">
        <f>IF(N215="základní",J215,0)</f>
        <v>0</v>
      </c>
      <c r="BF215" s="239">
        <f>IF(N215="snížená",J215,0)</f>
        <v>0</v>
      </c>
      <c r="BG215" s="239">
        <f>IF(N215="zákl. přenesená",J215,0)</f>
        <v>0</v>
      </c>
      <c r="BH215" s="239">
        <f>IF(N215="sníž. přenesená",J215,0)</f>
        <v>0</v>
      </c>
      <c r="BI215" s="239">
        <f>IF(N215="nulová",J215,0)</f>
        <v>0</v>
      </c>
      <c r="BJ215" s="14" t="s">
        <v>81</v>
      </c>
      <c r="BK215" s="239">
        <f>ROUND(I215*H215,2)</f>
        <v>0</v>
      </c>
      <c r="BL215" s="14" t="s">
        <v>120</v>
      </c>
      <c r="BM215" s="238" t="s">
        <v>286</v>
      </c>
    </row>
    <row r="216" spans="1:47" s="2" customFormat="1" ht="12">
      <c r="A216" s="35"/>
      <c r="B216" s="36"/>
      <c r="C216" s="37"/>
      <c r="D216" s="240" t="s">
        <v>122</v>
      </c>
      <c r="E216" s="37"/>
      <c r="F216" s="241" t="s">
        <v>285</v>
      </c>
      <c r="G216" s="37"/>
      <c r="H216" s="37"/>
      <c r="I216" s="135"/>
      <c r="J216" s="37"/>
      <c r="K216" s="37"/>
      <c r="L216" s="41"/>
      <c r="M216" s="242"/>
      <c r="N216" s="243"/>
      <c r="O216" s="88"/>
      <c r="P216" s="88"/>
      <c r="Q216" s="88"/>
      <c r="R216" s="88"/>
      <c r="S216" s="88"/>
      <c r="T216" s="89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4" t="s">
        <v>122</v>
      </c>
      <c r="AU216" s="14" t="s">
        <v>83</v>
      </c>
    </row>
    <row r="217" spans="1:63" s="12" customFormat="1" ht="22.8" customHeight="1">
      <c r="A217" s="12"/>
      <c r="B217" s="210"/>
      <c r="C217" s="211"/>
      <c r="D217" s="212" t="s">
        <v>75</v>
      </c>
      <c r="E217" s="224" t="s">
        <v>287</v>
      </c>
      <c r="F217" s="224" t="s">
        <v>288</v>
      </c>
      <c r="G217" s="211"/>
      <c r="H217" s="211"/>
      <c r="I217" s="214"/>
      <c r="J217" s="225">
        <f>BK217</f>
        <v>0</v>
      </c>
      <c r="K217" s="211"/>
      <c r="L217" s="216"/>
      <c r="M217" s="217"/>
      <c r="N217" s="218"/>
      <c r="O217" s="218"/>
      <c r="P217" s="219">
        <f>SUM(P218:P233)</f>
        <v>0</v>
      </c>
      <c r="Q217" s="218"/>
      <c r="R217" s="219">
        <f>SUM(R218:R233)</f>
        <v>0</v>
      </c>
      <c r="S217" s="218"/>
      <c r="T217" s="220">
        <f>SUM(T218:T233)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21" t="s">
        <v>120</v>
      </c>
      <c r="AT217" s="222" t="s">
        <v>75</v>
      </c>
      <c r="AU217" s="222" t="s">
        <v>81</v>
      </c>
      <c r="AY217" s="221" t="s">
        <v>114</v>
      </c>
      <c r="BK217" s="223">
        <f>SUM(BK218:BK233)</f>
        <v>0</v>
      </c>
    </row>
    <row r="218" spans="1:65" s="2" customFormat="1" ht="24" customHeight="1">
      <c r="A218" s="35"/>
      <c r="B218" s="36"/>
      <c r="C218" s="226" t="s">
        <v>289</v>
      </c>
      <c r="D218" s="226" t="s">
        <v>116</v>
      </c>
      <c r="E218" s="227" t="s">
        <v>290</v>
      </c>
      <c r="F218" s="228" t="s">
        <v>291</v>
      </c>
      <c r="G218" s="229" t="s">
        <v>128</v>
      </c>
      <c r="H218" s="230">
        <v>50</v>
      </c>
      <c r="I218" s="231"/>
      <c r="J218" s="232">
        <f>ROUND(I218*H218,2)</f>
        <v>0</v>
      </c>
      <c r="K218" s="233"/>
      <c r="L218" s="41"/>
      <c r="M218" s="234" t="s">
        <v>1</v>
      </c>
      <c r="N218" s="235" t="s">
        <v>41</v>
      </c>
      <c r="O218" s="88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8" t="s">
        <v>238</v>
      </c>
      <c r="AT218" s="238" t="s">
        <v>116</v>
      </c>
      <c r="AU218" s="238" t="s">
        <v>83</v>
      </c>
      <c r="AY218" s="14" t="s">
        <v>114</v>
      </c>
      <c r="BE218" s="239">
        <f>IF(N218="základní",J218,0)</f>
        <v>0</v>
      </c>
      <c r="BF218" s="239">
        <f>IF(N218="snížená",J218,0)</f>
        <v>0</v>
      </c>
      <c r="BG218" s="239">
        <f>IF(N218="zákl. přenesená",J218,0)</f>
        <v>0</v>
      </c>
      <c r="BH218" s="239">
        <f>IF(N218="sníž. přenesená",J218,0)</f>
        <v>0</v>
      </c>
      <c r="BI218" s="239">
        <f>IF(N218="nulová",J218,0)</f>
        <v>0</v>
      </c>
      <c r="BJ218" s="14" t="s">
        <v>81</v>
      </c>
      <c r="BK218" s="239">
        <f>ROUND(I218*H218,2)</f>
        <v>0</v>
      </c>
      <c r="BL218" s="14" t="s">
        <v>238</v>
      </c>
      <c r="BM218" s="238" t="s">
        <v>292</v>
      </c>
    </row>
    <row r="219" spans="1:47" s="2" customFormat="1" ht="12">
      <c r="A219" s="35"/>
      <c r="B219" s="36"/>
      <c r="C219" s="37"/>
      <c r="D219" s="240" t="s">
        <v>122</v>
      </c>
      <c r="E219" s="37"/>
      <c r="F219" s="241" t="s">
        <v>293</v>
      </c>
      <c r="G219" s="37"/>
      <c r="H219" s="37"/>
      <c r="I219" s="135"/>
      <c r="J219" s="37"/>
      <c r="K219" s="37"/>
      <c r="L219" s="41"/>
      <c r="M219" s="242"/>
      <c r="N219" s="243"/>
      <c r="O219" s="88"/>
      <c r="P219" s="88"/>
      <c r="Q219" s="88"/>
      <c r="R219" s="88"/>
      <c r="S219" s="88"/>
      <c r="T219" s="89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4" t="s">
        <v>122</v>
      </c>
      <c r="AU219" s="14" t="s">
        <v>83</v>
      </c>
    </row>
    <row r="220" spans="1:65" s="2" customFormat="1" ht="24" customHeight="1">
      <c r="A220" s="35"/>
      <c r="B220" s="36"/>
      <c r="C220" s="226" t="s">
        <v>294</v>
      </c>
      <c r="D220" s="226" t="s">
        <v>116</v>
      </c>
      <c r="E220" s="227" t="s">
        <v>201</v>
      </c>
      <c r="F220" s="228" t="s">
        <v>202</v>
      </c>
      <c r="G220" s="229" t="s">
        <v>128</v>
      </c>
      <c r="H220" s="230">
        <v>50</v>
      </c>
      <c r="I220" s="231"/>
      <c r="J220" s="232">
        <f>ROUND(I220*H220,2)</f>
        <v>0</v>
      </c>
      <c r="K220" s="233"/>
      <c r="L220" s="41"/>
      <c r="M220" s="234" t="s">
        <v>1</v>
      </c>
      <c r="N220" s="235" t="s">
        <v>41</v>
      </c>
      <c r="O220" s="88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8" t="s">
        <v>238</v>
      </c>
      <c r="AT220" s="238" t="s">
        <v>116</v>
      </c>
      <c r="AU220" s="238" t="s">
        <v>83</v>
      </c>
      <c r="AY220" s="14" t="s">
        <v>114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4" t="s">
        <v>81</v>
      </c>
      <c r="BK220" s="239">
        <f>ROUND(I220*H220,2)</f>
        <v>0</v>
      </c>
      <c r="BL220" s="14" t="s">
        <v>238</v>
      </c>
      <c r="BM220" s="238" t="s">
        <v>295</v>
      </c>
    </row>
    <row r="221" spans="1:47" s="2" customFormat="1" ht="12">
      <c r="A221" s="35"/>
      <c r="B221" s="36"/>
      <c r="C221" s="37"/>
      <c r="D221" s="240" t="s">
        <v>122</v>
      </c>
      <c r="E221" s="37"/>
      <c r="F221" s="241" t="s">
        <v>204</v>
      </c>
      <c r="G221" s="37"/>
      <c r="H221" s="37"/>
      <c r="I221" s="135"/>
      <c r="J221" s="37"/>
      <c r="K221" s="37"/>
      <c r="L221" s="41"/>
      <c r="M221" s="242"/>
      <c r="N221" s="243"/>
      <c r="O221" s="88"/>
      <c r="P221" s="88"/>
      <c r="Q221" s="88"/>
      <c r="R221" s="88"/>
      <c r="S221" s="88"/>
      <c r="T221" s="89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4" t="s">
        <v>122</v>
      </c>
      <c r="AU221" s="14" t="s">
        <v>83</v>
      </c>
    </row>
    <row r="222" spans="1:65" s="2" customFormat="1" ht="16.5" customHeight="1">
      <c r="A222" s="35"/>
      <c r="B222" s="36"/>
      <c r="C222" s="245" t="s">
        <v>296</v>
      </c>
      <c r="D222" s="245" t="s">
        <v>138</v>
      </c>
      <c r="E222" s="246" t="s">
        <v>206</v>
      </c>
      <c r="F222" s="247" t="s">
        <v>207</v>
      </c>
      <c r="G222" s="248" t="s">
        <v>128</v>
      </c>
      <c r="H222" s="249">
        <v>150</v>
      </c>
      <c r="I222" s="250"/>
      <c r="J222" s="251">
        <f>ROUND(I222*H222,2)</f>
        <v>0</v>
      </c>
      <c r="K222" s="252"/>
      <c r="L222" s="253"/>
      <c r="M222" s="254" t="s">
        <v>1</v>
      </c>
      <c r="N222" s="255" t="s">
        <v>41</v>
      </c>
      <c r="O222" s="88"/>
      <c r="P222" s="236">
        <f>O222*H222</f>
        <v>0</v>
      </c>
      <c r="Q222" s="236">
        <v>0</v>
      </c>
      <c r="R222" s="236">
        <f>Q222*H222</f>
        <v>0</v>
      </c>
      <c r="S222" s="236">
        <v>0</v>
      </c>
      <c r="T222" s="23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8" t="s">
        <v>142</v>
      </c>
      <c r="AT222" s="238" t="s">
        <v>138</v>
      </c>
      <c r="AU222" s="238" t="s">
        <v>83</v>
      </c>
      <c r="AY222" s="14" t="s">
        <v>114</v>
      </c>
      <c r="BE222" s="239">
        <f>IF(N222="základní",J222,0)</f>
        <v>0</v>
      </c>
      <c r="BF222" s="239">
        <f>IF(N222="snížená",J222,0)</f>
        <v>0</v>
      </c>
      <c r="BG222" s="239">
        <f>IF(N222="zákl. přenesená",J222,0)</f>
        <v>0</v>
      </c>
      <c r="BH222" s="239">
        <f>IF(N222="sníž. přenesená",J222,0)</f>
        <v>0</v>
      </c>
      <c r="BI222" s="239">
        <f>IF(N222="nulová",J222,0)</f>
        <v>0</v>
      </c>
      <c r="BJ222" s="14" t="s">
        <v>81</v>
      </c>
      <c r="BK222" s="239">
        <f>ROUND(I222*H222,2)</f>
        <v>0</v>
      </c>
      <c r="BL222" s="14" t="s">
        <v>120</v>
      </c>
      <c r="BM222" s="238" t="s">
        <v>297</v>
      </c>
    </row>
    <row r="223" spans="1:47" s="2" customFormat="1" ht="12">
      <c r="A223" s="35"/>
      <c r="B223" s="36"/>
      <c r="C223" s="37"/>
      <c r="D223" s="240" t="s">
        <v>122</v>
      </c>
      <c r="E223" s="37"/>
      <c r="F223" s="241" t="s">
        <v>207</v>
      </c>
      <c r="G223" s="37"/>
      <c r="H223" s="37"/>
      <c r="I223" s="135"/>
      <c r="J223" s="37"/>
      <c r="K223" s="37"/>
      <c r="L223" s="41"/>
      <c r="M223" s="242"/>
      <c r="N223" s="243"/>
      <c r="O223" s="88"/>
      <c r="P223" s="88"/>
      <c r="Q223" s="88"/>
      <c r="R223" s="88"/>
      <c r="S223" s="88"/>
      <c r="T223" s="89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4" t="s">
        <v>122</v>
      </c>
      <c r="AU223" s="14" t="s">
        <v>83</v>
      </c>
    </row>
    <row r="224" spans="1:65" s="2" customFormat="1" ht="24" customHeight="1">
      <c r="A224" s="35"/>
      <c r="B224" s="36"/>
      <c r="C224" s="226" t="s">
        <v>298</v>
      </c>
      <c r="D224" s="226" t="s">
        <v>116</v>
      </c>
      <c r="E224" s="227" t="s">
        <v>243</v>
      </c>
      <c r="F224" s="228" t="s">
        <v>244</v>
      </c>
      <c r="G224" s="229" t="s">
        <v>128</v>
      </c>
      <c r="H224" s="230">
        <v>50</v>
      </c>
      <c r="I224" s="231"/>
      <c r="J224" s="232">
        <f>ROUND(I224*H224,2)</f>
        <v>0</v>
      </c>
      <c r="K224" s="233"/>
      <c r="L224" s="41"/>
      <c r="M224" s="234" t="s">
        <v>1</v>
      </c>
      <c r="N224" s="235" t="s">
        <v>41</v>
      </c>
      <c r="O224" s="88"/>
      <c r="P224" s="236">
        <f>O224*H224</f>
        <v>0</v>
      </c>
      <c r="Q224" s="236">
        <v>0</v>
      </c>
      <c r="R224" s="236">
        <f>Q224*H224</f>
        <v>0</v>
      </c>
      <c r="S224" s="236">
        <v>0</v>
      </c>
      <c r="T224" s="23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8" t="s">
        <v>120</v>
      </c>
      <c r="AT224" s="238" t="s">
        <v>116</v>
      </c>
      <c r="AU224" s="238" t="s">
        <v>83</v>
      </c>
      <c r="AY224" s="14" t="s">
        <v>114</v>
      </c>
      <c r="BE224" s="239">
        <f>IF(N224="základní",J224,0)</f>
        <v>0</v>
      </c>
      <c r="BF224" s="239">
        <f>IF(N224="snížená",J224,0)</f>
        <v>0</v>
      </c>
      <c r="BG224" s="239">
        <f>IF(N224="zákl. přenesená",J224,0)</f>
        <v>0</v>
      </c>
      <c r="BH224" s="239">
        <f>IF(N224="sníž. přenesená",J224,0)</f>
        <v>0</v>
      </c>
      <c r="BI224" s="239">
        <f>IF(N224="nulová",J224,0)</f>
        <v>0</v>
      </c>
      <c r="BJ224" s="14" t="s">
        <v>81</v>
      </c>
      <c r="BK224" s="239">
        <f>ROUND(I224*H224,2)</f>
        <v>0</v>
      </c>
      <c r="BL224" s="14" t="s">
        <v>120</v>
      </c>
      <c r="BM224" s="238" t="s">
        <v>299</v>
      </c>
    </row>
    <row r="225" spans="1:47" s="2" customFormat="1" ht="12">
      <c r="A225" s="35"/>
      <c r="B225" s="36"/>
      <c r="C225" s="37"/>
      <c r="D225" s="240" t="s">
        <v>122</v>
      </c>
      <c r="E225" s="37"/>
      <c r="F225" s="241" t="s">
        <v>246</v>
      </c>
      <c r="G225" s="37"/>
      <c r="H225" s="37"/>
      <c r="I225" s="135"/>
      <c r="J225" s="37"/>
      <c r="K225" s="37"/>
      <c r="L225" s="41"/>
      <c r="M225" s="242"/>
      <c r="N225" s="243"/>
      <c r="O225" s="88"/>
      <c r="P225" s="88"/>
      <c r="Q225" s="88"/>
      <c r="R225" s="88"/>
      <c r="S225" s="88"/>
      <c r="T225" s="89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4" t="s">
        <v>122</v>
      </c>
      <c r="AU225" s="14" t="s">
        <v>83</v>
      </c>
    </row>
    <row r="226" spans="1:65" s="2" customFormat="1" ht="24" customHeight="1">
      <c r="A226" s="35"/>
      <c r="B226" s="36"/>
      <c r="C226" s="226" t="s">
        <v>300</v>
      </c>
      <c r="D226" s="226" t="s">
        <v>116</v>
      </c>
      <c r="E226" s="227" t="s">
        <v>254</v>
      </c>
      <c r="F226" s="228" t="s">
        <v>255</v>
      </c>
      <c r="G226" s="229" t="s">
        <v>187</v>
      </c>
      <c r="H226" s="230">
        <v>50</v>
      </c>
      <c r="I226" s="231"/>
      <c r="J226" s="232">
        <f>ROUND(I226*H226,2)</f>
        <v>0</v>
      </c>
      <c r="K226" s="233"/>
      <c r="L226" s="41"/>
      <c r="M226" s="234" t="s">
        <v>1</v>
      </c>
      <c r="N226" s="235" t="s">
        <v>41</v>
      </c>
      <c r="O226" s="88"/>
      <c r="P226" s="236">
        <f>O226*H226</f>
        <v>0</v>
      </c>
      <c r="Q226" s="236">
        <v>0</v>
      </c>
      <c r="R226" s="236">
        <f>Q226*H226</f>
        <v>0</v>
      </c>
      <c r="S226" s="236">
        <v>0</v>
      </c>
      <c r="T226" s="23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8" t="s">
        <v>120</v>
      </c>
      <c r="AT226" s="238" t="s">
        <v>116</v>
      </c>
      <c r="AU226" s="238" t="s">
        <v>83</v>
      </c>
      <c r="AY226" s="14" t="s">
        <v>114</v>
      </c>
      <c r="BE226" s="239">
        <f>IF(N226="základní",J226,0)</f>
        <v>0</v>
      </c>
      <c r="BF226" s="239">
        <f>IF(N226="snížená",J226,0)</f>
        <v>0</v>
      </c>
      <c r="BG226" s="239">
        <f>IF(N226="zákl. přenesená",J226,0)</f>
        <v>0</v>
      </c>
      <c r="BH226" s="239">
        <f>IF(N226="sníž. přenesená",J226,0)</f>
        <v>0</v>
      </c>
      <c r="BI226" s="239">
        <f>IF(N226="nulová",J226,0)</f>
        <v>0</v>
      </c>
      <c r="BJ226" s="14" t="s">
        <v>81</v>
      </c>
      <c r="BK226" s="239">
        <f>ROUND(I226*H226,2)</f>
        <v>0</v>
      </c>
      <c r="BL226" s="14" t="s">
        <v>120</v>
      </c>
      <c r="BM226" s="238" t="s">
        <v>301</v>
      </c>
    </row>
    <row r="227" spans="1:47" s="2" customFormat="1" ht="12">
      <c r="A227" s="35"/>
      <c r="B227" s="36"/>
      <c r="C227" s="37"/>
      <c r="D227" s="240" t="s">
        <v>122</v>
      </c>
      <c r="E227" s="37"/>
      <c r="F227" s="241" t="s">
        <v>257</v>
      </c>
      <c r="G227" s="37"/>
      <c r="H227" s="37"/>
      <c r="I227" s="135"/>
      <c r="J227" s="37"/>
      <c r="K227" s="37"/>
      <c r="L227" s="41"/>
      <c r="M227" s="242"/>
      <c r="N227" s="243"/>
      <c r="O227" s="88"/>
      <c r="P227" s="88"/>
      <c r="Q227" s="88"/>
      <c r="R227" s="88"/>
      <c r="S227" s="88"/>
      <c r="T227" s="89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4" t="s">
        <v>122</v>
      </c>
      <c r="AU227" s="14" t="s">
        <v>83</v>
      </c>
    </row>
    <row r="228" spans="1:47" s="2" customFormat="1" ht="12">
      <c r="A228" s="35"/>
      <c r="B228" s="36"/>
      <c r="C228" s="37"/>
      <c r="D228" s="240" t="s">
        <v>124</v>
      </c>
      <c r="E228" s="37"/>
      <c r="F228" s="244" t="s">
        <v>258</v>
      </c>
      <c r="G228" s="37"/>
      <c r="H228" s="37"/>
      <c r="I228" s="135"/>
      <c r="J228" s="37"/>
      <c r="K228" s="37"/>
      <c r="L228" s="41"/>
      <c r="M228" s="242"/>
      <c r="N228" s="243"/>
      <c r="O228" s="88"/>
      <c r="P228" s="88"/>
      <c r="Q228" s="88"/>
      <c r="R228" s="88"/>
      <c r="S228" s="88"/>
      <c r="T228" s="89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4" t="s">
        <v>124</v>
      </c>
      <c r="AU228" s="14" t="s">
        <v>83</v>
      </c>
    </row>
    <row r="229" spans="1:65" s="2" customFormat="1" ht="16.5" customHeight="1">
      <c r="A229" s="35"/>
      <c r="B229" s="36"/>
      <c r="C229" s="226" t="s">
        <v>302</v>
      </c>
      <c r="D229" s="226" t="s">
        <v>116</v>
      </c>
      <c r="E229" s="227" t="s">
        <v>215</v>
      </c>
      <c r="F229" s="228" t="s">
        <v>216</v>
      </c>
      <c r="G229" s="229" t="s">
        <v>217</v>
      </c>
      <c r="H229" s="230">
        <v>15</v>
      </c>
      <c r="I229" s="231"/>
      <c r="J229" s="232">
        <f>ROUND(I229*H229,2)</f>
        <v>0</v>
      </c>
      <c r="K229" s="233"/>
      <c r="L229" s="41"/>
      <c r="M229" s="234" t="s">
        <v>1</v>
      </c>
      <c r="N229" s="235" t="s">
        <v>41</v>
      </c>
      <c r="O229" s="88"/>
      <c r="P229" s="236">
        <f>O229*H229</f>
        <v>0</v>
      </c>
      <c r="Q229" s="236">
        <v>0</v>
      </c>
      <c r="R229" s="236">
        <f>Q229*H229</f>
        <v>0</v>
      </c>
      <c r="S229" s="236">
        <v>0</v>
      </c>
      <c r="T229" s="237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38" t="s">
        <v>120</v>
      </c>
      <c r="AT229" s="238" t="s">
        <v>116</v>
      </c>
      <c r="AU229" s="238" t="s">
        <v>83</v>
      </c>
      <c r="AY229" s="14" t="s">
        <v>114</v>
      </c>
      <c r="BE229" s="239">
        <f>IF(N229="základní",J229,0)</f>
        <v>0</v>
      </c>
      <c r="BF229" s="239">
        <f>IF(N229="snížená",J229,0)</f>
        <v>0</v>
      </c>
      <c r="BG229" s="239">
        <f>IF(N229="zákl. přenesená",J229,0)</f>
        <v>0</v>
      </c>
      <c r="BH229" s="239">
        <f>IF(N229="sníž. přenesená",J229,0)</f>
        <v>0</v>
      </c>
      <c r="BI229" s="239">
        <f>IF(N229="nulová",J229,0)</f>
        <v>0</v>
      </c>
      <c r="BJ229" s="14" t="s">
        <v>81</v>
      </c>
      <c r="BK229" s="239">
        <f>ROUND(I229*H229,2)</f>
        <v>0</v>
      </c>
      <c r="BL229" s="14" t="s">
        <v>120</v>
      </c>
      <c r="BM229" s="238" t="s">
        <v>303</v>
      </c>
    </row>
    <row r="230" spans="1:47" s="2" customFormat="1" ht="12">
      <c r="A230" s="35"/>
      <c r="B230" s="36"/>
      <c r="C230" s="37"/>
      <c r="D230" s="240" t="s">
        <v>122</v>
      </c>
      <c r="E230" s="37"/>
      <c r="F230" s="241" t="s">
        <v>219</v>
      </c>
      <c r="G230" s="37"/>
      <c r="H230" s="37"/>
      <c r="I230" s="135"/>
      <c r="J230" s="37"/>
      <c r="K230" s="37"/>
      <c r="L230" s="41"/>
      <c r="M230" s="242"/>
      <c r="N230" s="243"/>
      <c r="O230" s="88"/>
      <c r="P230" s="88"/>
      <c r="Q230" s="88"/>
      <c r="R230" s="88"/>
      <c r="S230" s="88"/>
      <c r="T230" s="89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4" t="s">
        <v>122</v>
      </c>
      <c r="AU230" s="14" t="s">
        <v>83</v>
      </c>
    </row>
    <row r="231" spans="1:47" s="2" customFormat="1" ht="12">
      <c r="A231" s="35"/>
      <c r="B231" s="36"/>
      <c r="C231" s="37"/>
      <c r="D231" s="240" t="s">
        <v>124</v>
      </c>
      <c r="E231" s="37"/>
      <c r="F231" s="244" t="s">
        <v>304</v>
      </c>
      <c r="G231" s="37"/>
      <c r="H231" s="37"/>
      <c r="I231" s="135"/>
      <c r="J231" s="37"/>
      <c r="K231" s="37"/>
      <c r="L231" s="41"/>
      <c r="M231" s="242"/>
      <c r="N231" s="243"/>
      <c r="O231" s="88"/>
      <c r="P231" s="88"/>
      <c r="Q231" s="88"/>
      <c r="R231" s="88"/>
      <c r="S231" s="88"/>
      <c r="T231" s="89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4" t="s">
        <v>124</v>
      </c>
      <c r="AU231" s="14" t="s">
        <v>83</v>
      </c>
    </row>
    <row r="232" spans="1:65" s="2" customFormat="1" ht="16.5" customHeight="1">
      <c r="A232" s="35"/>
      <c r="B232" s="36"/>
      <c r="C232" s="226" t="s">
        <v>305</v>
      </c>
      <c r="D232" s="226" t="s">
        <v>116</v>
      </c>
      <c r="E232" s="227" t="s">
        <v>306</v>
      </c>
      <c r="F232" s="228" t="s">
        <v>307</v>
      </c>
      <c r="G232" s="229" t="s">
        <v>128</v>
      </c>
      <c r="H232" s="230">
        <v>1</v>
      </c>
      <c r="I232" s="231"/>
      <c r="J232" s="232">
        <f>ROUND(I232*H232,2)</f>
        <v>0</v>
      </c>
      <c r="K232" s="233"/>
      <c r="L232" s="41"/>
      <c r="M232" s="234" t="s">
        <v>1</v>
      </c>
      <c r="N232" s="235" t="s">
        <v>41</v>
      </c>
      <c r="O232" s="88"/>
      <c r="P232" s="236">
        <f>O232*H232</f>
        <v>0</v>
      </c>
      <c r="Q232" s="236">
        <v>0</v>
      </c>
      <c r="R232" s="236">
        <f>Q232*H232</f>
        <v>0</v>
      </c>
      <c r="S232" s="236">
        <v>0</v>
      </c>
      <c r="T232" s="237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38" t="s">
        <v>120</v>
      </c>
      <c r="AT232" s="238" t="s">
        <v>116</v>
      </c>
      <c r="AU232" s="238" t="s">
        <v>83</v>
      </c>
      <c r="AY232" s="14" t="s">
        <v>114</v>
      </c>
      <c r="BE232" s="239">
        <f>IF(N232="základní",J232,0)</f>
        <v>0</v>
      </c>
      <c r="BF232" s="239">
        <f>IF(N232="snížená",J232,0)</f>
        <v>0</v>
      </c>
      <c r="BG232" s="239">
        <f>IF(N232="zákl. přenesená",J232,0)</f>
        <v>0</v>
      </c>
      <c r="BH232" s="239">
        <f>IF(N232="sníž. přenesená",J232,0)</f>
        <v>0</v>
      </c>
      <c r="BI232" s="239">
        <f>IF(N232="nulová",J232,0)</f>
        <v>0</v>
      </c>
      <c r="BJ232" s="14" t="s">
        <v>81</v>
      </c>
      <c r="BK232" s="239">
        <f>ROUND(I232*H232,2)</f>
        <v>0</v>
      </c>
      <c r="BL232" s="14" t="s">
        <v>120</v>
      </c>
      <c r="BM232" s="238" t="s">
        <v>308</v>
      </c>
    </row>
    <row r="233" spans="1:47" s="2" customFormat="1" ht="12">
      <c r="A233" s="35"/>
      <c r="B233" s="36"/>
      <c r="C233" s="37"/>
      <c r="D233" s="240" t="s">
        <v>122</v>
      </c>
      <c r="E233" s="37"/>
      <c r="F233" s="241" t="s">
        <v>307</v>
      </c>
      <c r="G233" s="37"/>
      <c r="H233" s="37"/>
      <c r="I233" s="135"/>
      <c r="J233" s="37"/>
      <c r="K233" s="37"/>
      <c r="L233" s="41"/>
      <c r="M233" s="242"/>
      <c r="N233" s="243"/>
      <c r="O233" s="88"/>
      <c r="P233" s="88"/>
      <c r="Q233" s="88"/>
      <c r="R233" s="88"/>
      <c r="S233" s="88"/>
      <c r="T233" s="89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4" t="s">
        <v>122</v>
      </c>
      <c r="AU233" s="14" t="s">
        <v>83</v>
      </c>
    </row>
    <row r="234" spans="1:63" s="12" customFormat="1" ht="22.8" customHeight="1">
      <c r="A234" s="12"/>
      <c r="B234" s="210"/>
      <c r="C234" s="211"/>
      <c r="D234" s="212" t="s">
        <v>75</v>
      </c>
      <c r="E234" s="224" t="s">
        <v>309</v>
      </c>
      <c r="F234" s="224" t="s">
        <v>310</v>
      </c>
      <c r="G234" s="211"/>
      <c r="H234" s="211"/>
      <c r="I234" s="214"/>
      <c r="J234" s="225">
        <f>BK234</f>
        <v>0</v>
      </c>
      <c r="K234" s="211"/>
      <c r="L234" s="216"/>
      <c r="M234" s="217"/>
      <c r="N234" s="218"/>
      <c r="O234" s="218"/>
      <c r="P234" s="219">
        <f>SUM(P235:P250)</f>
        <v>0</v>
      </c>
      <c r="Q234" s="218"/>
      <c r="R234" s="219">
        <f>SUM(R235:R250)</f>
        <v>0</v>
      </c>
      <c r="S234" s="218"/>
      <c r="T234" s="220">
        <f>SUM(T235:T250)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21" t="s">
        <v>120</v>
      </c>
      <c r="AT234" s="222" t="s">
        <v>75</v>
      </c>
      <c r="AU234" s="222" t="s">
        <v>81</v>
      </c>
      <c r="AY234" s="221" t="s">
        <v>114</v>
      </c>
      <c r="BK234" s="223">
        <f>SUM(BK235:BK250)</f>
        <v>0</v>
      </c>
    </row>
    <row r="235" spans="1:65" s="2" customFormat="1" ht="24" customHeight="1">
      <c r="A235" s="35"/>
      <c r="B235" s="36"/>
      <c r="C235" s="226" t="s">
        <v>311</v>
      </c>
      <c r="D235" s="226" t="s">
        <v>116</v>
      </c>
      <c r="E235" s="227" t="s">
        <v>195</v>
      </c>
      <c r="F235" s="228" t="s">
        <v>196</v>
      </c>
      <c r="G235" s="229" t="s">
        <v>197</v>
      </c>
      <c r="H235" s="230">
        <v>0.5</v>
      </c>
      <c r="I235" s="231"/>
      <c r="J235" s="232">
        <f>ROUND(I235*H235,2)</f>
        <v>0</v>
      </c>
      <c r="K235" s="233"/>
      <c r="L235" s="41"/>
      <c r="M235" s="234" t="s">
        <v>1</v>
      </c>
      <c r="N235" s="235" t="s">
        <v>41</v>
      </c>
      <c r="O235" s="88"/>
      <c r="P235" s="236">
        <f>O235*H235</f>
        <v>0</v>
      </c>
      <c r="Q235" s="236">
        <v>0</v>
      </c>
      <c r="R235" s="236">
        <f>Q235*H235</f>
        <v>0</v>
      </c>
      <c r="S235" s="236">
        <v>0</v>
      </c>
      <c r="T235" s="237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38" t="s">
        <v>120</v>
      </c>
      <c r="AT235" s="238" t="s">
        <v>116</v>
      </c>
      <c r="AU235" s="238" t="s">
        <v>83</v>
      </c>
      <c r="AY235" s="14" t="s">
        <v>114</v>
      </c>
      <c r="BE235" s="239">
        <f>IF(N235="základní",J235,0)</f>
        <v>0</v>
      </c>
      <c r="BF235" s="239">
        <f>IF(N235="snížená",J235,0)</f>
        <v>0</v>
      </c>
      <c r="BG235" s="239">
        <f>IF(N235="zákl. přenesená",J235,0)</f>
        <v>0</v>
      </c>
      <c r="BH235" s="239">
        <f>IF(N235="sníž. přenesená",J235,0)</f>
        <v>0</v>
      </c>
      <c r="BI235" s="239">
        <f>IF(N235="nulová",J235,0)</f>
        <v>0</v>
      </c>
      <c r="BJ235" s="14" t="s">
        <v>81</v>
      </c>
      <c r="BK235" s="239">
        <f>ROUND(I235*H235,2)</f>
        <v>0</v>
      </c>
      <c r="BL235" s="14" t="s">
        <v>120</v>
      </c>
      <c r="BM235" s="238" t="s">
        <v>312</v>
      </c>
    </row>
    <row r="236" spans="1:47" s="2" customFormat="1" ht="12">
      <c r="A236" s="35"/>
      <c r="B236" s="36"/>
      <c r="C236" s="37"/>
      <c r="D236" s="240" t="s">
        <v>122</v>
      </c>
      <c r="E236" s="37"/>
      <c r="F236" s="241" t="s">
        <v>199</v>
      </c>
      <c r="G236" s="37"/>
      <c r="H236" s="37"/>
      <c r="I236" s="135"/>
      <c r="J236" s="37"/>
      <c r="K236" s="37"/>
      <c r="L236" s="41"/>
      <c r="M236" s="242"/>
      <c r="N236" s="243"/>
      <c r="O236" s="88"/>
      <c r="P236" s="88"/>
      <c r="Q236" s="88"/>
      <c r="R236" s="88"/>
      <c r="S236" s="88"/>
      <c r="T236" s="89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4" t="s">
        <v>122</v>
      </c>
      <c r="AU236" s="14" t="s">
        <v>83</v>
      </c>
    </row>
    <row r="237" spans="1:65" s="2" customFormat="1" ht="24" customHeight="1">
      <c r="A237" s="35"/>
      <c r="B237" s="36"/>
      <c r="C237" s="226" t="s">
        <v>313</v>
      </c>
      <c r="D237" s="226" t="s">
        <v>116</v>
      </c>
      <c r="E237" s="227" t="s">
        <v>201</v>
      </c>
      <c r="F237" s="228" t="s">
        <v>202</v>
      </c>
      <c r="G237" s="229" t="s">
        <v>128</v>
      </c>
      <c r="H237" s="230">
        <v>50</v>
      </c>
      <c r="I237" s="231"/>
      <c r="J237" s="232">
        <f>ROUND(I237*H237,2)</f>
        <v>0</v>
      </c>
      <c r="K237" s="233"/>
      <c r="L237" s="41"/>
      <c r="M237" s="234" t="s">
        <v>1</v>
      </c>
      <c r="N237" s="235" t="s">
        <v>41</v>
      </c>
      <c r="O237" s="88"/>
      <c r="P237" s="236">
        <f>O237*H237</f>
        <v>0</v>
      </c>
      <c r="Q237" s="236">
        <v>0</v>
      </c>
      <c r="R237" s="236">
        <f>Q237*H237</f>
        <v>0</v>
      </c>
      <c r="S237" s="236">
        <v>0</v>
      </c>
      <c r="T237" s="237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38" t="s">
        <v>238</v>
      </c>
      <c r="AT237" s="238" t="s">
        <v>116</v>
      </c>
      <c r="AU237" s="238" t="s">
        <v>83</v>
      </c>
      <c r="AY237" s="14" t="s">
        <v>114</v>
      </c>
      <c r="BE237" s="239">
        <f>IF(N237="základní",J237,0)</f>
        <v>0</v>
      </c>
      <c r="BF237" s="239">
        <f>IF(N237="snížená",J237,0)</f>
        <v>0</v>
      </c>
      <c r="BG237" s="239">
        <f>IF(N237="zákl. přenesená",J237,0)</f>
        <v>0</v>
      </c>
      <c r="BH237" s="239">
        <f>IF(N237="sníž. přenesená",J237,0)</f>
        <v>0</v>
      </c>
      <c r="BI237" s="239">
        <f>IF(N237="nulová",J237,0)</f>
        <v>0</v>
      </c>
      <c r="BJ237" s="14" t="s">
        <v>81</v>
      </c>
      <c r="BK237" s="239">
        <f>ROUND(I237*H237,2)</f>
        <v>0</v>
      </c>
      <c r="BL237" s="14" t="s">
        <v>238</v>
      </c>
      <c r="BM237" s="238" t="s">
        <v>314</v>
      </c>
    </row>
    <row r="238" spans="1:47" s="2" customFormat="1" ht="12">
      <c r="A238" s="35"/>
      <c r="B238" s="36"/>
      <c r="C238" s="37"/>
      <c r="D238" s="240" t="s">
        <v>122</v>
      </c>
      <c r="E238" s="37"/>
      <c r="F238" s="241" t="s">
        <v>204</v>
      </c>
      <c r="G238" s="37"/>
      <c r="H238" s="37"/>
      <c r="I238" s="135"/>
      <c r="J238" s="37"/>
      <c r="K238" s="37"/>
      <c r="L238" s="41"/>
      <c r="M238" s="242"/>
      <c r="N238" s="243"/>
      <c r="O238" s="88"/>
      <c r="P238" s="88"/>
      <c r="Q238" s="88"/>
      <c r="R238" s="88"/>
      <c r="S238" s="88"/>
      <c r="T238" s="89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4" t="s">
        <v>122</v>
      </c>
      <c r="AU238" s="14" t="s">
        <v>83</v>
      </c>
    </row>
    <row r="239" spans="1:65" s="2" customFormat="1" ht="16.5" customHeight="1">
      <c r="A239" s="35"/>
      <c r="B239" s="36"/>
      <c r="C239" s="245" t="s">
        <v>315</v>
      </c>
      <c r="D239" s="245" t="s">
        <v>138</v>
      </c>
      <c r="E239" s="246" t="s">
        <v>206</v>
      </c>
      <c r="F239" s="247" t="s">
        <v>207</v>
      </c>
      <c r="G239" s="248" t="s">
        <v>128</v>
      </c>
      <c r="H239" s="249">
        <v>150</v>
      </c>
      <c r="I239" s="250"/>
      <c r="J239" s="251">
        <f>ROUND(I239*H239,2)</f>
        <v>0</v>
      </c>
      <c r="K239" s="252"/>
      <c r="L239" s="253"/>
      <c r="M239" s="254" t="s">
        <v>1</v>
      </c>
      <c r="N239" s="255" t="s">
        <v>41</v>
      </c>
      <c r="O239" s="88"/>
      <c r="P239" s="236">
        <f>O239*H239</f>
        <v>0</v>
      </c>
      <c r="Q239" s="236">
        <v>0</v>
      </c>
      <c r="R239" s="236">
        <f>Q239*H239</f>
        <v>0</v>
      </c>
      <c r="S239" s="236">
        <v>0</v>
      </c>
      <c r="T239" s="237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38" t="s">
        <v>142</v>
      </c>
      <c r="AT239" s="238" t="s">
        <v>138</v>
      </c>
      <c r="AU239" s="238" t="s">
        <v>83</v>
      </c>
      <c r="AY239" s="14" t="s">
        <v>114</v>
      </c>
      <c r="BE239" s="239">
        <f>IF(N239="základní",J239,0)</f>
        <v>0</v>
      </c>
      <c r="BF239" s="239">
        <f>IF(N239="snížená",J239,0)</f>
        <v>0</v>
      </c>
      <c r="BG239" s="239">
        <f>IF(N239="zákl. přenesená",J239,0)</f>
        <v>0</v>
      </c>
      <c r="BH239" s="239">
        <f>IF(N239="sníž. přenesená",J239,0)</f>
        <v>0</v>
      </c>
      <c r="BI239" s="239">
        <f>IF(N239="nulová",J239,0)</f>
        <v>0</v>
      </c>
      <c r="BJ239" s="14" t="s">
        <v>81</v>
      </c>
      <c r="BK239" s="239">
        <f>ROUND(I239*H239,2)</f>
        <v>0</v>
      </c>
      <c r="BL239" s="14" t="s">
        <v>120</v>
      </c>
      <c r="BM239" s="238" t="s">
        <v>316</v>
      </c>
    </row>
    <row r="240" spans="1:47" s="2" customFormat="1" ht="12">
      <c r="A240" s="35"/>
      <c r="B240" s="36"/>
      <c r="C240" s="37"/>
      <c r="D240" s="240" t="s">
        <v>122</v>
      </c>
      <c r="E240" s="37"/>
      <c r="F240" s="241" t="s">
        <v>207</v>
      </c>
      <c r="G240" s="37"/>
      <c r="H240" s="37"/>
      <c r="I240" s="135"/>
      <c r="J240" s="37"/>
      <c r="K240" s="37"/>
      <c r="L240" s="41"/>
      <c r="M240" s="242"/>
      <c r="N240" s="243"/>
      <c r="O240" s="88"/>
      <c r="P240" s="88"/>
      <c r="Q240" s="88"/>
      <c r="R240" s="88"/>
      <c r="S240" s="88"/>
      <c r="T240" s="89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4" t="s">
        <v>122</v>
      </c>
      <c r="AU240" s="14" t="s">
        <v>83</v>
      </c>
    </row>
    <row r="241" spans="1:65" s="2" customFormat="1" ht="24" customHeight="1">
      <c r="A241" s="35"/>
      <c r="B241" s="36"/>
      <c r="C241" s="226" t="s">
        <v>317</v>
      </c>
      <c r="D241" s="226" t="s">
        <v>116</v>
      </c>
      <c r="E241" s="227" t="s">
        <v>243</v>
      </c>
      <c r="F241" s="228" t="s">
        <v>244</v>
      </c>
      <c r="G241" s="229" t="s">
        <v>128</v>
      </c>
      <c r="H241" s="230">
        <v>50</v>
      </c>
      <c r="I241" s="231"/>
      <c r="J241" s="232">
        <f>ROUND(I241*H241,2)</f>
        <v>0</v>
      </c>
      <c r="K241" s="233"/>
      <c r="L241" s="41"/>
      <c r="M241" s="234" t="s">
        <v>1</v>
      </c>
      <c r="N241" s="235" t="s">
        <v>41</v>
      </c>
      <c r="O241" s="88"/>
      <c r="P241" s="236">
        <f>O241*H241</f>
        <v>0</v>
      </c>
      <c r="Q241" s="236">
        <v>0</v>
      </c>
      <c r="R241" s="236">
        <f>Q241*H241</f>
        <v>0</v>
      </c>
      <c r="S241" s="236">
        <v>0</v>
      </c>
      <c r="T241" s="237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38" t="s">
        <v>120</v>
      </c>
      <c r="AT241" s="238" t="s">
        <v>116</v>
      </c>
      <c r="AU241" s="238" t="s">
        <v>83</v>
      </c>
      <c r="AY241" s="14" t="s">
        <v>114</v>
      </c>
      <c r="BE241" s="239">
        <f>IF(N241="základní",J241,0)</f>
        <v>0</v>
      </c>
      <c r="BF241" s="239">
        <f>IF(N241="snížená",J241,0)</f>
        <v>0</v>
      </c>
      <c r="BG241" s="239">
        <f>IF(N241="zákl. přenesená",J241,0)</f>
        <v>0</v>
      </c>
      <c r="BH241" s="239">
        <f>IF(N241="sníž. přenesená",J241,0)</f>
        <v>0</v>
      </c>
      <c r="BI241" s="239">
        <f>IF(N241="nulová",J241,0)</f>
        <v>0</v>
      </c>
      <c r="BJ241" s="14" t="s">
        <v>81</v>
      </c>
      <c r="BK241" s="239">
        <f>ROUND(I241*H241,2)</f>
        <v>0</v>
      </c>
      <c r="BL241" s="14" t="s">
        <v>120</v>
      </c>
      <c r="BM241" s="238" t="s">
        <v>318</v>
      </c>
    </row>
    <row r="242" spans="1:47" s="2" customFormat="1" ht="12">
      <c r="A242" s="35"/>
      <c r="B242" s="36"/>
      <c r="C242" s="37"/>
      <c r="D242" s="240" t="s">
        <v>122</v>
      </c>
      <c r="E242" s="37"/>
      <c r="F242" s="241" t="s">
        <v>246</v>
      </c>
      <c r="G242" s="37"/>
      <c r="H242" s="37"/>
      <c r="I242" s="135"/>
      <c r="J242" s="37"/>
      <c r="K242" s="37"/>
      <c r="L242" s="41"/>
      <c r="M242" s="242"/>
      <c r="N242" s="243"/>
      <c r="O242" s="88"/>
      <c r="P242" s="88"/>
      <c r="Q242" s="88"/>
      <c r="R242" s="88"/>
      <c r="S242" s="88"/>
      <c r="T242" s="89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4" t="s">
        <v>122</v>
      </c>
      <c r="AU242" s="14" t="s">
        <v>83</v>
      </c>
    </row>
    <row r="243" spans="1:65" s="2" customFormat="1" ht="24" customHeight="1">
      <c r="A243" s="35"/>
      <c r="B243" s="36"/>
      <c r="C243" s="226" t="s">
        <v>319</v>
      </c>
      <c r="D243" s="226" t="s">
        <v>116</v>
      </c>
      <c r="E243" s="227" t="s">
        <v>254</v>
      </c>
      <c r="F243" s="228" t="s">
        <v>255</v>
      </c>
      <c r="G243" s="229" t="s">
        <v>187</v>
      </c>
      <c r="H243" s="230">
        <v>50</v>
      </c>
      <c r="I243" s="231"/>
      <c r="J243" s="232">
        <f>ROUND(I243*H243,2)</f>
        <v>0</v>
      </c>
      <c r="K243" s="233"/>
      <c r="L243" s="41"/>
      <c r="M243" s="234" t="s">
        <v>1</v>
      </c>
      <c r="N243" s="235" t="s">
        <v>41</v>
      </c>
      <c r="O243" s="88"/>
      <c r="P243" s="236">
        <f>O243*H243</f>
        <v>0</v>
      </c>
      <c r="Q243" s="236">
        <v>0</v>
      </c>
      <c r="R243" s="236">
        <f>Q243*H243</f>
        <v>0</v>
      </c>
      <c r="S243" s="236">
        <v>0</v>
      </c>
      <c r="T243" s="237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38" t="s">
        <v>120</v>
      </c>
      <c r="AT243" s="238" t="s">
        <v>116</v>
      </c>
      <c r="AU243" s="238" t="s">
        <v>83</v>
      </c>
      <c r="AY243" s="14" t="s">
        <v>114</v>
      </c>
      <c r="BE243" s="239">
        <f>IF(N243="základní",J243,0)</f>
        <v>0</v>
      </c>
      <c r="BF243" s="239">
        <f>IF(N243="snížená",J243,0)</f>
        <v>0</v>
      </c>
      <c r="BG243" s="239">
        <f>IF(N243="zákl. přenesená",J243,0)</f>
        <v>0</v>
      </c>
      <c r="BH243" s="239">
        <f>IF(N243="sníž. přenesená",J243,0)</f>
        <v>0</v>
      </c>
      <c r="BI243" s="239">
        <f>IF(N243="nulová",J243,0)</f>
        <v>0</v>
      </c>
      <c r="BJ243" s="14" t="s">
        <v>81</v>
      </c>
      <c r="BK243" s="239">
        <f>ROUND(I243*H243,2)</f>
        <v>0</v>
      </c>
      <c r="BL243" s="14" t="s">
        <v>120</v>
      </c>
      <c r="BM243" s="238" t="s">
        <v>320</v>
      </c>
    </row>
    <row r="244" spans="1:47" s="2" customFormat="1" ht="12">
      <c r="A244" s="35"/>
      <c r="B244" s="36"/>
      <c r="C244" s="37"/>
      <c r="D244" s="240" t="s">
        <v>122</v>
      </c>
      <c r="E244" s="37"/>
      <c r="F244" s="241" t="s">
        <v>257</v>
      </c>
      <c r="G244" s="37"/>
      <c r="H244" s="37"/>
      <c r="I244" s="135"/>
      <c r="J244" s="37"/>
      <c r="K244" s="37"/>
      <c r="L244" s="41"/>
      <c r="M244" s="242"/>
      <c r="N244" s="243"/>
      <c r="O244" s="88"/>
      <c r="P244" s="88"/>
      <c r="Q244" s="88"/>
      <c r="R244" s="88"/>
      <c r="S244" s="88"/>
      <c r="T244" s="89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4" t="s">
        <v>122</v>
      </c>
      <c r="AU244" s="14" t="s">
        <v>83</v>
      </c>
    </row>
    <row r="245" spans="1:47" s="2" customFormat="1" ht="12">
      <c r="A245" s="35"/>
      <c r="B245" s="36"/>
      <c r="C245" s="37"/>
      <c r="D245" s="240" t="s">
        <v>124</v>
      </c>
      <c r="E245" s="37"/>
      <c r="F245" s="244" t="s">
        <v>258</v>
      </c>
      <c r="G245" s="37"/>
      <c r="H245" s="37"/>
      <c r="I245" s="135"/>
      <c r="J245" s="37"/>
      <c r="K245" s="37"/>
      <c r="L245" s="41"/>
      <c r="M245" s="242"/>
      <c r="N245" s="243"/>
      <c r="O245" s="88"/>
      <c r="P245" s="88"/>
      <c r="Q245" s="88"/>
      <c r="R245" s="88"/>
      <c r="S245" s="88"/>
      <c r="T245" s="89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4" t="s">
        <v>124</v>
      </c>
      <c r="AU245" s="14" t="s">
        <v>83</v>
      </c>
    </row>
    <row r="246" spans="1:65" s="2" customFormat="1" ht="16.5" customHeight="1">
      <c r="A246" s="35"/>
      <c r="B246" s="36"/>
      <c r="C246" s="226" t="s">
        <v>321</v>
      </c>
      <c r="D246" s="226" t="s">
        <v>116</v>
      </c>
      <c r="E246" s="227" t="s">
        <v>215</v>
      </c>
      <c r="F246" s="228" t="s">
        <v>216</v>
      </c>
      <c r="G246" s="229" t="s">
        <v>217</v>
      </c>
      <c r="H246" s="230">
        <v>15</v>
      </c>
      <c r="I246" s="231"/>
      <c r="J246" s="232">
        <f>ROUND(I246*H246,2)</f>
        <v>0</v>
      </c>
      <c r="K246" s="233"/>
      <c r="L246" s="41"/>
      <c r="M246" s="234" t="s">
        <v>1</v>
      </c>
      <c r="N246" s="235" t="s">
        <v>41</v>
      </c>
      <c r="O246" s="88"/>
      <c r="P246" s="236">
        <f>O246*H246</f>
        <v>0</v>
      </c>
      <c r="Q246" s="236">
        <v>0</v>
      </c>
      <c r="R246" s="236">
        <f>Q246*H246</f>
        <v>0</v>
      </c>
      <c r="S246" s="236">
        <v>0</v>
      </c>
      <c r="T246" s="237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38" t="s">
        <v>120</v>
      </c>
      <c r="AT246" s="238" t="s">
        <v>116</v>
      </c>
      <c r="AU246" s="238" t="s">
        <v>83</v>
      </c>
      <c r="AY246" s="14" t="s">
        <v>114</v>
      </c>
      <c r="BE246" s="239">
        <f>IF(N246="základní",J246,0)</f>
        <v>0</v>
      </c>
      <c r="BF246" s="239">
        <f>IF(N246="snížená",J246,0)</f>
        <v>0</v>
      </c>
      <c r="BG246" s="239">
        <f>IF(N246="zákl. přenesená",J246,0)</f>
        <v>0</v>
      </c>
      <c r="BH246" s="239">
        <f>IF(N246="sníž. přenesená",J246,0)</f>
        <v>0</v>
      </c>
      <c r="BI246" s="239">
        <f>IF(N246="nulová",J246,0)</f>
        <v>0</v>
      </c>
      <c r="BJ246" s="14" t="s">
        <v>81</v>
      </c>
      <c r="BK246" s="239">
        <f>ROUND(I246*H246,2)</f>
        <v>0</v>
      </c>
      <c r="BL246" s="14" t="s">
        <v>120</v>
      </c>
      <c r="BM246" s="238" t="s">
        <v>322</v>
      </c>
    </row>
    <row r="247" spans="1:47" s="2" customFormat="1" ht="12">
      <c r="A247" s="35"/>
      <c r="B247" s="36"/>
      <c r="C247" s="37"/>
      <c r="D247" s="240" t="s">
        <v>122</v>
      </c>
      <c r="E247" s="37"/>
      <c r="F247" s="241" t="s">
        <v>219</v>
      </c>
      <c r="G247" s="37"/>
      <c r="H247" s="37"/>
      <c r="I247" s="135"/>
      <c r="J247" s="37"/>
      <c r="K247" s="37"/>
      <c r="L247" s="41"/>
      <c r="M247" s="242"/>
      <c r="N247" s="243"/>
      <c r="O247" s="88"/>
      <c r="P247" s="88"/>
      <c r="Q247" s="88"/>
      <c r="R247" s="88"/>
      <c r="S247" s="88"/>
      <c r="T247" s="89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4" t="s">
        <v>122</v>
      </c>
      <c r="AU247" s="14" t="s">
        <v>83</v>
      </c>
    </row>
    <row r="248" spans="1:47" s="2" customFormat="1" ht="12">
      <c r="A248" s="35"/>
      <c r="B248" s="36"/>
      <c r="C248" s="37"/>
      <c r="D248" s="240" t="s">
        <v>124</v>
      </c>
      <c r="E248" s="37"/>
      <c r="F248" s="244" t="s">
        <v>323</v>
      </c>
      <c r="G248" s="37"/>
      <c r="H248" s="37"/>
      <c r="I248" s="135"/>
      <c r="J248" s="37"/>
      <c r="K248" s="37"/>
      <c r="L248" s="41"/>
      <c r="M248" s="242"/>
      <c r="N248" s="243"/>
      <c r="O248" s="88"/>
      <c r="P248" s="88"/>
      <c r="Q248" s="88"/>
      <c r="R248" s="88"/>
      <c r="S248" s="88"/>
      <c r="T248" s="89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4" t="s">
        <v>124</v>
      </c>
      <c r="AU248" s="14" t="s">
        <v>83</v>
      </c>
    </row>
    <row r="249" spans="1:65" s="2" customFormat="1" ht="16.5" customHeight="1">
      <c r="A249" s="35"/>
      <c r="B249" s="36"/>
      <c r="C249" s="226" t="s">
        <v>324</v>
      </c>
      <c r="D249" s="226" t="s">
        <v>116</v>
      </c>
      <c r="E249" s="227" t="s">
        <v>325</v>
      </c>
      <c r="F249" s="228" t="s">
        <v>326</v>
      </c>
      <c r="G249" s="229" t="s">
        <v>128</v>
      </c>
      <c r="H249" s="230">
        <v>1</v>
      </c>
      <c r="I249" s="231"/>
      <c r="J249" s="232">
        <f>ROUND(I249*H249,2)</f>
        <v>0</v>
      </c>
      <c r="K249" s="233"/>
      <c r="L249" s="41"/>
      <c r="M249" s="234" t="s">
        <v>1</v>
      </c>
      <c r="N249" s="235" t="s">
        <v>41</v>
      </c>
      <c r="O249" s="88"/>
      <c r="P249" s="236">
        <f>O249*H249</f>
        <v>0</v>
      </c>
      <c r="Q249" s="236">
        <v>0</v>
      </c>
      <c r="R249" s="236">
        <f>Q249*H249</f>
        <v>0</v>
      </c>
      <c r="S249" s="236">
        <v>0</v>
      </c>
      <c r="T249" s="237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38" t="s">
        <v>120</v>
      </c>
      <c r="AT249" s="238" t="s">
        <v>116</v>
      </c>
      <c r="AU249" s="238" t="s">
        <v>83</v>
      </c>
      <c r="AY249" s="14" t="s">
        <v>114</v>
      </c>
      <c r="BE249" s="239">
        <f>IF(N249="základní",J249,0)</f>
        <v>0</v>
      </c>
      <c r="BF249" s="239">
        <f>IF(N249="snížená",J249,0)</f>
        <v>0</v>
      </c>
      <c r="BG249" s="239">
        <f>IF(N249="zákl. přenesená",J249,0)</f>
        <v>0</v>
      </c>
      <c r="BH249" s="239">
        <f>IF(N249="sníž. přenesená",J249,0)</f>
        <v>0</v>
      </c>
      <c r="BI249" s="239">
        <f>IF(N249="nulová",J249,0)</f>
        <v>0</v>
      </c>
      <c r="BJ249" s="14" t="s">
        <v>81</v>
      </c>
      <c r="BK249" s="239">
        <f>ROUND(I249*H249,2)</f>
        <v>0</v>
      </c>
      <c r="BL249" s="14" t="s">
        <v>120</v>
      </c>
      <c r="BM249" s="238" t="s">
        <v>327</v>
      </c>
    </row>
    <row r="250" spans="1:47" s="2" customFormat="1" ht="12">
      <c r="A250" s="35"/>
      <c r="B250" s="36"/>
      <c r="C250" s="37"/>
      <c r="D250" s="240" t="s">
        <v>122</v>
      </c>
      <c r="E250" s="37"/>
      <c r="F250" s="241" t="s">
        <v>326</v>
      </c>
      <c r="G250" s="37"/>
      <c r="H250" s="37"/>
      <c r="I250" s="135"/>
      <c r="J250" s="37"/>
      <c r="K250" s="37"/>
      <c r="L250" s="41"/>
      <c r="M250" s="242"/>
      <c r="N250" s="243"/>
      <c r="O250" s="88"/>
      <c r="P250" s="88"/>
      <c r="Q250" s="88"/>
      <c r="R250" s="88"/>
      <c r="S250" s="88"/>
      <c r="T250" s="89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4" t="s">
        <v>122</v>
      </c>
      <c r="AU250" s="14" t="s">
        <v>83</v>
      </c>
    </row>
    <row r="251" spans="1:63" s="12" customFormat="1" ht="22.8" customHeight="1">
      <c r="A251" s="12"/>
      <c r="B251" s="210"/>
      <c r="C251" s="211"/>
      <c r="D251" s="212" t="s">
        <v>75</v>
      </c>
      <c r="E251" s="224" t="s">
        <v>328</v>
      </c>
      <c r="F251" s="224" t="s">
        <v>329</v>
      </c>
      <c r="G251" s="211"/>
      <c r="H251" s="211"/>
      <c r="I251" s="214"/>
      <c r="J251" s="225">
        <f>BK251</f>
        <v>0</v>
      </c>
      <c r="K251" s="211"/>
      <c r="L251" s="216"/>
      <c r="M251" s="217"/>
      <c r="N251" s="218"/>
      <c r="O251" s="218"/>
      <c r="P251" s="219">
        <f>SUM(P252:P268)</f>
        <v>0</v>
      </c>
      <c r="Q251" s="218"/>
      <c r="R251" s="219">
        <f>SUM(R252:R268)</f>
        <v>0</v>
      </c>
      <c r="S251" s="218"/>
      <c r="T251" s="220">
        <f>SUM(T252:T268)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21" t="s">
        <v>120</v>
      </c>
      <c r="AT251" s="222" t="s">
        <v>75</v>
      </c>
      <c r="AU251" s="222" t="s">
        <v>81</v>
      </c>
      <c r="AY251" s="221" t="s">
        <v>114</v>
      </c>
      <c r="BK251" s="223">
        <f>SUM(BK252:BK268)</f>
        <v>0</v>
      </c>
    </row>
    <row r="252" spans="1:65" s="2" customFormat="1" ht="24" customHeight="1">
      <c r="A252" s="35"/>
      <c r="B252" s="36"/>
      <c r="C252" s="226" t="s">
        <v>330</v>
      </c>
      <c r="D252" s="226" t="s">
        <v>116</v>
      </c>
      <c r="E252" s="227" t="s">
        <v>331</v>
      </c>
      <c r="F252" s="228" t="s">
        <v>332</v>
      </c>
      <c r="G252" s="229" t="s">
        <v>187</v>
      </c>
      <c r="H252" s="230">
        <v>50</v>
      </c>
      <c r="I252" s="231"/>
      <c r="J252" s="232">
        <f>ROUND(I252*H252,2)</f>
        <v>0</v>
      </c>
      <c r="K252" s="233"/>
      <c r="L252" s="41"/>
      <c r="M252" s="234" t="s">
        <v>1</v>
      </c>
      <c r="N252" s="235" t="s">
        <v>41</v>
      </c>
      <c r="O252" s="88"/>
      <c r="P252" s="236">
        <f>O252*H252</f>
        <v>0</v>
      </c>
      <c r="Q252" s="236">
        <v>0</v>
      </c>
      <c r="R252" s="236">
        <f>Q252*H252</f>
        <v>0</v>
      </c>
      <c r="S252" s="236">
        <v>0</v>
      </c>
      <c r="T252" s="237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38" t="s">
        <v>238</v>
      </c>
      <c r="AT252" s="238" t="s">
        <v>116</v>
      </c>
      <c r="AU252" s="238" t="s">
        <v>83</v>
      </c>
      <c r="AY252" s="14" t="s">
        <v>114</v>
      </c>
      <c r="BE252" s="239">
        <f>IF(N252="základní",J252,0)</f>
        <v>0</v>
      </c>
      <c r="BF252" s="239">
        <f>IF(N252="snížená",J252,0)</f>
        <v>0</v>
      </c>
      <c r="BG252" s="239">
        <f>IF(N252="zákl. přenesená",J252,0)</f>
        <v>0</v>
      </c>
      <c r="BH252" s="239">
        <f>IF(N252="sníž. přenesená",J252,0)</f>
        <v>0</v>
      </c>
      <c r="BI252" s="239">
        <f>IF(N252="nulová",J252,0)</f>
        <v>0</v>
      </c>
      <c r="BJ252" s="14" t="s">
        <v>81</v>
      </c>
      <c r="BK252" s="239">
        <f>ROUND(I252*H252,2)</f>
        <v>0</v>
      </c>
      <c r="BL252" s="14" t="s">
        <v>238</v>
      </c>
      <c r="BM252" s="238" t="s">
        <v>333</v>
      </c>
    </row>
    <row r="253" spans="1:47" s="2" customFormat="1" ht="12">
      <c r="A253" s="35"/>
      <c r="B253" s="36"/>
      <c r="C253" s="37"/>
      <c r="D253" s="240" t="s">
        <v>122</v>
      </c>
      <c r="E253" s="37"/>
      <c r="F253" s="241" t="s">
        <v>334</v>
      </c>
      <c r="G253" s="37"/>
      <c r="H253" s="37"/>
      <c r="I253" s="135"/>
      <c r="J253" s="37"/>
      <c r="K253" s="37"/>
      <c r="L253" s="41"/>
      <c r="M253" s="242"/>
      <c r="N253" s="243"/>
      <c r="O253" s="88"/>
      <c r="P253" s="88"/>
      <c r="Q253" s="88"/>
      <c r="R253" s="88"/>
      <c r="S253" s="88"/>
      <c r="T253" s="89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4" t="s">
        <v>122</v>
      </c>
      <c r="AU253" s="14" t="s">
        <v>83</v>
      </c>
    </row>
    <row r="254" spans="1:65" s="2" customFormat="1" ht="24" customHeight="1">
      <c r="A254" s="35"/>
      <c r="B254" s="36"/>
      <c r="C254" s="226" t="s">
        <v>335</v>
      </c>
      <c r="D254" s="226" t="s">
        <v>116</v>
      </c>
      <c r="E254" s="227" t="s">
        <v>195</v>
      </c>
      <c r="F254" s="228" t="s">
        <v>196</v>
      </c>
      <c r="G254" s="229" t="s">
        <v>197</v>
      </c>
      <c r="H254" s="230">
        <v>0.5</v>
      </c>
      <c r="I254" s="231"/>
      <c r="J254" s="232">
        <f>ROUND(I254*H254,2)</f>
        <v>0</v>
      </c>
      <c r="K254" s="233"/>
      <c r="L254" s="41"/>
      <c r="M254" s="234" t="s">
        <v>1</v>
      </c>
      <c r="N254" s="235" t="s">
        <v>41</v>
      </c>
      <c r="O254" s="88"/>
      <c r="P254" s="236">
        <f>O254*H254</f>
        <v>0</v>
      </c>
      <c r="Q254" s="236">
        <v>0</v>
      </c>
      <c r="R254" s="236">
        <f>Q254*H254</f>
        <v>0</v>
      </c>
      <c r="S254" s="236">
        <v>0</v>
      </c>
      <c r="T254" s="237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38" t="s">
        <v>120</v>
      </c>
      <c r="AT254" s="238" t="s">
        <v>116</v>
      </c>
      <c r="AU254" s="238" t="s">
        <v>83</v>
      </c>
      <c r="AY254" s="14" t="s">
        <v>114</v>
      </c>
      <c r="BE254" s="239">
        <f>IF(N254="základní",J254,0)</f>
        <v>0</v>
      </c>
      <c r="BF254" s="239">
        <f>IF(N254="snížená",J254,0)</f>
        <v>0</v>
      </c>
      <c r="BG254" s="239">
        <f>IF(N254="zákl. přenesená",J254,0)</f>
        <v>0</v>
      </c>
      <c r="BH254" s="239">
        <f>IF(N254="sníž. přenesená",J254,0)</f>
        <v>0</v>
      </c>
      <c r="BI254" s="239">
        <f>IF(N254="nulová",J254,0)</f>
        <v>0</v>
      </c>
      <c r="BJ254" s="14" t="s">
        <v>81</v>
      </c>
      <c r="BK254" s="239">
        <f>ROUND(I254*H254,2)</f>
        <v>0</v>
      </c>
      <c r="BL254" s="14" t="s">
        <v>120</v>
      </c>
      <c r="BM254" s="238" t="s">
        <v>336</v>
      </c>
    </row>
    <row r="255" spans="1:47" s="2" customFormat="1" ht="12">
      <c r="A255" s="35"/>
      <c r="B255" s="36"/>
      <c r="C255" s="37"/>
      <c r="D255" s="240" t="s">
        <v>122</v>
      </c>
      <c r="E255" s="37"/>
      <c r="F255" s="241" t="s">
        <v>199</v>
      </c>
      <c r="G255" s="37"/>
      <c r="H255" s="37"/>
      <c r="I255" s="135"/>
      <c r="J255" s="37"/>
      <c r="K255" s="37"/>
      <c r="L255" s="41"/>
      <c r="M255" s="242"/>
      <c r="N255" s="243"/>
      <c r="O255" s="88"/>
      <c r="P255" s="88"/>
      <c r="Q255" s="88"/>
      <c r="R255" s="88"/>
      <c r="S255" s="88"/>
      <c r="T255" s="89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4" t="s">
        <v>122</v>
      </c>
      <c r="AU255" s="14" t="s">
        <v>83</v>
      </c>
    </row>
    <row r="256" spans="1:65" s="2" customFormat="1" ht="24" customHeight="1">
      <c r="A256" s="35"/>
      <c r="B256" s="36"/>
      <c r="C256" s="226" t="s">
        <v>337</v>
      </c>
      <c r="D256" s="226" t="s">
        <v>116</v>
      </c>
      <c r="E256" s="227" t="s">
        <v>201</v>
      </c>
      <c r="F256" s="228" t="s">
        <v>202</v>
      </c>
      <c r="G256" s="229" t="s">
        <v>128</v>
      </c>
      <c r="H256" s="230">
        <v>50</v>
      </c>
      <c r="I256" s="231"/>
      <c r="J256" s="232">
        <f>ROUND(I256*H256,2)</f>
        <v>0</v>
      </c>
      <c r="K256" s="233"/>
      <c r="L256" s="41"/>
      <c r="M256" s="234" t="s">
        <v>1</v>
      </c>
      <c r="N256" s="235" t="s">
        <v>41</v>
      </c>
      <c r="O256" s="88"/>
      <c r="P256" s="236">
        <f>O256*H256</f>
        <v>0</v>
      </c>
      <c r="Q256" s="236">
        <v>0</v>
      </c>
      <c r="R256" s="236">
        <f>Q256*H256</f>
        <v>0</v>
      </c>
      <c r="S256" s="236">
        <v>0</v>
      </c>
      <c r="T256" s="237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38" t="s">
        <v>238</v>
      </c>
      <c r="AT256" s="238" t="s">
        <v>116</v>
      </c>
      <c r="AU256" s="238" t="s">
        <v>83</v>
      </c>
      <c r="AY256" s="14" t="s">
        <v>114</v>
      </c>
      <c r="BE256" s="239">
        <f>IF(N256="základní",J256,0)</f>
        <v>0</v>
      </c>
      <c r="BF256" s="239">
        <f>IF(N256="snížená",J256,0)</f>
        <v>0</v>
      </c>
      <c r="BG256" s="239">
        <f>IF(N256="zákl. přenesená",J256,0)</f>
        <v>0</v>
      </c>
      <c r="BH256" s="239">
        <f>IF(N256="sníž. přenesená",J256,0)</f>
        <v>0</v>
      </c>
      <c r="BI256" s="239">
        <f>IF(N256="nulová",J256,0)</f>
        <v>0</v>
      </c>
      <c r="BJ256" s="14" t="s">
        <v>81</v>
      </c>
      <c r="BK256" s="239">
        <f>ROUND(I256*H256,2)</f>
        <v>0</v>
      </c>
      <c r="BL256" s="14" t="s">
        <v>238</v>
      </c>
      <c r="BM256" s="238" t="s">
        <v>338</v>
      </c>
    </row>
    <row r="257" spans="1:47" s="2" customFormat="1" ht="12">
      <c r="A257" s="35"/>
      <c r="B257" s="36"/>
      <c r="C257" s="37"/>
      <c r="D257" s="240" t="s">
        <v>122</v>
      </c>
      <c r="E257" s="37"/>
      <c r="F257" s="241" t="s">
        <v>204</v>
      </c>
      <c r="G257" s="37"/>
      <c r="H257" s="37"/>
      <c r="I257" s="135"/>
      <c r="J257" s="37"/>
      <c r="K257" s="37"/>
      <c r="L257" s="41"/>
      <c r="M257" s="242"/>
      <c r="N257" s="243"/>
      <c r="O257" s="88"/>
      <c r="P257" s="88"/>
      <c r="Q257" s="88"/>
      <c r="R257" s="88"/>
      <c r="S257" s="88"/>
      <c r="T257" s="89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4" t="s">
        <v>122</v>
      </c>
      <c r="AU257" s="14" t="s">
        <v>83</v>
      </c>
    </row>
    <row r="258" spans="1:65" s="2" customFormat="1" ht="16.5" customHeight="1">
      <c r="A258" s="35"/>
      <c r="B258" s="36"/>
      <c r="C258" s="245" t="s">
        <v>339</v>
      </c>
      <c r="D258" s="245" t="s">
        <v>138</v>
      </c>
      <c r="E258" s="246" t="s">
        <v>206</v>
      </c>
      <c r="F258" s="247" t="s">
        <v>207</v>
      </c>
      <c r="G258" s="248" t="s">
        <v>128</v>
      </c>
      <c r="H258" s="249">
        <v>150</v>
      </c>
      <c r="I258" s="250"/>
      <c r="J258" s="251">
        <f>ROUND(I258*H258,2)</f>
        <v>0</v>
      </c>
      <c r="K258" s="252"/>
      <c r="L258" s="253"/>
      <c r="M258" s="254" t="s">
        <v>1</v>
      </c>
      <c r="N258" s="255" t="s">
        <v>41</v>
      </c>
      <c r="O258" s="88"/>
      <c r="P258" s="236">
        <f>O258*H258</f>
        <v>0</v>
      </c>
      <c r="Q258" s="236">
        <v>0</v>
      </c>
      <c r="R258" s="236">
        <f>Q258*H258</f>
        <v>0</v>
      </c>
      <c r="S258" s="236">
        <v>0</v>
      </c>
      <c r="T258" s="237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38" t="s">
        <v>142</v>
      </c>
      <c r="AT258" s="238" t="s">
        <v>138</v>
      </c>
      <c r="AU258" s="238" t="s">
        <v>83</v>
      </c>
      <c r="AY258" s="14" t="s">
        <v>114</v>
      </c>
      <c r="BE258" s="239">
        <f>IF(N258="základní",J258,0)</f>
        <v>0</v>
      </c>
      <c r="BF258" s="239">
        <f>IF(N258="snížená",J258,0)</f>
        <v>0</v>
      </c>
      <c r="BG258" s="239">
        <f>IF(N258="zákl. přenesená",J258,0)</f>
        <v>0</v>
      </c>
      <c r="BH258" s="239">
        <f>IF(N258="sníž. přenesená",J258,0)</f>
        <v>0</v>
      </c>
      <c r="BI258" s="239">
        <f>IF(N258="nulová",J258,0)</f>
        <v>0</v>
      </c>
      <c r="BJ258" s="14" t="s">
        <v>81</v>
      </c>
      <c r="BK258" s="239">
        <f>ROUND(I258*H258,2)</f>
        <v>0</v>
      </c>
      <c r="BL258" s="14" t="s">
        <v>120</v>
      </c>
      <c r="BM258" s="238" t="s">
        <v>340</v>
      </c>
    </row>
    <row r="259" spans="1:47" s="2" customFormat="1" ht="12">
      <c r="A259" s="35"/>
      <c r="B259" s="36"/>
      <c r="C259" s="37"/>
      <c r="D259" s="240" t="s">
        <v>122</v>
      </c>
      <c r="E259" s="37"/>
      <c r="F259" s="241" t="s">
        <v>207</v>
      </c>
      <c r="G259" s="37"/>
      <c r="H259" s="37"/>
      <c r="I259" s="135"/>
      <c r="J259" s="37"/>
      <c r="K259" s="37"/>
      <c r="L259" s="41"/>
      <c r="M259" s="242"/>
      <c r="N259" s="243"/>
      <c r="O259" s="88"/>
      <c r="P259" s="88"/>
      <c r="Q259" s="88"/>
      <c r="R259" s="88"/>
      <c r="S259" s="88"/>
      <c r="T259" s="89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4" t="s">
        <v>122</v>
      </c>
      <c r="AU259" s="14" t="s">
        <v>83</v>
      </c>
    </row>
    <row r="260" spans="1:65" s="2" customFormat="1" ht="24" customHeight="1">
      <c r="A260" s="35"/>
      <c r="B260" s="36"/>
      <c r="C260" s="226" t="s">
        <v>341</v>
      </c>
      <c r="D260" s="226" t="s">
        <v>116</v>
      </c>
      <c r="E260" s="227" t="s">
        <v>243</v>
      </c>
      <c r="F260" s="228" t="s">
        <v>244</v>
      </c>
      <c r="G260" s="229" t="s">
        <v>128</v>
      </c>
      <c r="H260" s="230">
        <v>50</v>
      </c>
      <c r="I260" s="231"/>
      <c r="J260" s="232">
        <f>ROUND(I260*H260,2)</f>
        <v>0</v>
      </c>
      <c r="K260" s="233"/>
      <c r="L260" s="41"/>
      <c r="M260" s="234" t="s">
        <v>1</v>
      </c>
      <c r="N260" s="235" t="s">
        <v>41</v>
      </c>
      <c r="O260" s="88"/>
      <c r="P260" s="236">
        <f>O260*H260</f>
        <v>0</v>
      </c>
      <c r="Q260" s="236">
        <v>0</v>
      </c>
      <c r="R260" s="236">
        <f>Q260*H260</f>
        <v>0</v>
      </c>
      <c r="S260" s="236">
        <v>0</v>
      </c>
      <c r="T260" s="237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38" t="s">
        <v>120</v>
      </c>
      <c r="AT260" s="238" t="s">
        <v>116</v>
      </c>
      <c r="AU260" s="238" t="s">
        <v>83</v>
      </c>
      <c r="AY260" s="14" t="s">
        <v>114</v>
      </c>
      <c r="BE260" s="239">
        <f>IF(N260="základní",J260,0)</f>
        <v>0</v>
      </c>
      <c r="BF260" s="239">
        <f>IF(N260="snížená",J260,0)</f>
        <v>0</v>
      </c>
      <c r="BG260" s="239">
        <f>IF(N260="zákl. přenesená",J260,0)</f>
        <v>0</v>
      </c>
      <c r="BH260" s="239">
        <f>IF(N260="sníž. přenesená",J260,0)</f>
        <v>0</v>
      </c>
      <c r="BI260" s="239">
        <f>IF(N260="nulová",J260,0)</f>
        <v>0</v>
      </c>
      <c r="BJ260" s="14" t="s">
        <v>81</v>
      </c>
      <c r="BK260" s="239">
        <f>ROUND(I260*H260,2)</f>
        <v>0</v>
      </c>
      <c r="BL260" s="14" t="s">
        <v>120</v>
      </c>
      <c r="BM260" s="238" t="s">
        <v>342</v>
      </c>
    </row>
    <row r="261" spans="1:47" s="2" customFormat="1" ht="12">
      <c r="A261" s="35"/>
      <c r="B261" s="36"/>
      <c r="C261" s="37"/>
      <c r="D261" s="240" t="s">
        <v>122</v>
      </c>
      <c r="E261" s="37"/>
      <c r="F261" s="241" t="s">
        <v>246</v>
      </c>
      <c r="G261" s="37"/>
      <c r="H261" s="37"/>
      <c r="I261" s="135"/>
      <c r="J261" s="37"/>
      <c r="K261" s="37"/>
      <c r="L261" s="41"/>
      <c r="M261" s="242"/>
      <c r="N261" s="243"/>
      <c r="O261" s="88"/>
      <c r="P261" s="88"/>
      <c r="Q261" s="88"/>
      <c r="R261" s="88"/>
      <c r="S261" s="88"/>
      <c r="T261" s="89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4" t="s">
        <v>122</v>
      </c>
      <c r="AU261" s="14" t="s">
        <v>83</v>
      </c>
    </row>
    <row r="262" spans="1:65" s="2" customFormat="1" ht="24" customHeight="1">
      <c r="A262" s="35"/>
      <c r="B262" s="36"/>
      <c r="C262" s="226" t="s">
        <v>343</v>
      </c>
      <c r="D262" s="226" t="s">
        <v>116</v>
      </c>
      <c r="E262" s="227" t="s">
        <v>254</v>
      </c>
      <c r="F262" s="228" t="s">
        <v>255</v>
      </c>
      <c r="G262" s="229" t="s">
        <v>187</v>
      </c>
      <c r="H262" s="230">
        <v>50</v>
      </c>
      <c r="I262" s="231"/>
      <c r="J262" s="232">
        <f>ROUND(I262*H262,2)</f>
        <v>0</v>
      </c>
      <c r="K262" s="233"/>
      <c r="L262" s="41"/>
      <c r="M262" s="234" t="s">
        <v>1</v>
      </c>
      <c r="N262" s="235" t="s">
        <v>41</v>
      </c>
      <c r="O262" s="88"/>
      <c r="P262" s="236">
        <f>O262*H262</f>
        <v>0</v>
      </c>
      <c r="Q262" s="236">
        <v>0</v>
      </c>
      <c r="R262" s="236">
        <f>Q262*H262</f>
        <v>0</v>
      </c>
      <c r="S262" s="236">
        <v>0</v>
      </c>
      <c r="T262" s="237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38" t="s">
        <v>120</v>
      </c>
      <c r="AT262" s="238" t="s">
        <v>116</v>
      </c>
      <c r="AU262" s="238" t="s">
        <v>83</v>
      </c>
      <c r="AY262" s="14" t="s">
        <v>114</v>
      </c>
      <c r="BE262" s="239">
        <f>IF(N262="základní",J262,0)</f>
        <v>0</v>
      </c>
      <c r="BF262" s="239">
        <f>IF(N262="snížená",J262,0)</f>
        <v>0</v>
      </c>
      <c r="BG262" s="239">
        <f>IF(N262="zákl. přenesená",J262,0)</f>
        <v>0</v>
      </c>
      <c r="BH262" s="239">
        <f>IF(N262="sníž. přenesená",J262,0)</f>
        <v>0</v>
      </c>
      <c r="BI262" s="239">
        <f>IF(N262="nulová",J262,0)</f>
        <v>0</v>
      </c>
      <c r="BJ262" s="14" t="s">
        <v>81</v>
      </c>
      <c r="BK262" s="239">
        <f>ROUND(I262*H262,2)</f>
        <v>0</v>
      </c>
      <c r="BL262" s="14" t="s">
        <v>120</v>
      </c>
      <c r="BM262" s="238" t="s">
        <v>344</v>
      </c>
    </row>
    <row r="263" spans="1:47" s="2" customFormat="1" ht="12">
      <c r="A263" s="35"/>
      <c r="B263" s="36"/>
      <c r="C263" s="37"/>
      <c r="D263" s="240" t="s">
        <v>122</v>
      </c>
      <c r="E263" s="37"/>
      <c r="F263" s="241" t="s">
        <v>257</v>
      </c>
      <c r="G263" s="37"/>
      <c r="H263" s="37"/>
      <c r="I263" s="135"/>
      <c r="J263" s="37"/>
      <c r="K263" s="37"/>
      <c r="L263" s="41"/>
      <c r="M263" s="242"/>
      <c r="N263" s="243"/>
      <c r="O263" s="88"/>
      <c r="P263" s="88"/>
      <c r="Q263" s="88"/>
      <c r="R263" s="88"/>
      <c r="S263" s="88"/>
      <c r="T263" s="89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4" t="s">
        <v>122</v>
      </c>
      <c r="AU263" s="14" t="s">
        <v>83</v>
      </c>
    </row>
    <row r="264" spans="1:65" s="2" customFormat="1" ht="16.5" customHeight="1">
      <c r="A264" s="35"/>
      <c r="B264" s="36"/>
      <c r="C264" s="226" t="s">
        <v>345</v>
      </c>
      <c r="D264" s="226" t="s">
        <v>116</v>
      </c>
      <c r="E264" s="227" t="s">
        <v>215</v>
      </c>
      <c r="F264" s="228" t="s">
        <v>216</v>
      </c>
      <c r="G264" s="229" t="s">
        <v>217</v>
      </c>
      <c r="H264" s="230">
        <v>10</v>
      </c>
      <c r="I264" s="231"/>
      <c r="J264" s="232">
        <f>ROUND(I264*H264,2)</f>
        <v>0</v>
      </c>
      <c r="K264" s="233"/>
      <c r="L264" s="41"/>
      <c r="M264" s="234" t="s">
        <v>1</v>
      </c>
      <c r="N264" s="235" t="s">
        <v>41</v>
      </c>
      <c r="O264" s="88"/>
      <c r="P264" s="236">
        <f>O264*H264</f>
        <v>0</v>
      </c>
      <c r="Q264" s="236">
        <v>0</v>
      </c>
      <c r="R264" s="236">
        <f>Q264*H264</f>
        <v>0</v>
      </c>
      <c r="S264" s="236">
        <v>0</v>
      </c>
      <c r="T264" s="237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38" t="s">
        <v>120</v>
      </c>
      <c r="AT264" s="238" t="s">
        <v>116</v>
      </c>
      <c r="AU264" s="238" t="s">
        <v>83</v>
      </c>
      <c r="AY264" s="14" t="s">
        <v>114</v>
      </c>
      <c r="BE264" s="239">
        <f>IF(N264="základní",J264,0)</f>
        <v>0</v>
      </c>
      <c r="BF264" s="239">
        <f>IF(N264="snížená",J264,0)</f>
        <v>0</v>
      </c>
      <c r="BG264" s="239">
        <f>IF(N264="zákl. přenesená",J264,0)</f>
        <v>0</v>
      </c>
      <c r="BH264" s="239">
        <f>IF(N264="sníž. přenesená",J264,0)</f>
        <v>0</v>
      </c>
      <c r="BI264" s="239">
        <f>IF(N264="nulová",J264,0)</f>
        <v>0</v>
      </c>
      <c r="BJ264" s="14" t="s">
        <v>81</v>
      </c>
      <c r="BK264" s="239">
        <f>ROUND(I264*H264,2)</f>
        <v>0</v>
      </c>
      <c r="BL264" s="14" t="s">
        <v>120</v>
      </c>
      <c r="BM264" s="238" t="s">
        <v>346</v>
      </c>
    </row>
    <row r="265" spans="1:47" s="2" customFormat="1" ht="12">
      <c r="A265" s="35"/>
      <c r="B265" s="36"/>
      <c r="C265" s="37"/>
      <c r="D265" s="240" t="s">
        <v>122</v>
      </c>
      <c r="E265" s="37"/>
      <c r="F265" s="241" t="s">
        <v>219</v>
      </c>
      <c r="G265" s="37"/>
      <c r="H265" s="37"/>
      <c r="I265" s="135"/>
      <c r="J265" s="37"/>
      <c r="K265" s="37"/>
      <c r="L265" s="41"/>
      <c r="M265" s="242"/>
      <c r="N265" s="243"/>
      <c r="O265" s="88"/>
      <c r="P265" s="88"/>
      <c r="Q265" s="88"/>
      <c r="R265" s="88"/>
      <c r="S265" s="88"/>
      <c r="T265" s="89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4" t="s">
        <v>122</v>
      </c>
      <c r="AU265" s="14" t="s">
        <v>83</v>
      </c>
    </row>
    <row r="266" spans="1:47" s="2" customFormat="1" ht="12">
      <c r="A266" s="35"/>
      <c r="B266" s="36"/>
      <c r="C266" s="37"/>
      <c r="D266" s="240" t="s">
        <v>124</v>
      </c>
      <c r="E266" s="37"/>
      <c r="F266" s="244" t="s">
        <v>323</v>
      </c>
      <c r="G266" s="37"/>
      <c r="H266" s="37"/>
      <c r="I266" s="135"/>
      <c r="J266" s="37"/>
      <c r="K266" s="37"/>
      <c r="L266" s="41"/>
      <c r="M266" s="242"/>
      <c r="N266" s="243"/>
      <c r="O266" s="88"/>
      <c r="P266" s="88"/>
      <c r="Q266" s="88"/>
      <c r="R266" s="88"/>
      <c r="S266" s="88"/>
      <c r="T266" s="89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4" t="s">
        <v>124</v>
      </c>
      <c r="AU266" s="14" t="s">
        <v>83</v>
      </c>
    </row>
    <row r="267" spans="1:65" s="2" customFormat="1" ht="16.5" customHeight="1">
      <c r="A267" s="35"/>
      <c r="B267" s="36"/>
      <c r="C267" s="226" t="s">
        <v>347</v>
      </c>
      <c r="D267" s="226" t="s">
        <v>116</v>
      </c>
      <c r="E267" s="227" t="s">
        <v>348</v>
      </c>
      <c r="F267" s="228" t="s">
        <v>349</v>
      </c>
      <c r="G267" s="229" t="s">
        <v>128</v>
      </c>
      <c r="H267" s="230">
        <v>1</v>
      </c>
      <c r="I267" s="231"/>
      <c r="J267" s="232">
        <f>ROUND(I267*H267,2)</f>
        <v>0</v>
      </c>
      <c r="K267" s="233"/>
      <c r="L267" s="41"/>
      <c r="M267" s="234" t="s">
        <v>1</v>
      </c>
      <c r="N267" s="235" t="s">
        <v>41</v>
      </c>
      <c r="O267" s="88"/>
      <c r="P267" s="236">
        <f>O267*H267</f>
        <v>0</v>
      </c>
      <c r="Q267" s="236">
        <v>0</v>
      </c>
      <c r="R267" s="236">
        <f>Q267*H267</f>
        <v>0</v>
      </c>
      <c r="S267" s="236">
        <v>0</v>
      </c>
      <c r="T267" s="237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38" t="s">
        <v>120</v>
      </c>
      <c r="AT267" s="238" t="s">
        <v>116</v>
      </c>
      <c r="AU267" s="238" t="s">
        <v>83</v>
      </c>
      <c r="AY267" s="14" t="s">
        <v>114</v>
      </c>
      <c r="BE267" s="239">
        <f>IF(N267="základní",J267,0)</f>
        <v>0</v>
      </c>
      <c r="BF267" s="239">
        <f>IF(N267="snížená",J267,0)</f>
        <v>0</v>
      </c>
      <c r="BG267" s="239">
        <f>IF(N267="zákl. přenesená",J267,0)</f>
        <v>0</v>
      </c>
      <c r="BH267" s="239">
        <f>IF(N267="sníž. přenesená",J267,0)</f>
        <v>0</v>
      </c>
      <c r="BI267" s="239">
        <f>IF(N267="nulová",J267,0)</f>
        <v>0</v>
      </c>
      <c r="BJ267" s="14" t="s">
        <v>81</v>
      </c>
      <c r="BK267" s="239">
        <f>ROUND(I267*H267,2)</f>
        <v>0</v>
      </c>
      <c r="BL267" s="14" t="s">
        <v>120</v>
      </c>
      <c r="BM267" s="238" t="s">
        <v>350</v>
      </c>
    </row>
    <row r="268" spans="1:47" s="2" customFormat="1" ht="12">
      <c r="A268" s="35"/>
      <c r="B268" s="36"/>
      <c r="C268" s="37"/>
      <c r="D268" s="240" t="s">
        <v>122</v>
      </c>
      <c r="E268" s="37"/>
      <c r="F268" s="241" t="s">
        <v>349</v>
      </c>
      <c r="G268" s="37"/>
      <c r="H268" s="37"/>
      <c r="I268" s="135"/>
      <c r="J268" s="37"/>
      <c r="K268" s="37"/>
      <c r="L268" s="41"/>
      <c r="M268" s="256"/>
      <c r="N268" s="257"/>
      <c r="O268" s="258"/>
      <c r="P268" s="258"/>
      <c r="Q268" s="258"/>
      <c r="R268" s="258"/>
      <c r="S268" s="258"/>
      <c r="T268" s="259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4" t="s">
        <v>122</v>
      </c>
      <c r="AU268" s="14" t="s">
        <v>83</v>
      </c>
    </row>
    <row r="269" spans="1:31" s="2" customFormat="1" ht="6.95" customHeight="1">
      <c r="A269" s="35"/>
      <c r="B269" s="63"/>
      <c r="C269" s="64"/>
      <c r="D269" s="64"/>
      <c r="E269" s="64"/>
      <c r="F269" s="64"/>
      <c r="G269" s="64"/>
      <c r="H269" s="64"/>
      <c r="I269" s="174"/>
      <c r="J269" s="64"/>
      <c r="K269" s="64"/>
      <c r="L269" s="41"/>
      <c r="M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</row>
  </sheetData>
  <sheetProtection password="CC35" sheet="1" objects="1" scenarios="1" formatColumns="0" formatRows="0" autoFilter="0"/>
  <autoFilter ref="C120:K268"/>
  <mergeCells count="6">
    <mergeCell ref="E7:H7"/>
    <mergeCell ref="E16:H16"/>
    <mergeCell ref="E25:H25"/>
    <mergeCell ref="E85:H85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Michal Kubík</dc:creator>
  <cp:keywords/>
  <dc:description/>
  <cp:lastModifiedBy>DiS. Michal Kubík</cp:lastModifiedBy>
  <dcterms:created xsi:type="dcterms:W3CDTF">2020-01-17T08:49:20Z</dcterms:created>
  <dcterms:modified xsi:type="dcterms:W3CDTF">2020-01-17T08:49:24Z</dcterms:modified>
  <cp:category/>
  <cp:version/>
  <cp:contentType/>
  <cp:contentStatus/>
</cp:coreProperties>
</file>